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3.xml" ContentType="application/vnd.openxmlformats-officedocument.drawing+xml"/>
  <Override PartName="/xl/charts/chart15.xml" ContentType="application/vnd.openxmlformats-officedocument.drawingml.chart+xml"/>
  <Override PartName="/xl/theme/themeOverride1.xml" ContentType="application/vnd.openxmlformats-officedocument.themeOverride+xml"/>
  <Override PartName="/xl/drawings/drawing4.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5.xml" ContentType="application/vnd.openxmlformats-officedocument.drawing+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7.xml" ContentType="application/vnd.openxmlformats-officedocument.drawingml.chartshapes+xml"/>
  <Override PartName="/xl/charts/chart24.xml" ContentType="application/vnd.openxmlformats-officedocument.drawingml.chart+xml"/>
  <Override PartName="/xl/charts/chart25.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drawings/drawing11.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drawings/drawing12.xml" ContentType="application/vnd.openxmlformats-officedocument.drawing+xml"/>
  <Override PartName="/xl/charts/chart30.xml" ContentType="application/vnd.openxmlformats-officedocument.drawingml.chart+xml"/>
  <Override PartName="/xl/drawings/drawing13.xml" ContentType="application/vnd.openxmlformats-officedocument.drawing+xml"/>
  <Override PartName="/xl/charts/chart31.xml" ContentType="application/vnd.openxmlformats-officedocument.drawingml.chart+xml"/>
  <Override PartName="/xl/drawings/drawing14.xml" ContentType="application/vnd.openxmlformats-officedocument.drawing+xml"/>
  <Override PartName="/xl/charts/chart32.xml" ContentType="application/vnd.openxmlformats-officedocument.drawingml.chart+xml"/>
  <Override PartName="/xl/drawings/drawing15.xml" ContentType="application/vnd.openxmlformats-officedocument.drawing+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drawings/drawing16.xml" ContentType="application/vnd.openxmlformats-officedocument.drawing+xml"/>
  <Override PartName="/xl/charts/chart75.xml" ContentType="application/vnd.openxmlformats-officedocument.drawingml.chart+xml"/>
  <Override PartName="/xl/drawings/drawing17.xml" ContentType="application/vnd.openxmlformats-officedocument.drawing+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drawings/drawing18.xml" ContentType="application/vnd.openxmlformats-officedocument.drawing+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drawings/drawing19.xml" ContentType="application/vnd.openxmlformats-officedocument.drawing+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drawings/drawing20.xml" ContentType="application/vnd.openxmlformats-officedocument.drawing+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drawings/drawing21.xml" ContentType="application/vnd.openxmlformats-officedocument.drawing+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drawings/drawing22.xml" ContentType="application/vnd.openxmlformats-officedocument.drawing+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drawings/drawing23.xml" ContentType="application/vnd.openxmlformats-officedocument.drawing+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drawings/drawing24.xml" ContentType="application/vnd.openxmlformats-officedocument.drawing+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drawings/drawing25.xml" ContentType="application/vnd.openxmlformats-officedocument.drawing+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drawings/drawing26.xml" ContentType="application/vnd.openxmlformats-officedocument.drawing+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drawings/drawing27.xml" ContentType="application/vnd.openxmlformats-officedocument.drawing+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drawings/drawing28.xml" ContentType="application/vnd.openxmlformats-officedocument.drawing+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drawings/drawing29.xml" ContentType="application/vnd.openxmlformats-officedocument.drawing+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ThisWorkbook" defaultThemeVersion="124226"/>
  <mc:AlternateContent xmlns:mc="http://schemas.openxmlformats.org/markup-compatibility/2006">
    <mc:Choice Requires="x15">
      <x15ac:absPath xmlns:x15ac="http://schemas.microsoft.com/office/spreadsheetml/2010/11/ac" url="C:\Users\sihan\OneDrive\문서\마음렌즈\Maumlenz\database\vision\2025\5\2\vision^CuN3^1^1^\"/>
    </mc:Choice>
  </mc:AlternateContent>
  <xr:revisionPtr revIDLastSave="0" documentId="13_ncr:1_{ED99BD97-5FE7-4E3C-8E46-28E29F57334F}" xr6:coauthVersionLast="47" xr6:coauthVersionMax="47" xr10:uidLastSave="{00000000-0000-0000-0000-000000000000}"/>
  <bookViews>
    <workbookView xWindow="-96" yWindow="-96" windowWidth="23232" windowHeight="12432" tabRatio="893" firstSheet="2" activeTab="2" xr2:uid="{00000000-000D-0000-FFFF-FFFF00000000}"/>
  </bookViews>
  <sheets>
    <sheet name="Cover" sheetId="28" state="veryHidden" r:id="rId1"/>
    <sheet name="Report-뇌피로LGE" sheetId="48" state="veryHidden" r:id="rId2"/>
    <sheet name="Report-뇌피로" sheetId="18" r:id="rId3"/>
    <sheet name="Report-IE변화_마인드" sheetId="19" r:id="rId4"/>
    <sheet name="무드 미터" sheetId="47" state="hidden" r:id="rId5"/>
    <sheet name="Measurement" sheetId="1" state="veryHidden" r:id="rId6"/>
    <sheet name="correl_IE" sheetId="16" state="veryHidden" r:id="rId7"/>
    <sheet name="info" sheetId="11" state="veryHidden" r:id="rId8"/>
    <sheet name="M" sheetId="6" state="veryHidden" r:id="rId9"/>
    <sheet name="FH" sheetId="9" state="veryHidden" r:id="rId10"/>
    <sheet name="FT" sheetId="13" state="veryHidden" r:id="rId11"/>
    <sheet name="FH_info" sheetId="14" state="veryHidden" r:id="rId12"/>
    <sheet name="lang" sheetId="17" state="veryHidden" r:id="rId13"/>
    <sheet name="hist" sheetId="29" state="veryHidden" r:id="rId14"/>
    <sheet name="R" sheetId="21" state="veryHidden" r:id="rId15"/>
    <sheet name="R2" sheetId="23" state="veryHidden" r:id="rId16"/>
    <sheet name="R3" sheetId="24" state="veryHidden" r:id="rId17"/>
    <sheet name="R4" sheetId="25" state="veryHidden" r:id="rId18"/>
    <sheet name="data" sheetId="31" state="veryHidden" r:id="rId19"/>
    <sheet name="data_info" sheetId="32" state="veryHidden" r:id="rId20"/>
    <sheet name="Report(종합)" sheetId="49" state="hidden" r:id="rId21"/>
    <sheet name="Report" sheetId="30" state="hidden" r:id="rId22"/>
    <sheet name="Report(1)" sheetId="33" state="hidden" r:id="rId23"/>
    <sheet name="Report(2)" sheetId="36" state="hidden" r:id="rId24"/>
    <sheet name="Report(3)" sheetId="37" state="hidden" r:id="rId25"/>
    <sheet name="Report(4)" sheetId="38" state="hidden" r:id="rId26"/>
    <sheet name="Report(5)" sheetId="39" state="hidden" r:id="rId27"/>
    <sheet name="Report(6)" sheetId="40" state="hidden" r:id="rId28"/>
    <sheet name="Report(7)" sheetId="41" state="hidden" r:id="rId29"/>
    <sheet name="Report(8)" sheetId="42" state="hidden" r:id="rId30"/>
    <sheet name="Report(9)" sheetId="43" state="hidden" r:id="rId31"/>
    <sheet name="Report(10)" sheetId="44" state="hidden" r:id="rId32"/>
    <sheet name="Report(11)" sheetId="45" state="hidden" r:id="rId33"/>
    <sheet name="Report(12)" sheetId="46" state="hidden" r:id="rId34"/>
  </sheets>
  <functionGroups builtInGroupCount="19"/>
  <definedNames>
    <definedName name="FH">FH!$A$1:$B$256</definedName>
    <definedName name="FH_info">FH_info!$A$1:$K$2</definedName>
    <definedName name="FT">FT!$A$1:$E$939</definedName>
    <definedName name="FT_E">OFFSET(info!$G$2,0,0,info!$M$3,1)</definedName>
    <definedName name="FT_E00">OFFSET(info!$G$2,info!$Q$3,0,info!$T$3,1)</definedName>
    <definedName name="FT_E01">OFFSET(info!$G$2,info!$Q$4,0,info!$T$4,1)</definedName>
    <definedName name="FT_E02">OFFSET(info!$G$2,info!$Q$5,0,info!$T$5,1)</definedName>
    <definedName name="FT_E03">OFFSET(info!$G$2,info!$Q$6,0,info!$T$6,1)</definedName>
    <definedName name="FT_E04">OFFSET(info!$G$2,info!$Q$7,0,info!$T$7,1)</definedName>
    <definedName name="FT_E05">OFFSET(info!$G$2,info!$Q$8,0,info!$T$8,1)</definedName>
    <definedName name="FT_E06">OFFSET(info!$G$2,info!$Q$9,0,info!$T$9,1)</definedName>
    <definedName name="FT_E07">OFFSET(info!$G$2,info!$Q$10,0,info!$T$10,1)</definedName>
    <definedName name="FT_E08">OFFSET(info!$G$2,info!$Q$11,0,info!$T$11,1)</definedName>
    <definedName name="FT_E09">OFFSET(info!$G$2,info!$Q$12,0,info!$T$12,1)</definedName>
    <definedName name="FT_E10">OFFSET(info!$G$2,info!$Q$13,0,info!$T$13,1)</definedName>
    <definedName name="FT_E11">OFFSET(info!$G$2,info!$Q$14,0,info!$T$14,1)</definedName>
    <definedName name="FT_E12">OFFSET(info!$G$2,info!$Q$15,0,info!$T$15,1)</definedName>
    <definedName name="FT_E13">OFFSET(info!$G$2,info!$Q$16,0,info!$T$16,1)</definedName>
    <definedName name="FT_E14">OFFSET(info!$G$2,info!$Q$17,0,info!$T$17,1)</definedName>
    <definedName name="FT_E15">OFFSET(info!$G$2,info!$Q$18,0,info!$T$18,1)</definedName>
    <definedName name="FT_E16">OFFSET(info!$G$2,info!$Q$19,0,info!$T$19,1)</definedName>
    <definedName name="FT_E17">OFFSET(info!$G$2,info!$Q$20,0,info!$T$20,1)</definedName>
    <definedName name="FT_E18">OFFSET(info!$G$2,info!$Q$21,0,info!$T$21,1)</definedName>
    <definedName name="FT_E19">OFFSET(info!$G$2,info!$Q$22,0,info!$T$22,1)</definedName>
    <definedName name="FT_E20">OFFSET(info!$G$2,info!$Q$23,0,info!$T$23,1)</definedName>
    <definedName name="FT_E21">OFFSET(info!$G$2,info!$Q$24,0,info!$T$24,1)</definedName>
    <definedName name="FT_E22">OFFSET(info!$G$2,info!$Q$25,0,info!$T$25,1)</definedName>
    <definedName name="FT_E23">OFFSET(info!$G$2,info!$Q$26,0,info!$T$26,1)</definedName>
    <definedName name="FT_E24">OFFSET(info!$G$2,info!$Q$27,0,info!$T$27,1)</definedName>
    <definedName name="ft_nq">FT!$D$2:$D$2000</definedName>
    <definedName name="FT_PH">OFFSET(info!$H$2,0,0,info!$M$3,1)</definedName>
    <definedName name="FT_PH00">OFFSET(info!$H$2,info!$Q$3,0,info!$T$3,1)</definedName>
    <definedName name="FT_PH01">OFFSET(info!$H$2,info!$Q$4,0,info!$T$4,1)</definedName>
    <definedName name="FT_PH02">OFFSET(info!$H$2,info!$Q$5,0,info!$T$5,1)</definedName>
    <definedName name="FT_PH03">OFFSET(info!$H$2,info!$Q$6,0,info!$T$6,1)</definedName>
    <definedName name="FT_PH04">OFFSET(info!$H$2,info!$Q$7,0,info!$T$7,1)</definedName>
    <definedName name="FT_PH05">OFFSET(info!$H$2,info!$Q$8,0,info!$T$8,1)</definedName>
    <definedName name="FT_PH06">OFFSET(info!$H$2,info!$Q$9,0,info!$T$9,1)</definedName>
    <definedName name="FT_PH07">OFFSET(info!$H$2,info!$Q$10,0,info!$T$10,1)</definedName>
    <definedName name="FT_PH08">OFFSET(info!$H$2,info!$Q$11,0,info!$T$11,1)</definedName>
    <definedName name="FT_PH09">OFFSET(info!$H$2,info!$Q$12,0,info!$T$12,1)</definedName>
    <definedName name="FT_PH10">OFFSET(info!$H$2,info!$Q$13,0,info!$T$13,1)</definedName>
    <definedName name="FT_PH11">OFFSET(info!$H$2,info!$Q$14,0,info!$T$14,1)</definedName>
    <definedName name="FT_PH12">OFFSET(info!$H$2,info!$Q$15,0,info!$T$15,1)</definedName>
    <definedName name="FT_PH13">OFFSET(info!$H$2,info!$Q$16,0,info!$T$16,1)</definedName>
    <definedName name="FT_PH14">OFFSET(info!$H$2,info!$Q$17,0,info!$T$17,1)</definedName>
    <definedName name="FT_PH15">OFFSET(info!$H$2,info!$Q$18,0,info!$T$18,1)</definedName>
    <definedName name="FT_PH16">OFFSET(info!$H$2,info!$Q$19,0,info!$T$19,1)</definedName>
    <definedName name="FT_PH17">OFFSET(info!$H$2,info!$Q$20,0,info!$T$20,1)</definedName>
    <definedName name="FT_PH18">OFFSET(info!$H$2,info!$Q$21,0,info!$T$21,1)</definedName>
    <definedName name="FT_PH19">OFFSET(info!$H$2,info!$Q$22,0,info!$T$22,1)</definedName>
    <definedName name="FT_PH20">OFFSET(info!$H$2,info!$Q$23,0,info!$T$23,1)</definedName>
    <definedName name="FT_PH21">OFFSET(info!$H$2,info!$Q$24,0,info!$T$24,1)</definedName>
    <definedName name="FT_PH22">OFFSET(info!$H$2,info!$Q$25,0,info!$T$25,1)</definedName>
    <definedName name="FT_PH23">OFFSET(info!$H$2,info!$Q$26,0,info!$T$26,1)</definedName>
    <definedName name="FT_PH24">OFFSET(info!$H$2,info!$Q$27,0,info!$T$27,1)</definedName>
    <definedName name="FT_T">OFFSET(info!$K$2,0,0,info!$M$3,1)</definedName>
    <definedName name="FT_T00">OFFSET(info!$K$2,info!$Q$3,0,info!$T$3,1)</definedName>
    <definedName name="FT_T01">OFFSET(info!$K$2,info!$Q$4,0,info!$T$4,1)</definedName>
    <definedName name="FT_T02">OFFSET(info!$K$2,info!$Q$5,0,info!$T$5,1)</definedName>
    <definedName name="FT_T03">OFFSET(info!$K$2,info!$Q$6,0,info!$T$6,1)</definedName>
    <definedName name="FT_T04">OFFSET(info!$K$2,info!$Q$7,0,info!$T$7,1)</definedName>
    <definedName name="FT_T05">OFFSET(info!$K$2,info!$Q$8,0,info!$T$8,1)</definedName>
    <definedName name="FT_T06">OFFSET(info!$K$2,info!$Q$9,0,info!$T$9,1)</definedName>
    <definedName name="FT_T07">OFFSET(info!$K$2,info!$Q$10,0,info!$T$10,1)</definedName>
    <definedName name="FT_T08">OFFSET(info!$K$2,info!$Q$11,0,info!$T$11,1)</definedName>
    <definedName name="FT_T09">OFFSET(info!$K$2,info!$Q$12,0,info!$T$12,1)</definedName>
    <definedName name="FT_T10">OFFSET(info!$K$2,info!$Q$13,0,info!$T$13,1)</definedName>
    <definedName name="FT_T11">OFFSET(info!$K$2,info!$Q$14,0,info!$T$14,1)</definedName>
    <definedName name="FT_T12">OFFSET(info!$K$2,info!$Q$15,0,info!$T$15,1)</definedName>
    <definedName name="FT_T13">OFFSET(info!$K$2,info!$Q$16,0,info!$T$16,1)</definedName>
    <definedName name="FT_T14">OFFSET(info!$K$2,info!$Q$17,0,info!$T$17,1)</definedName>
    <definedName name="FT_T15">OFFSET(info!$K$2,info!$Q$18,0,info!$T$18,1)</definedName>
    <definedName name="FT_T16">OFFSET(info!$K$2,info!$Q$19,0,info!$T$19,1)</definedName>
    <definedName name="FT_T17">OFFSET(info!$K$2,info!$Q$20,0,info!$T$20,1)</definedName>
    <definedName name="FT_T18">OFFSET(info!$K$2,info!$Q$21,0,info!$T$21,1)</definedName>
    <definedName name="FT_T19">OFFSET(info!$K$2,info!$Q$22,0,info!$T$22,1)</definedName>
    <definedName name="FT_T20">OFFSET(info!$K$2,info!$Q$23,0,info!$T$23,1)</definedName>
    <definedName name="FT_T21">OFFSET(info!$K$2,info!$Q$24,0,info!$T$24,1)</definedName>
    <definedName name="FT_T22">OFFSET(info!$K$2,info!$Q$25,0,info!$T$25,1)</definedName>
    <definedName name="FT_T23">OFFSET(info!$K$2,info!$Q$26,0,info!$T$26,1)</definedName>
    <definedName name="FT_T24">OFFSET(info!$K$2,info!$Q$27,0,info!$T$27,1)</definedName>
    <definedName name="FT_TXT">OFFSET(info!$J$2,0,0,info!$M$3,1)</definedName>
    <definedName name="FTP_H09">OFFSET(info!$H$2,info!$Q$12,0,info!$T$12,1)</definedName>
    <definedName name="M">M!$A$1:$H$48</definedName>
    <definedName name="_xlnm.Print_Area" localSheetId="0">Cover!$C$3:$P$22</definedName>
    <definedName name="_xlnm.Print_Area" localSheetId="5">Measurement!$B$1:$K$34</definedName>
    <definedName name="_xlnm.Print_Area" localSheetId="21">Report!$C$3:$S$50</definedName>
    <definedName name="_xlnm.Print_Area" localSheetId="22">'Report(1)'!$C$3:$S$50</definedName>
    <definedName name="_xlnm.Print_Area" localSheetId="31">'Report(10)'!$C$3:$S$50</definedName>
    <definedName name="_xlnm.Print_Area" localSheetId="32">'Report(11)'!$C$3:$S$50</definedName>
    <definedName name="_xlnm.Print_Area" localSheetId="33">'Report(12)'!$C$3:$S$50</definedName>
    <definedName name="_xlnm.Print_Area" localSheetId="23">'Report(2)'!$C$3:$S$50</definedName>
    <definedName name="_xlnm.Print_Area" localSheetId="24">'Report(3)'!$C$3:$S$50</definedName>
    <definedName name="_xlnm.Print_Area" localSheetId="25">'Report(4)'!$C$3:$S$50</definedName>
    <definedName name="_xlnm.Print_Area" localSheetId="26">'Report(5)'!$C$3:$S$50</definedName>
    <definedName name="_xlnm.Print_Area" localSheetId="27">'Report(6)'!$C$3:$S$50</definedName>
    <definedName name="_xlnm.Print_Area" localSheetId="28">'Report(7)'!$C$3:$S$50</definedName>
    <definedName name="_xlnm.Print_Area" localSheetId="29">'Report(8)'!$C$3:$S$50</definedName>
    <definedName name="_xlnm.Print_Area" localSheetId="30">'Report(9)'!$C$3:$S$50</definedName>
    <definedName name="_xlnm.Print_Area" localSheetId="20">'Report(종합)'!$C$3:$T$46</definedName>
    <definedName name="_xlnm.Print_Area" localSheetId="3">'Report-IE변화_마인드'!$C$3:$T$50</definedName>
    <definedName name="_xlnm.Print_Area" localSheetId="2">'Report-뇌피로'!$C$3:$R$52</definedName>
    <definedName name="_xlnm.Print_Area" localSheetId="1">'Report-뇌피로LGE'!$C$3:$R$52</definedName>
    <definedName name="_xlnm.Print_Area" localSheetId="4">'무드 미터'!$C$3:$O$46</definedName>
    <definedName name="row_n">info!$F$2:$F$2000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L4" i="1" l="1"/>
  <c r="H7" i="49"/>
  <c r="H7" i="46" l="1"/>
  <c r="H7" i="45"/>
  <c r="H7" i="44"/>
  <c r="H7" i="43"/>
  <c r="H7" i="42"/>
  <c r="H7" i="41"/>
  <c r="H7" i="40"/>
  <c r="H7" i="39"/>
  <c r="H7" i="38"/>
  <c r="H7" i="37"/>
  <c r="H7" i="36"/>
  <c r="H7" i="33"/>
  <c r="V2" i="14"/>
  <c r="L8" i="49" s="1"/>
  <c r="U2" i="14"/>
  <c r="R8" i="49" s="1"/>
  <c r="T2" i="14"/>
  <c r="L7" i="49" s="1"/>
  <c r="R2" i="14"/>
  <c r="O2" i="14"/>
  <c r="H8" i="43" s="1"/>
  <c r="L8" i="37" l="1"/>
  <c r="L8" i="41"/>
  <c r="L8" i="45"/>
  <c r="L7" i="33"/>
  <c r="H8" i="36"/>
  <c r="Q8" i="37"/>
  <c r="L7" i="39"/>
  <c r="H8" i="40"/>
  <c r="Q8" i="41"/>
  <c r="L7" i="43"/>
  <c r="H8" i="44"/>
  <c r="Q8" i="45"/>
  <c r="L8" i="39"/>
  <c r="L8" i="36"/>
  <c r="L8" i="40"/>
  <c r="L8" i="44"/>
  <c r="L7" i="30"/>
  <c r="H8" i="33"/>
  <c r="Q8" i="36"/>
  <c r="L7" i="38"/>
  <c r="H8" i="39"/>
  <c r="Q8" i="40"/>
  <c r="L7" i="42"/>
  <c r="Q8" i="44"/>
  <c r="L7" i="46"/>
  <c r="L8" i="43"/>
  <c r="Q2" i="14"/>
  <c r="H8" i="49"/>
  <c r="H8" i="30"/>
  <c r="Q8" i="33"/>
  <c r="L7" i="37"/>
  <c r="H8" i="38"/>
  <c r="Q8" i="39"/>
  <c r="L7" i="41"/>
  <c r="H8" i="42"/>
  <c r="Q8" i="43"/>
  <c r="L7" i="45"/>
  <c r="H8" i="46"/>
  <c r="L8" i="33"/>
  <c r="P2" i="14"/>
  <c r="L8" i="30"/>
  <c r="L8" i="38"/>
  <c r="L8" i="42"/>
  <c r="L8" i="46"/>
  <c r="Q8" i="30"/>
  <c r="L7" i="36"/>
  <c r="H8" i="37"/>
  <c r="Q8" i="38"/>
  <c r="L7" i="40"/>
  <c r="H8" i="41"/>
  <c r="Q8" i="42"/>
  <c r="L7" i="44"/>
  <c r="H8" i="45"/>
  <c r="Q8" i="46"/>
  <c r="AA21" i="11"/>
  <c r="C6" i="24" l="1"/>
  <c r="F1" i="24"/>
  <c r="P8" i="48" l="1"/>
  <c r="G8" i="48"/>
  <c r="K7" i="48"/>
  <c r="G7" i="48"/>
  <c r="W43" i="11" l="1"/>
  <c r="M42" i="48" s="1"/>
  <c r="T8" i="1"/>
  <c r="Q33" i="48" s="1"/>
  <c r="T9" i="1"/>
  <c r="Q34" i="48" s="1"/>
  <c r="T10" i="1"/>
  <c r="Q35" i="48" s="1"/>
  <c r="T11" i="1"/>
  <c r="Q36" i="48" s="1"/>
  <c r="T12" i="1"/>
  <c r="Q37" i="48" s="1"/>
  <c r="T13" i="1"/>
  <c r="Q38" i="48" s="1"/>
  <c r="T14" i="1"/>
  <c r="Q39" i="48" s="1"/>
  <c r="T15" i="1"/>
  <c r="Q40" i="48" s="1"/>
  <c r="T16" i="1"/>
  <c r="Q41" i="48" s="1"/>
  <c r="T7" i="1"/>
  <c r="Q32" i="48" s="1"/>
  <c r="R8" i="1"/>
  <c r="M33" i="48" s="1"/>
  <c r="R9" i="1"/>
  <c r="M34" i="48" s="1"/>
  <c r="R10" i="1"/>
  <c r="M35" i="48" s="1"/>
  <c r="R11" i="1"/>
  <c r="M36" i="48" s="1"/>
  <c r="R12" i="1"/>
  <c r="M37" i="48" s="1"/>
  <c r="R13" i="1"/>
  <c r="M38" i="48" s="1"/>
  <c r="R14" i="1"/>
  <c r="M39" i="48" s="1"/>
  <c r="R15" i="1"/>
  <c r="M40" i="48" s="1"/>
  <c r="R16" i="1"/>
  <c r="M41" i="48" s="1"/>
  <c r="R7" i="1"/>
  <c r="M32" i="48" s="1"/>
  <c r="L15" i="1"/>
  <c r="I40" i="48" s="1"/>
  <c r="L9" i="1"/>
  <c r="I34" i="48" s="1"/>
  <c r="L11" i="1"/>
  <c r="I36" i="48" s="1"/>
  <c r="N16" i="1"/>
  <c r="O41" i="48" s="1"/>
  <c r="N9" i="1"/>
  <c r="O34" i="48" s="1"/>
  <c r="N10" i="1"/>
  <c r="O35" i="48" s="1"/>
  <c r="N11" i="1"/>
  <c r="O36" i="48" s="1"/>
  <c r="N12" i="1"/>
  <c r="O37" i="48" s="1"/>
  <c r="N13" i="1"/>
  <c r="O38" i="48" s="1"/>
  <c r="N14" i="1"/>
  <c r="O39" i="48" s="1"/>
  <c r="N15" i="1"/>
  <c r="O40" i="48" s="1"/>
  <c r="N8" i="1"/>
  <c r="O33" i="48" s="1"/>
  <c r="N7" i="1"/>
  <c r="O32" i="48" s="1"/>
  <c r="L12" i="1" l="1"/>
  <c r="I37" i="48" s="1"/>
  <c r="L10" i="1"/>
  <c r="I35" i="48" s="1"/>
  <c r="L7" i="1"/>
  <c r="I32" i="48" s="1"/>
  <c r="L8" i="1"/>
  <c r="I33" i="48" s="1"/>
  <c r="L16" i="1"/>
  <c r="I41" i="48" s="1"/>
  <c r="L14" i="1"/>
  <c r="I39" i="48" s="1"/>
  <c r="L13" i="1"/>
  <c r="I38" i="48" s="1"/>
  <c r="V45" i="11"/>
  <c r="T12" i="49"/>
  <c r="R12" i="48"/>
  <c r="Q49" i="19"/>
  <c r="Q48" i="19"/>
  <c r="Q47" i="19"/>
  <c r="M49" i="19"/>
  <c r="M48" i="19"/>
  <c r="M47" i="19"/>
  <c r="JH14" i="32" l="1"/>
  <c r="IN14" i="32"/>
  <c r="HT14" i="32"/>
  <c r="GZ14" i="32"/>
  <c r="GF14" i="32"/>
  <c r="FL14" i="32"/>
  <c r="ER14" i="32"/>
  <c r="DX14" i="32"/>
  <c r="DD14" i="32"/>
  <c r="CJ14" i="32"/>
  <c r="BP14" i="32"/>
  <c r="AV14" i="32"/>
  <c r="AB14" i="32"/>
  <c r="H14" i="32"/>
  <c r="OK73" i="32" l="1"/>
  <c r="OK72" i="32"/>
  <c r="OK71" i="32"/>
  <c r="OK69" i="32"/>
  <c r="OK68" i="32"/>
  <c r="OK67" i="32"/>
  <c r="OR54" i="32"/>
  <c r="OP54" i="32"/>
  <c r="OM54" i="32"/>
  <c r="OL54" i="32"/>
  <c r="OR53" i="32"/>
  <c r="OP53" i="32"/>
  <c r="OM53" i="32"/>
  <c r="OL53" i="32"/>
  <c r="OR52" i="32"/>
  <c r="OP52" i="32"/>
  <c r="OM52" i="32"/>
  <c r="OL52" i="32"/>
  <c r="OS52" i="32" s="1"/>
  <c r="OR51" i="32"/>
  <c r="OP51" i="32"/>
  <c r="OM51" i="32"/>
  <c r="OL51" i="32"/>
  <c r="OU51" i="32" s="1"/>
  <c r="OR50" i="32"/>
  <c r="OP50" i="32"/>
  <c r="OM50" i="32"/>
  <c r="OL50" i="32"/>
  <c r="OU50" i="32" s="1"/>
  <c r="OR14" i="32"/>
  <c r="OP14" i="32"/>
  <c r="OM14" i="32"/>
  <c r="OR13" i="32"/>
  <c r="OP13" i="32"/>
  <c r="OM13" i="32"/>
  <c r="OL14" i="32" s="1"/>
  <c r="OL13" i="32"/>
  <c r="OR12" i="32"/>
  <c r="OP12" i="32"/>
  <c r="OM12" i="32"/>
  <c r="OL12" i="32"/>
  <c r="OR11" i="32"/>
  <c r="OP11" i="32"/>
  <c r="OM11" i="32"/>
  <c r="OL11" i="32"/>
  <c r="OR10" i="32"/>
  <c r="OP10" i="32"/>
  <c r="OM10" i="32"/>
  <c r="OL10" i="32"/>
  <c r="OR9" i="32"/>
  <c r="OP9" i="32"/>
  <c r="OM9" i="32"/>
  <c r="OL9" i="32"/>
  <c r="OR8" i="32"/>
  <c r="OP8" i="32"/>
  <c r="OM8" i="32"/>
  <c r="OL8" i="32"/>
  <c r="OR7" i="32"/>
  <c r="OP7" i="32"/>
  <c r="OM7" i="32"/>
  <c r="OL7" i="32"/>
  <c r="OR6" i="32"/>
  <c r="OP6" i="32"/>
  <c r="OM6" i="32"/>
  <c r="OL6" i="32"/>
  <c r="OR5" i="32"/>
  <c r="OP5" i="32"/>
  <c r="OM5" i="32"/>
  <c r="OL5" i="32"/>
  <c r="NQ73" i="32"/>
  <c r="NQ72" i="32"/>
  <c r="NQ71" i="32"/>
  <c r="NQ69" i="32"/>
  <c r="NQ68" i="32"/>
  <c r="NQ67" i="32"/>
  <c r="NX54" i="32"/>
  <c r="NV54" i="32"/>
  <c r="NS54" i="32"/>
  <c r="NR54" i="32"/>
  <c r="NX53" i="32"/>
  <c r="NV53" i="32"/>
  <c r="NS53" i="32"/>
  <c r="NR53" i="32"/>
  <c r="NX52" i="32"/>
  <c r="NV52" i="32"/>
  <c r="NS52" i="32"/>
  <c r="NR52" i="32"/>
  <c r="NY52" i="32" s="1"/>
  <c r="NX51" i="32"/>
  <c r="NV51" i="32"/>
  <c r="NS51" i="32"/>
  <c r="NR51" i="32"/>
  <c r="OA51" i="32" s="1"/>
  <c r="NX50" i="32"/>
  <c r="NV50" i="32"/>
  <c r="NS50" i="32"/>
  <c r="NR50" i="32"/>
  <c r="OA50" i="32" s="1"/>
  <c r="NX14" i="32"/>
  <c r="NV14" i="32"/>
  <c r="NS14" i="32"/>
  <c r="NX13" i="32"/>
  <c r="NV13" i="32"/>
  <c r="NS13" i="32"/>
  <c r="NR14" i="32" s="1"/>
  <c r="NR13" i="32"/>
  <c r="NX12" i="32"/>
  <c r="NV12" i="32"/>
  <c r="NS12" i="32"/>
  <c r="NR12" i="32"/>
  <c r="NX11" i="32"/>
  <c r="NV11" i="32"/>
  <c r="NS11" i="32"/>
  <c r="NR11" i="32"/>
  <c r="NX10" i="32"/>
  <c r="NV10" i="32"/>
  <c r="NS10" i="32"/>
  <c r="NR10" i="32"/>
  <c r="NX9" i="32"/>
  <c r="NV9" i="32"/>
  <c r="NS9" i="32"/>
  <c r="NR9" i="32"/>
  <c r="NX8" i="32"/>
  <c r="NV8" i="32"/>
  <c r="NS8" i="32"/>
  <c r="NR8" i="32"/>
  <c r="NX7" i="32"/>
  <c r="NV7" i="32"/>
  <c r="NS7" i="32"/>
  <c r="NR7" i="32"/>
  <c r="NX6" i="32"/>
  <c r="NV6" i="32"/>
  <c r="NS6" i="32"/>
  <c r="NR6" i="32"/>
  <c r="NX5" i="32"/>
  <c r="NV5" i="32"/>
  <c r="NS5" i="32"/>
  <c r="NR5" i="32"/>
  <c r="MW73" i="32"/>
  <c r="MW72" i="32"/>
  <c r="MW71" i="32"/>
  <c r="MW69" i="32"/>
  <c r="MW68" i="32"/>
  <c r="MW67" i="32"/>
  <c r="ND54" i="32"/>
  <c r="NB54" i="32"/>
  <c r="MY54" i="32"/>
  <c r="MX54" i="32"/>
  <c r="ND53" i="32"/>
  <c r="NB53" i="32"/>
  <c r="MY53" i="32"/>
  <c r="MX53" i="32"/>
  <c r="ND52" i="32"/>
  <c r="NB52" i="32"/>
  <c r="MY52" i="32"/>
  <c r="MX52" i="32"/>
  <c r="NE52" i="32" s="1"/>
  <c r="ND51" i="32"/>
  <c r="NB51" i="32"/>
  <c r="MY51" i="32"/>
  <c r="MX51" i="32"/>
  <c r="NG51" i="32" s="1"/>
  <c r="ND50" i="32"/>
  <c r="NB50" i="32"/>
  <c r="MY50" i="32"/>
  <c r="MX50" i="32"/>
  <c r="NG50" i="32" s="1"/>
  <c r="ND14" i="32"/>
  <c r="NB14" i="32"/>
  <c r="MY14" i="32"/>
  <c r="MX14" i="32"/>
  <c r="ND13" i="32"/>
  <c r="NB13" i="32"/>
  <c r="MY13" i="32"/>
  <c r="MX13" i="32"/>
  <c r="MX69" i="32" s="1"/>
  <c r="ND12" i="32"/>
  <c r="NB12" i="32"/>
  <c r="MY12" i="32"/>
  <c r="MX12" i="32"/>
  <c r="ND11" i="32"/>
  <c r="NB11" i="32"/>
  <c r="MY11" i="32"/>
  <c r="MX11" i="32"/>
  <c r="ND10" i="32"/>
  <c r="NB10" i="32"/>
  <c r="MY10" i="32"/>
  <c r="MX10" i="32"/>
  <c r="ND9" i="32"/>
  <c r="NB9" i="32"/>
  <c r="MY9" i="32"/>
  <c r="MX9" i="32"/>
  <c r="ND8" i="32"/>
  <c r="NB8" i="32"/>
  <c r="MY8" i="32"/>
  <c r="MX8" i="32"/>
  <c r="ND7" i="32"/>
  <c r="NB7" i="32"/>
  <c r="MY7" i="32"/>
  <c r="MX7" i="32"/>
  <c r="ND6" i="32"/>
  <c r="NB6" i="32"/>
  <c r="MY6" i="32"/>
  <c r="MX6" i="32"/>
  <c r="ND5" i="32"/>
  <c r="NB5" i="32"/>
  <c r="MY5" i="32"/>
  <c r="MX5" i="32"/>
  <c r="MC73" i="32"/>
  <c r="MC72" i="32"/>
  <c r="MC71" i="32"/>
  <c r="MC69" i="32"/>
  <c r="MC68" i="32"/>
  <c r="MC67" i="32"/>
  <c r="MJ54" i="32"/>
  <c r="MH54" i="32"/>
  <c r="ME54" i="32"/>
  <c r="MD54" i="32"/>
  <c r="MJ53" i="32"/>
  <c r="MH53" i="32"/>
  <c r="ME53" i="32"/>
  <c r="MD53" i="32"/>
  <c r="MJ52" i="32"/>
  <c r="MH52" i="32"/>
  <c r="ME52" i="32"/>
  <c r="MD52" i="32"/>
  <c r="MK52" i="32" s="1"/>
  <c r="MJ51" i="32"/>
  <c r="MH51" i="32"/>
  <c r="ME51" i="32"/>
  <c r="MD51" i="32"/>
  <c r="MM51" i="32" s="1"/>
  <c r="MJ50" i="32"/>
  <c r="MH50" i="32"/>
  <c r="ME50" i="32"/>
  <c r="MD50" i="32"/>
  <c r="MM50" i="32" s="1"/>
  <c r="MJ14" i="32"/>
  <c r="MH14" i="32"/>
  <c r="ME14" i="32"/>
  <c r="MJ13" i="32"/>
  <c r="MH13" i="32"/>
  <c r="ME13" i="32"/>
  <c r="MD14" i="32" s="1"/>
  <c r="MD13" i="32"/>
  <c r="MJ12" i="32"/>
  <c r="MH12" i="32"/>
  <c r="ME12" i="32"/>
  <c r="MD12" i="32"/>
  <c r="MF12" i="32" s="1"/>
  <c r="MJ11" i="32"/>
  <c r="MH11" i="32"/>
  <c r="ME11" i="32"/>
  <c r="MD11" i="32"/>
  <c r="MJ10" i="32"/>
  <c r="MH10" i="32"/>
  <c r="ME10" i="32"/>
  <c r="MD10" i="32"/>
  <c r="MF10" i="32" s="1"/>
  <c r="MJ9" i="32"/>
  <c r="MH9" i="32"/>
  <c r="ME9" i="32"/>
  <c r="MD9" i="32"/>
  <c r="MJ8" i="32"/>
  <c r="MH8" i="32"/>
  <c r="ME8" i="32"/>
  <c r="MD8" i="32"/>
  <c r="MJ7" i="32"/>
  <c r="MH7" i="32"/>
  <c r="ME7" i="32"/>
  <c r="MD7" i="32"/>
  <c r="MJ6" i="32"/>
  <c r="MH6" i="32"/>
  <c r="ME6" i="32"/>
  <c r="MD6" i="32"/>
  <c r="MJ5" i="32"/>
  <c r="MH5" i="32"/>
  <c r="ME5" i="32"/>
  <c r="MD5" i="32"/>
  <c r="LI73" i="32"/>
  <c r="LI72" i="32"/>
  <c r="LI71" i="32"/>
  <c r="LI69" i="32"/>
  <c r="LI68" i="32"/>
  <c r="LI67" i="32"/>
  <c r="LP54" i="32"/>
  <c r="LN54" i="32"/>
  <c r="LK54" i="32"/>
  <c r="LJ54" i="32"/>
  <c r="LP53" i="32"/>
  <c r="LN53" i="32"/>
  <c r="LK53" i="32"/>
  <c r="LJ53" i="32"/>
  <c r="LP52" i="32"/>
  <c r="LN52" i="32"/>
  <c r="LK52" i="32"/>
  <c r="LJ52" i="32"/>
  <c r="LQ52" i="32" s="1"/>
  <c r="LP51" i="32"/>
  <c r="LN51" i="32"/>
  <c r="LK51" i="32"/>
  <c r="LJ51" i="32"/>
  <c r="LS51" i="32" s="1"/>
  <c r="LP50" i="32"/>
  <c r="LN50" i="32"/>
  <c r="LK50" i="32"/>
  <c r="LJ50" i="32"/>
  <c r="LS50" i="32" s="1"/>
  <c r="LP14" i="32"/>
  <c r="LN14" i="32"/>
  <c r="LK14" i="32"/>
  <c r="LJ14" i="32"/>
  <c r="LP13" i="32"/>
  <c r="LN13" i="32"/>
  <c r="LK13" i="32"/>
  <c r="LJ13" i="32"/>
  <c r="LP12" i="32"/>
  <c r="LN12" i="32"/>
  <c r="LK12" i="32"/>
  <c r="LJ12" i="32"/>
  <c r="LP11" i="32"/>
  <c r="LN11" i="32"/>
  <c r="LK11" i="32"/>
  <c r="LJ11" i="32"/>
  <c r="LP10" i="32"/>
  <c r="LN10" i="32"/>
  <c r="LK10" i="32"/>
  <c r="LJ10" i="32"/>
  <c r="LP9" i="32"/>
  <c r="LN9" i="32"/>
  <c r="LK9" i="32"/>
  <c r="LJ9" i="32"/>
  <c r="LP8" i="32"/>
  <c r="LN8" i="32"/>
  <c r="LK8" i="32"/>
  <c r="LJ8" i="32"/>
  <c r="LP7" i="32"/>
  <c r="LN7" i="32"/>
  <c r="LK7" i="32"/>
  <c r="LJ7" i="32"/>
  <c r="LP6" i="32"/>
  <c r="LN6" i="32"/>
  <c r="LK6" i="32"/>
  <c r="LJ6" i="32"/>
  <c r="LP5" i="32"/>
  <c r="LN5" i="32"/>
  <c r="LK5" i="32"/>
  <c r="LJ5" i="32"/>
  <c r="KO73" i="32"/>
  <c r="KO72" i="32"/>
  <c r="KO71" i="32"/>
  <c r="KO69" i="32"/>
  <c r="KO68" i="32"/>
  <c r="KO67" i="32"/>
  <c r="KV54" i="32"/>
  <c r="KT54" i="32"/>
  <c r="KQ54" i="32"/>
  <c r="KP54" i="32"/>
  <c r="KV53" i="32"/>
  <c r="KT53" i="32"/>
  <c r="KQ53" i="32"/>
  <c r="KP53" i="32"/>
  <c r="KV52" i="32"/>
  <c r="KT52" i="32"/>
  <c r="KQ52" i="32"/>
  <c r="KP52" i="32"/>
  <c r="KW52" i="32" s="1"/>
  <c r="KV51" i="32"/>
  <c r="KT51" i="32"/>
  <c r="KQ51" i="32"/>
  <c r="KP51" i="32"/>
  <c r="KY51" i="32" s="1"/>
  <c r="KV50" i="32"/>
  <c r="KT50" i="32"/>
  <c r="KQ50" i="32"/>
  <c r="KP50" i="32"/>
  <c r="KY50" i="32" s="1"/>
  <c r="KV14" i="32"/>
  <c r="KT14" i="32"/>
  <c r="KQ14" i="32"/>
  <c r="KV13" i="32"/>
  <c r="KT13" i="32"/>
  <c r="KQ13" i="32"/>
  <c r="KP14" i="32" s="1"/>
  <c r="KP13" i="32"/>
  <c r="KV12" i="32"/>
  <c r="KT12" i="32"/>
  <c r="KQ12" i="32"/>
  <c r="KP12" i="32"/>
  <c r="KV11" i="32"/>
  <c r="KT11" i="32"/>
  <c r="KQ11" i="32"/>
  <c r="KP11" i="32"/>
  <c r="KV10" i="32"/>
  <c r="KT10" i="32"/>
  <c r="KQ10" i="32"/>
  <c r="KP10" i="32"/>
  <c r="KV9" i="32"/>
  <c r="KT9" i="32"/>
  <c r="KQ9" i="32"/>
  <c r="KP9" i="32"/>
  <c r="KV8" i="32"/>
  <c r="KT8" i="32"/>
  <c r="KQ8" i="32"/>
  <c r="KP8" i="32"/>
  <c r="KV7" i="32"/>
  <c r="KT7" i="32"/>
  <c r="KQ7" i="32"/>
  <c r="KP7" i="32"/>
  <c r="KV6" i="32"/>
  <c r="KT6" i="32"/>
  <c r="KQ6" i="32"/>
  <c r="KP6" i="32"/>
  <c r="KV5" i="32"/>
  <c r="KT5" i="32"/>
  <c r="KQ5" i="32"/>
  <c r="KP5" i="32"/>
  <c r="JU73" i="32"/>
  <c r="JU72" i="32"/>
  <c r="JU71" i="32"/>
  <c r="JU69" i="32"/>
  <c r="JU68" i="32"/>
  <c r="JU67" i="32"/>
  <c r="KB54" i="32"/>
  <c r="JZ54" i="32"/>
  <c r="JW54" i="32"/>
  <c r="JV54" i="32"/>
  <c r="KB53" i="32"/>
  <c r="JZ53" i="32"/>
  <c r="JW53" i="32"/>
  <c r="JV53" i="32"/>
  <c r="KB52" i="32"/>
  <c r="JZ52" i="32"/>
  <c r="JW52" i="32"/>
  <c r="JV52" i="32"/>
  <c r="KC52" i="32" s="1"/>
  <c r="KB51" i="32"/>
  <c r="JZ51" i="32"/>
  <c r="JW51" i="32"/>
  <c r="JV51" i="32"/>
  <c r="KE51" i="32" s="1"/>
  <c r="KB50" i="32"/>
  <c r="JZ50" i="32"/>
  <c r="JW50" i="32"/>
  <c r="JV50" i="32"/>
  <c r="KB14" i="32"/>
  <c r="JZ14" i="32"/>
  <c r="JW14" i="32"/>
  <c r="JV14" i="32"/>
  <c r="KB13" i="32"/>
  <c r="JZ13" i="32"/>
  <c r="JW13" i="32"/>
  <c r="JV13" i="32"/>
  <c r="KB12" i="32"/>
  <c r="JZ12" i="32"/>
  <c r="JW12" i="32"/>
  <c r="JV12" i="32"/>
  <c r="KB11" i="32"/>
  <c r="JZ11" i="32"/>
  <c r="JW11" i="32"/>
  <c r="JV11" i="32"/>
  <c r="KB10" i="32"/>
  <c r="JZ10" i="32"/>
  <c r="JW10" i="32"/>
  <c r="JV10" i="32"/>
  <c r="KB9" i="32"/>
  <c r="JZ9" i="32"/>
  <c r="JW9" i="32"/>
  <c r="JV9" i="32"/>
  <c r="KB8" i="32"/>
  <c r="JZ8" i="32"/>
  <c r="JW8" i="32"/>
  <c r="JV8" i="32"/>
  <c r="KB7" i="32"/>
  <c r="JZ7" i="32"/>
  <c r="JW7" i="32"/>
  <c r="JV7" i="32"/>
  <c r="KB6" i="32"/>
  <c r="JZ6" i="32"/>
  <c r="JW6" i="32"/>
  <c r="JV6" i="32"/>
  <c r="KB5" i="32"/>
  <c r="JZ5" i="32"/>
  <c r="JW5" i="32"/>
  <c r="JV5" i="32"/>
  <c r="JA73" i="32"/>
  <c r="JA72" i="32"/>
  <c r="JA71" i="32"/>
  <c r="JA69" i="32"/>
  <c r="JA68" i="32"/>
  <c r="JA67" i="32"/>
  <c r="JH54" i="32"/>
  <c r="JF54" i="32"/>
  <c r="JC54" i="32"/>
  <c r="JB54" i="32"/>
  <c r="JH53" i="32"/>
  <c r="JF53" i="32"/>
  <c r="JC53" i="32"/>
  <c r="JB53" i="32"/>
  <c r="JH52" i="32"/>
  <c r="JF52" i="32"/>
  <c r="JC52" i="32"/>
  <c r="JB52" i="32"/>
  <c r="JI52" i="32" s="1"/>
  <c r="JH51" i="32"/>
  <c r="JF51" i="32"/>
  <c r="JC51" i="32"/>
  <c r="JB51" i="32"/>
  <c r="JK51" i="32" s="1"/>
  <c r="JH50" i="32"/>
  <c r="JF50" i="32"/>
  <c r="JC50" i="32"/>
  <c r="JB50" i="32"/>
  <c r="JF14" i="32"/>
  <c r="JC14" i="32"/>
  <c r="JH13" i="32"/>
  <c r="JF13" i="32"/>
  <c r="JC13" i="32"/>
  <c r="JB14" i="32" s="1"/>
  <c r="JB13" i="32"/>
  <c r="JH12" i="32"/>
  <c r="JF12" i="32"/>
  <c r="JC12" i="32"/>
  <c r="JB12" i="32"/>
  <c r="JH11" i="32"/>
  <c r="JF11" i="32"/>
  <c r="JC11" i="32"/>
  <c r="JB11" i="32"/>
  <c r="JH10" i="32"/>
  <c r="JF10" i="32"/>
  <c r="JC10" i="32"/>
  <c r="JB10" i="32"/>
  <c r="JH9" i="32"/>
  <c r="JF9" i="32"/>
  <c r="JC9" i="32"/>
  <c r="JB9" i="32"/>
  <c r="JH8" i="32"/>
  <c r="JF8" i="32"/>
  <c r="JC8" i="32"/>
  <c r="JB8" i="32"/>
  <c r="JH7" i="32"/>
  <c r="JF7" i="32"/>
  <c r="JC7" i="32"/>
  <c r="JB7" i="32"/>
  <c r="JH6" i="32"/>
  <c r="JF6" i="32"/>
  <c r="JC6" i="32"/>
  <c r="JB6" i="32"/>
  <c r="JH5" i="32"/>
  <c r="JF5" i="32"/>
  <c r="JC5" i="32"/>
  <c r="JB5" i="32"/>
  <c r="IG73" i="32"/>
  <c r="IG72" i="32"/>
  <c r="IG71" i="32"/>
  <c r="IG69" i="32"/>
  <c r="IG68" i="32"/>
  <c r="IG67" i="32"/>
  <c r="IN54" i="32"/>
  <c r="IL54" i="32"/>
  <c r="II54" i="32"/>
  <c r="IH54" i="32"/>
  <c r="IN53" i="32"/>
  <c r="R37" i="46" s="1"/>
  <c r="IL53" i="32"/>
  <c r="Q37" i="46" s="1"/>
  <c r="II53" i="32"/>
  <c r="IH53" i="32"/>
  <c r="IN52" i="32"/>
  <c r="I37" i="46" s="1"/>
  <c r="IL52" i="32"/>
  <c r="H37" i="46" s="1"/>
  <c r="II52" i="32"/>
  <c r="IH52" i="32"/>
  <c r="IN51" i="32"/>
  <c r="R26" i="46" s="1"/>
  <c r="IL51" i="32"/>
  <c r="R25" i="46" s="1"/>
  <c r="II51" i="32"/>
  <c r="IH51" i="32"/>
  <c r="IQ51" i="32" s="1"/>
  <c r="IN50" i="32"/>
  <c r="Q26" i="46" s="1"/>
  <c r="IL50" i="32"/>
  <c r="Q25" i="46" s="1"/>
  <c r="II50" i="32"/>
  <c r="IH50" i="32"/>
  <c r="R49" i="46"/>
  <c r="IL14" i="32"/>
  <c r="N49" i="46" s="1"/>
  <c r="II14" i="32"/>
  <c r="IN13" i="32"/>
  <c r="R48" i="46" s="1"/>
  <c r="IL13" i="32"/>
  <c r="N48" i="46" s="1"/>
  <c r="II13" i="32"/>
  <c r="IH14" i="32" s="1"/>
  <c r="IH13" i="32"/>
  <c r="IN12" i="32"/>
  <c r="R47" i="46" s="1"/>
  <c r="IL12" i="32"/>
  <c r="N47" i="46" s="1"/>
  <c r="II12" i="32"/>
  <c r="IH12" i="32"/>
  <c r="IN11" i="32"/>
  <c r="R46" i="46" s="1"/>
  <c r="IL11" i="32"/>
  <c r="N46" i="46" s="1"/>
  <c r="II11" i="32"/>
  <c r="IH11" i="32"/>
  <c r="IN10" i="32"/>
  <c r="R45" i="46" s="1"/>
  <c r="IL10" i="32"/>
  <c r="N45" i="46" s="1"/>
  <c r="II10" i="32"/>
  <c r="IH10" i="32"/>
  <c r="IN9" i="32"/>
  <c r="R44" i="46" s="1"/>
  <c r="IL9" i="32"/>
  <c r="N44" i="46" s="1"/>
  <c r="II9" i="32"/>
  <c r="IH9" i="32"/>
  <c r="IN8" i="32"/>
  <c r="R43" i="46" s="1"/>
  <c r="IL8" i="32"/>
  <c r="N43" i="46" s="1"/>
  <c r="II8" i="32"/>
  <c r="IH8" i="32"/>
  <c r="IN7" i="32"/>
  <c r="R42" i="46" s="1"/>
  <c r="IL7" i="32"/>
  <c r="N42" i="46" s="1"/>
  <c r="II7" i="32"/>
  <c r="IH7" i="32"/>
  <c r="IN6" i="32"/>
  <c r="R41" i="46" s="1"/>
  <c r="IL6" i="32"/>
  <c r="N41" i="46" s="1"/>
  <c r="II6" i="32"/>
  <c r="IH6" i="32"/>
  <c r="IN5" i="32"/>
  <c r="R40" i="46" s="1"/>
  <c r="IL5" i="32"/>
  <c r="N40" i="46" s="1"/>
  <c r="II5" i="32"/>
  <c r="IH5" i="32"/>
  <c r="HM73" i="32"/>
  <c r="HM72" i="32"/>
  <c r="HM71" i="32"/>
  <c r="HM69" i="32"/>
  <c r="HM68" i="32"/>
  <c r="HM67" i="32"/>
  <c r="HT54" i="32"/>
  <c r="HR54" i="32"/>
  <c r="HO54" i="32"/>
  <c r="HN54" i="32"/>
  <c r="HT53" i="32"/>
  <c r="R37" i="45" s="1"/>
  <c r="HR53" i="32"/>
  <c r="Q37" i="45" s="1"/>
  <c r="HO53" i="32"/>
  <c r="HN53" i="32"/>
  <c r="HT52" i="32"/>
  <c r="I37" i="45" s="1"/>
  <c r="HR52" i="32"/>
  <c r="H37" i="45" s="1"/>
  <c r="HO52" i="32"/>
  <c r="HN52" i="32"/>
  <c r="HT51" i="32"/>
  <c r="R26" i="45" s="1"/>
  <c r="HR51" i="32"/>
  <c r="R25" i="45" s="1"/>
  <c r="HO51" i="32"/>
  <c r="HN51" i="32"/>
  <c r="HW51" i="32" s="1"/>
  <c r="HT50" i="32"/>
  <c r="Q26" i="45" s="1"/>
  <c r="HR50" i="32"/>
  <c r="Q25" i="45" s="1"/>
  <c r="HO50" i="32"/>
  <c r="HN50" i="32"/>
  <c r="R49" i="45"/>
  <c r="HR14" i="32"/>
  <c r="N49" i="45" s="1"/>
  <c r="HO14" i="32"/>
  <c r="HT13" i="32"/>
  <c r="R48" i="45" s="1"/>
  <c r="HR13" i="32"/>
  <c r="N48" i="45" s="1"/>
  <c r="HO13" i="32"/>
  <c r="HN14" i="32" s="1"/>
  <c r="HN13" i="32"/>
  <c r="HT12" i="32"/>
  <c r="R47" i="45" s="1"/>
  <c r="HR12" i="32"/>
  <c r="N47" i="45" s="1"/>
  <c r="HO12" i="32"/>
  <c r="HN12" i="32"/>
  <c r="HT11" i="32"/>
  <c r="R46" i="45" s="1"/>
  <c r="HR11" i="32"/>
  <c r="N46" i="45" s="1"/>
  <c r="HO11" i="32"/>
  <c r="HN11" i="32"/>
  <c r="HT10" i="32"/>
  <c r="R45" i="45" s="1"/>
  <c r="HR10" i="32"/>
  <c r="N45" i="45" s="1"/>
  <c r="HO10" i="32"/>
  <c r="HN10" i="32"/>
  <c r="HT9" i="32"/>
  <c r="R44" i="45" s="1"/>
  <c r="HR9" i="32"/>
  <c r="N44" i="45" s="1"/>
  <c r="HO9" i="32"/>
  <c r="HN9" i="32"/>
  <c r="HT8" i="32"/>
  <c r="R43" i="45" s="1"/>
  <c r="HR8" i="32"/>
  <c r="N43" i="45" s="1"/>
  <c r="HO8" i="32"/>
  <c r="HN8" i="32"/>
  <c r="HT7" i="32"/>
  <c r="R42" i="45" s="1"/>
  <c r="HR7" i="32"/>
  <c r="N42" i="45" s="1"/>
  <c r="HO7" i="32"/>
  <c r="HN7" i="32"/>
  <c r="HT6" i="32"/>
  <c r="R41" i="45" s="1"/>
  <c r="HR6" i="32"/>
  <c r="N41" i="45" s="1"/>
  <c r="HO6" i="32"/>
  <c r="HN6" i="32"/>
  <c r="HT5" i="32"/>
  <c r="R40" i="45" s="1"/>
  <c r="HR5" i="32"/>
  <c r="N40" i="45" s="1"/>
  <c r="HO5" i="32"/>
  <c r="HN5" i="32"/>
  <c r="GS73" i="32"/>
  <c r="GS72" i="32"/>
  <c r="GS71" i="32"/>
  <c r="GS69" i="32"/>
  <c r="GS68" i="32"/>
  <c r="GS67" i="32"/>
  <c r="GZ54" i="32"/>
  <c r="GX54" i="32"/>
  <c r="GU54" i="32"/>
  <c r="GT54" i="32"/>
  <c r="GZ53" i="32"/>
  <c r="R37" i="44" s="1"/>
  <c r="GX53" i="32"/>
  <c r="Q37" i="44" s="1"/>
  <c r="GU53" i="32"/>
  <c r="GT53" i="32"/>
  <c r="GZ52" i="32"/>
  <c r="I37" i="44" s="1"/>
  <c r="GX52" i="32"/>
  <c r="H37" i="44" s="1"/>
  <c r="GU52" i="32"/>
  <c r="GT52" i="32"/>
  <c r="GZ51" i="32"/>
  <c r="R26" i="44" s="1"/>
  <c r="GX51" i="32"/>
  <c r="R25" i="44" s="1"/>
  <c r="GU51" i="32"/>
  <c r="GT51" i="32"/>
  <c r="GZ50" i="32"/>
  <c r="Q26" i="44" s="1"/>
  <c r="GX50" i="32"/>
  <c r="Q25" i="44" s="1"/>
  <c r="GU50" i="32"/>
  <c r="GT50" i="32"/>
  <c r="C65" i="32" s="1"/>
  <c r="R49" i="44"/>
  <c r="GX14" i="32"/>
  <c r="N49" i="44" s="1"/>
  <c r="GU14" i="32"/>
  <c r="GZ13" i="32"/>
  <c r="R48" i="44" s="1"/>
  <c r="GX13" i="32"/>
  <c r="N48" i="44" s="1"/>
  <c r="GU13" i="32"/>
  <c r="GT14" i="32" s="1"/>
  <c r="GT13" i="32"/>
  <c r="GZ12" i="32"/>
  <c r="R47" i="44" s="1"/>
  <c r="GX12" i="32"/>
  <c r="N47" i="44" s="1"/>
  <c r="GU12" i="32"/>
  <c r="GT12" i="32"/>
  <c r="GZ11" i="32"/>
  <c r="R46" i="44" s="1"/>
  <c r="GX11" i="32"/>
  <c r="N46" i="44" s="1"/>
  <c r="GU11" i="32"/>
  <c r="GT11" i="32"/>
  <c r="GZ10" i="32"/>
  <c r="R45" i="44" s="1"/>
  <c r="GX10" i="32"/>
  <c r="N45" i="44" s="1"/>
  <c r="GU10" i="32"/>
  <c r="GT10" i="32"/>
  <c r="GZ9" i="32"/>
  <c r="R44" i="44" s="1"/>
  <c r="GX9" i="32"/>
  <c r="N44" i="44" s="1"/>
  <c r="GU9" i="32"/>
  <c r="GT9" i="32"/>
  <c r="GZ8" i="32"/>
  <c r="R43" i="44" s="1"/>
  <c r="GX8" i="32"/>
  <c r="N43" i="44" s="1"/>
  <c r="GU8" i="32"/>
  <c r="GT8" i="32"/>
  <c r="GZ7" i="32"/>
  <c r="R42" i="44" s="1"/>
  <c r="GX7" i="32"/>
  <c r="N42" i="44" s="1"/>
  <c r="GU7" i="32"/>
  <c r="GT7" i="32"/>
  <c r="GZ6" i="32"/>
  <c r="R41" i="44" s="1"/>
  <c r="GX6" i="32"/>
  <c r="N41" i="44" s="1"/>
  <c r="GU6" i="32"/>
  <c r="GT6" i="32"/>
  <c r="GZ5" i="32"/>
  <c r="R40" i="44" s="1"/>
  <c r="GX5" i="32"/>
  <c r="N40" i="44" s="1"/>
  <c r="GU5" i="32"/>
  <c r="GT5" i="32"/>
  <c r="FY73" i="32"/>
  <c r="FY72" i="32"/>
  <c r="FY71" i="32"/>
  <c r="FY69" i="32"/>
  <c r="FY68" i="32"/>
  <c r="FY67" i="32"/>
  <c r="GF54" i="32"/>
  <c r="GD54" i="32"/>
  <c r="GA54" i="32"/>
  <c r="FZ54" i="32"/>
  <c r="GF53" i="32"/>
  <c r="R37" i="43" s="1"/>
  <c r="GD53" i="32"/>
  <c r="Q37" i="43" s="1"/>
  <c r="GA53" i="32"/>
  <c r="FZ53" i="32"/>
  <c r="GF52" i="32"/>
  <c r="I37" i="43" s="1"/>
  <c r="GD52" i="32"/>
  <c r="H37" i="43" s="1"/>
  <c r="GA52" i="32"/>
  <c r="FZ52" i="32"/>
  <c r="GF51" i="32"/>
  <c r="R26" i="43" s="1"/>
  <c r="GD51" i="32"/>
  <c r="R25" i="43" s="1"/>
  <c r="GA51" i="32"/>
  <c r="FZ51" i="32"/>
  <c r="GF50" i="32"/>
  <c r="Q26" i="43" s="1"/>
  <c r="GD50" i="32"/>
  <c r="Q25" i="43" s="1"/>
  <c r="GA50" i="32"/>
  <c r="FZ50" i="32"/>
  <c r="C64" i="32" s="1"/>
  <c r="R49" i="43"/>
  <c r="GD14" i="32"/>
  <c r="N49" i="43" s="1"/>
  <c r="GA14" i="32"/>
  <c r="GF13" i="32"/>
  <c r="R48" i="43" s="1"/>
  <c r="GD13" i="32"/>
  <c r="N48" i="43" s="1"/>
  <c r="GA13" i="32"/>
  <c r="FZ14" i="32" s="1"/>
  <c r="FZ13" i="32"/>
  <c r="GF12" i="32"/>
  <c r="R47" i="43" s="1"/>
  <c r="GD12" i="32"/>
  <c r="N47" i="43" s="1"/>
  <c r="GA12" i="32"/>
  <c r="FZ12" i="32"/>
  <c r="GF11" i="32"/>
  <c r="R46" i="43" s="1"/>
  <c r="GD11" i="32"/>
  <c r="N46" i="43" s="1"/>
  <c r="GA11" i="32"/>
  <c r="FZ11" i="32"/>
  <c r="GF10" i="32"/>
  <c r="R45" i="43" s="1"/>
  <c r="GD10" i="32"/>
  <c r="N45" i="43" s="1"/>
  <c r="GA10" i="32"/>
  <c r="FZ10" i="32"/>
  <c r="GF9" i="32"/>
  <c r="R44" i="43" s="1"/>
  <c r="GD9" i="32"/>
  <c r="N44" i="43" s="1"/>
  <c r="GA9" i="32"/>
  <c r="FZ9" i="32"/>
  <c r="GF8" i="32"/>
  <c r="R43" i="43" s="1"/>
  <c r="GD8" i="32"/>
  <c r="N43" i="43" s="1"/>
  <c r="GA8" i="32"/>
  <c r="FZ8" i="32"/>
  <c r="GF7" i="32"/>
  <c r="R42" i="43" s="1"/>
  <c r="GD7" i="32"/>
  <c r="N42" i="43" s="1"/>
  <c r="GA7" i="32"/>
  <c r="FZ7" i="32"/>
  <c r="GF6" i="32"/>
  <c r="R41" i="43" s="1"/>
  <c r="GD6" i="32"/>
  <c r="N41" i="43" s="1"/>
  <c r="GA6" i="32"/>
  <c r="FZ6" i="32"/>
  <c r="GF5" i="32"/>
  <c r="R40" i="43" s="1"/>
  <c r="GD5" i="32"/>
  <c r="N40" i="43" s="1"/>
  <c r="GA5" i="32"/>
  <c r="FZ5" i="32"/>
  <c r="FE73" i="32"/>
  <c r="FE72" i="32"/>
  <c r="FE71" i="32"/>
  <c r="FE69" i="32"/>
  <c r="FE68" i="32"/>
  <c r="FE67" i="32"/>
  <c r="FL54" i="32"/>
  <c r="FJ54" i="32"/>
  <c r="FG54" i="32"/>
  <c r="FF54" i="32"/>
  <c r="FL53" i="32"/>
  <c r="R37" i="42" s="1"/>
  <c r="FJ53" i="32"/>
  <c r="Q37" i="42" s="1"/>
  <c r="FG53" i="32"/>
  <c r="FF53" i="32"/>
  <c r="FL52" i="32"/>
  <c r="I37" i="42" s="1"/>
  <c r="FJ52" i="32"/>
  <c r="H37" i="42" s="1"/>
  <c r="FG52" i="32"/>
  <c r="FF52" i="32"/>
  <c r="FL51" i="32"/>
  <c r="R26" i="42" s="1"/>
  <c r="FJ51" i="32"/>
  <c r="R25" i="42" s="1"/>
  <c r="FG51" i="32"/>
  <c r="FF51" i="32"/>
  <c r="FL50" i="32"/>
  <c r="Q26" i="42" s="1"/>
  <c r="FJ50" i="32"/>
  <c r="Q25" i="42" s="1"/>
  <c r="FG50" i="32"/>
  <c r="FF50" i="32"/>
  <c r="C63" i="32" s="1"/>
  <c r="R49" i="42"/>
  <c r="FJ14" i="32"/>
  <c r="N49" i="42" s="1"/>
  <c r="FG14" i="32"/>
  <c r="FL13" i="32"/>
  <c r="R48" i="42" s="1"/>
  <c r="FJ13" i="32"/>
  <c r="N48" i="42" s="1"/>
  <c r="FG13" i="32"/>
  <c r="FF14" i="32" s="1"/>
  <c r="FF13" i="32"/>
  <c r="FL12" i="32"/>
  <c r="R47" i="42" s="1"/>
  <c r="FJ12" i="32"/>
  <c r="N47" i="42" s="1"/>
  <c r="FG12" i="32"/>
  <c r="FF12" i="32"/>
  <c r="FL11" i="32"/>
  <c r="R46" i="42" s="1"/>
  <c r="FJ11" i="32"/>
  <c r="N46" i="42" s="1"/>
  <c r="FG11" i="32"/>
  <c r="FF11" i="32"/>
  <c r="FL10" i="32"/>
  <c r="R45" i="42" s="1"/>
  <c r="FJ10" i="32"/>
  <c r="N45" i="42" s="1"/>
  <c r="FG10" i="32"/>
  <c r="FF10" i="32"/>
  <c r="FL9" i="32"/>
  <c r="R44" i="42" s="1"/>
  <c r="FJ9" i="32"/>
  <c r="N44" i="42" s="1"/>
  <c r="FG9" i="32"/>
  <c r="FF9" i="32"/>
  <c r="FL8" i="32"/>
  <c r="R43" i="42" s="1"/>
  <c r="FJ8" i="32"/>
  <c r="N43" i="42" s="1"/>
  <c r="FG8" i="32"/>
  <c r="FF8" i="32"/>
  <c r="FL7" i="32"/>
  <c r="R42" i="42" s="1"/>
  <c r="FJ7" i="32"/>
  <c r="N42" i="42" s="1"/>
  <c r="FG7" i="32"/>
  <c r="FF7" i="32"/>
  <c r="FL6" i="32"/>
  <c r="R41" i="42" s="1"/>
  <c r="FJ6" i="32"/>
  <c r="N41" i="42" s="1"/>
  <c r="FG6" i="32"/>
  <c r="FF6" i="32"/>
  <c r="FL5" i="32"/>
  <c r="R40" i="42" s="1"/>
  <c r="FJ5" i="32"/>
  <c r="N40" i="42" s="1"/>
  <c r="FG5" i="32"/>
  <c r="FF5" i="32"/>
  <c r="EK73" i="32"/>
  <c r="EK72" i="32"/>
  <c r="EK71" i="32"/>
  <c r="EK69" i="32"/>
  <c r="EK68" i="32"/>
  <c r="EK67" i="32"/>
  <c r="ER54" i="32"/>
  <c r="EP54" i="32"/>
  <c r="EM54" i="32"/>
  <c r="EL54" i="32"/>
  <c r="ER53" i="32"/>
  <c r="R37" i="41" s="1"/>
  <c r="EP53" i="32"/>
  <c r="Q37" i="41" s="1"/>
  <c r="EM53" i="32"/>
  <c r="EL53" i="32"/>
  <c r="ER52" i="32"/>
  <c r="I37" i="41" s="1"/>
  <c r="EP52" i="32"/>
  <c r="H37" i="41" s="1"/>
  <c r="EM52" i="32"/>
  <c r="EL52" i="32"/>
  <c r="ER51" i="32"/>
  <c r="R26" i="41" s="1"/>
  <c r="EP51" i="32"/>
  <c r="R25" i="41" s="1"/>
  <c r="EM51" i="32"/>
  <c r="EL51" i="32"/>
  <c r="ER50" i="32"/>
  <c r="Q26" i="41" s="1"/>
  <c r="EP50" i="32"/>
  <c r="Q25" i="41" s="1"/>
  <c r="EM50" i="32"/>
  <c r="EL50" i="32"/>
  <c r="C62" i="32" s="1"/>
  <c r="R49" i="41"/>
  <c r="EP14" i="32"/>
  <c r="N49" i="41" s="1"/>
  <c r="EM14" i="32"/>
  <c r="ER13" i="32"/>
  <c r="R48" i="41" s="1"/>
  <c r="EP13" i="32"/>
  <c r="N48" i="41" s="1"/>
  <c r="EM13" i="32"/>
  <c r="EL14" i="32" s="1"/>
  <c r="EL13" i="32"/>
  <c r="ER12" i="32"/>
  <c r="R47" i="41" s="1"/>
  <c r="EP12" i="32"/>
  <c r="N47" i="41" s="1"/>
  <c r="EM12" i="32"/>
  <c r="EL12" i="32"/>
  <c r="ER11" i="32"/>
  <c r="R46" i="41" s="1"/>
  <c r="EP11" i="32"/>
  <c r="N46" i="41" s="1"/>
  <c r="EM11" i="32"/>
  <c r="EL11" i="32"/>
  <c r="ER10" i="32"/>
  <c r="R45" i="41" s="1"/>
  <c r="EP10" i="32"/>
  <c r="N45" i="41" s="1"/>
  <c r="EM10" i="32"/>
  <c r="EL10" i="32"/>
  <c r="ER9" i="32"/>
  <c r="R44" i="41" s="1"/>
  <c r="EP9" i="32"/>
  <c r="N44" i="41" s="1"/>
  <c r="EM9" i="32"/>
  <c r="EL9" i="32"/>
  <c r="ER8" i="32"/>
  <c r="R43" i="41" s="1"/>
  <c r="EP8" i="32"/>
  <c r="N43" i="41" s="1"/>
  <c r="EM8" i="32"/>
  <c r="EL8" i="32"/>
  <c r="ER7" i="32"/>
  <c r="R42" i="41" s="1"/>
  <c r="EP7" i="32"/>
  <c r="N42" i="41" s="1"/>
  <c r="EM7" i="32"/>
  <c r="EL7" i="32"/>
  <c r="ER6" i="32"/>
  <c r="R41" i="41" s="1"/>
  <c r="EP6" i="32"/>
  <c r="N41" i="41" s="1"/>
  <c r="EM6" i="32"/>
  <c r="EL6" i="32"/>
  <c r="ER5" i="32"/>
  <c r="R40" i="41" s="1"/>
  <c r="EP5" i="32"/>
  <c r="N40" i="41" s="1"/>
  <c r="EM5" i="32"/>
  <c r="EL5" i="32"/>
  <c r="DQ73" i="32"/>
  <c r="DQ72" i="32"/>
  <c r="DQ71" i="32"/>
  <c r="DQ69" i="32"/>
  <c r="DQ68" i="32"/>
  <c r="DQ67" i="32"/>
  <c r="DX54" i="32"/>
  <c r="DV54" i="32"/>
  <c r="DS54" i="32"/>
  <c r="DR54" i="32"/>
  <c r="DX53" i="32"/>
  <c r="R37" i="40" s="1"/>
  <c r="DV53" i="32"/>
  <c r="Q37" i="40" s="1"/>
  <c r="DS53" i="32"/>
  <c r="DR53" i="32"/>
  <c r="DX52" i="32"/>
  <c r="I37" i="40" s="1"/>
  <c r="DV52" i="32"/>
  <c r="H37" i="40" s="1"/>
  <c r="DS52" i="32"/>
  <c r="DR52" i="32"/>
  <c r="DX51" i="32"/>
  <c r="R26" i="40" s="1"/>
  <c r="DV51" i="32"/>
  <c r="R25" i="40" s="1"/>
  <c r="DS51" i="32"/>
  <c r="DR51" i="32"/>
  <c r="DX50" i="32"/>
  <c r="Q26" i="40" s="1"/>
  <c r="DV50" i="32"/>
  <c r="Q25" i="40" s="1"/>
  <c r="DS50" i="32"/>
  <c r="DR50" i="32"/>
  <c r="C61" i="32" s="1"/>
  <c r="R49" i="40"/>
  <c r="DV14" i="32"/>
  <c r="N49" i="40" s="1"/>
  <c r="DS14" i="32"/>
  <c r="DX13" i="32"/>
  <c r="R48" i="40" s="1"/>
  <c r="DV13" i="32"/>
  <c r="N48" i="40" s="1"/>
  <c r="DS13" i="32"/>
  <c r="DR14" i="32" s="1"/>
  <c r="DR13" i="32"/>
  <c r="DX12" i="32"/>
  <c r="R47" i="40" s="1"/>
  <c r="DV12" i="32"/>
  <c r="N47" i="40" s="1"/>
  <c r="DS12" i="32"/>
  <c r="DR12" i="32"/>
  <c r="DX11" i="32"/>
  <c r="R46" i="40" s="1"/>
  <c r="DV11" i="32"/>
  <c r="N46" i="40" s="1"/>
  <c r="DS11" i="32"/>
  <c r="DR11" i="32"/>
  <c r="DX10" i="32"/>
  <c r="R45" i="40" s="1"/>
  <c r="DV10" i="32"/>
  <c r="N45" i="40" s="1"/>
  <c r="DS10" i="32"/>
  <c r="DR10" i="32"/>
  <c r="DX9" i="32"/>
  <c r="R44" i="40" s="1"/>
  <c r="DV9" i="32"/>
  <c r="N44" i="40" s="1"/>
  <c r="DS9" i="32"/>
  <c r="DR9" i="32"/>
  <c r="DX8" i="32"/>
  <c r="R43" i="40" s="1"/>
  <c r="DV8" i="32"/>
  <c r="N43" i="40" s="1"/>
  <c r="DS8" i="32"/>
  <c r="DR8" i="32"/>
  <c r="DX7" i="32"/>
  <c r="R42" i="40" s="1"/>
  <c r="DV7" i="32"/>
  <c r="N42" i="40" s="1"/>
  <c r="DS7" i="32"/>
  <c r="DR7" i="32"/>
  <c r="DX6" i="32"/>
  <c r="R41" i="40" s="1"/>
  <c r="DV6" i="32"/>
  <c r="N41" i="40" s="1"/>
  <c r="DS6" i="32"/>
  <c r="DR6" i="32"/>
  <c r="DX5" i="32"/>
  <c r="R40" i="40" s="1"/>
  <c r="DV5" i="32"/>
  <c r="N40" i="40" s="1"/>
  <c r="DS5" i="32"/>
  <c r="DR5" i="32"/>
  <c r="CW73" i="32"/>
  <c r="CW72" i="32"/>
  <c r="CW71" i="32"/>
  <c r="CW69" i="32"/>
  <c r="CW68" i="32"/>
  <c r="CW67" i="32"/>
  <c r="DD54" i="32"/>
  <c r="DB54" i="32"/>
  <c r="CY54" i="32"/>
  <c r="CX54" i="32"/>
  <c r="DD53" i="32"/>
  <c r="R37" i="39" s="1"/>
  <c r="DB53" i="32"/>
  <c r="Q37" i="39" s="1"/>
  <c r="CY53" i="32"/>
  <c r="CX53" i="32"/>
  <c r="DD52" i="32"/>
  <c r="I37" i="39" s="1"/>
  <c r="DB52" i="32"/>
  <c r="H37" i="39" s="1"/>
  <c r="CY52" i="32"/>
  <c r="CX52" i="32"/>
  <c r="DD51" i="32"/>
  <c r="R26" i="39" s="1"/>
  <c r="DB51" i="32"/>
  <c r="R25" i="39" s="1"/>
  <c r="CY51" i="32"/>
  <c r="CX51" i="32"/>
  <c r="DD50" i="32"/>
  <c r="Q26" i="39" s="1"/>
  <c r="DB50" i="32"/>
  <c r="Q25" i="39" s="1"/>
  <c r="CY50" i="32"/>
  <c r="CX50" i="32"/>
  <c r="C60" i="32" s="1"/>
  <c r="R49" i="39"/>
  <c r="DB14" i="32"/>
  <c r="N49" i="39" s="1"/>
  <c r="CY14" i="32"/>
  <c r="DD13" i="32"/>
  <c r="R48" i="39" s="1"/>
  <c r="DB13" i="32"/>
  <c r="N48" i="39" s="1"/>
  <c r="CY13" i="32"/>
  <c r="CX14" i="32" s="1"/>
  <c r="CX13" i="32"/>
  <c r="DD12" i="32"/>
  <c r="R47" i="39" s="1"/>
  <c r="DB12" i="32"/>
  <c r="N47" i="39" s="1"/>
  <c r="CY12" i="32"/>
  <c r="CX12" i="32"/>
  <c r="DD11" i="32"/>
  <c r="R46" i="39" s="1"/>
  <c r="DB11" i="32"/>
  <c r="N46" i="39" s="1"/>
  <c r="CY11" i="32"/>
  <c r="CX11" i="32"/>
  <c r="DD10" i="32"/>
  <c r="R45" i="39" s="1"/>
  <c r="DB10" i="32"/>
  <c r="N45" i="39" s="1"/>
  <c r="CY10" i="32"/>
  <c r="CX10" i="32"/>
  <c r="DD9" i="32"/>
  <c r="R44" i="39" s="1"/>
  <c r="DB9" i="32"/>
  <c r="N44" i="39" s="1"/>
  <c r="CY9" i="32"/>
  <c r="CX9" i="32"/>
  <c r="DD8" i="32"/>
  <c r="R43" i="39" s="1"/>
  <c r="DB8" i="32"/>
  <c r="N43" i="39" s="1"/>
  <c r="CY8" i="32"/>
  <c r="CX8" i="32"/>
  <c r="DD7" i="32"/>
  <c r="R42" i="39" s="1"/>
  <c r="DB7" i="32"/>
  <c r="N42" i="39" s="1"/>
  <c r="CY7" i="32"/>
  <c r="CX7" i="32"/>
  <c r="DD6" i="32"/>
  <c r="R41" i="39" s="1"/>
  <c r="DB6" i="32"/>
  <c r="N41" i="39" s="1"/>
  <c r="CY6" i="32"/>
  <c r="CX6" i="32"/>
  <c r="DD5" i="32"/>
  <c r="R40" i="39" s="1"/>
  <c r="DB5" i="32"/>
  <c r="N40" i="39" s="1"/>
  <c r="CY5" i="32"/>
  <c r="CX5" i="32"/>
  <c r="CC73" i="32"/>
  <c r="CC72" i="32"/>
  <c r="CC71" i="32"/>
  <c r="CC69" i="32"/>
  <c r="CC68" i="32"/>
  <c r="CC67" i="32"/>
  <c r="CJ54" i="32"/>
  <c r="CH54" i="32"/>
  <c r="CE54" i="32"/>
  <c r="CD54" i="32"/>
  <c r="CJ53" i="32"/>
  <c r="R37" i="38" s="1"/>
  <c r="CH53" i="32"/>
  <c r="Q37" i="38" s="1"/>
  <c r="CE53" i="32"/>
  <c r="CD53" i="32"/>
  <c r="CJ52" i="32"/>
  <c r="I37" i="38" s="1"/>
  <c r="CH52" i="32"/>
  <c r="H37" i="38" s="1"/>
  <c r="CE52" i="32"/>
  <c r="CD52" i="32"/>
  <c r="CJ51" i="32"/>
  <c r="R26" i="38" s="1"/>
  <c r="CH51" i="32"/>
  <c r="R25" i="38" s="1"/>
  <c r="CE51" i="32"/>
  <c r="CD51" i="32"/>
  <c r="CJ50" i="32"/>
  <c r="Q26" i="38" s="1"/>
  <c r="CH50" i="32"/>
  <c r="Q25" i="38" s="1"/>
  <c r="CE50" i="32"/>
  <c r="CD50" i="32"/>
  <c r="C59" i="32" s="1"/>
  <c r="R49" i="38"/>
  <c r="CH14" i="32"/>
  <c r="N49" i="38" s="1"/>
  <c r="CE14" i="32"/>
  <c r="CJ13" i="32"/>
  <c r="R48" i="38" s="1"/>
  <c r="CH13" i="32"/>
  <c r="N48" i="38" s="1"/>
  <c r="CE13" i="32"/>
  <c r="CD14" i="32" s="1"/>
  <c r="CD13" i="32"/>
  <c r="CJ12" i="32"/>
  <c r="R47" i="38" s="1"/>
  <c r="CH12" i="32"/>
  <c r="N47" i="38" s="1"/>
  <c r="CE12" i="32"/>
  <c r="CD12" i="32"/>
  <c r="CJ11" i="32"/>
  <c r="R46" i="38" s="1"/>
  <c r="CH11" i="32"/>
  <c r="N46" i="38" s="1"/>
  <c r="CE11" i="32"/>
  <c r="CD11" i="32"/>
  <c r="CJ10" i="32"/>
  <c r="R45" i="38" s="1"/>
  <c r="CH10" i="32"/>
  <c r="N45" i="38" s="1"/>
  <c r="CE10" i="32"/>
  <c r="CD10" i="32"/>
  <c r="CJ9" i="32"/>
  <c r="R44" i="38" s="1"/>
  <c r="CH9" i="32"/>
  <c r="N44" i="38" s="1"/>
  <c r="CE9" i="32"/>
  <c r="CD9" i="32"/>
  <c r="CJ8" i="32"/>
  <c r="R43" i="38" s="1"/>
  <c r="CH8" i="32"/>
  <c r="N43" i="38" s="1"/>
  <c r="CE8" i="32"/>
  <c r="CD8" i="32"/>
  <c r="CJ7" i="32"/>
  <c r="R42" i="38" s="1"/>
  <c r="CH7" i="32"/>
  <c r="N42" i="38" s="1"/>
  <c r="CE7" i="32"/>
  <c r="CD7" i="32"/>
  <c r="CJ6" i="32"/>
  <c r="R41" i="38" s="1"/>
  <c r="CH6" i="32"/>
  <c r="N41" i="38" s="1"/>
  <c r="CE6" i="32"/>
  <c r="CD6" i="32"/>
  <c r="CJ5" i="32"/>
  <c r="R40" i="38" s="1"/>
  <c r="CH5" i="32"/>
  <c r="N40" i="38" s="1"/>
  <c r="CE5" i="32"/>
  <c r="CD5" i="32"/>
  <c r="BI73" i="32"/>
  <c r="BI72" i="32"/>
  <c r="BI71" i="32"/>
  <c r="BI69" i="32"/>
  <c r="BI68" i="32"/>
  <c r="BI67" i="32"/>
  <c r="BP54" i="32"/>
  <c r="BN54" i="32"/>
  <c r="BK54" i="32"/>
  <c r="BJ54" i="32"/>
  <c r="BP53" i="32"/>
  <c r="R37" i="37" s="1"/>
  <c r="BN53" i="32"/>
  <c r="Q37" i="37" s="1"/>
  <c r="BK53" i="32"/>
  <c r="BJ53" i="32"/>
  <c r="BP52" i="32"/>
  <c r="I37" i="37" s="1"/>
  <c r="BN52" i="32"/>
  <c r="H37" i="37" s="1"/>
  <c r="BK52" i="32"/>
  <c r="BJ52" i="32"/>
  <c r="BP51" i="32"/>
  <c r="R26" i="37" s="1"/>
  <c r="BN51" i="32"/>
  <c r="R25" i="37" s="1"/>
  <c r="BK51" i="32"/>
  <c r="BJ51" i="32"/>
  <c r="BP50" i="32"/>
  <c r="Q26" i="37" s="1"/>
  <c r="BN50" i="32"/>
  <c r="Q25" i="37" s="1"/>
  <c r="BK50" i="32"/>
  <c r="BJ50" i="32"/>
  <c r="C58" i="32" s="1"/>
  <c r="R49" i="37"/>
  <c r="BN14" i="32"/>
  <c r="N49" i="37" s="1"/>
  <c r="BK14" i="32"/>
  <c r="BP13" i="32"/>
  <c r="R48" i="37" s="1"/>
  <c r="BN13" i="32"/>
  <c r="N48" i="37" s="1"/>
  <c r="BK13" i="32"/>
  <c r="BJ14" i="32" s="1"/>
  <c r="BJ13" i="32"/>
  <c r="BP12" i="32"/>
  <c r="R47" i="37" s="1"/>
  <c r="BN12" i="32"/>
  <c r="N47" i="37" s="1"/>
  <c r="BK12" i="32"/>
  <c r="BJ12" i="32"/>
  <c r="BP11" i="32"/>
  <c r="R46" i="37" s="1"/>
  <c r="BN11" i="32"/>
  <c r="N46" i="37" s="1"/>
  <c r="BK11" i="32"/>
  <c r="BJ11" i="32"/>
  <c r="BP10" i="32"/>
  <c r="R45" i="37" s="1"/>
  <c r="BN10" i="32"/>
  <c r="N45" i="37" s="1"/>
  <c r="BK10" i="32"/>
  <c r="BJ10" i="32"/>
  <c r="BP9" i="32"/>
  <c r="R44" i="37" s="1"/>
  <c r="BN9" i="32"/>
  <c r="N44" i="37" s="1"/>
  <c r="BK9" i="32"/>
  <c r="BJ9" i="32"/>
  <c r="BP8" i="32"/>
  <c r="R43" i="37" s="1"/>
  <c r="BN8" i="32"/>
  <c r="N43" i="37" s="1"/>
  <c r="BK8" i="32"/>
  <c r="BJ8" i="32"/>
  <c r="BP7" i="32"/>
  <c r="R42" i="37" s="1"/>
  <c r="BN7" i="32"/>
  <c r="N42" i="37" s="1"/>
  <c r="BK7" i="32"/>
  <c r="BJ7" i="32"/>
  <c r="BP6" i="32"/>
  <c r="R41" i="37" s="1"/>
  <c r="BN6" i="32"/>
  <c r="N41" i="37" s="1"/>
  <c r="BK6" i="32"/>
  <c r="BJ6" i="32"/>
  <c r="BP5" i="32"/>
  <c r="R40" i="37" s="1"/>
  <c r="BN5" i="32"/>
  <c r="N40" i="37" s="1"/>
  <c r="BK5" i="32"/>
  <c r="BJ5" i="32"/>
  <c r="AO73" i="32"/>
  <c r="AO72" i="32"/>
  <c r="AO71" i="32"/>
  <c r="AO69" i="32"/>
  <c r="AO68" i="32"/>
  <c r="AO67" i="32"/>
  <c r="AV54" i="32"/>
  <c r="AT54" i="32"/>
  <c r="AQ54" i="32"/>
  <c r="AP54" i="32"/>
  <c r="AV53" i="32"/>
  <c r="R37" i="36" s="1"/>
  <c r="AT53" i="32"/>
  <c r="Q37" i="36" s="1"/>
  <c r="AQ53" i="32"/>
  <c r="AP53" i="32"/>
  <c r="AV52" i="32"/>
  <c r="I37" i="36" s="1"/>
  <c r="AT52" i="32"/>
  <c r="H37" i="36" s="1"/>
  <c r="AQ52" i="32"/>
  <c r="AP52" i="32"/>
  <c r="AV51" i="32"/>
  <c r="R26" i="36" s="1"/>
  <c r="AT51" i="32"/>
  <c r="R25" i="36" s="1"/>
  <c r="AQ51" i="32"/>
  <c r="AP51" i="32"/>
  <c r="AV50" i="32"/>
  <c r="Q26" i="36" s="1"/>
  <c r="AT50" i="32"/>
  <c r="Q25" i="36" s="1"/>
  <c r="AQ50" i="32"/>
  <c r="AP50" i="32"/>
  <c r="C57" i="32" s="1"/>
  <c r="R49" i="36"/>
  <c r="AT14" i="32"/>
  <c r="N49" i="36" s="1"/>
  <c r="AQ14" i="32"/>
  <c r="AV13" i="32"/>
  <c r="R48" i="36" s="1"/>
  <c r="AT13" i="32"/>
  <c r="N48" i="36" s="1"/>
  <c r="AQ13" i="32"/>
  <c r="AP14" i="32" s="1"/>
  <c r="AP13" i="32"/>
  <c r="AV12" i="32"/>
  <c r="R47" i="36" s="1"/>
  <c r="AT12" i="32"/>
  <c r="N47" i="36" s="1"/>
  <c r="AQ12" i="32"/>
  <c r="AP12" i="32"/>
  <c r="AV11" i="32"/>
  <c r="R46" i="36" s="1"/>
  <c r="AT11" i="32"/>
  <c r="N46" i="36" s="1"/>
  <c r="AQ11" i="32"/>
  <c r="AP11" i="32"/>
  <c r="AV10" i="32"/>
  <c r="R45" i="36" s="1"/>
  <c r="AT10" i="32"/>
  <c r="N45" i="36" s="1"/>
  <c r="AQ10" i="32"/>
  <c r="AP10" i="32"/>
  <c r="AV9" i="32"/>
  <c r="R44" i="36" s="1"/>
  <c r="AT9" i="32"/>
  <c r="N44" i="36" s="1"/>
  <c r="AQ9" i="32"/>
  <c r="AP9" i="32"/>
  <c r="AV8" i="32"/>
  <c r="R43" i="36" s="1"/>
  <c r="AT8" i="32"/>
  <c r="N43" i="36" s="1"/>
  <c r="AQ8" i="32"/>
  <c r="AP8" i="32"/>
  <c r="AV7" i="32"/>
  <c r="R42" i="36" s="1"/>
  <c r="AT7" i="32"/>
  <c r="N42" i="36" s="1"/>
  <c r="AQ7" i="32"/>
  <c r="AP7" i="32"/>
  <c r="AV6" i="32"/>
  <c r="R41" i="36" s="1"/>
  <c r="AT6" i="32"/>
  <c r="N41" i="36" s="1"/>
  <c r="AQ6" i="32"/>
  <c r="AP6" i="32"/>
  <c r="AV5" i="32"/>
  <c r="R40" i="36" s="1"/>
  <c r="AT5" i="32"/>
  <c r="N40" i="36" s="1"/>
  <c r="AQ5" i="32"/>
  <c r="AP5" i="32"/>
  <c r="U73" i="32"/>
  <c r="U72" i="32"/>
  <c r="U71" i="32"/>
  <c r="U69" i="32"/>
  <c r="U68" i="32"/>
  <c r="U67" i="32"/>
  <c r="AB54" i="32"/>
  <c r="Z54" i="32"/>
  <c r="W54" i="32"/>
  <c r="V54" i="32"/>
  <c r="AB53" i="32"/>
  <c r="R37" i="33" s="1"/>
  <c r="Z53" i="32"/>
  <c r="Q37" i="33" s="1"/>
  <c r="W53" i="32"/>
  <c r="V53" i="32"/>
  <c r="AB52" i="32"/>
  <c r="I37" i="33" s="1"/>
  <c r="Z52" i="32"/>
  <c r="H37" i="33" s="1"/>
  <c r="W52" i="32"/>
  <c r="V52" i="32"/>
  <c r="AB51" i="32"/>
  <c r="R26" i="33" s="1"/>
  <c r="Z51" i="32"/>
  <c r="R25" i="33" s="1"/>
  <c r="W51" i="32"/>
  <c r="V51" i="32"/>
  <c r="AB50" i="32"/>
  <c r="Q26" i="33" s="1"/>
  <c r="Z50" i="32"/>
  <c r="Q25" i="33" s="1"/>
  <c r="W50" i="32"/>
  <c r="V50" i="32"/>
  <c r="C56" i="32" s="1"/>
  <c r="R49" i="33"/>
  <c r="Z14" i="32"/>
  <c r="N49" i="33" s="1"/>
  <c r="W14" i="32"/>
  <c r="AB13" i="32"/>
  <c r="R48" i="33" s="1"/>
  <c r="Z13" i="32"/>
  <c r="N48" i="33" s="1"/>
  <c r="W13" i="32"/>
  <c r="V14" i="32" s="1"/>
  <c r="V13" i="32"/>
  <c r="AB12" i="32"/>
  <c r="R47" i="33" s="1"/>
  <c r="Z12" i="32"/>
  <c r="N47" i="33" s="1"/>
  <c r="W12" i="32"/>
  <c r="V12" i="32"/>
  <c r="P47" i="33" s="1"/>
  <c r="AB11" i="32"/>
  <c r="R46" i="33" s="1"/>
  <c r="Z11" i="32"/>
  <c r="N46" i="33" s="1"/>
  <c r="W11" i="32"/>
  <c r="V11" i="32"/>
  <c r="P46" i="33" s="1"/>
  <c r="AB10" i="32"/>
  <c r="R45" i="33" s="1"/>
  <c r="Z10" i="32"/>
  <c r="N45" i="33" s="1"/>
  <c r="W10" i="32"/>
  <c r="V10" i="32"/>
  <c r="P45" i="33" s="1"/>
  <c r="AB9" i="32"/>
  <c r="R44" i="33" s="1"/>
  <c r="Z9" i="32"/>
  <c r="N44" i="33" s="1"/>
  <c r="W9" i="32"/>
  <c r="V9" i="32"/>
  <c r="AB8" i="32"/>
  <c r="R43" i="33" s="1"/>
  <c r="Z8" i="32"/>
  <c r="N43" i="33" s="1"/>
  <c r="W8" i="32"/>
  <c r="V8" i="32"/>
  <c r="P43" i="33" s="1"/>
  <c r="AB7" i="32"/>
  <c r="R42" i="33" s="1"/>
  <c r="Z7" i="32"/>
  <c r="N42" i="33" s="1"/>
  <c r="W7" i="32"/>
  <c r="V7" i="32"/>
  <c r="P42" i="33" s="1"/>
  <c r="AB6" i="32"/>
  <c r="R41" i="33" s="1"/>
  <c r="Z6" i="32"/>
  <c r="N41" i="33" s="1"/>
  <c r="W6" i="32"/>
  <c r="V6" i="32"/>
  <c r="P41" i="33" s="1"/>
  <c r="AB5" i="32"/>
  <c r="R40" i="33" s="1"/>
  <c r="Z5" i="32"/>
  <c r="N40" i="33" s="1"/>
  <c r="W5" i="32"/>
  <c r="V5" i="32"/>
  <c r="P40" i="33" s="1"/>
  <c r="EA51" i="32" l="1"/>
  <c r="D61" i="32"/>
  <c r="DG51" i="32"/>
  <c r="D60" i="32"/>
  <c r="EU51" i="32"/>
  <c r="D62" i="32"/>
  <c r="FO51" i="32"/>
  <c r="D63" i="32"/>
  <c r="AY51" i="32"/>
  <c r="D57" i="32"/>
  <c r="HC51" i="32"/>
  <c r="D65" i="32"/>
  <c r="BS51" i="32"/>
  <c r="D58" i="32"/>
  <c r="CM51" i="32"/>
  <c r="D59" i="32"/>
  <c r="AE51" i="32"/>
  <c r="D56" i="32"/>
  <c r="GI51" i="32"/>
  <c r="D64" i="32"/>
  <c r="H34" i="49"/>
  <c r="DG50" i="32"/>
  <c r="Q24" i="39"/>
  <c r="LQ51" i="32"/>
  <c r="I31" i="49"/>
  <c r="R24" i="36"/>
  <c r="H35" i="49"/>
  <c r="Q24" i="40"/>
  <c r="EA50" i="32"/>
  <c r="MK51" i="32"/>
  <c r="I32" i="49"/>
  <c r="R24" i="37"/>
  <c r="H36" i="49"/>
  <c r="Q24" i="41"/>
  <c r="EU50" i="32"/>
  <c r="I33" i="49"/>
  <c r="R24" i="38"/>
  <c r="H37" i="49"/>
  <c r="Q24" i="42"/>
  <c r="FO50" i="32"/>
  <c r="NE51" i="32"/>
  <c r="I34" i="49"/>
  <c r="R24" i="39"/>
  <c r="H38" i="49"/>
  <c r="Q24" i="43"/>
  <c r="GI50" i="32"/>
  <c r="NY51" i="32"/>
  <c r="I35" i="49"/>
  <c r="R24" i="40"/>
  <c r="H39" i="49"/>
  <c r="HC50" i="32"/>
  <c r="Q24" i="44"/>
  <c r="OS51" i="32"/>
  <c r="I36" i="49"/>
  <c r="R24" i="41"/>
  <c r="Q24" i="45"/>
  <c r="HW50" i="32"/>
  <c r="I37" i="49"/>
  <c r="R24" i="42"/>
  <c r="IQ50" i="32"/>
  <c r="Q24" i="46"/>
  <c r="JB55" i="32"/>
  <c r="JK50" i="32"/>
  <c r="I30" i="49"/>
  <c r="I38" i="49"/>
  <c r="R24" i="43"/>
  <c r="I39" i="49"/>
  <c r="R24" i="44"/>
  <c r="JV55" i="32"/>
  <c r="KE50" i="32"/>
  <c r="R24" i="45"/>
  <c r="R24" i="46"/>
  <c r="JI51" i="32"/>
  <c r="H30" i="49"/>
  <c r="AE50" i="32"/>
  <c r="H31" i="49"/>
  <c r="AY50" i="32"/>
  <c r="Q24" i="36"/>
  <c r="KC51" i="32"/>
  <c r="H32" i="49"/>
  <c r="Q24" i="37"/>
  <c r="BS50" i="32"/>
  <c r="KW51" i="32"/>
  <c r="H33" i="49"/>
  <c r="CM50" i="32"/>
  <c r="Q24" i="38"/>
  <c r="NR67" i="32"/>
  <c r="LL53" i="32"/>
  <c r="NR55" i="32"/>
  <c r="IJ54" i="32"/>
  <c r="MX67" i="32"/>
  <c r="KP55" i="32"/>
  <c r="MX55" i="32"/>
  <c r="JB67" i="32"/>
  <c r="JV67" i="32"/>
  <c r="JV69" i="32"/>
  <c r="GB54" i="32"/>
  <c r="LJ67" i="32"/>
  <c r="LJ69" i="32"/>
  <c r="NT54" i="32"/>
  <c r="OL55" i="32"/>
  <c r="FH54" i="32"/>
  <c r="KP67" i="32"/>
  <c r="KR54" i="32"/>
  <c r="OL67" i="32"/>
  <c r="LJ55" i="32"/>
  <c r="ON53" i="32"/>
  <c r="ON54" i="32"/>
  <c r="MZ53" i="32"/>
  <c r="MF53" i="32"/>
  <c r="MF54" i="32"/>
  <c r="JX53" i="32"/>
  <c r="JD54" i="32"/>
  <c r="CF54" i="32"/>
  <c r="X54" i="32"/>
  <c r="P49" i="36"/>
  <c r="P49" i="38"/>
  <c r="P49" i="40"/>
  <c r="P49" i="42"/>
  <c r="P49" i="44"/>
  <c r="P49" i="46"/>
  <c r="P49" i="33"/>
  <c r="P49" i="37"/>
  <c r="P49" i="39"/>
  <c r="P49" i="41"/>
  <c r="P49" i="43"/>
  <c r="P49" i="45"/>
  <c r="P40" i="36"/>
  <c r="P41" i="36"/>
  <c r="P42" i="36"/>
  <c r="P43" i="36"/>
  <c r="AP67" i="32"/>
  <c r="P44" i="36"/>
  <c r="P45" i="36"/>
  <c r="P46" i="36"/>
  <c r="P47" i="36"/>
  <c r="AP69" i="32"/>
  <c r="P48" i="36"/>
  <c r="AP55" i="32"/>
  <c r="AW51" i="32"/>
  <c r="AW52" i="32"/>
  <c r="F37" i="36"/>
  <c r="C33" i="36"/>
  <c r="AR53" i="32"/>
  <c r="P37" i="36"/>
  <c r="K33" i="36"/>
  <c r="AW53" i="32"/>
  <c r="CZ54" i="32"/>
  <c r="P40" i="40"/>
  <c r="P41" i="40"/>
  <c r="P42" i="40"/>
  <c r="P43" i="40"/>
  <c r="DR67" i="32"/>
  <c r="P44" i="40"/>
  <c r="P45" i="40"/>
  <c r="P46" i="40"/>
  <c r="P47" i="40"/>
  <c r="DR69" i="32"/>
  <c r="P48" i="40"/>
  <c r="DR55" i="32"/>
  <c r="DY51" i="32"/>
  <c r="DY52" i="32"/>
  <c r="F37" i="40"/>
  <c r="C33" i="40"/>
  <c r="DT53" i="32"/>
  <c r="P37" i="40"/>
  <c r="K33" i="40"/>
  <c r="DY53" i="32"/>
  <c r="EN54" i="32"/>
  <c r="P40" i="42"/>
  <c r="P41" i="42"/>
  <c r="P42" i="42"/>
  <c r="P43" i="42"/>
  <c r="FF67" i="32"/>
  <c r="P44" i="42"/>
  <c r="P45" i="42"/>
  <c r="P46" i="42"/>
  <c r="P47" i="42"/>
  <c r="FF69" i="32"/>
  <c r="P48" i="42"/>
  <c r="FF55" i="32"/>
  <c r="FM51" i="32"/>
  <c r="FM52" i="32"/>
  <c r="F37" i="42"/>
  <c r="C33" i="42"/>
  <c r="FH53" i="32"/>
  <c r="P37" i="42"/>
  <c r="K33" i="42"/>
  <c r="P40" i="43"/>
  <c r="P41" i="43"/>
  <c r="P42" i="43"/>
  <c r="P43" i="43"/>
  <c r="FZ67" i="32"/>
  <c r="P44" i="43"/>
  <c r="P45" i="43"/>
  <c r="P46" i="43"/>
  <c r="P47" i="43"/>
  <c r="FZ69" i="32"/>
  <c r="P48" i="43"/>
  <c r="FZ55" i="32"/>
  <c r="GG51" i="32"/>
  <c r="GG52" i="32"/>
  <c r="F37" i="43"/>
  <c r="C33" i="43"/>
  <c r="GB53" i="32"/>
  <c r="P37" i="43"/>
  <c r="K33" i="43"/>
  <c r="GG53" i="32"/>
  <c r="HP54" i="32"/>
  <c r="P40" i="46"/>
  <c r="P41" i="46"/>
  <c r="P42" i="46"/>
  <c r="P43" i="46"/>
  <c r="IH67" i="32"/>
  <c r="P44" i="46"/>
  <c r="P45" i="46"/>
  <c r="P46" i="46"/>
  <c r="P47" i="46"/>
  <c r="IH69" i="32"/>
  <c r="P48" i="46"/>
  <c r="IH55" i="32"/>
  <c r="IO51" i="32"/>
  <c r="IO52" i="32"/>
  <c r="F37" i="46"/>
  <c r="C33" i="46"/>
  <c r="IJ53" i="32"/>
  <c r="P37" i="46"/>
  <c r="K33" i="46"/>
  <c r="IO53" i="32"/>
  <c r="KC53" i="32"/>
  <c r="LQ53" i="32"/>
  <c r="NE53" i="32"/>
  <c r="V67" i="32"/>
  <c r="P44" i="33"/>
  <c r="V69" i="32"/>
  <c r="P48" i="33"/>
  <c r="V55" i="32"/>
  <c r="B56" i="32" s="1"/>
  <c r="Q24" i="33"/>
  <c r="AC51" i="32"/>
  <c r="R24" i="33"/>
  <c r="AC52" i="32"/>
  <c r="F37" i="33"/>
  <c r="C33" i="33"/>
  <c r="X53" i="32"/>
  <c r="P37" i="33"/>
  <c r="K33" i="33"/>
  <c r="AC53" i="32"/>
  <c r="AR54" i="32"/>
  <c r="P40" i="37"/>
  <c r="P41" i="37"/>
  <c r="P42" i="37"/>
  <c r="P43" i="37"/>
  <c r="BJ67" i="32"/>
  <c r="P44" i="37"/>
  <c r="P45" i="37"/>
  <c r="P46" i="37"/>
  <c r="P47" i="37"/>
  <c r="BJ69" i="32"/>
  <c r="P48" i="37"/>
  <c r="BJ55" i="32"/>
  <c r="B58" i="32" s="1"/>
  <c r="BQ51" i="32"/>
  <c r="BQ52" i="32"/>
  <c r="F37" i="37"/>
  <c r="C33" i="37"/>
  <c r="BL53" i="32"/>
  <c r="P37" i="37"/>
  <c r="K33" i="37"/>
  <c r="BL54" i="32"/>
  <c r="P40" i="38"/>
  <c r="P41" i="38"/>
  <c r="P42" i="38"/>
  <c r="P43" i="38"/>
  <c r="CD67" i="32"/>
  <c r="P44" i="38"/>
  <c r="P45" i="38"/>
  <c r="P46" i="38"/>
  <c r="P47" i="38"/>
  <c r="CD69" i="32"/>
  <c r="P48" i="38"/>
  <c r="CD55" i="32"/>
  <c r="CK51" i="32"/>
  <c r="CK52" i="32"/>
  <c r="F37" i="38"/>
  <c r="C33" i="38"/>
  <c r="CF53" i="32"/>
  <c r="P37" i="38"/>
  <c r="K33" i="38"/>
  <c r="P40" i="39"/>
  <c r="P41" i="39"/>
  <c r="P42" i="39"/>
  <c r="P43" i="39"/>
  <c r="CX67" i="32"/>
  <c r="P44" i="39"/>
  <c r="P45" i="39"/>
  <c r="P46" i="39"/>
  <c r="P47" i="39"/>
  <c r="CX69" i="32"/>
  <c r="P48" i="39"/>
  <c r="CX55" i="32"/>
  <c r="DE51" i="32"/>
  <c r="DE52" i="32"/>
  <c r="F37" i="39"/>
  <c r="C33" i="39"/>
  <c r="CZ53" i="32"/>
  <c r="P37" i="39"/>
  <c r="K33" i="39"/>
  <c r="DE53" i="32"/>
  <c r="DT54" i="32"/>
  <c r="P40" i="41"/>
  <c r="P41" i="41"/>
  <c r="P42" i="41"/>
  <c r="P43" i="41"/>
  <c r="EL67" i="32"/>
  <c r="P44" i="41"/>
  <c r="P45" i="41"/>
  <c r="P46" i="41"/>
  <c r="P47" i="41"/>
  <c r="EL69" i="32"/>
  <c r="P48" i="41"/>
  <c r="EL55" i="32"/>
  <c r="ES51" i="32"/>
  <c r="ES52" i="32"/>
  <c r="F37" i="41"/>
  <c r="C33" i="41"/>
  <c r="EN53" i="32"/>
  <c r="P37" i="41"/>
  <c r="K33" i="41"/>
  <c r="ES53" i="32"/>
  <c r="P40" i="44"/>
  <c r="P41" i="44"/>
  <c r="P42" i="44"/>
  <c r="P43" i="44"/>
  <c r="GT67" i="32"/>
  <c r="P44" i="44"/>
  <c r="P45" i="44"/>
  <c r="P46" i="44"/>
  <c r="P47" i="44"/>
  <c r="GT69" i="32"/>
  <c r="P48" i="44"/>
  <c r="GT55" i="32"/>
  <c r="HA51" i="32"/>
  <c r="HA52" i="32"/>
  <c r="F37" i="44"/>
  <c r="C33" i="44"/>
  <c r="GV53" i="32"/>
  <c r="P37" i="44"/>
  <c r="K33" i="44"/>
  <c r="GV54" i="32"/>
  <c r="P40" i="45"/>
  <c r="P41" i="45"/>
  <c r="P42" i="45"/>
  <c r="P43" i="45"/>
  <c r="HN67" i="32"/>
  <c r="P44" i="45"/>
  <c r="P45" i="45"/>
  <c r="P46" i="45"/>
  <c r="P47" i="45"/>
  <c r="HN69" i="32"/>
  <c r="P48" i="45"/>
  <c r="HN55" i="32"/>
  <c r="HU51" i="32"/>
  <c r="HU52" i="32"/>
  <c r="C33" i="45"/>
  <c r="F37" i="45"/>
  <c r="HP53" i="32"/>
  <c r="P37" i="45"/>
  <c r="K33" i="45"/>
  <c r="HU53" i="32"/>
  <c r="JB69" i="32"/>
  <c r="JD53" i="32"/>
  <c r="JI53" i="32"/>
  <c r="JX54" i="32"/>
  <c r="KP69" i="32"/>
  <c r="KR53" i="32"/>
  <c r="KW53" i="32"/>
  <c r="LL54" i="32"/>
  <c r="MD67" i="32"/>
  <c r="MF11" i="32"/>
  <c r="MD55" i="32"/>
  <c r="MK50" i="32"/>
  <c r="MZ54" i="32"/>
  <c r="NR69" i="32"/>
  <c r="NT53" i="32"/>
  <c r="NY53" i="32"/>
  <c r="ON14" i="32"/>
  <c r="OL69" i="32"/>
  <c r="ON6" i="32"/>
  <c r="ON7" i="32"/>
  <c r="ON8" i="32"/>
  <c r="ON9" i="32"/>
  <c r="ON10" i="32"/>
  <c r="ON11" i="32"/>
  <c r="ON12" i="32"/>
  <c r="ON13" i="32"/>
  <c r="ON50" i="32"/>
  <c r="ON51" i="32"/>
  <c r="ON52" i="32"/>
  <c r="OS53" i="32"/>
  <c r="OL68" i="32"/>
  <c r="ON5" i="32"/>
  <c r="OS50" i="32"/>
  <c r="OS54" i="32"/>
  <c r="NT5" i="32"/>
  <c r="NT6" i="32"/>
  <c r="NT7" i="32"/>
  <c r="NT8" i="32"/>
  <c r="NT9" i="32"/>
  <c r="NT10" i="32"/>
  <c r="NT11" i="32"/>
  <c r="NT12" i="32"/>
  <c r="NT13" i="32"/>
  <c r="NT14" i="32"/>
  <c r="NT50" i="32"/>
  <c r="NT51" i="32"/>
  <c r="NT52" i="32"/>
  <c r="NR68" i="32"/>
  <c r="NY50" i="32"/>
  <c r="NY54" i="32"/>
  <c r="MZ5" i="32"/>
  <c r="MZ6" i="32"/>
  <c r="MZ7" i="32"/>
  <c r="MZ8" i="32"/>
  <c r="MZ9" i="32"/>
  <c r="MZ10" i="32"/>
  <c r="MZ11" i="32"/>
  <c r="MZ12" i="32"/>
  <c r="MZ13" i="32"/>
  <c r="MZ14" i="32"/>
  <c r="MZ50" i="32"/>
  <c r="MZ51" i="32"/>
  <c r="MZ52" i="32"/>
  <c r="MX68" i="32"/>
  <c r="MX70" i="32" s="1"/>
  <c r="NE50" i="32"/>
  <c r="NE54" i="32"/>
  <c r="MF14" i="32"/>
  <c r="MD69" i="32"/>
  <c r="MF5" i="32"/>
  <c r="MF6" i="32"/>
  <c r="MF7" i="32"/>
  <c r="MF8" i="32"/>
  <c r="MF9" i="32"/>
  <c r="MF13" i="32"/>
  <c r="MF50" i="32"/>
  <c r="MF51" i="32"/>
  <c r="MF52" i="32"/>
  <c r="MK53" i="32"/>
  <c r="MD68" i="32"/>
  <c r="MK54" i="32"/>
  <c r="LL5" i="32"/>
  <c r="LL6" i="32"/>
  <c r="LL7" i="32"/>
  <c r="LL8" i="32"/>
  <c r="LL9" i="32"/>
  <c r="LL10" i="32"/>
  <c r="LL11" i="32"/>
  <c r="LL12" i="32"/>
  <c r="LL13" i="32"/>
  <c r="LL14" i="32"/>
  <c r="LL50" i="32"/>
  <c r="LL51" i="32"/>
  <c r="LL52" i="32"/>
  <c r="LJ68" i="32"/>
  <c r="LQ50" i="32"/>
  <c r="LQ54" i="32"/>
  <c r="KR5" i="32"/>
  <c r="KR6" i="32"/>
  <c r="KR7" i="32"/>
  <c r="KR8" i="32"/>
  <c r="KR9" i="32"/>
  <c r="KR10" i="32"/>
  <c r="KR11" i="32"/>
  <c r="KR12" i="32"/>
  <c r="KR13" i="32"/>
  <c r="KR14" i="32"/>
  <c r="KR50" i="32"/>
  <c r="KR51" i="32"/>
  <c r="KR52" i="32"/>
  <c r="KP68" i="32"/>
  <c r="KW50" i="32"/>
  <c r="KW54" i="32"/>
  <c r="JX5" i="32"/>
  <c r="JX6" i="32"/>
  <c r="JX7" i="32"/>
  <c r="JX8" i="32"/>
  <c r="JX9" i="32"/>
  <c r="JX10" i="32"/>
  <c r="JX11" i="32"/>
  <c r="JX12" i="32"/>
  <c r="JX13" i="32"/>
  <c r="JX14" i="32"/>
  <c r="JX50" i="32"/>
  <c r="JX51" i="32"/>
  <c r="JX52" i="32"/>
  <c r="JV68" i="32"/>
  <c r="KC50" i="32"/>
  <c r="KC54" i="32"/>
  <c r="JD5" i="32"/>
  <c r="JD6" i="32"/>
  <c r="JD7" i="32"/>
  <c r="JD8" i="32"/>
  <c r="JD9" i="32"/>
  <c r="JD10" i="32"/>
  <c r="JD11" i="32"/>
  <c r="JD12" i="32"/>
  <c r="JD13" i="32"/>
  <c r="JD14" i="32"/>
  <c r="JD50" i="32"/>
  <c r="JD51" i="32"/>
  <c r="JD52" i="32"/>
  <c r="JB68" i="32"/>
  <c r="JI50" i="32"/>
  <c r="JI54" i="32"/>
  <c r="IJ5" i="32"/>
  <c r="IJ6" i="32"/>
  <c r="IJ7" i="32"/>
  <c r="IJ8" i="32"/>
  <c r="IJ9" i="32"/>
  <c r="IJ10" i="32"/>
  <c r="IJ11" i="32"/>
  <c r="IJ12" i="32"/>
  <c r="IJ13" i="32"/>
  <c r="IJ14" i="32"/>
  <c r="IJ50" i="32"/>
  <c r="IJ51" i="32"/>
  <c r="IJ52" i="32"/>
  <c r="IH68" i="32"/>
  <c r="IO50" i="32"/>
  <c r="IO54" i="32"/>
  <c r="HP5" i="32"/>
  <c r="HP6" i="32"/>
  <c r="HP7" i="32"/>
  <c r="HP8" i="32"/>
  <c r="HP9" i="32"/>
  <c r="HP10" i="32"/>
  <c r="HP11" i="32"/>
  <c r="HP12" i="32"/>
  <c r="HP13" i="32"/>
  <c r="HP14" i="32"/>
  <c r="HP50" i="32"/>
  <c r="HP51" i="32"/>
  <c r="HP52" i="32"/>
  <c r="HN68" i="32"/>
  <c r="HU50" i="32"/>
  <c r="HU54" i="32"/>
  <c r="GV5" i="32"/>
  <c r="GV6" i="32"/>
  <c r="GV7" i="32"/>
  <c r="GV8" i="32"/>
  <c r="GV9" i="32"/>
  <c r="GV10" i="32"/>
  <c r="GV11" i="32"/>
  <c r="GV12" i="32"/>
  <c r="GV13" i="32"/>
  <c r="GV14" i="32"/>
  <c r="GV50" i="32"/>
  <c r="GV51" i="32"/>
  <c r="GV52" i="32"/>
  <c r="HA53" i="32"/>
  <c r="GT68" i="32"/>
  <c r="HA50" i="32"/>
  <c r="HA54" i="32"/>
  <c r="GB5" i="32"/>
  <c r="GB6" i="32"/>
  <c r="GB7" i="32"/>
  <c r="GB8" i="32"/>
  <c r="GB9" i="32"/>
  <c r="GB10" i="32"/>
  <c r="GB11" i="32"/>
  <c r="GB12" i="32"/>
  <c r="GB13" i="32"/>
  <c r="GB14" i="32"/>
  <c r="GB50" i="32"/>
  <c r="GB51" i="32"/>
  <c r="GB52" i="32"/>
  <c r="FZ68" i="32"/>
  <c r="GG50" i="32"/>
  <c r="GG54" i="32"/>
  <c r="FH5" i="32"/>
  <c r="FH6" i="32"/>
  <c r="FH8" i="32"/>
  <c r="FH9" i="32"/>
  <c r="FH10" i="32"/>
  <c r="FH11" i="32"/>
  <c r="FH12" i="32"/>
  <c r="FH13" i="32"/>
  <c r="FH14" i="32"/>
  <c r="FH50" i="32"/>
  <c r="FH51" i="32"/>
  <c r="FH52" i="32"/>
  <c r="FM53" i="32"/>
  <c r="FF68" i="32"/>
  <c r="FH7" i="32"/>
  <c r="FM50" i="32"/>
  <c r="FM54" i="32"/>
  <c r="EN5" i="32"/>
  <c r="EN6" i="32"/>
  <c r="EN7" i="32"/>
  <c r="EN8" i="32"/>
  <c r="EN9" i="32"/>
  <c r="EN10" i="32"/>
  <c r="EN11" i="32"/>
  <c r="EN12" i="32"/>
  <c r="EN13" i="32"/>
  <c r="EN14" i="32"/>
  <c r="EN50" i="32"/>
  <c r="EN51" i="32"/>
  <c r="EN52" i="32"/>
  <c r="EL68" i="32"/>
  <c r="EL70" i="32" s="1"/>
  <c r="ES50" i="32"/>
  <c r="ES54" i="32"/>
  <c r="DT5" i="32"/>
  <c r="DT6" i="32"/>
  <c r="DT7" i="32"/>
  <c r="DT8" i="32"/>
  <c r="DT9" i="32"/>
  <c r="DT10" i="32"/>
  <c r="DT11" i="32"/>
  <c r="DT12" i="32"/>
  <c r="DT13" i="32"/>
  <c r="DT14" i="32"/>
  <c r="DT50" i="32"/>
  <c r="DT51" i="32"/>
  <c r="DT52" i="32"/>
  <c r="DR68" i="32"/>
  <c r="DY50" i="32"/>
  <c r="DY54" i="32"/>
  <c r="CZ5" i="32"/>
  <c r="CZ6" i="32"/>
  <c r="CZ7" i="32"/>
  <c r="CZ8" i="32"/>
  <c r="CZ9" i="32"/>
  <c r="CZ10" i="32"/>
  <c r="CZ11" i="32"/>
  <c r="CZ12" i="32"/>
  <c r="CZ13" i="32"/>
  <c r="CZ14" i="32"/>
  <c r="CZ50" i="32"/>
  <c r="CZ51" i="32"/>
  <c r="CZ52" i="32"/>
  <c r="CX68" i="32"/>
  <c r="DE50" i="32"/>
  <c r="DE54" i="32"/>
  <c r="CF6" i="32"/>
  <c r="CF7" i="32"/>
  <c r="CF9" i="32"/>
  <c r="CF10" i="32"/>
  <c r="CF11" i="32"/>
  <c r="CF12" i="32"/>
  <c r="CF13" i="32"/>
  <c r="CF14" i="32"/>
  <c r="CF50" i="32"/>
  <c r="CF51" i="32"/>
  <c r="CF52" i="32"/>
  <c r="CK53" i="32"/>
  <c r="CD68" i="32"/>
  <c r="CF5" i="32"/>
  <c r="CF8" i="32"/>
  <c r="CK50" i="32"/>
  <c r="CK54" i="32"/>
  <c r="BL5" i="32"/>
  <c r="BL7" i="32"/>
  <c r="BL9" i="32"/>
  <c r="BL10" i="32"/>
  <c r="BL11" i="32"/>
  <c r="BL12" i="32"/>
  <c r="BL13" i="32"/>
  <c r="BL14" i="32"/>
  <c r="BL50" i="32"/>
  <c r="BL51" i="32"/>
  <c r="BL52" i="32"/>
  <c r="BQ53" i="32"/>
  <c r="BJ68" i="32"/>
  <c r="BL6" i="32"/>
  <c r="BL8" i="32"/>
  <c r="BQ50" i="32"/>
  <c r="BQ54" i="32"/>
  <c r="AR5" i="32"/>
  <c r="AR6" i="32"/>
  <c r="AR7" i="32"/>
  <c r="AR8" i="32"/>
  <c r="AR9" i="32"/>
  <c r="AR10" i="32"/>
  <c r="AR11" i="32"/>
  <c r="AR12" i="32"/>
  <c r="AR13" i="32"/>
  <c r="AR14" i="32"/>
  <c r="AR50" i="32"/>
  <c r="AR51" i="32"/>
  <c r="AR52" i="32"/>
  <c r="AP68" i="32"/>
  <c r="AW50" i="32"/>
  <c r="AW54" i="32"/>
  <c r="X5" i="32"/>
  <c r="X6" i="32"/>
  <c r="X7" i="32"/>
  <c r="X8" i="32"/>
  <c r="X9" i="32"/>
  <c r="X10" i="32"/>
  <c r="X11" i="32"/>
  <c r="X12" i="32"/>
  <c r="X13" i="32"/>
  <c r="X14" i="32"/>
  <c r="X50" i="32"/>
  <c r="X51" i="32"/>
  <c r="X52" i="32"/>
  <c r="V68" i="32"/>
  <c r="AC50" i="32"/>
  <c r="AC54" i="32"/>
  <c r="B51" i="32"/>
  <c r="K51" i="32" s="1"/>
  <c r="B50" i="32"/>
  <c r="K50" i="32" s="1"/>
  <c r="B61" i="32" l="1"/>
  <c r="B60" i="32"/>
  <c r="B59" i="32"/>
  <c r="B65" i="32"/>
  <c r="B64" i="32"/>
  <c r="B63" i="32"/>
  <c r="B62" i="32"/>
  <c r="B57" i="32"/>
  <c r="R24" i="30"/>
  <c r="GT70" i="32"/>
  <c r="JV70" i="32"/>
  <c r="LJ70" i="32"/>
  <c r="AP70" i="32"/>
  <c r="V70" i="32"/>
  <c r="V72" i="32" s="1"/>
  <c r="FF70" i="32"/>
  <c r="FF72" i="32" s="1"/>
  <c r="FZ70" i="32"/>
  <c r="MF67" i="32"/>
  <c r="BJ70" i="32"/>
  <c r="BJ72" i="32" s="1"/>
  <c r="CF68" i="32"/>
  <c r="ON68" i="32"/>
  <c r="KP70" i="32"/>
  <c r="KP71" i="32" s="1"/>
  <c r="ON69" i="32"/>
  <c r="CD70" i="32"/>
  <c r="CD72" i="32" s="1"/>
  <c r="JD69" i="32"/>
  <c r="KR69" i="32"/>
  <c r="HN70" i="32"/>
  <c r="HN71" i="32" s="1"/>
  <c r="CX70" i="32"/>
  <c r="CX72" i="32" s="1"/>
  <c r="IH70" i="32"/>
  <c r="IH71" i="32" s="1"/>
  <c r="GV69" i="32"/>
  <c r="DR70" i="32"/>
  <c r="DR73" i="32" s="1"/>
  <c r="NR70" i="32"/>
  <c r="NR73" i="32" s="1"/>
  <c r="MD70" i="32"/>
  <c r="MD72" i="32" s="1"/>
  <c r="LL69" i="32"/>
  <c r="JX69" i="32"/>
  <c r="JB70" i="32"/>
  <c r="JB73" i="32" s="1"/>
  <c r="IJ69" i="32"/>
  <c r="EN69" i="32"/>
  <c r="DT69" i="32"/>
  <c r="CZ69" i="32"/>
  <c r="BL69" i="32"/>
  <c r="O12" i="33"/>
  <c r="Q12" i="38"/>
  <c r="O12" i="43"/>
  <c r="O12" i="44"/>
  <c r="P12" i="44"/>
  <c r="P12" i="37"/>
  <c r="Q12" i="33"/>
  <c r="P12" i="33"/>
  <c r="Q12" i="46"/>
  <c r="P12" i="46"/>
  <c r="Q12" i="43"/>
  <c r="P12" i="43"/>
  <c r="P12" i="42"/>
  <c r="Q12" i="40"/>
  <c r="P12" i="40"/>
  <c r="Q12" i="36"/>
  <c r="P12" i="36"/>
  <c r="O12" i="36"/>
  <c r="O12" i="37"/>
  <c r="X69" i="32"/>
  <c r="AR69" i="32"/>
  <c r="Q12" i="37"/>
  <c r="O12" i="38"/>
  <c r="O12" i="39"/>
  <c r="O12" i="40"/>
  <c r="O12" i="41"/>
  <c r="O12" i="42"/>
  <c r="Q12" i="42"/>
  <c r="GB69" i="32"/>
  <c r="Q12" i="44"/>
  <c r="O12" i="45"/>
  <c r="O12" i="46"/>
  <c r="MF69" i="32"/>
  <c r="NT69" i="32"/>
  <c r="OL70" i="32"/>
  <c r="OL72" i="32" s="1"/>
  <c r="Q12" i="45"/>
  <c r="P12" i="45"/>
  <c r="Q12" i="41"/>
  <c r="P12" i="41"/>
  <c r="Q12" i="39"/>
  <c r="P12" i="39"/>
  <c r="P12" i="38"/>
  <c r="ON67" i="32"/>
  <c r="NT67" i="32"/>
  <c r="NT68" i="32"/>
  <c r="MX72" i="32"/>
  <c r="MX73" i="32"/>
  <c r="MX71" i="32"/>
  <c r="MZ69" i="32"/>
  <c r="MZ67" i="32"/>
  <c r="MZ68" i="32"/>
  <c r="MF68" i="32"/>
  <c r="LJ72" i="32"/>
  <c r="LJ73" i="32"/>
  <c r="LJ71" i="32"/>
  <c r="LL67" i="32"/>
  <c r="LL68" i="32"/>
  <c r="KP72" i="32"/>
  <c r="KP73" i="32"/>
  <c r="KR67" i="32"/>
  <c r="KR68" i="32"/>
  <c r="JV72" i="32"/>
  <c r="JV73" i="32"/>
  <c r="JV71" i="32"/>
  <c r="JX67" i="32"/>
  <c r="JX68" i="32"/>
  <c r="JB72" i="32"/>
  <c r="JB71" i="32"/>
  <c r="JD67" i="32"/>
  <c r="JD68" i="32"/>
  <c r="IJ67" i="32"/>
  <c r="IJ68" i="32"/>
  <c r="HP69" i="32"/>
  <c r="HP67" i="32"/>
  <c r="HP68" i="32"/>
  <c r="GT72" i="32"/>
  <c r="GT73" i="32"/>
  <c r="GT71" i="32"/>
  <c r="GV67" i="32"/>
  <c r="GV68" i="32"/>
  <c r="FZ72" i="32"/>
  <c r="FZ73" i="32"/>
  <c r="FZ71" i="32"/>
  <c r="GB67" i="32"/>
  <c r="GB68" i="32"/>
  <c r="FH68" i="32"/>
  <c r="FH69" i="32"/>
  <c r="FH67" i="32"/>
  <c r="EL72" i="32"/>
  <c r="EL73" i="32"/>
  <c r="EL71" i="32"/>
  <c r="EN67" i="32"/>
  <c r="EN68" i="32"/>
  <c r="DT67" i="32"/>
  <c r="DT68" i="32"/>
  <c r="CZ67" i="32"/>
  <c r="CZ68" i="32"/>
  <c r="CF69" i="32"/>
  <c r="CF67" i="32"/>
  <c r="BL67" i="32"/>
  <c r="BL68" i="32"/>
  <c r="AP72" i="32"/>
  <c r="AP73" i="32"/>
  <c r="AP71" i="32"/>
  <c r="AR67" i="32"/>
  <c r="AR68" i="32"/>
  <c r="X67" i="32"/>
  <c r="X68" i="32"/>
  <c r="B55" i="32"/>
  <c r="Q24" i="30"/>
  <c r="V73" i="32" l="1"/>
  <c r="V71" i="32"/>
  <c r="ON70" i="32"/>
  <c r="NR71" i="32"/>
  <c r="NR72" i="32"/>
  <c r="FF71" i="32"/>
  <c r="FF73" i="32"/>
  <c r="BJ73" i="32"/>
  <c r="BJ71" i="32"/>
  <c r="CD73" i="32"/>
  <c r="MF70" i="32"/>
  <c r="HN73" i="32"/>
  <c r="OL73" i="32"/>
  <c r="CX73" i="32"/>
  <c r="HN72" i="32"/>
  <c r="CX71" i="32"/>
  <c r="IH73" i="32"/>
  <c r="IH72" i="32"/>
  <c r="CD71" i="32"/>
  <c r="DR71" i="32"/>
  <c r="DR72" i="32"/>
  <c r="IJ70" i="32"/>
  <c r="IJ73" i="32" s="1"/>
  <c r="MD71" i="32"/>
  <c r="MD73" i="32"/>
  <c r="JX70" i="32"/>
  <c r="JX71" i="32" s="1"/>
  <c r="AR70" i="32"/>
  <c r="AR73" i="32" s="1"/>
  <c r="OL71" i="32"/>
  <c r="LL70" i="32"/>
  <c r="LL71" i="32" s="1"/>
  <c r="GB70" i="32"/>
  <c r="GB73" i="32" s="1"/>
  <c r="X70" i="32"/>
  <c r="X71" i="32" s="1"/>
  <c r="BL70" i="32"/>
  <c r="BL73" i="32" s="1"/>
  <c r="CF70" i="32"/>
  <c r="CF73" i="32" s="1"/>
  <c r="CZ70" i="32"/>
  <c r="CZ73" i="32" s="1"/>
  <c r="EN70" i="32"/>
  <c r="EN73" i="32" s="1"/>
  <c r="FH70" i="32"/>
  <c r="FH73" i="32" s="1"/>
  <c r="JD70" i="32"/>
  <c r="JD73" i="32" s="1"/>
  <c r="KR70" i="32"/>
  <c r="KR73" i="32" s="1"/>
  <c r="MZ70" i="32"/>
  <c r="MZ73" i="32" s="1"/>
  <c r="NT70" i="32"/>
  <c r="NT73" i="32" s="1"/>
  <c r="ON73" i="32"/>
  <c r="ON71" i="32"/>
  <c r="ON72" i="32"/>
  <c r="MF73" i="32"/>
  <c r="MF71" i="32"/>
  <c r="MF72" i="32"/>
  <c r="HP70" i="32"/>
  <c r="GV70" i="32"/>
  <c r="DT70" i="32"/>
  <c r="H13" i="32"/>
  <c r="R48" i="30" s="1"/>
  <c r="H12" i="32"/>
  <c r="H11" i="32"/>
  <c r="H10" i="32"/>
  <c r="H9" i="32"/>
  <c r="R44" i="30" s="1"/>
  <c r="H8" i="32"/>
  <c r="H7" i="32"/>
  <c r="R42" i="30" s="1"/>
  <c r="H6" i="32"/>
  <c r="H5" i="32"/>
  <c r="F14" i="32"/>
  <c r="F13" i="32"/>
  <c r="N48" i="30" s="1"/>
  <c r="F12" i="32"/>
  <c r="F11" i="32"/>
  <c r="F10" i="32"/>
  <c r="F9" i="32"/>
  <c r="N44" i="30" s="1"/>
  <c r="F8" i="32"/>
  <c r="F7" i="32"/>
  <c r="N42" i="30" s="1"/>
  <c r="F6" i="32"/>
  <c r="F5" i="32"/>
  <c r="C14" i="32"/>
  <c r="C13" i="32"/>
  <c r="C12" i="32"/>
  <c r="C11" i="32"/>
  <c r="C10" i="32"/>
  <c r="C9" i="32"/>
  <c r="C8" i="32"/>
  <c r="C7" i="32"/>
  <c r="C6" i="32"/>
  <c r="C5" i="32"/>
  <c r="B13" i="32"/>
  <c r="B12" i="32"/>
  <c r="B11" i="32"/>
  <c r="B10" i="32"/>
  <c r="B9" i="32"/>
  <c r="B8" i="32"/>
  <c r="B7" i="32"/>
  <c r="B6" i="32"/>
  <c r="B5" i="32"/>
  <c r="H54" i="32"/>
  <c r="H53" i="32"/>
  <c r="R37" i="30" s="1"/>
  <c r="H52" i="32"/>
  <c r="I37" i="30" s="1"/>
  <c r="H51" i="32"/>
  <c r="R26" i="30" s="1"/>
  <c r="H50" i="32"/>
  <c r="Q26" i="30" s="1"/>
  <c r="F54" i="32"/>
  <c r="F53" i="32"/>
  <c r="Q37" i="30" s="1"/>
  <c r="F52" i="32"/>
  <c r="H37" i="30" s="1"/>
  <c r="F51" i="32"/>
  <c r="R25" i="30" s="1"/>
  <c r="F50" i="32"/>
  <c r="Q25" i="30" s="1"/>
  <c r="C54" i="32"/>
  <c r="C53" i="32"/>
  <c r="C52" i="32"/>
  <c r="C51" i="32"/>
  <c r="C50" i="32"/>
  <c r="B54" i="32"/>
  <c r="B53" i="32"/>
  <c r="B52" i="32"/>
  <c r="LL73" i="32" l="1"/>
  <c r="LL72" i="32"/>
  <c r="JX73" i="32"/>
  <c r="KR72" i="32"/>
  <c r="KR71" i="32"/>
  <c r="AR72" i="32"/>
  <c r="AR71" i="32"/>
  <c r="CF72" i="32"/>
  <c r="CF71" i="32"/>
  <c r="IJ72" i="32"/>
  <c r="FH72" i="32"/>
  <c r="FH71" i="32"/>
  <c r="GB72" i="32"/>
  <c r="GB71" i="32"/>
  <c r="IJ71" i="32"/>
  <c r="X72" i="32"/>
  <c r="X73" i="32"/>
  <c r="BL72" i="32"/>
  <c r="BL71" i="32"/>
  <c r="JX72" i="32"/>
  <c r="MZ72" i="32"/>
  <c r="MZ71" i="32"/>
  <c r="CZ72" i="32"/>
  <c r="JD72" i="32"/>
  <c r="CZ71" i="32"/>
  <c r="JD71" i="32"/>
  <c r="NT72" i="32"/>
  <c r="NT71" i="32"/>
  <c r="EN72" i="32"/>
  <c r="EN71" i="32"/>
  <c r="HP73" i="32"/>
  <c r="HP71" i="32"/>
  <c r="HP72" i="32"/>
  <c r="GV73" i="32"/>
  <c r="GV71" i="32"/>
  <c r="GV72" i="32"/>
  <c r="DT73" i="32"/>
  <c r="DT71" i="32"/>
  <c r="DT72" i="32"/>
  <c r="P41" i="30"/>
  <c r="P43" i="30"/>
  <c r="P45" i="30"/>
  <c r="P47" i="30"/>
  <c r="P42" i="30"/>
  <c r="P44" i="30"/>
  <c r="P46" i="30"/>
  <c r="P48" i="30"/>
  <c r="D54" i="32"/>
  <c r="C33" i="30"/>
  <c r="F37" i="30"/>
  <c r="K33" i="30"/>
  <c r="P37" i="30"/>
  <c r="I50" i="32"/>
  <c r="I54" i="32"/>
  <c r="I52" i="32"/>
  <c r="D51" i="32"/>
  <c r="I51" i="32"/>
  <c r="I53" i="32"/>
  <c r="D53" i="32"/>
  <c r="D52" i="32"/>
  <c r="N40" i="30"/>
  <c r="N46" i="30"/>
  <c r="R40" i="30"/>
  <c r="R46" i="30"/>
  <c r="N41" i="30"/>
  <c r="N43" i="30"/>
  <c r="N45" i="30"/>
  <c r="N47" i="30"/>
  <c r="N49" i="30"/>
  <c r="R41" i="30"/>
  <c r="R43" i="30"/>
  <c r="R45" i="30"/>
  <c r="R47" i="30"/>
  <c r="R49" i="30"/>
  <c r="D5" i="32"/>
  <c r="P40" i="30"/>
  <c r="D7" i="32"/>
  <c r="D11" i="32"/>
  <c r="D13" i="32"/>
  <c r="D12" i="32"/>
  <c r="B14" i="32"/>
  <c r="D6" i="32"/>
  <c r="D8" i="32"/>
  <c r="D10" i="32"/>
  <c r="B68" i="32"/>
  <c r="B67" i="32"/>
  <c r="D9" i="32"/>
  <c r="H7" i="30"/>
  <c r="R12" i="49" l="1"/>
  <c r="Q12" i="49"/>
  <c r="P12" i="49"/>
  <c r="P49" i="30"/>
  <c r="P12" i="30"/>
  <c r="Q12" i="30"/>
  <c r="O12" i="30"/>
  <c r="D14" i="32"/>
  <c r="D69" i="32" s="1"/>
  <c r="B69" i="32"/>
  <c r="B70" i="32" s="1"/>
  <c r="B71" i="32" s="1"/>
  <c r="D68" i="32"/>
  <c r="D67" i="32"/>
  <c r="D2" i="29"/>
  <c r="D5" i="11" s="1"/>
  <c r="C2" i="29"/>
  <c r="D113" i="11" l="1"/>
  <c r="D20" i="11"/>
  <c r="D100" i="11"/>
  <c r="D18" i="11"/>
  <c r="D180" i="11"/>
  <c r="D98" i="11"/>
  <c r="D17" i="11"/>
  <c r="D2" i="11"/>
  <c r="D81" i="11"/>
  <c r="D97" i="11"/>
  <c r="D161" i="11"/>
  <c r="D68" i="11"/>
  <c r="D257" i="11"/>
  <c r="D66" i="11"/>
  <c r="D178" i="11"/>
  <c r="D65" i="11"/>
  <c r="D193" i="11"/>
  <c r="D226" i="11"/>
  <c r="D145" i="11"/>
  <c r="D52" i="11"/>
  <c r="D82" i="11"/>
  <c r="D148" i="11"/>
  <c r="D225" i="11"/>
  <c r="D132" i="11"/>
  <c r="D50" i="11"/>
  <c r="D194" i="11"/>
  <c r="D177" i="11"/>
  <c r="D164" i="11"/>
  <c r="D146" i="11"/>
  <c r="D212" i="11"/>
  <c r="D130" i="11"/>
  <c r="D49" i="11"/>
  <c r="D84" i="11"/>
  <c r="D162" i="11"/>
  <c r="D228" i="11"/>
  <c r="D210" i="11"/>
  <c r="D129" i="11"/>
  <c r="D36" i="11"/>
  <c r="D209" i="11"/>
  <c r="D116" i="11"/>
  <c r="D34" i="11"/>
  <c r="D4" i="11"/>
  <c r="D244" i="11"/>
  <c r="D243" i="11"/>
  <c r="D242" i="11"/>
  <c r="D241" i="11"/>
  <c r="D196" i="11"/>
  <c r="D114" i="11"/>
  <c r="D33" i="11"/>
  <c r="D227" i="11"/>
  <c r="D211" i="11"/>
  <c r="D195" i="11"/>
  <c r="D179" i="11"/>
  <c r="D163" i="11"/>
  <c r="D147" i="11"/>
  <c r="D131" i="11"/>
  <c r="D115" i="11"/>
  <c r="D99" i="11"/>
  <c r="D83" i="11"/>
  <c r="D67" i="11"/>
  <c r="D51" i="11"/>
  <c r="D35" i="11"/>
  <c r="D19" i="11"/>
  <c r="D3" i="11"/>
  <c r="D256" i="11"/>
  <c r="D224" i="11"/>
  <c r="D208" i="11"/>
  <c r="D192" i="11"/>
  <c r="D176" i="11"/>
  <c r="D160" i="11"/>
  <c r="D144" i="11"/>
  <c r="D128" i="11"/>
  <c r="D112" i="11"/>
  <c r="D96" i="11"/>
  <c r="D80" i="11"/>
  <c r="D64" i="11"/>
  <c r="D48" i="11"/>
  <c r="D32" i="11"/>
  <c r="D16" i="11"/>
  <c r="D191" i="11"/>
  <c r="D175" i="11"/>
  <c r="D159" i="11"/>
  <c r="D143" i="11"/>
  <c r="D127" i="11"/>
  <c r="D111" i="11"/>
  <c r="D95" i="11"/>
  <c r="D79" i="11"/>
  <c r="D63" i="11"/>
  <c r="D47" i="11"/>
  <c r="D31" i="11"/>
  <c r="D15" i="11"/>
  <c r="D254" i="11"/>
  <c r="D190" i="11"/>
  <c r="D142" i="11"/>
  <c r="D126" i="11"/>
  <c r="D110" i="11"/>
  <c r="D94" i="11"/>
  <c r="D78" i="11"/>
  <c r="D62" i="11"/>
  <c r="D46" i="11"/>
  <c r="D30" i="11"/>
  <c r="D14" i="11"/>
  <c r="D158" i="11"/>
  <c r="D221" i="11"/>
  <c r="D205" i="11"/>
  <c r="D189" i="11"/>
  <c r="D173" i="11"/>
  <c r="D157" i="11"/>
  <c r="D141" i="11"/>
  <c r="D125" i="11"/>
  <c r="D109" i="11"/>
  <c r="D93" i="11"/>
  <c r="D77" i="11"/>
  <c r="D61" i="11"/>
  <c r="D45" i="11"/>
  <c r="D29" i="11"/>
  <c r="D13" i="11"/>
  <c r="D174" i="11"/>
  <c r="D253" i="11"/>
  <c r="D237" i="11"/>
  <c r="D252" i="11"/>
  <c r="D236" i="11"/>
  <c r="D220" i="11"/>
  <c r="D204" i="11"/>
  <c r="D188" i="11"/>
  <c r="D172" i="11"/>
  <c r="D156" i="11"/>
  <c r="D140" i="11"/>
  <c r="D124" i="11"/>
  <c r="D108" i="11"/>
  <c r="D92" i="11"/>
  <c r="D76" i="11"/>
  <c r="D60" i="11"/>
  <c r="D44" i="11"/>
  <c r="D28" i="11"/>
  <c r="D12" i="11"/>
  <c r="D223" i="11"/>
  <c r="D219" i="11"/>
  <c r="D203" i="11"/>
  <c r="D187" i="11"/>
  <c r="D171" i="11"/>
  <c r="D155" i="11"/>
  <c r="D139" i="11"/>
  <c r="D123" i="11"/>
  <c r="D107" i="11"/>
  <c r="D91" i="11"/>
  <c r="D75" i="11"/>
  <c r="D59" i="11"/>
  <c r="D43" i="11"/>
  <c r="D27" i="11"/>
  <c r="D11" i="11"/>
  <c r="D239" i="11"/>
  <c r="D222" i="11"/>
  <c r="D250" i="11"/>
  <c r="D234" i="11"/>
  <c r="D218" i="11"/>
  <c r="D202" i="11"/>
  <c r="D186" i="11"/>
  <c r="D170" i="11"/>
  <c r="D154" i="11"/>
  <c r="D138" i="11"/>
  <c r="D122" i="11"/>
  <c r="D106" i="11"/>
  <c r="D90" i="11"/>
  <c r="D74" i="11"/>
  <c r="D58" i="11"/>
  <c r="D42" i="11"/>
  <c r="D26" i="11"/>
  <c r="D10" i="11"/>
  <c r="D207" i="11"/>
  <c r="D235" i="11"/>
  <c r="D233" i="11"/>
  <c r="D217" i="11"/>
  <c r="D201" i="11"/>
  <c r="D185" i="11"/>
  <c r="D169" i="11"/>
  <c r="D153" i="11"/>
  <c r="D137" i="11"/>
  <c r="D121" i="11"/>
  <c r="D105" i="11"/>
  <c r="D89" i="11"/>
  <c r="D73" i="11"/>
  <c r="D57" i="11"/>
  <c r="D41" i="11"/>
  <c r="D25" i="11"/>
  <c r="D9" i="11"/>
  <c r="D255" i="11"/>
  <c r="D206" i="11"/>
  <c r="D248" i="11"/>
  <c r="D216" i="11"/>
  <c r="D200" i="11"/>
  <c r="D184" i="11"/>
  <c r="D168" i="11"/>
  <c r="D152" i="11"/>
  <c r="D136" i="11"/>
  <c r="D120" i="11"/>
  <c r="D104" i="11"/>
  <c r="D88" i="11"/>
  <c r="D72" i="11"/>
  <c r="D56" i="11"/>
  <c r="D40" i="11"/>
  <c r="D24" i="11"/>
  <c r="D8" i="11"/>
  <c r="D240" i="11"/>
  <c r="D238" i="11"/>
  <c r="D251" i="11"/>
  <c r="D249" i="11"/>
  <c r="D232" i="11"/>
  <c r="D247" i="11"/>
  <c r="D231" i="11"/>
  <c r="D215" i="11"/>
  <c r="D199" i="11"/>
  <c r="D183" i="11"/>
  <c r="D167" i="11"/>
  <c r="D151" i="11"/>
  <c r="D135" i="11"/>
  <c r="D119" i="11"/>
  <c r="D103" i="11"/>
  <c r="D87" i="11"/>
  <c r="D71" i="11"/>
  <c r="D55" i="11"/>
  <c r="D39" i="11"/>
  <c r="D23" i="11"/>
  <c r="D7" i="11"/>
  <c r="D230" i="11"/>
  <c r="D198" i="11"/>
  <c r="D166" i="11"/>
  <c r="D150" i="11"/>
  <c r="D118" i="11"/>
  <c r="D102" i="11"/>
  <c r="D86" i="11"/>
  <c r="D70" i="11"/>
  <c r="D54" i="11"/>
  <c r="D38" i="11"/>
  <c r="D22" i="11"/>
  <c r="D6" i="11"/>
  <c r="D246" i="11"/>
  <c r="D214" i="11"/>
  <c r="D182" i="11"/>
  <c r="D134" i="11"/>
  <c r="D245" i="11"/>
  <c r="D229" i="11"/>
  <c r="D213" i="11"/>
  <c r="D197" i="11"/>
  <c r="D181" i="11"/>
  <c r="D165" i="11"/>
  <c r="D149" i="11"/>
  <c r="D133" i="11"/>
  <c r="D117" i="11"/>
  <c r="D101" i="11"/>
  <c r="D85" i="11"/>
  <c r="D69" i="11"/>
  <c r="D53" i="11"/>
  <c r="D37" i="11"/>
  <c r="D21" i="11"/>
  <c r="B73" i="32"/>
  <c r="B72" i="32"/>
  <c r="D70" i="32"/>
  <c r="D71" i="32" s="1"/>
  <c r="I41" i="18" l="1"/>
  <c r="D72" i="32"/>
  <c r="D73" i="32"/>
  <c r="AD2" i="14" l="1"/>
  <c r="H8" i="19" l="1"/>
  <c r="H7" i="19"/>
  <c r="K8" i="28" l="1"/>
  <c r="E9" i="28"/>
  <c r="E10" i="28"/>
  <c r="E8" i="28"/>
  <c r="R18" i="19" l="1"/>
  <c r="W18" i="11" l="1"/>
  <c r="V18" i="11"/>
  <c r="X18" i="11" s="1"/>
  <c r="AA18" i="11"/>
  <c r="Z18" i="11"/>
  <c r="S12" i="46" l="1"/>
  <c r="B6" i="25"/>
  <c r="C6" i="25" s="1"/>
  <c r="C5" i="25"/>
  <c r="W23" i="11"/>
  <c r="W25" i="11"/>
  <c r="W24" i="11"/>
  <c r="V23" i="11"/>
  <c r="V24" i="11"/>
  <c r="W26" i="11"/>
  <c r="V26" i="11"/>
  <c r="V25" i="11"/>
  <c r="W22" i="11"/>
  <c r="V22" i="11"/>
  <c r="S12" i="30" l="1"/>
  <c r="S12" i="33"/>
  <c r="S12" i="37"/>
  <c r="S12" i="40"/>
  <c r="S12" i="43"/>
  <c r="S12" i="41"/>
  <c r="S12" i="42"/>
  <c r="S12" i="36"/>
  <c r="S12" i="44"/>
  <c r="S12" i="38"/>
  <c r="S12" i="45"/>
  <c r="S12" i="39"/>
  <c r="B7" i="25"/>
  <c r="C7" i="25" l="1"/>
  <c r="B8" i="25"/>
  <c r="C8" i="25" l="1"/>
  <c r="B9" i="25"/>
  <c r="C9" i="25" l="1"/>
  <c r="B10" i="25"/>
  <c r="C10" i="25" l="1"/>
  <c r="B11" i="25"/>
  <c r="DI14" i="1"/>
  <c r="C11" i="25" l="1"/>
  <c r="D11" i="25"/>
  <c r="B12" i="25"/>
  <c r="D12" i="25" s="1"/>
  <c r="B13" i="25" l="1"/>
  <c r="D13" i="25" s="1"/>
  <c r="B14" i="25" l="1"/>
  <c r="D14" i="25" s="1"/>
  <c r="DJ14" i="1"/>
  <c r="DK14" i="1" s="1"/>
  <c r="B15" i="25" l="1"/>
  <c r="DL14" i="1"/>
  <c r="D15" i="25" l="1"/>
  <c r="E15" i="25"/>
  <c r="B16" i="25"/>
  <c r="E16" i="25" s="1"/>
  <c r="C2" i="9"/>
  <c r="B17" i="25" l="1"/>
  <c r="E17" i="25" s="1"/>
  <c r="B18" i="25" l="1"/>
  <c r="E18" i="25" s="1"/>
  <c r="B7" i="24"/>
  <c r="C7" i="24" s="1"/>
  <c r="C5" i="24"/>
  <c r="B8" i="24" l="1"/>
  <c r="B9" i="24" s="1"/>
  <c r="B10" i="24" s="1"/>
  <c r="B11" i="24" s="1"/>
  <c r="B12" i="24" s="1"/>
  <c r="B13" i="24" s="1"/>
  <c r="B14" i="24" s="1"/>
  <c r="B15" i="24" s="1"/>
  <c r="B16" i="24" s="1"/>
  <c r="B17" i="24" s="1"/>
  <c r="B18" i="24" s="1"/>
  <c r="B19" i="24" s="1"/>
  <c r="B20" i="24" s="1"/>
  <c r="B21" i="24" s="1"/>
  <c r="B22" i="24" s="1"/>
  <c r="B23" i="24" s="1"/>
  <c r="B24" i="24" s="1"/>
  <c r="B25" i="24" s="1"/>
  <c r="B26" i="24" s="1"/>
  <c r="C26" i="24" s="1"/>
  <c r="B19" i="25"/>
  <c r="E19" i="25"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 i="11"/>
  <c r="B27" i="24" l="1"/>
  <c r="C27" i="24" s="1"/>
  <c r="B20" i="25"/>
  <c r="E20" i="25" s="1"/>
  <c r="C8" i="24"/>
  <c r="B28" i="24" l="1"/>
  <c r="D27" i="24"/>
  <c r="B21" i="25"/>
  <c r="E21" i="25" s="1"/>
  <c r="C9" i="24"/>
  <c r="H15" i="21"/>
  <c r="I16" i="21" s="1"/>
  <c r="H14" i="21"/>
  <c r="I12" i="21"/>
  <c r="I9" i="21"/>
  <c r="B29" i="24" l="1"/>
  <c r="D28" i="24"/>
  <c r="B22" i="25"/>
  <c r="E22" i="25" s="1"/>
  <c r="C10" i="24"/>
  <c r="I15" i="21"/>
  <c r="I13" i="21"/>
  <c r="I10" i="21"/>
  <c r="B30" i="24" l="1"/>
  <c r="D29" i="24"/>
  <c r="B23" i="25"/>
  <c r="E23" i="25" s="1"/>
  <c r="C11" i="24"/>
  <c r="B6" i="23"/>
  <c r="B7" i="23" s="1"/>
  <c r="B8" i="23" s="1"/>
  <c r="B9" i="23" s="1"/>
  <c r="B10" i="23" s="1"/>
  <c r="B11" i="23" s="1"/>
  <c r="B12" i="23" s="1"/>
  <c r="B13" i="23" s="1"/>
  <c r="B14" i="23" s="1"/>
  <c r="B15" i="23" s="1"/>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B39" i="23" s="1"/>
  <c r="B40" i="23" s="1"/>
  <c r="C5" i="23"/>
  <c r="B31" i="24" l="1"/>
  <c r="D30" i="24"/>
  <c r="B24" i="25"/>
  <c r="E24" i="25" s="1"/>
  <c r="C12" i="24"/>
  <c r="B41" i="23"/>
  <c r="D40" i="23"/>
  <c r="C6" i="23"/>
  <c r="C5" i="21"/>
  <c r="B32" i="24" l="1"/>
  <c r="D31" i="24"/>
  <c r="B25" i="25"/>
  <c r="C13" i="24"/>
  <c r="B42" i="23"/>
  <c r="D41" i="23"/>
  <c r="C7" i="23"/>
  <c r="B6" i="21"/>
  <c r="C6" i="21" s="1"/>
  <c r="B33" i="24" l="1"/>
  <c r="D32" i="24"/>
  <c r="E25" i="25"/>
  <c r="F25" i="25"/>
  <c r="B26" i="25"/>
  <c r="F26" i="25" s="1"/>
  <c r="C14" i="24"/>
  <c r="B7" i="21"/>
  <c r="B43" i="23"/>
  <c r="D42" i="23"/>
  <c r="C8" i="23"/>
  <c r="W33" i="11"/>
  <c r="B34" i="24" l="1"/>
  <c r="D33" i="24"/>
  <c r="B27" i="25"/>
  <c r="F27" i="25" s="1"/>
  <c r="C15" i="24"/>
  <c r="B44" i="23"/>
  <c r="D43" i="23"/>
  <c r="C7" i="21"/>
  <c r="B8" i="21"/>
  <c r="C9" i="23"/>
  <c r="W34" i="11"/>
  <c r="W36" i="11" s="1"/>
  <c r="W35" i="11"/>
  <c r="W12" i="14"/>
  <c r="W11" i="14"/>
  <c r="W6" i="14"/>
  <c r="W5" i="14"/>
  <c r="W9" i="14"/>
  <c r="W8" i="14"/>
  <c r="X2" i="14"/>
  <c r="D52" i="6"/>
  <c r="B52" i="6"/>
  <c r="D51" i="6"/>
  <c r="B51" i="6"/>
  <c r="D50" i="6"/>
  <c r="B50" i="6"/>
  <c r="J44" i="48" l="1"/>
  <c r="W38" i="11"/>
  <c r="W37" i="11"/>
  <c r="B35" i="24"/>
  <c r="D34" i="24"/>
  <c r="H5" i="23"/>
  <c r="H6" i="23"/>
  <c r="B28" i="25"/>
  <c r="F28" i="25" s="1"/>
  <c r="C16" i="24"/>
  <c r="AY13" i="1"/>
  <c r="B9" i="21"/>
  <c r="C8" i="21"/>
  <c r="B45" i="23"/>
  <c r="D44" i="23"/>
  <c r="J44" i="18"/>
  <c r="C10" i="23"/>
  <c r="W39" i="11"/>
  <c r="D53" i="6"/>
  <c r="B53" i="6"/>
  <c r="B36" i="24" l="1"/>
  <c r="D35" i="24"/>
  <c r="B29" i="25"/>
  <c r="F29" i="25" s="1"/>
  <c r="C17" i="24"/>
  <c r="B46" i="23"/>
  <c r="D45" i="23"/>
  <c r="B10" i="21"/>
  <c r="C9" i="21"/>
  <c r="I7" i="23"/>
  <c r="I6" i="23"/>
  <c r="C11" i="23"/>
  <c r="B56" i="6"/>
  <c r="B54" i="6"/>
  <c r="B55" i="6"/>
  <c r="D56" i="6"/>
  <c r="D54" i="6"/>
  <c r="D55" i="6"/>
  <c r="K2000" i="13"/>
  <c r="J2000" i="13"/>
  <c r="K1999" i="13"/>
  <c r="J1999" i="13"/>
  <c r="K1998" i="13"/>
  <c r="J1998" i="13"/>
  <c r="K1997" i="13"/>
  <c r="J1997" i="13"/>
  <c r="K1996" i="13"/>
  <c r="J1996" i="13"/>
  <c r="K1995" i="13"/>
  <c r="J1995" i="13"/>
  <c r="K1994" i="13"/>
  <c r="J1994" i="13"/>
  <c r="K1993" i="13"/>
  <c r="J1993" i="13"/>
  <c r="K1992" i="13"/>
  <c r="J1992" i="13"/>
  <c r="K1991" i="13"/>
  <c r="J1991" i="13"/>
  <c r="K1990" i="13"/>
  <c r="J1990" i="13"/>
  <c r="K1989" i="13"/>
  <c r="J1989" i="13"/>
  <c r="K1988" i="13"/>
  <c r="J1988" i="13"/>
  <c r="K1987" i="13"/>
  <c r="J1987" i="13"/>
  <c r="K1986" i="13"/>
  <c r="J1986" i="13"/>
  <c r="K1985" i="13"/>
  <c r="J1985" i="13"/>
  <c r="K1984" i="13"/>
  <c r="J1984" i="13"/>
  <c r="K1983" i="13"/>
  <c r="J1983" i="13"/>
  <c r="K1982" i="13"/>
  <c r="J1982" i="13"/>
  <c r="K1981" i="13"/>
  <c r="J1981" i="13"/>
  <c r="K1980" i="13"/>
  <c r="J1980" i="13"/>
  <c r="K1979" i="13"/>
  <c r="J1979" i="13"/>
  <c r="K1978" i="13"/>
  <c r="J1978" i="13"/>
  <c r="K1977" i="13"/>
  <c r="J1977" i="13"/>
  <c r="K1976" i="13"/>
  <c r="J1976" i="13"/>
  <c r="K1975" i="13"/>
  <c r="J1975" i="13"/>
  <c r="K1974" i="13"/>
  <c r="J1974" i="13"/>
  <c r="K1973" i="13"/>
  <c r="J1973" i="13"/>
  <c r="K1972" i="13"/>
  <c r="J1972" i="13"/>
  <c r="K1971" i="13"/>
  <c r="J1971" i="13"/>
  <c r="K1970" i="13"/>
  <c r="J1970" i="13"/>
  <c r="K1969" i="13"/>
  <c r="J1969" i="13"/>
  <c r="K1968" i="13"/>
  <c r="J1968" i="13"/>
  <c r="K1967" i="13"/>
  <c r="J1967" i="13"/>
  <c r="K1966" i="13"/>
  <c r="J1966" i="13"/>
  <c r="K1965" i="13"/>
  <c r="J1965" i="13"/>
  <c r="K1964" i="13"/>
  <c r="J1964" i="13"/>
  <c r="K1963" i="13"/>
  <c r="J1963" i="13"/>
  <c r="K1962" i="13"/>
  <c r="J1962" i="13"/>
  <c r="K1961" i="13"/>
  <c r="J1961" i="13"/>
  <c r="K1960" i="13"/>
  <c r="J1960" i="13"/>
  <c r="K1959" i="13"/>
  <c r="J1959" i="13"/>
  <c r="K1958" i="13"/>
  <c r="J1958" i="13"/>
  <c r="K1957" i="13"/>
  <c r="J1957" i="13"/>
  <c r="K1956" i="13"/>
  <c r="J1956" i="13"/>
  <c r="K1955" i="13"/>
  <c r="J1955" i="13"/>
  <c r="K1954" i="13"/>
  <c r="J1954" i="13"/>
  <c r="K1953" i="13"/>
  <c r="J1953" i="13"/>
  <c r="K1952" i="13"/>
  <c r="J1952" i="13"/>
  <c r="K1951" i="13"/>
  <c r="J1951" i="13"/>
  <c r="K1950" i="13"/>
  <c r="J1950" i="13"/>
  <c r="K1949" i="13"/>
  <c r="J1949" i="13"/>
  <c r="K1948" i="13"/>
  <c r="J1948" i="13"/>
  <c r="K1947" i="13"/>
  <c r="J1947" i="13"/>
  <c r="K1946" i="13"/>
  <c r="J1946" i="13"/>
  <c r="K1945" i="13"/>
  <c r="J1945" i="13"/>
  <c r="K1944" i="13"/>
  <c r="J1944" i="13"/>
  <c r="K1943" i="13"/>
  <c r="J1943" i="13"/>
  <c r="K1942" i="13"/>
  <c r="J1942" i="13"/>
  <c r="K1941" i="13"/>
  <c r="J1941" i="13"/>
  <c r="K1940" i="13"/>
  <c r="J1940" i="13"/>
  <c r="K1939" i="13"/>
  <c r="J1939" i="13"/>
  <c r="K1938" i="13"/>
  <c r="J1938" i="13"/>
  <c r="K1937" i="13"/>
  <c r="J1937" i="13"/>
  <c r="K1936" i="13"/>
  <c r="J1936" i="13"/>
  <c r="K1935" i="13"/>
  <c r="J1935" i="13"/>
  <c r="K1934" i="13"/>
  <c r="J1934" i="13"/>
  <c r="K1933" i="13"/>
  <c r="J1933" i="13"/>
  <c r="K1932" i="13"/>
  <c r="J1932" i="13"/>
  <c r="K1931" i="13"/>
  <c r="J1931" i="13"/>
  <c r="K1930" i="13"/>
  <c r="J1930" i="13"/>
  <c r="K1929" i="13"/>
  <c r="J1929" i="13"/>
  <c r="K1928" i="13"/>
  <c r="J1928" i="13"/>
  <c r="K1927" i="13"/>
  <c r="J1927" i="13"/>
  <c r="K1926" i="13"/>
  <c r="J1926" i="13"/>
  <c r="K1925" i="13"/>
  <c r="J1925" i="13"/>
  <c r="K1924" i="13"/>
  <c r="J1924" i="13"/>
  <c r="K1923" i="13"/>
  <c r="J1923" i="13"/>
  <c r="K1922" i="13"/>
  <c r="J1922" i="13"/>
  <c r="K1921" i="13"/>
  <c r="J1921" i="13"/>
  <c r="K1920" i="13"/>
  <c r="J1920" i="13"/>
  <c r="K1919" i="13"/>
  <c r="J1919" i="13"/>
  <c r="K1918" i="13"/>
  <c r="J1918" i="13"/>
  <c r="K1917" i="13"/>
  <c r="J1917" i="13"/>
  <c r="K1916" i="13"/>
  <c r="J1916" i="13"/>
  <c r="K1915" i="13"/>
  <c r="J1915" i="13"/>
  <c r="K1914" i="13"/>
  <c r="J1914" i="13"/>
  <c r="K1913" i="13"/>
  <c r="J1913" i="13"/>
  <c r="K1912" i="13"/>
  <c r="J1912" i="13"/>
  <c r="K1911" i="13"/>
  <c r="J1911" i="13"/>
  <c r="K1910" i="13"/>
  <c r="J1910" i="13"/>
  <c r="K1909" i="13"/>
  <c r="J1909" i="13"/>
  <c r="K1908" i="13"/>
  <c r="J1908" i="13"/>
  <c r="K1907" i="13"/>
  <c r="J1907" i="13"/>
  <c r="K1906" i="13"/>
  <c r="J1906" i="13"/>
  <c r="K1905" i="13"/>
  <c r="J1905" i="13"/>
  <c r="K1904" i="13"/>
  <c r="J1904" i="13"/>
  <c r="K1903" i="13"/>
  <c r="J1903" i="13"/>
  <c r="K1902" i="13"/>
  <c r="J1902" i="13"/>
  <c r="K1901" i="13"/>
  <c r="J1901" i="13"/>
  <c r="K1900" i="13"/>
  <c r="J1900" i="13"/>
  <c r="K1899" i="13"/>
  <c r="J1899" i="13"/>
  <c r="K1898" i="13"/>
  <c r="J1898" i="13"/>
  <c r="K1897" i="13"/>
  <c r="J1897" i="13"/>
  <c r="K1896" i="13"/>
  <c r="J1896" i="13"/>
  <c r="K1895" i="13"/>
  <c r="J1895" i="13"/>
  <c r="K1894" i="13"/>
  <c r="J1894" i="13"/>
  <c r="K1893" i="13"/>
  <c r="J1893" i="13"/>
  <c r="K1892" i="13"/>
  <c r="J1892" i="13"/>
  <c r="K1891" i="13"/>
  <c r="J1891" i="13"/>
  <c r="K1890" i="13"/>
  <c r="J1890" i="13"/>
  <c r="K1889" i="13"/>
  <c r="J1889" i="13"/>
  <c r="K1888" i="13"/>
  <c r="J1888" i="13"/>
  <c r="K1887" i="13"/>
  <c r="J1887" i="13"/>
  <c r="K1886" i="13"/>
  <c r="J1886" i="13"/>
  <c r="K1885" i="13"/>
  <c r="J1885" i="13"/>
  <c r="K1884" i="13"/>
  <c r="J1884" i="13"/>
  <c r="K1883" i="13"/>
  <c r="J1883" i="13"/>
  <c r="K1882" i="13"/>
  <c r="J1882" i="13"/>
  <c r="K1881" i="13"/>
  <c r="J1881" i="13"/>
  <c r="K1880" i="13"/>
  <c r="J1880" i="13"/>
  <c r="K1879" i="13"/>
  <c r="J1879" i="13"/>
  <c r="K1878" i="13"/>
  <c r="J1878" i="13"/>
  <c r="K1877" i="13"/>
  <c r="J1877" i="13"/>
  <c r="K1876" i="13"/>
  <c r="J1876" i="13"/>
  <c r="K1875" i="13"/>
  <c r="J1875" i="13"/>
  <c r="K1874" i="13"/>
  <c r="J1874" i="13"/>
  <c r="K1873" i="13"/>
  <c r="J1873" i="13"/>
  <c r="K1872" i="13"/>
  <c r="J1872" i="13"/>
  <c r="K1871" i="13"/>
  <c r="J1871" i="13"/>
  <c r="K1870" i="13"/>
  <c r="J1870" i="13"/>
  <c r="K1869" i="13"/>
  <c r="J1869" i="13"/>
  <c r="K1868" i="13"/>
  <c r="J1868" i="13"/>
  <c r="K1867" i="13"/>
  <c r="J1867" i="13"/>
  <c r="K1866" i="13"/>
  <c r="J1866" i="13"/>
  <c r="K1865" i="13"/>
  <c r="J1865" i="13"/>
  <c r="K1864" i="13"/>
  <c r="J1864" i="13"/>
  <c r="K1863" i="13"/>
  <c r="J1863" i="13"/>
  <c r="K1862" i="13"/>
  <c r="J1862" i="13"/>
  <c r="K1861" i="13"/>
  <c r="J1861" i="13"/>
  <c r="K1860" i="13"/>
  <c r="J1860" i="13"/>
  <c r="K1859" i="13"/>
  <c r="J1859" i="13"/>
  <c r="K1858" i="13"/>
  <c r="J1858" i="13"/>
  <c r="K1857" i="13"/>
  <c r="J1857" i="13"/>
  <c r="K1856" i="13"/>
  <c r="J1856" i="13"/>
  <c r="K1855" i="13"/>
  <c r="J1855" i="13"/>
  <c r="K1854" i="13"/>
  <c r="J1854" i="13"/>
  <c r="K1853" i="13"/>
  <c r="J1853" i="13"/>
  <c r="K1852" i="13"/>
  <c r="J1852" i="13"/>
  <c r="K1851" i="13"/>
  <c r="J1851" i="13"/>
  <c r="K1850" i="13"/>
  <c r="J1850" i="13"/>
  <c r="K1849" i="13"/>
  <c r="J1849" i="13"/>
  <c r="K1848" i="13"/>
  <c r="J1848" i="13"/>
  <c r="K1847" i="13"/>
  <c r="J1847" i="13"/>
  <c r="K1846" i="13"/>
  <c r="J1846" i="13"/>
  <c r="K1845" i="13"/>
  <c r="J1845" i="13"/>
  <c r="K1844" i="13"/>
  <c r="J1844" i="13"/>
  <c r="K1843" i="13"/>
  <c r="J1843" i="13"/>
  <c r="K1842" i="13"/>
  <c r="J1842" i="13"/>
  <c r="K1841" i="13"/>
  <c r="J1841" i="13"/>
  <c r="K1840" i="13"/>
  <c r="J1840" i="13"/>
  <c r="K1839" i="13"/>
  <c r="J1839" i="13"/>
  <c r="K1838" i="13"/>
  <c r="J1838" i="13"/>
  <c r="K1837" i="13"/>
  <c r="J1837" i="13"/>
  <c r="K1836" i="13"/>
  <c r="J1836" i="13"/>
  <c r="K1835" i="13"/>
  <c r="J1835" i="13"/>
  <c r="K1834" i="13"/>
  <c r="J1834" i="13"/>
  <c r="K1833" i="13"/>
  <c r="J1833" i="13"/>
  <c r="K1832" i="13"/>
  <c r="J1832" i="13"/>
  <c r="K1831" i="13"/>
  <c r="J1831" i="13"/>
  <c r="K1830" i="13"/>
  <c r="J1830" i="13"/>
  <c r="K1829" i="13"/>
  <c r="J1829" i="13"/>
  <c r="K1828" i="13"/>
  <c r="J1828" i="13"/>
  <c r="K1827" i="13"/>
  <c r="J1827" i="13"/>
  <c r="K1826" i="13"/>
  <c r="J1826" i="13"/>
  <c r="K1825" i="13"/>
  <c r="J1825" i="13"/>
  <c r="K1824" i="13"/>
  <c r="J1824" i="13"/>
  <c r="K1823" i="13"/>
  <c r="J1823" i="13"/>
  <c r="K1822" i="13"/>
  <c r="J1822" i="13"/>
  <c r="K1821" i="13"/>
  <c r="J1821" i="13"/>
  <c r="K1820" i="13"/>
  <c r="J1820" i="13"/>
  <c r="K1819" i="13"/>
  <c r="J1819" i="13"/>
  <c r="K1818" i="13"/>
  <c r="J1818" i="13"/>
  <c r="K1817" i="13"/>
  <c r="J1817" i="13"/>
  <c r="K1816" i="13"/>
  <c r="J1816" i="13"/>
  <c r="K1815" i="13"/>
  <c r="J1815" i="13"/>
  <c r="K1814" i="13"/>
  <c r="J1814" i="13"/>
  <c r="K1813" i="13"/>
  <c r="J1813" i="13"/>
  <c r="K1812" i="13"/>
  <c r="J1812" i="13"/>
  <c r="K1811" i="13"/>
  <c r="J1811" i="13"/>
  <c r="K1810" i="13"/>
  <c r="J1810" i="13"/>
  <c r="K1809" i="13"/>
  <c r="J1809" i="13"/>
  <c r="K1808" i="13"/>
  <c r="J1808" i="13"/>
  <c r="K1807" i="13"/>
  <c r="J1807" i="13"/>
  <c r="K1806" i="13"/>
  <c r="J1806" i="13"/>
  <c r="K1805" i="13"/>
  <c r="J1805" i="13"/>
  <c r="K1804" i="13"/>
  <c r="J1804" i="13"/>
  <c r="K1803" i="13"/>
  <c r="J1803" i="13"/>
  <c r="K1802" i="13"/>
  <c r="J1802" i="13"/>
  <c r="K1801" i="13"/>
  <c r="J1801" i="13"/>
  <c r="K1800" i="13"/>
  <c r="J1800" i="13"/>
  <c r="K1799" i="13"/>
  <c r="J1799" i="13"/>
  <c r="K1798" i="13"/>
  <c r="J1798" i="13"/>
  <c r="K1797" i="13"/>
  <c r="J1797" i="13"/>
  <c r="K1796" i="13"/>
  <c r="J1796" i="13"/>
  <c r="K1795" i="13"/>
  <c r="J1795" i="13"/>
  <c r="K1794" i="13"/>
  <c r="J1794" i="13"/>
  <c r="K1793" i="13"/>
  <c r="J1793" i="13"/>
  <c r="K1792" i="13"/>
  <c r="J1792" i="13"/>
  <c r="K1791" i="13"/>
  <c r="J1791" i="13"/>
  <c r="K1790" i="13"/>
  <c r="J1790" i="13"/>
  <c r="K1789" i="13"/>
  <c r="J1789" i="13"/>
  <c r="K1788" i="13"/>
  <c r="J1788" i="13"/>
  <c r="K1787" i="13"/>
  <c r="J1787" i="13"/>
  <c r="K1786" i="13"/>
  <c r="J1786" i="13"/>
  <c r="K1785" i="13"/>
  <c r="J1785" i="13"/>
  <c r="K1784" i="13"/>
  <c r="J1784" i="13"/>
  <c r="K1783" i="13"/>
  <c r="J1783" i="13"/>
  <c r="K1782" i="13"/>
  <c r="J1782" i="13"/>
  <c r="K1781" i="13"/>
  <c r="J1781" i="13"/>
  <c r="K1780" i="13"/>
  <c r="J1780" i="13"/>
  <c r="K1779" i="13"/>
  <c r="J1779" i="13"/>
  <c r="K1778" i="13"/>
  <c r="J1778" i="13"/>
  <c r="K1777" i="13"/>
  <c r="J1777" i="13"/>
  <c r="K1776" i="13"/>
  <c r="J1776" i="13"/>
  <c r="K1775" i="13"/>
  <c r="J1775" i="13"/>
  <c r="K1774" i="13"/>
  <c r="J1774" i="13"/>
  <c r="K1773" i="13"/>
  <c r="J1773" i="13"/>
  <c r="K1772" i="13"/>
  <c r="J1772" i="13"/>
  <c r="K1771" i="13"/>
  <c r="J1771" i="13"/>
  <c r="K1770" i="13"/>
  <c r="J1770" i="13"/>
  <c r="K1769" i="13"/>
  <c r="J1769" i="13"/>
  <c r="K1768" i="13"/>
  <c r="J1768" i="13"/>
  <c r="K1767" i="13"/>
  <c r="J1767" i="13"/>
  <c r="K1766" i="13"/>
  <c r="J1766" i="13"/>
  <c r="K1765" i="13"/>
  <c r="J1765" i="13"/>
  <c r="K1764" i="13"/>
  <c r="J1764" i="13"/>
  <c r="K1763" i="13"/>
  <c r="J1763" i="13"/>
  <c r="K1762" i="13"/>
  <c r="J1762" i="13"/>
  <c r="K1761" i="13"/>
  <c r="J1761" i="13"/>
  <c r="K1760" i="13"/>
  <c r="J1760" i="13"/>
  <c r="K1759" i="13"/>
  <c r="J1759" i="13"/>
  <c r="K1758" i="13"/>
  <c r="J1758" i="13"/>
  <c r="K1757" i="13"/>
  <c r="J1757" i="13"/>
  <c r="K1756" i="13"/>
  <c r="J1756" i="13"/>
  <c r="K1755" i="13"/>
  <c r="J1755" i="13"/>
  <c r="K1754" i="13"/>
  <c r="J1754" i="13"/>
  <c r="K1753" i="13"/>
  <c r="J1753" i="13"/>
  <c r="K1752" i="13"/>
  <c r="J1752" i="13"/>
  <c r="K1751" i="13"/>
  <c r="J1751" i="13"/>
  <c r="K1750" i="13"/>
  <c r="J1750" i="13"/>
  <c r="K1749" i="13"/>
  <c r="J1749" i="13"/>
  <c r="K1748" i="13"/>
  <c r="J1748" i="13"/>
  <c r="K1747" i="13"/>
  <c r="J1747" i="13"/>
  <c r="K1746" i="13"/>
  <c r="J1746" i="13"/>
  <c r="K1745" i="13"/>
  <c r="J1745" i="13"/>
  <c r="K1744" i="13"/>
  <c r="J1744" i="13"/>
  <c r="K1743" i="13"/>
  <c r="J1743" i="13"/>
  <c r="K1742" i="13"/>
  <c r="J1742" i="13"/>
  <c r="K1741" i="13"/>
  <c r="J1741" i="13"/>
  <c r="K1740" i="13"/>
  <c r="J1740" i="13"/>
  <c r="K1739" i="13"/>
  <c r="J1739" i="13"/>
  <c r="K1738" i="13"/>
  <c r="J1738" i="13"/>
  <c r="K1737" i="13"/>
  <c r="J1737" i="13"/>
  <c r="K1736" i="13"/>
  <c r="J1736" i="13"/>
  <c r="K1735" i="13"/>
  <c r="J1735" i="13"/>
  <c r="K1734" i="13"/>
  <c r="J1734" i="13"/>
  <c r="K1733" i="13"/>
  <c r="J1733" i="13"/>
  <c r="K1732" i="13"/>
  <c r="J1732" i="13"/>
  <c r="K1731" i="13"/>
  <c r="J1731" i="13"/>
  <c r="K1730" i="13"/>
  <c r="J1730" i="13"/>
  <c r="K1729" i="13"/>
  <c r="J1729" i="13"/>
  <c r="K1728" i="13"/>
  <c r="J1728" i="13"/>
  <c r="K1727" i="13"/>
  <c r="J1727" i="13"/>
  <c r="K1726" i="13"/>
  <c r="J1726" i="13"/>
  <c r="K1725" i="13"/>
  <c r="J1725" i="13"/>
  <c r="K1724" i="13"/>
  <c r="J1724" i="13"/>
  <c r="K1723" i="13"/>
  <c r="J1723" i="13"/>
  <c r="K1722" i="13"/>
  <c r="J1722" i="13"/>
  <c r="K1721" i="13"/>
  <c r="J1721" i="13"/>
  <c r="K1720" i="13"/>
  <c r="J1720" i="13"/>
  <c r="K1719" i="13"/>
  <c r="J1719" i="13"/>
  <c r="K1718" i="13"/>
  <c r="J1718" i="13"/>
  <c r="K1717" i="13"/>
  <c r="J1717" i="13"/>
  <c r="K1716" i="13"/>
  <c r="J1716" i="13"/>
  <c r="K1715" i="13"/>
  <c r="J1715" i="13"/>
  <c r="K1714" i="13"/>
  <c r="J1714" i="13"/>
  <c r="K1713" i="13"/>
  <c r="J1713" i="13"/>
  <c r="K1712" i="13"/>
  <c r="J1712" i="13"/>
  <c r="K1711" i="13"/>
  <c r="J1711" i="13"/>
  <c r="K1710" i="13"/>
  <c r="J1710" i="13"/>
  <c r="K1709" i="13"/>
  <c r="J1709" i="13"/>
  <c r="K1708" i="13"/>
  <c r="J1708" i="13"/>
  <c r="K1707" i="13"/>
  <c r="J1707" i="13"/>
  <c r="K1706" i="13"/>
  <c r="J1706" i="13"/>
  <c r="K1705" i="13"/>
  <c r="J1705" i="13"/>
  <c r="K1704" i="13"/>
  <c r="J1704" i="13"/>
  <c r="K1703" i="13"/>
  <c r="J1703" i="13"/>
  <c r="K1702" i="13"/>
  <c r="J1702" i="13"/>
  <c r="K1701" i="13"/>
  <c r="J1701" i="13"/>
  <c r="K1700" i="13"/>
  <c r="J1700" i="13"/>
  <c r="K1699" i="13"/>
  <c r="J1699" i="13"/>
  <c r="K1698" i="13"/>
  <c r="J1698" i="13"/>
  <c r="K1697" i="13"/>
  <c r="J1697" i="13"/>
  <c r="K1696" i="13"/>
  <c r="J1696" i="13"/>
  <c r="K1695" i="13"/>
  <c r="J1695" i="13"/>
  <c r="K1694" i="13"/>
  <c r="J1694" i="13"/>
  <c r="K1693" i="13"/>
  <c r="J1693" i="13"/>
  <c r="K1692" i="13"/>
  <c r="J1692" i="13"/>
  <c r="K1691" i="13"/>
  <c r="J1691" i="13"/>
  <c r="K1690" i="13"/>
  <c r="J1690" i="13"/>
  <c r="K1689" i="13"/>
  <c r="J1689" i="13"/>
  <c r="K1688" i="13"/>
  <c r="J1688" i="13"/>
  <c r="K1687" i="13"/>
  <c r="J1687" i="13"/>
  <c r="K1686" i="13"/>
  <c r="J1686" i="13"/>
  <c r="K1685" i="13"/>
  <c r="J1685" i="13"/>
  <c r="K1684" i="13"/>
  <c r="J1684" i="13"/>
  <c r="K1683" i="13"/>
  <c r="J1683" i="13"/>
  <c r="K1682" i="13"/>
  <c r="J1682" i="13"/>
  <c r="K1681" i="13"/>
  <c r="J1681" i="13"/>
  <c r="K1680" i="13"/>
  <c r="J1680" i="13"/>
  <c r="K1679" i="13"/>
  <c r="J1679" i="13"/>
  <c r="K1678" i="13"/>
  <c r="J1678" i="13"/>
  <c r="K1677" i="13"/>
  <c r="J1677" i="13"/>
  <c r="K1676" i="13"/>
  <c r="J1676" i="13"/>
  <c r="K1675" i="13"/>
  <c r="J1675" i="13"/>
  <c r="K1674" i="13"/>
  <c r="J1674" i="13"/>
  <c r="K1673" i="13"/>
  <c r="J1673" i="13"/>
  <c r="K1672" i="13"/>
  <c r="J1672" i="13"/>
  <c r="K1671" i="13"/>
  <c r="J1671" i="13"/>
  <c r="K1670" i="13"/>
  <c r="J1670" i="13"/>
  <c r="K1669" i="13"/>
  <c r="J1669" i="13"/>
  <c r="K1668" i="13"/>
  <c r="J1668" i="13"/>
  <c r="K1667" i="13"/>
  <c r="J1667" i="13"/>
  <c r="K1666" i="13"/>
  <c r="J1666" i="13"/>
  <c r="K1665" i="13"/>
  <c r="J1665" i="13"/>
  <c r="K1664" i="13"/>
  <c r="J1664" i="13"/>
  <c r="K1663" i="13"/>
  <c r="J1663" i="13"/>
  <c r="K1662" i="13"/>
  <c r="J1662" i="13"/>
  <c r="K1661" i="13"/>
  <c r="J1661" i="13"/>
  <c r="K1660" i="13"/>
  <c r="J1660" i="13"/>
  <c r="K1659" i="13"/>
  <c r="J1659" i="13"/>
  <c r="K1658" i="13"/>
  <c r="J1658" i="13"/>
  <c r="K1657" i="13"/>
  <c r="J1657" i="13"/>
  <c r="K1656" i="13"/>
  <c r="J1656" i="13"/>
  <c r="K1655" i="13"/>
  <c r="J1655" i="13"/>
  <c r="K1654" i="13"/>
  <c r="J1654" i="13"/>
  <c r="K1653" i="13"/>
  <c r="J1653" i="13"/>
  <c r="K1652" i="13"/>
  <c r="J1652" i="13"/>
  <c r="K1651" i="13"/>
  <c r="J1651" i="13"/>
  <c r="K1650" i="13"/>
  <c r="J1650" i="13"/>
  <c r="K1649" i="13"/>
  <c r="J1649" i="13"/>
  <c r="K1648" i="13"/>
  <c r="J1648" i="13"/>
  <c r="K1647" i="13"/>
  <c r="J1647" i="13"/>
  <c r="K1646" i="13"/>
  <c r="J1646" i="13"/>
  <c r="K1645" i="13"/>
  <c r="J1645" i="13"/>
  <c r="K1644" i="13"/>
  <c r="J1644" i="13"/>
  <c r="K1643" i="13"/>
  <c r="J1643" i="13"/>
  <c r="K1642" i="13"/>
  <c r="J1642" i="13"/>
  <c r="K1641" i="13"/>
  <c r="J1641" i="13"/>
  <c r="K1640" i="13"/>
  <c r="J1640" i="13"/>
  <c r="K1639" i="13"/>
  <c r="J1639" i="13"/>
  <c r="K1638" i="13"/>
  <c r="J1638" i="13"/>
  <c r="K1637" i="13"/>
  <c r="J1637" i="13"/>
  <c r="K1636" i="13"/>
  <c r="J1636" i="13"/>
  <c r="K1635" i="13"/>
  <c r="J1635" i="13"/>
  <c r="K1634" i="13"/>
  <c r="J1634" i="13"/>
  <c r="K1633" i="13"/>
  <c r="J1633" i="13"/>
  <c r="K1632" i="13"/>
  <c r="J1632" i="13"/>
  <c r="K1631" i="13"/>
  <c r="J1631" i="13"/>
  <c r="K1630" i="13"/>
  <c r="J1630" i="13"/>
  <c r="K1629" i="13"/>
  <c r="J1629" i="13"/>
  <c r="K1628" i="13"/>
  <c r="J1628" i="13"/>
  <c r="K1627" i="13"/>
  <c r="J1627" i="13"/>
  <c r="K1626" i="13"/>
  <c r="J1626" i="13"/>
  <c r="K1625" i="13"/>
  <c r="J1625" i="13"/>
  <c r="K1624" i="13"/>
  <c r="J1624" i="13"/>
  <c r="K1623" i="13"/>
  <c r="J1623" i="13"/>
  <c r="K1622" i="13"/>
  <c r="J1622" i="13"/>
  <c r="K1621" i="13"/>
  <c r="J1621" i="13"/>
  <c r="K1620" i="13"/>
  <c r="J1620" i="13"/>
  <c r="K1619" i="13"/>
  <c r="J1619" i="13"/>
  <c r="K1618" i="13"/>
  <c r="J1618" i="13"/>
  <c r="K1617" i="13"/>
  <c r="J1617" i="13"/>
  <c r="K1616" i="13"/>
  <c r="J1616" i="13"/>
  <c r="K1615" i="13"/>
  <c r="J1615" i="13"/>
  <c r="K1614" i="13"/>
  <c r="J1614" i="13"/>
  <c r="K1613" i="13"/>
  <c r="J1613" i="13"/>
  <c r="K1612" i="13"/>
  <c r="J1612" i="13"/>
  <c r="K1611" i="13"/>
  <c r="J1611" i="13"/>
  <c r="K1610" i="13"/>
  <c r="J1610" i="13"/>
  <c r="K1609" i="13"/>
  <c r="J1609" i="13"/>
  <c r="K1608" i="13"/>
  <c r="J1608" i="13"/>
  <c r="K1607" i="13"/>
  <c r="J1607" i="13"/>
  <c r="K1606" i="13"/>
  <c r="J1606" i="13"/>
  <c r="K1605" i="13"/>
  <c r="J1605" i="13"/>
  <c r="K1604" i="13"/>
  <c r="J1604" i="13"/>
  <c r="K1603" i="13"/>
  <c r="J1603" i="13"/>
  <c r="K1602" i="13"/>
  <c r="J1602" i="13"/>
  <c r="K1601" i="13"/>
  <c r="J1601" i="13"/>
  <c r="K1600" i="13"/>
  <c r="J1600" i="13"/>
  <c r="K1599" i="13"/>
  <c r="J1599" i="13"/>
  <c r="K1598" i="13"/>
  <c r="J1598" i="13"/>
  <c r="K1597" i="13"/>
  <c r="J1597" i="13"/>
  <c r="K1596" i="13"/>
  <c r="J1596" i="13"/>
  <c r="K1595" i="13"/>
  <c r="J1595" i="13"/>
  <c r="K1594" i="13"/>
  <c r="J1594" i="13"/>
  <c r="K1593" i="13"/>
  <c r="J1593" i="13"/>
  <c r="K1592" i="13"/>
  <c r="J1592" i="13"/>
  <c r="K1591" i="13"/>
  <c r="J1591" i="13"/>
  <c r="K1590" i="13"/>
  <c r="J1590" i="13"/>
  <c r="K1589" i="13"/>
  <c r="J1589" i="13"/>
  <c r="K1588" i="13"/>
  <c r="J1588" i="13"/>
  <c r="K1587" i="13"/>
  <c r="J1587" i="13"/>
  <c r="K1586" i="13"/>
  <c r="J1586" i="13"/>
  <c r="K1585" i="13"/>
  <c r="J1585" i="13"/>
  <c r="K1584" i="13"/>
  <c r="J1584" i="13"/>
  <c r="K1583" i="13"/>
  <c r="J1583" i="13"/>
  <c r="K1582" i="13"/>
  <c r="J1582" i="13"/>
  <c r="K1581" i="13"/>
  <c r="J1581" i="13"/>
  <c r="K1580" i="13"/>
  <c r="J1580" i="13"/>
  <c r="K1579" i="13"/>
  <c r="J1579" i="13"/>
  <c r="K1578" i="13"/>
  <c r="J1578" i="13"/>
  <c r="K1577" i="13"/>
  <c r="J1577" i="13"/>
  <c r="K1576" i="13"/>
  <c r="J1576" i="13"/>
  <c r="K1575" i="13"/>
  <c r="J1575" i="13"/>
  <c r="K1574" i="13"/>
  <c r="J1574" i="13"/>
  <c r="K1573" i="13"/>
  <c r="J1573" i="13"/>
  <c r="K1572" i="13"/>
  <c r="J1572" i="13"/>
  <c r="K1571" i="13"/>
  <c r="J1571" i="13"/>
  <c r="K1570" i="13"/>
  <c r="J1570" i="13"/>
  <c r="K1569" i="13"/>
  <c r="J1569" i="13"/>
  <c r="K1568" i="13"/>
  <c r="J1568" i="13"/>
  <c r="K1567" i="13"/>
  <c r="J1567" i="13"/>
  <c r="K1566" i="13"/>
  <c r="J1566" i="13"/>
  <c r="K1565" i="13"/>
  <c r="J1565" i="13"/>
  <c r="K1564" i="13"/>
  <c r="J1564" i="13"/>
  <c r="K1563" i="13"/>
  <c r="J1563" i="13"/>
  <c r="K1562" i="13"/>
  <c r="J1562" i="13"/>
  <c r="K1561" i="13"/>
  <c r="J1561" i="13"/>
  <c r="K1560" i="13"/>
  <c r="J1560" i="13"/>
  <c r="K1559" i="13"/>
  <c r="J1559" i="13"/>
  <c r="K1558" i="13"/>
  <c r="J1558" i="13"/>
  <c r="K1557" i="13"/>
  <c r="J1557" i="13"/>
  <c r="K1556" i="13"/>
  <c r="J1556" i="13"/>
  <c r="K1555" i="13"/>
  <c r="J1555" i="13"/>
  <c r="K1554" i="13"/>
  <c r="J1554" i="13"/>
  <c r="K1553" i="13"/>
  <c r="J1553" i="13"/>
  <c r="K1552" i="13"/>
  <c r="J1552" i="13"/>
  <c r="K1551" i="13"/>
  <c r="J1551" i="13"/>
  <c r="K1550" i="13"/>
  <c r="J1550" i="13"/>
  <c r="K1549" i="13"/>
  <c r="J1549" i="13"/>
  <c r="K1548" i="13"/>
  <c r="J1548" i="13"/>
  <c r="K1547" i="13"/>
  <c r="J1547" i="13"/>
  <c r="K1546" i="13"/>
  <c r="J1546" i="13"/>
  <c r="K1545" i="13"/>
  <c r="J1545" i="13"/>
  <c r="K1544" i="13"/>
  <c r="J1544" i="13"/>
  <c r="K1543" i="13"/>
  <c r="J1543" i="13"/>
  <c r="K1542" i="13"/>
  <c r="J1542" i="13"/>
  <c r="K1541" i="13"/>
  <c r="J1541" i="13"/>
  <c r="K1540" i="13"/>
  <c r="J1540" i="13"/>
  <c r="K1539" i="13"/>
  <c r="J1539" i="13"/>
  <c r="K1538" i="13"/>
  <c r="J1538" i="13"/>
  <c r="K1537" i="13"/>
  <c r="J1537" i="13"/>
  <c r="K1536" i="13"/>
  <c r="J1536" i="13"/>
  <c r="K1535" i="13"/>
  <c r="J1535" i="13"/>
  <c r="K1534" i="13"/>
  <c r="J1534" i="13"/>
  <c r="K1533" i="13"/>
  <c r="J1533" i="13"/>
  <c r="K1532" i="13"/>
  <c r="J1532" i="13"/>
  <c r="K1531" i="13"/>
  <c r="J1531" i="13"/>
  <c r="K1530" i="13"/>
  <c r="J1530" i="13"/>
  <c r="K1529" i="13"/>
  <c r="J1529" i="13"/>
  <c r="K1528" i="13"/>
  <c r="J1528" i="13"/>
  <c r="K1527" i="13"/>
  <c r="J1527" i="13"/>
  <c r="K1526" i="13"/>
  <c r="J1526" i="13"/>
  <c r="K1525" i="13"/>
  <c r="J1525" i="13"/>
  <c r="K1524" i="13"/>
  <c r="J1524" i="13"/>
  <c r="K1523" i="13"/>
  <c r="J1523" i="13"/>
  <c r="K1522" i="13"/>
  <c r="J1522" i="13"/>
  <c r="K1521" i="13"/>
  <c r="J1521" i="13"/>
  <c r="K1520" i="13"/>
  <c r="J1520" i="13"/>
  <c r="K1519" i="13"/>
  <c r="J1519" i="13"/>
  <c r="K1518" i="13"/>
  <c r="J1518" i="13"/>
  <c r="K1517" i="13"/>
  <c r="J1517" i="13"/>
  <c r="K1516" i="13"/>
  <c r="J1516" i="13"/>
  <c r="K1515" i="13"/>
  <c r="J1515" i="13"/>
  <c r="K1514" i="13"/>
  <c r="J1514" i="13"/>
  <c r="K1513" i="13"/>
  <c r="J1513" i="13"/>
  <c r="K1512" i="13"/>
  <c r="J1512" i="13"/>
  <c r="K1511" i="13"/>
  <c r="J1511" i="13"/>
  <c r="K1510" i="13"/>
  <c r="J1510" i="13"/>
  <c r="K1509" i="13"/>
  <c r="J1509" i="13"/>
  <c r="K1508" i="13"/>
  <c r="J1508" i="13"/>
  <c r="K1507" i="13"/>
  <c r="J1507" i="13"/>
  <c r="K1506" i="13"/>
  <c r="J1506" i="13"/>
  <c r="K1505" i="13"/>
  <c r="J1505" i="13"/>
  <c r="K1504" i="13"/>
  <c r="J1504" i="13"/>
  <c r="K1503" i="13"/>
  <c r="J1503" i="13"/>
  <c r="K1502" i="13"/>
  <c r="J1502" i="13"/>
  <c r="K1501" i="13"/>
  <c r="J1501" i="13"/>
  <c r="K1500" i="13"/>
  <c r="J1500" i="13"/>
  <c r="K1499" i="13"/>
  <c r="J1499" i="13"/>
  <c r="K1498" i="13"/>
  <c r="J1498" i="13"/>
  <c r="K1497" i="13"/>
  <c r="J1497" i="13"/>
  <c r="K1496" i="13"/>
  <c r="J1496" i="13"/>
  <c r="K1495" i="13"/>
  <c r="J1495" i="13"/>
  <c r="K1494" i="13"/>
  <c r="J1494" i="13"/>
  <c r="K1493" i="13"/>
  <c r="J1493" i="13"/>
  <c r="K1492" i="13"/>
  <c r="J1492" i="13"/>
  <c r="K1491" i="13"/>
  <c r="J1491" i="13"/>
  <c r="K1490" i="13"/>
  <c r="J1490" i="13"/>
  <c r="K1489" i="13"/>
  <c r="J1489" i="13"/>
  <c r="K1488" i="13"/>
  <c r="J1488" i="13"/>
  <c r="K1487" i="13"/>
  <c r="J1487" i="13"/>
  <c r="K1486" i="13"/>
  <c r="J1486" i="13"/>
  <c r="K1485" i="13"/>
  <c r="J1485" i="13"/>
  <c r="K1484" i="13"/>
  <c r="J1484" i="13"/>
  <c r="K1483" i="13"/>
  <c r="J1483" i="13"/>
  <c r="K1482" i="13"/>
  <c r="J1482" i="13"/>
  <c r="K1481" i="13"/>
  <c r="J1481" i="13"/>
  <c r="K1480" i="13"/>
  <c r="J1480" i="13"/>
  <c r="K1479" i="13"/>
  <c r="J1479" i="13"/>
  <c r="K1478" i="13"/>
  <c r="J1478" i="13"/>
  <c r="K1477" i="13"/>
  <c r="J1477" i="13"/>
  <c r="K1476" i="13"/>
  <c r="J1476" i="13"/>
  <c r="K1475" i="13"/>
  <c r="J1475" i="13"/>
  <c r="K1474" i="13"/>
  <c r="J1474" i="13"/>
  <c r="K1473" i="13"/>
  <c r="J1473" i="13"/>
  <c r="K1472" i="13"/>
  <c r="J1472" i="13"/>
  <c r="K1471" i="13"/>
  <c r="J1471" i="13"/>
  <c r="K1470" i="13"/>
  <c r="J1470" i="13"/>
  <c r="K1469" i="13"/>
  <c r="J1469" i="13"/>
  <c r="K1468" i="13"/>
  <c r="J1468" i="13"/>
  <c r="K1467" i="13"/>
  <c r="J1467" i="13"/>
  <c r="K1466" i="13"/>
  <c r="J1466" i="13"/>
  <c r="K1465" i="13"/>
  <c r="J1465" i="13"/>
  <c r="K1464" i="13"/>
  <c r="J1464" i="13"/>
  <c r="K1463" i="13"/>
  <c r="J1463" i="13"/>
  <c r="K1462" i="13"/>
  <c r="J1462" i="13"/>
  <c r="K1461" i="13"/>
  <c r="J1461" i="13"/>
  <c r="K1460" i="13"/>
  <c r="J1460" i="13"/>
  <c r="K1459" i="13"/>
  <c r="J1459" i="13"/>
  <c r="K1458" i="13"/>
  <c r="J1458" i="13"/>
  <c r="K1457" i="13"/>
  <c r="J1457" i="13"/>
  <c r="K1456" i="13"/>
  <c r="J1456" i="13"/>
  <c r="K1455" i="13"/>
  <c r="J1455" i="13"/>
  <c r="K1454" i="13"/>
  <c r="J1454" i="13"/>
  <c r="K1453" i="13"/>
  <c r="J1453" i="13"/>
  <c r="K1452" i="13"/>
  <c r="J1452" i="13"/>
  <c r="K1451" i="13"/>
  <c r="J1451" i="13"/>
  <c r="K1450" i="13"/>
  <c r="J1450" i="13"/>
  <c r="K1449" i="13"/>
  <c r="J1449" i="13"/>
  <c r="K1448" i="13"/>
  <c r="J1448" i="13"/>
  <c r="K1447" i="13"/>
  <c r="J1447" i="13"/>
  <c r="K1446" i="13"/>
  <c r="J1446" i="13"/>
  <c r="K1445" i="13"/>
  <c r="J1445" i="13"/>
  <c r="K1444" i="13"/>
  <c r="J1444" i="13"/>
  <c r="K1443" i="13"/>
  <c r="J1443" i="13"/>
  <c r="K1442" i="13"/>
  <c r="J1442" i="13"/>
  <c r="K1441" i="13"/>
  <c r="J1441" i="13"/>
  <c r="K1440" i="13"/>
  <c r="J1440" i="13"/>
  <c r="K1439" i="13"/>
  <c r="J1439" i="13"/>
  <c r="K1438" i="13"/>
  <c r="J1438" i="13"/>
  <c r="K1437" i="13"/>
  <c r="J1437" i="13"/>
  <c r="K1436" i="13"/>
  <c r="J1436" i="13"/>
  <c r="K1435" i="13"/>
  <c r="J1435" i="13"/>
  <c r="K1434" i="13"/>
  <c r="J1434" i="13"/>
  <c r="K1433" i="13"/>
  <c r="J1433" i="13"/>
  <c r="K1432" i="13"/>
  <c r="J1432" i="13"/>
  <c r="K1431" i="13"/>
  <c r="J1431" i="13"/>
  <c r="K1430" i="13"/>
  <c r="J1430" i="13"/>
  <c r="K1429" i="13"/>
  <c r="J1429" i="13"/>
  <c r="K1428" i="13"/>
  <c r="J1428" i="13"/>
  <c r="K1427" i="13"/>
  <c r="J1427" i="13"/>
  <c r="K1426" i="13"/>
  <c r="J1426" i="13"/>
  <c r="K1425" i="13"/>
  <c r="J1425" i="13"/>
  <c r="K1424" i="13"/>
  <c r="J1424" i="13"/>
  <c r="K1423" i="13"/>
  <c r="J1423" i="13"/>
  <c r="K1422" i="13"/>
  <c r="J1422" i="13"/>
  <c r="K1421" i="13"/>
  <c r="J1421" i="13"/>
  <c r="K1420" i="13"/>
  <c r="J1420" i="13"/>
  <c r="K1419" i="13"/>
  <c r="J1419" i="13"/>
  <c r="K1418" i="13"/>
  <c r="J1418" i="13"/>
  <c r="K1417" i="13"/>
  <c r="J1417" i="13"/>
  <c r="K1416" i="13"/>
  <c r="J1416" i="13"/>
  <c r="K1415" i="13"/>
  <c r="J1415" i="13"/>
  <c r="K1414" i="13"/>
  <c r="J1414" i="13"/>
  <c r="K1413" i="13"/>
  <c r="J1413" i="13"/>
  <c r="K1412" i="13"/>
  <c r="J1412" i="13"/>
  <c r="K1411" i="13"/>
  <c r="J1411" i="13"/>
  <c r="K1410" i="13"/>
  <c r="J1410" i="13"/>
  <c r="K1409" i="13"/>
  <c r="J1409" i="13"/>
  <c r="K1408" i="13"/>
  <c r="J1408" i="13"/>
  <c r="K1407" i="13"/>
  <c r="J1407" i="13"/>
  <c r="K1406" i="13"/>
  <c r="J1406" i="13"/>
  <c r="K1405" i="13"/>
  <c r="J1405" i="13"/>
  <c r="K1404" i="13"/>
  <c r="J1404" i="13"/>
  <c r="K1403" i="13"/>
  <c r="J1403" i="13"/>
  <c r="K1402" i="13"/>
  <c r="J1402" i="13"/>
  <c r="K1401" i="13"/>
  <c r="J1401" i="13"/>
  <c r="K1400" i="13"/>
  <c r="J1400" i="13"/>
  <c r="K1399" i="13"/>
  <c r="J1399" i="13"/>
  <c r="K1398" i="13"/>
  <c r="J1398" i="13"/>
  <c r="K1397" i="13"/>
  <c r="J1397" i="13"/>
  <c r="K1396" i="13"/>
  <c r="J1396" i="13"/>
  <c r="K1395" i="13"/>
  <c r="J1395" i="13"/>
  <c r="K1394" i="13"/>
  <c r="J1394" i="13"/>
  <c r="K1393" i="13"/>
  <c r="J1393" i="13"/>
  <c r="K1392" i="13"/>
  <c r="J1392" i="13"/>
  <c r="K1391" i="13"/>
  <c r="J1391" i="13"/>
  <c r="K1390" i="13"/>
  <c r="J1390" i="13"/>
  <c r="K1389" i="13"/>
  <c r="J1389" i="13"/>
  <c r="K1388" i="13"/>
  <c r="J1388" i="13"/>
  <c r="K1387" i="13"/>
  <c r="J1387" i="13"/>
  <c r="K1386" i="13"/>
  <c r="J1386" i="13"/>
  <c r="K1385" i="13"/>
  <c r="J1385" i="13"/>
  <c r="K1384" i="13"/>
  <c r="J1384" i="13"/>
  <c r="K1383" i="13"/>
  <c r="J1383" i="13"/>
  <c r="K1382" i="13"/>
  <c r="J1382" i="13"/>
  <c r="K1381" i="13"/>
  <c r="J1381" i="13"/>
  <c r="K1380" i="13"/>
  <c r="J1380" i="13"/>
  <c r="K1379" i="13"/>
  <c r="J1379" i="13"/>
  <c r="K1378" i="13"/>
  <c r="J1378" i="13"/>
  <c r="K1377" i="13"/>
  <c r="J1377" i="13"/>
  <c r="K1376" i="13"/>
  <c r="J1376" i="13"/>
  <c r="K1375" i="13"/>
  <c r="J1375" i="13"/>
  <c r="K1374" i="13"/>
  <c r="J1374" i="13"/>
  <c r="K1373" i="13"/>
  <c r="J1373" i="13"/>
  <c r="K1372" i="13"/>
  <c r="J1372" i="13"/>
  <c r="K1371" i="13"/>
  <c r="J1371" i="13"/>
  <c r="K1370" i="13"/>
  <c r="J1370" i="13"/>
  <c r="K1369" i="13"/>
  <c r="J1369" i="13"/>
  <c r="K1368" i="13"/>
  <c r="J1368" i="13"/>
  <c r="K1367" i="13"/>
  <c r="J1367" i="13"/>
  <c r="K1366" i="13"/>
  <c r="J1366" i="13"/>
  <c r="K1365" i="13"/>
  <c r="J1365" i="13"/>
  <c r="K1364" i="13"/>
  <c r="J1364" i="13"/>
  <c r="K1363" i="13"/>
  <c r="J1363" i="13"/>
  <c r="K1362" i="13"/>
  <c r="J1362" i="13"/>
  <c r="K1361" i="13"/>
  <c r="J1361" i="13"/>
  <c r="K1360" i="13"/>
  <c r="J1360" i="13"/>
  <c r="K1359" i="13"/>
  <c r="J1359" i="13"/>
  <c r="K1358" i="13"/>
  <c r="J1358" i="13"/>
  <c r="K1357" i="13"/>
  <c r="J1357" i="13"/>
  <c r="K1356" i="13"/>
  <c r="J1356" i="13"/>
  <c r="K1355" i="13"/>
  <c r="J1355" i="13"/>
  <c r="K1354" i="13"/>
  <c r="J1354" i="13"/>
  <c r="K1353" i="13"/>
  <c r="J1353" i="13"/>
  <c r="K1352" i="13"/>
  <c r="J1352" i="13"/>
  <c r="K1351" i="13"/>
  <c r="J1351" i="13"/>
  <c r="K1350" i="13"/>
  <c r="J1350" i="13"/>
  <c r="K1349" i="13"/>
  <c r="J1349" i="13"/>
  <c r="K1348" i="13"/>
  <c r="J1348" i="13"/>
  <c r="K1347" i="13"/>
  <c r="J1347" i="13"/>
  <c r="K1346" i="13"/>
  <c r="J1346" i="13"/>
  <c r="K1345" i="13"/>
  <c r="J1345" i="13"/>
  <c r="K1344" i="13"/>
  <c r="J1344" i="13"/>
  <c r="K1343" i="13"/>
  <c r="J1343" i="13"/>
  <c r="K1342" i="13"/>
  <c r="J1342" i="13"/>
  <c r="K1341" i="13"/>
  <c r="J1341" i="13"/>
  <c r="K1340" i="13"/>
  <c r="J1340" i="13"/>
  <c r="K1339" i="13"/>
  <c r="J1339" i="13"/>
  <c r="K1338" i="13"/>
  <c r="J1338" i="13"/>
  <c r="K1337" i="13"/>
  <c r="J1337" i="13"/>
  <c r="K1336" i="13"/>
  <c r="J1336" i="13"/>
  <c r="K1335" i="13"/>
  <c r="J1335" i="13"/>
  <c r="K1334" i="13"/>
  <c r="J1334" i="13"/>
  <c r="K1333" i="13"/>
  <c r="J1333" i="13"/>
  <c r="K1332" i="13"/>
  <c r="J1332" i="13"/>
  <c r="K1331" i="13"/>
  <c r="J1331" i="13"/>
  <c r="K1330" i="13"/>
  <c r="J1330" i="13"/>
  <c r="K1329" i="13"/>
  <c r="J1329" i="13"/>
  <c r="K1328" i="13"/>
  <c r="J1328" i="13"/>
  <c r="K1327" i="13"/>
  <c r="J1327" i="13"/>
  <c r="K1326" i="13"/>
  <c r="J1326" i="13"/>
  <c r="K1325" i="13"/>
  <c r="J1325" i="13"/>
  <c r="K1324" i="13"/>
  <c r="J1324" i="13"/>
  <c r="K1323" i="13"/>
  <c r="J1323" i="13"/>
  <c r="K1322" i="13"/>
  <c r="J1322" i="13"/>
  <c r="K1321" i="13"/>
  <c r="J1321" i="13"/>
  <c r="K1320" i="13"/>
  <c r="J1320" i="13"/>
  <c r="K1319" i="13"/>
  <c r="J1319" i="13"/>
  <c r="K1318" i="13"/>
  <c r="J1318" i="13"/>
  <c r="K1317" i="13"/>
  <c r="J1317" i="13"/>
  <c r="K1316" i="13"/>
  <c r="J1316" i="13"/>
  <c r="K1315" i="13"/>
  <c r="J1315" i="13"/>
  <c r="K1314" i="13"/>
  <c r="J1314" i="13"/>
  <c r="K1313" i="13"/>
  <c r="J1313" i="13"/>
  <c r="K1312" i="13"/>
  <c r="J1312" i="13"/>
  <c r="K1311" i="13"/>
  <c r="J1311" i="13"/>
  <c r="K1310" i="13"/>
  <c r="J1310" i="13"/>
  <c r="K1309" i="13"/>
  <c r="J1309" i="13"/>
  <c r="K1308" i="13"/>
  <c r="J1308" i="13"/>
  <c r="K1307" i="13"/>
  <c r="J1307" i="13"/>
  <c r="K1306" i="13"/>
  <c r="J1306" i="13"/>
  <c r="K1305" i="13"/>
  <c r="J1305" i="13"/>
  <c r="K1304" i="13"/>
  <c r="J1304" i="13"/>
  <c r="K1303" i="13"/>
  <c r="J1303" i="13"/>
  <c r="K1302" i="13"/>
  <c r="J1302" i="13"/>
  <c r="K1301" i="13"/>
  <c r="J1301" i="13"/>
  <c r="K1300" i="13"/>
  <c r="J1300" i="13"/>
  <c r="K1299" i="13"/>
  <c r="J1299" i="13"/>
  <c r="K1298" i="13"/>
  <c r="J1298" i="13"/>
  <c r="K1297" i="13"/>
  <c r="J1297" i="13"/>
  <c r="K1296" i="13"/>
  <c r="J1296" i="13"/>
  <c r="K1295" i="13"/>
  <c r="J1295" i="13"/>
  <c r="K1294" i="13"/>
  <c r="J1294" i="13"/>
  <c r="K1293" i="13"/>
  <c r="J1293" i="13"/>
  <c r="K1292" i="13"/>
  <c r="J1292" i="13"/>
  <c r="K1291" i="13"/>
  <c r="J1291" i="13"/>
  <c r="K1290" i="13"/>
  <c r="J1290" i="13"/>
  <c r="K1289" i="13"/>
  <c r="J1289" i="13"/>
  <c r="K1288" i="13"/>
  <c r="J1288" i="13"/>
  <c r="K1287" i="13"/>
  <c r="J1287" i="13"/>
  <c r="K1286" i="13"/>
  <c r="J1286" i="13"/>
  <c r="K1285" i="13"/>
  <c r="J1285" i="13"/>
  <c r="K1284" i="13"/>
  <c r="J1284" i="13"/>
  <c r="K1283" i="13"/>
  <c r="J1283" i="13"/>
  <c r="K1282" i="13"/>
  <c r="J1282" i="13"/>
  <c r="K1281" i="13"/>
  <c r="J1281" i="13"/>
  <c r="K1280" i="13"/>
  <c r="J1280" i="13"/>
  <c r="K1279" i="13"/>
  <c r="J1279" i="13"/>
  <c r="K1278" i="13"/>
  <c r="J1278" i="13"/>
  <c r="K1277" i="13"/>
  <c r="J1277" i="13"/>
  <c r="K1276" i="13"/>
  <c r="J1276" i="13"/>
  <c r="K1275" i="13"/>
  <c r="J1275" i="13"/>
  <c r="K1274" i="13"/>
  <c r="J1274" i="13"/>
  <c r="K1273" i="13"/>
  <c r="J1273" i="13"/>
  <c r="K1272" i="13"/>
  <c r="J1272" i="13"/>
  <c r="K1271" i="13"/>
  <c r="J1271" i="13"/>
  <c r="K1270" i="13"/>
  <c r="J1270" i="13"/>
  <c r="K1269" i="13"/>
  <c r="J1269" i="13"/>
  <c r="K1268" i="13"/>
  <c r="J1268" i="13"/>
  <c r="K1267" i="13"/>
  <c r="J1267" i="13"/>
  <c r="K1266" i="13"/>
  <c r="J1266" i="13"/>
  <c r="K1265" i="13"/>
  <c r="J1265" i="13"/>
  <c r="K1264" i="13"/>
  <c r="J1264" i="13"/>
  <c r="K1263" i="13"/>
  <c r="J1263" i="13"/>
  <c r="K1262" i="13"/>
  <c r="J1262" i="13"/>
  <c r="K1261" i="13"/>
  <c r="J1261" i="13"/>
  <c r="K1260" i="13"/>
  <c r="J1260" i="13"/>
  <c r="K1259" i="13"/>
  <c r="J1259" i="13"/>
  <c r="K1258" i="13"/>
  <c r="J1258" i="13"/>
  <c r="K1257" i="13"/>
  <c r="J1257" i="13"/>
  <c r="K1256" i="13"/>
  <c r="J1256" i="13"/>
  <c r="K1255" i="13"/>
  <c r="J1255" i="13"/>
  <c r="K1254" i="13"/>
  <c r="J1254" i="13"/>
  <c r="K1253" i="13"/>
  <c r="J1253" i="13"/>
  <c r="K1252" i="13"/>
  <c r="J1252" i="13"/>
  <c r="K1251" i="13"/>
  <c r="J1251" i="13"/>
  <c r="K1250" i="13"/>
  <c r="J1250" i="13"/>
  <c r="K1249" i="13"/>
  <c r="J1249" i="13"/>
  <c r="K1248" i="13"/>
  <c r="J1248" i="13"/>
  <c r="K1247" i="13"/>
  <c r="J1247" i="13"/>
  <c r="K1246" i="13"/>
  <c r="J1246" i="13"/>
  <c r="K1245" i="13"/>
  <c r="J1245" i="13"/>
  <c r="K1244" i="13"/>
  <c r="J1244" i="13"/>
  <c r="K1243" i="13"/>
  <c r="J1243" i="13"/>
  <c r="K1242" i="13"/>
  <c r="J1242" i="13"/>
  <c r="K1241" i="13"/>
  <c r="J1241" i="13"/>
  <c r="K1240" i="13"/>
  <c r="J1240" i="13"/>
  <c r="K1239" i="13"/>
  <c r="J1239" i="13"/>
  <c r="K1238" i="13"/>
  <c r="J1238" i="13"/>
  <c r="K1237" i="13"/>
  <c r="J1237" i="13"/>
  <c r="K1236" i="13"/>
  <c r="J1236" i="13"/>
  <c r="K1235" i="13"/>
  <c r="J1235" i="13"/>
  <c r="K1234" i="13"/>
  <c r="J1234" i="13"/>
  <c r="K1233" i="13"/>
  <c r="J1233" i="13"/>
  <c r="K1232" i="13"/>
  <c r="J1232" i="13"/>
  <c r="K1231" i="13"/>
  <c r="J1231" i="13"/>
  <c r="K1230" i="13"/>
  <c r="J1230" i="13"/>
  <c r="K1229" i="13"/>
  <c r="J1229" i="13"/>
  <c r="K1228" i="13"/>
  <c r="J1228" i="13"/>
  <c r="K1227" i="13"/>
  <c r="J1227" i="13"/>
  <c r="K1226" i="13"/>
  <c r="J1226" i="13"/>
  <c r="K1225" i="13"/>
  <c r="J1225" i="13"/>
  <c r="K1224" i="13"/>
  <c r="J1224" i="13"/>
  <c r="K1223" i="13"/>
  <c r="J1223" i="13"/>
  <c r="K1222" i="13"/>
  <c r="J1222" i="13"/>
  <c r="K1221" i="13"/>
  <c r="J1221" i="13"/>
  <c r="K1220" i="13"/>
  <c r="J1220" i="13"/>
  <c r="K1219" i="13"/>
  <c r="J1219" i="13"/>
  <c r="K1218" i="13"/>
  <c r="J1218" i="13"/>
  <c r="K1217" i="13"/>
  <c r="J1217" i="13"/>
  <c r="K1216" i="13"/>
  <c r="J1216" i="13"/>
  <c r="K1215" i="13"/>
  <c r="J1215" i="13"/>
  <c r="K1214" i="13"/>
  <c r="J1214" i="13"/>
  <c r="K1213" i="13"/>
  <c r="J1213" i="13"/>
  <c r="K1212" i="13"/>
  <c r="J1212" i="13"/>
  <c r="K1211" i="13"/>
  <c r="J1211" i="13"/>
  <c r="K1210" i="13"/>
  <c r="J1210" i="13"/>
  <c r="K1209" i="13"/>
  <c r="J1209" i="13"/>
  <c r="K1208" i="13"/>
  <c r="J1208" i="13"/>
  <c r="K1207" i="13"/>
  <c r="J1207" i="13"/>
  <c r="K1206" i="13"/>
  <c r="J1206" i="13"/>
  <c r="K1205" i="13"/>
  <c r="J1205" i="13"/>
  <c r="K1204" i="13"/>
  <c r="J1204" i="13"/>
  <c r="K1203" i="13"/>
  <c r="J1203" i="13"/>
  <c r="K1202" i="13"/>
  <c r="J1202" i="13"/>
  <c r="K1201" i="13"/>
  <c r="J1201" i="13"/>
  <c r="K1200" i="13"/>
  <c r="J1200" i="13"/>
  <c r="K1199" i="13"/>
  <c r="J1199" i="13"/>
  <c r="K1198" i="13"/>
  <c r="J1198" i="13"/>
  <c r="K1197" i="13"/>
  <c r="J1197" i="13"/>
  <c r="K1196" i="13"/>
  <c r="J1196" i="13"/>
  <c r="K1195" i="13"/>
  <c r="J1195" i="13"/>
  <c r="K1194" i="13"/>
  <c r="J1194" i="13"/>
  <c r="K1193" i="13"/>
  <c r="J1193" i="13"/>
  <c r="K1192" i="13"/>
  <c r="J1192" i="13"/>
  <c r="K1191" i="13"/>
  <c r="J1191" i="13"/>
  <c r="K1190" i="13"/>
  <c r="J1190" i="13"/>
  <c r="K1189" i="13"/>
  <c r="J1189" i="13"/>
  <c r="K1188" i="13"/>
  <c r="J1188" i="13"/>
  <c r="K1187" i="13"/>
  <c r="J1187" i="13"/>
  <c r="K1186" i="13"/>
  <c r="J1186" i="13"/>
  <c r="K1185" i="13"/>
  <c r="J1185" i="13"/>
  <c r="K1184" i="13"/>
  <c r="J1184" i="13"/>
  <c r="K1183" i="13"/>
  <c r="J1183" i="13"/>
  <c r="K1182" i="13"/>
  <c r="J1182" i="13"/>
  <c r="K1181" i="13"/>
  <c r="J1181" i="13"/>
  <c r="K1180" i="13"/>
  <c r="J1180" i="13"/>
  <c r="K1179" i="13"/>
  <c r="J1179" i="13"/>
  <c r="K1178" i="13"/>
  <c r="J1178" i="13"/>
  <c r="K1177" i="13"/>
  <c r="J1177" i="13"/>
  <c r="K1176" i="13"/>
  <c r="J1176" i="13"/>
  <c r="K1175" i="13"/>
  <c r="J1175" i="13"/>
  <c r="K1174" i="13"/>
  <c r="J1174" i="13"/>
  <c r="K1173" i="13"/>
  <c r="J1173" i="13"/>
  <c r="K1172" i="13"/>
  <c r="J1172" i="13"/>
  <c r="K1171" i="13"/>
  <c r="J1171" i="13"/>
  <c r="K1170" i="13"/>
  <c r="J1170" i="13"/>
  <c r="K1169" i="13"/>
  <c r="J1169" i="13"/>
  <c r="K1168" i="13"/>
  <c r="J1168" i="13"/>
  <c r="K1167" i="13"/>
  <c r="J1167" i="13"/>
  <c r="K1166" i="13"/>
  <c r="J1166" i="13"/>
  <c r="K1165" i="13"/>
  <c r="J1165" i="13"/>
  <c r="K1164" i="13"/>
  <c r="J1164" i="13"/>
  <c r="K1163" i="13"/>
  <c r="J1163" i="13"/>
  <c r="K1162" i="13"/>
  <c r="J1162" i="13"/>
  <c r="K1161" i="13"/>
  <c r="J1161" i="13"/>
  <c r="K1160" i="13"/>
  <c r="J1160" i="13"/>
  <c r="K1159" i="13"/>
  <c r="J1159" i="13"/>
  <c r="K1158" i="13"/>
  <c r="J1158" i="13"/>
  <c r="K1157" i="13"/>
  <c r="J1157" i="13"/>
  <c r="K1156" i="13"/>
  <c r="J1156" i="13"/>
  <c r="K1155" i="13"/>
  <c r="J1155" i="13"/>
  <c r="K1154" i="13"/>
  <c r="J1154" i="13"/>
  <c r="K1153" i="13"/>
  <c r="J1153" i="13"/>
  <c r="K1152" i="13"/>
  <c r="J1152" i="13"/>
  <c r="K1151" i="13"/>
  <c r="J1151" i="13"/>
  <c r="K1150" i="13"/>
  <c r="J1150" i="13"/>
  <c r="K1149" i="13"/>
  <c r="J1149" i="13"/>
  <c r="K1148" i="13"/>
  <c r="J1148" i="13"/>
  <c r="K1147" i="13"/>
  <c r="J1147" i="13"/>
  <c r="K1146" i="13"/>
  <c r="J1146" i="13"/>
  <c r="K1145" i="13"/>
  <c r="J1145" i="13"/>
  <c r="K1144" i="13"/>
  <c r="J1144" i="13"/>
  <c r="K1143" i="13"/>
  <c r="J1143" i="13"/>
  <c r="K1142" i="13"/>
  <c r="J1142" i="13"/>
  <c r="K1141" i="13"/>
  <c r="J1141" i="13"/>
  <c r="K1140" i="13"/>
  <c r="J1140" i="13"/>
  <c r="K1139" i="13"/>
  <c r="J1139" i="13"/>
  <c r="K1138" i="13"/>
  <c r="J1138" i="13"/>
  <c r="K1137" i="13"/>
  <c r="J1137" i="13"/>
  <c r="K1136" i="13"/>
  <c r="J1136" i="13"/>
  <c r="K1135" i="13"/>
  <c r="J1135" i="13"/>
  <c r="K1134" i="13"/>
  <c r="J1134" i="13"/>
  <c r="K1133" i="13"/>
  <c r="J1133" i="13"/>
  <c r="K1132" i="13"/>
  <c r="J1132" i="13"/>
  <c r="K1131" i="13"/>
  <c r="J1131" i="13"/>
  <c r="K1130" i="13"/>
  <c r="J1130" i="13"/>
  <c r="K1129" i="13"/>
  <c r="J1129" i="13"/>
  <c r="K1128" i="13"/>
  <c r="J1128" i="13"/>
  <c r="K1127" i="13"/>
  <c r="J1127" i="13"/>
  <c r="K1126" i="13"/>
  <c r="J1126" i="13"/>
  <c r="K1125" i="13"/>
  <c r="J1125" i="13"/>
  <c r="K1124" i="13"/>
  <c r="J1124" i="13"/>
  <c r="K1123" i="13"/>
  <c r="J1123" i="13"/>
  <c r="K1122" i="13"/>
  <c r="J1122" i="13"/>
  <c r="K1121" i="13"/>
  <c r="J1121" i="13"/>
  <c r="K1120" i="13"/>
  <c r="J1120" i="13"/>
  <c r="K1119" i="13"/>
  <c r="J1119" i="13"/>
  <c r="K1118" i="13"/>
  <c r="J1118" i="13"/>
  <c r="K1117" i="13"/>
  <c r="J1117" i="13"/>
  <c r="K1116" i="13"/>
  <c r="J1116" i="13"/>
  <c r="K1115" i="13"/>
  <c r="J1115" i="13"/>
  <c r="K1114" i="13"/>
  <c r="J1114" i="13"/>
  <c r="K1113" i="13"/>
  <c r="J1113" i="13"/>
  <c r="K1112" i="13"/>
  <c r="J1112" i="13"/>
  <c r="K1111" i="13"/>
  <c r="J1111" i="13"/>
  <c r="K1110" i="13"/>
  <c r="J1110" i="13"/>
  <c r="K1109" i="13"/>
  <c r="J1109" i="13"/>
  <c r="K1108" i="13"/>
  <c r="J1108" i="13"/>
  <c r="K1107" i="13"/>
  <c r="J1107" i="13"/>
  <c r="K1106" i="13"/>
  <c r="J1106" i="13"/>
  <c r="K1105" i="13"/>
  <c r="J1105" i="13"/>
  <c r="K1104" i="13"/>
  <c r="J1104" i="13"/>
  <c r="K1103" i="13"/>
  <c r="J1103" i="13"/>
  <c r="K1102" i="13"/>
  <c r="J1102" i="13"/>
  <c r="K1101" i="13"/>
  <c r="J1101" i="13"/>
  <c r="K1100" i="13"/>
  <c r="J1100" i="13"/>
  <c r="K1099" i="13"/>
  <c r="J1099" i="13"/>
  <c r="K1098" i="13"/>
  <c r="J1098" i="13"/>
  <c r="K1097" i="13"/>
  <c r="J1097" i="13"/>
  <c r="K1096" i="13"/>
  <c r="J1096" i="13"/>
  <c r="K1095" i="13"/>
  <c r="J1095" i="13"/>
  <c r="K1094" i="13"/>
  <c r="J1094" i="13"/>
  <c r="K1093" i="13"/>
  <c r="J1093" i="13"/>
  <c r="K1092" i="13"/>
  <c r="J1092" i="13"/>
  <c r="K1091" i="13"/>
  <c r="J1091" i="13"/>
  <c r="K1090" i="13"/>
  <c r="J1090" i="13"/>
  <c r="K1089" i="13"/>
  <c r="J1089" i="13"/>
  <c r="K1088" i="13"/>
  <c r="J1088" i="13"/>
  <c r="K1087" i="13"/>
  <c r="J1087" i="13"/>
  <c r="K1086" i="13"/>
  <c r="J1086" i="13"/>
  <c r="K1085" i="13"/>
  <c r="J1085" i="13"/>
  <c r="K1084" i="13"/>
  <c r="J1084" i="13"/>
  <c r="K1083" i="13"/>
  <c r="J1083" i="13"/>
  <c r="K1082" i="13"/>
  <c r="J1082" i="13"/>
  <c r="K1081" i="13"/>
  <c r="J1081" i="13"/>
  <c r="K1080" i="13"/>
  <c r="J1080" i="13"/>
  <c r="K1079" i="13"/>
  <c r="J1079" i="13"/>
  <c r="K1078" i="13"/>
  <c r="J1078" i="13"/>
  <c r="K1077" i="13"/>
  <c r="J1077" i="13"/>
  <c r="K1076" i="13"/>
  <c r="J1076" i="13"/>
  <c r="K1075" i="13"/>
  <c r="J1075" i="13"/>
  <c r="K1074" i="13"/>
  <c r="J1074" i="13"/>
  <c r="K1073" i="13"/>
  <c r="J1073" i="13"/>
  <c r="K1072" i="13"/>
  <c r="J1072" i="13"/>
  <c r="K1071" i="13"/>
  <c r="J1071" i="13"/>
  <c r="K1070" i="13"/>
  <c r="J1070" i="13"/>
  <c r="K1069" i="13"/>
  <c r="J1069" i="13"/>
  <c r="K1068" i="13"/>
  <c r="J1068" i="13"/>
  <c r="K1067" i="13"/>
  <c r="J1067" i="13"/>
  <c r="K1066" i="13"/>
  <c r="J1066" i="13"/>
  <c r="K1065" i="13"/>
  <c r="J1065" i="13"/>
  <c r="K1064" i="13"/>
  <c r="J1064" i="13"/>
  <c r="K1063" i="13"/>
  <c r="J1063" i="13"/>
  <c r="K1062" i="13"/>
  <c r="J1062" i="13"/>
  <c r="K1061" i="13"/>
  <c r="J1061" i="13"/>
  <c r="K1060" i="13"/>
  <c r="J1060" i="13"/>
  <c r="K1059" i="13"/>
  <c r="J1059" i="13"/>
  <c r="K1058" i="13"/>
  <c r="J1058" i="13"/>
  <c r="K1057" i="13"/>
  <c r="J1057" i="13"/>
  <c r="K1056" i="13"/>
  <c r="J1056" i="13"/>
  <c r="K1055" i="13"/>
  <c r="J1055" i="13"/>
  <c r="K1054" i="13"/>
  <c r="J1054" i="13"/>
  <c r="K1053" i="13"/>
  <c r="J1053" i="13"/>
  <c r="K1052" i="13"/>
  <c r="J1052" i="13"/>
  <c r="K1051" i="13"/>
  <c r="J1051" i="13"/>
  <c r="K1050" i="13"/>
  <c r="J1050" i="13"/>
  <c r="K1049" i="13"/>
  <c r="J1049" i="13"/>
  <c r="K1048" i="13"/>
  <c r="J1048" i="13"/>
  <c r="K1047" i="13"/>
  <c r="J1047" i="13"/>
  <c r="K1046" i="13"/>
  <c r="J1046" i="13"/>
  <c r="K1045" i="13"/>
  <c r="J1045" i="13"/>
  <c r="K1044" i="13"/>
  <c r="J1044" i="13"/>
  <c r="K1043" i="13"/>
  <c r="J1043" i="13"/>
  <c r="K1042" i="13"/>
  <c r="J1042" i="13"/>
  <c r="K1041" i="13"/>
  <c r="J1041" i="13"/>
  <c r="K1040" i="13"/>
  <c r="J1040" i="13"/>
  <c r="K1039" i="13"/>
  <c r="J1039" i="13"/>
  <c r="K1038" i="13"/>
  <c r="J1038" i="13"/>
  <c r="K1037" i="13"/>
  <c r="J1037" i="13"/>
  <c r="K1036" i="13"/>
  <c r="J1036" i="13"/>
  <c r="K1035" i="13"/>
  <c r="J1035" i="13"/>
  <c r="K1034" i="13"/>
  <c r="J1034" i="13"/>
  <c r="K1033" i="13"/>
  <c r="J1033" i="13"/>
  <c r="K1032" i="13"/>
  <c r="J1032" i="13"/>
  <c r="K1031" i="13"/>
  <c r="J1031" i="13"/>
  <c r="K1030" i="13"/>
  <c r="J1030" i="13"/>
  <c r="K1029" i="13"/>
  <c r="J1029" i="13"/>
  <c r="K1028" i="13"/>
  <c r="J1028" i="13"/>
  <c r="K1027" i="13"/>
  <c r="J1027" i="13"/>
  <c r="K1026" i="13"/>
  <c r="J1026" i="13"/>
  <c r="K1025" i="13"/>
  <c r="J1025" i="13"/>
  <c r="K1024" i="13"/>
  <c r="J1024" i="13"/>
  <c r="K1023" i="13"/>
  <c r="J1023" i="13"/>
  <c r="K1022" i="13"/>
  <c r="J1022" i="13"/>
  <c r="K1021" i="13"/>
  <c r="J1021" i="13"/>
  <c r="K1020" i="13"/>
  <c r="J1020" i="13"/>
  <c r="K1019" i="13"/>
  <c r="J1019" i="13"/>
  <c r="K1018" i="13"/>
  <c r="J1018" i="13"/>
  <c r="K1017" i="13"/>
  <c r="J1017" i="13"/>
  <c r="K1016" i="13"/>
  <c r="J1016" i="13"/>
  <c r="K1015" i="13"/>
  <c r="J1015" i="13"/>
  <c r="K1014" i="13"/>
  <c r="J1014" i="13"/>
  <c r="K1013" i="13"/>
  <c r="J1013" i="13"/>
  <c r="K1012" i="13"/>
  <c r="J1012" i="13"/>
  <c r="K1011" i="13"/>
  <c r="J1011" i="13"/>
  <c r="K1010" i="13"/>
  <c r="J1010" i="13"/>
  <c r="K1009" i="13"/>
  <c r="J1009" i="13"/>
  <c r="K1008" i="13"/>
  <c r="J1008" i="13"/>
  <c r="K1007" i="13"/>
  <c r="J1007" i="13"/>
  <c r="K1006" i="13"/>
  <c r="J1006" i="13"/>
  <c r="K1005" i="13"/>
  <c r="J1005" i="13"/>
  <c r="K1004" i="13"/>
  <c r="J1004" i="13"/>
  <c r="K1003" i="13"/>
  <c r="J1003" i="13"/>
  <c r="K1002" i="13"/>
  <c r="J1002" i="13"/>
  <c r="K1001" i="13"/>
  <c r="J1001" i="13"/>
  <c r="K1000" i="13"/>
  <c r="J1000" i="13"/>
  <c r="K999" i="13"/>
  <c r="J999" i="13"/>
  <c r="K998" i="13"/>
  <c r="J998" i="13"/>
  <c r="K997" i="13"/>
  <c r="J997" i="13"/>
  <c r="K996" i="13"/>
  <c r="J996" i="13"/>
  <c r="K995" i="13"/>
  <c r="J995" i="13"/>
  <c r="K994" i="13"/>
  <c r="J994" i="13"/>
  <c r="K993" i="13"/>
  <c r="J993" i="13"/>
  <c r="K992" i="13"/>
  <c r="J992" i="13"/>
  <c r="K991" i="13"/>
  <c r="J991" i="13"/>
  <c r="K990" i="13"/>
  <c r="J990" i="13"/>
  <c r="K989" i="13"/>
  <c r="J989" i="13"/>
  <c r="K988" i="13"/>
  <c r="J988" i="13"/>
  <c r="K987" i="13"/>
  <c r="J987" i="13"/>
  <c r="K986" i="13"/>
  <c r="J986" i="13"/>
  <c r="K985" i="13"/>
  <c r="J985" i="13"/>
  <c r="K984" i="13"/>
  <c r="J984" i="13"/>
  <c r="K983" i="13"/>
  <c r="J983" i="13"/>
  <c r="K982" i="13"/>
  <c r="J982" i="13"/>
  <c r="K981" i="13"/>
  <c r="J981" i="13"/>
  <c r="K980" i="13"/>
  <c r="J980" i="13"/>
  <c r="K979" i="13"/>
  <c r="J979" i="13"/>
  <c r="K978" i="13"/>
  <c r="J978" i="13"/>
  <c r="K977" i="13"/>
  <c r="J977" i="13"/>
  <c r="K976" i="13"/>
  <c r="J976" i="13"/>
  <c r="K975" i="13"/>
  <c r="J975" i="13"/>
  <c r="K974" i="13"/>
  <c r="J974" i="13"/>
  <c r="K973" i="13"/>
  <c r="J973" i="13"/>
  <c r="K972" i="13"/>
  <c r="J972" i="13"/>
  <c r="K971" i="13"/>
  <c r="J971" i="13"/>
  <c r="K970" i="13"/>
  <c r="J970" i="13"/>
  <c r="K969" i="13"/>
  <c r="J969" i="13"/>
  <c r="K968" i="13"/>
  <c r="J968" i="13"/>
  <c r="K967" i="13"/>
  <c r="J967" i="13"/>
  <c r="K966" i="13"/>
  <c r="J966" i="13"/>
  <c r="K965" i="13"/>
  <c r="J965" i="13"/>
  <c r="K964" i="13"/>
  <c r="J964" i="13"/>
  <c r="K963" i="13"/>
  <c r="J963" i="13"/>
  <c r="K962" i="13"/>
  <c r="J962" i="13"/>
  <c r="K961" i="13"/>
  <c r="J961" i="13"/>
  <c r="K960" i="13"/>
  <c r="J960" i="13"/>
  <c r="K959" i="13"/>
  <c r="J959" i="13"/>
  <c r="K958" i="13"/>
  <c r="J958" i="13"/>
  <c r="K957" i="13"/>
  <c r="J957" i="13"/>
  <c r="K956" i="13"/>
  <c r="J956" i="13"/>
  <c r="K955" i="13"/>
  <c r="J955" i="13"/>
  <c r="K954" i="13"/>
  <c r="J954" i="13"/>
  <c r="K953" i="13"/>
  <c r="J953" i="13"/>
  <c r="K952" i="13"/>
  <c r="J952" i="13"/>
  <c r="K951" i="13"/>
  <c r="J951" i="13"/>
  <c r="K950" i="13"/>
  <c r="J950" i="13"/>
  <c r="K949" i="13"/>
  <c r="J949" i="13"/>
  <c r="K948" i="13"/>
  <c r="J948" i="13"/>
  <c r="K947" i="13"/>
  <c r="J947" i="13"/>
  <c r="K946" i="13"/>
  <c r="J946" i="13"/>
  <c r="K945" i="13"/>
  <c r="J945" i="13"/>
  <c r="K944" i="13"/>
  <c r="J944" i="13"/>
  <c r="K943" i="13"/>
  <c r="J943" i="13"/>
  <c r="K942" i="13"/>
  <c r="J942" i="13"/>
  <c r="K941" i="13"/>
  <c r="J941" i="13"/>
  <c r="K940" i="13"/>
  <c r="J940" i="13"/>
  <c r="K939" i="13"/>
  <c r="J939" i="13"/>
  <c r="K938" i="13"/>
  <c r="J938" i="13"/>
  <c r="K937" i="13"/>
  <c r="J937" i="13"/>
  <c r="K936" i="13"/>
  <c r="J936" i="13"/>
  <c r="K935" i="13"/>
  <c r="J935" i="13"/>
  <c r="K934" i="13"/>
  <c r="J934" i="13"/>
  <c r="K933" i="13"/>
  <c r="J933" i="13"/>
  <c r="K932" i="13"/>
  <c r="J932" i="13"/>
  <c r="K931" i="13"/>
  <c r="J931" i="13"/>
  <c r="K930" i="13"/>
  <c r="J930" i="13"/>
  <c r="K929" i="13"/>
  <c r="J929" i="13"/>
  <c r="K928" i="13"/>
  <c r="J928" i="13"/>
  <c r="K927" i="13"/>
  <c r="J927" i="13"/>
  <c r="K926" i="13"/>
  <c r="J926" i="13"/>
  <c r="K925" i="13"/>
  <c r="J925" i="13"/>
  <c r="K924" i="13"/>
  <c r="J924" i="13"/>
  <c r="K923" i="13"/>
  <c r="J923" i="13"/>
  <c r="K922" i="13"/>
  <c r="J922" i="13"/>
  <c r="K921" i="13"/>
  <c r="J921" i="13"/>
  <c r="K920" i="13"/>
  <c r="J920" i="13"/>
  <c r="K919" i="13"/>
  <c r="J919" i="13"/>
  <c r="K918" i="13"/>
  <c r="J918" i="13"/>
  <c r="K917" i="13"/>
  <c r="J917" i="13"/>
  <c r="K916" i="13"/>
  <c r="J916" i="13"/>
  <c r="K915" i="13"/>
  <c r="J915" i="13"/>
  <c r="K914" i="13"/>
  <c r="J914" i="13"/>
  <c r="K913" i="13"/>
  <c r="J913" i="13"/>
  <c r="K912" i="13"/>
  <c r="J912" i="13"/>
  <c r="K911" i="13"/>
  <c r="J911" i="13"/>
  <c r="K910" i="13"/>
  <c r="J910" i="13"/>
  <c r="K909" i="13"/>
  <c r="J909" i="13"/>
  <c r="K908" i="13"/>
  <c r="J908" i="13"/>
  <c r="K907" i="13"/>
  <c r="J907" i="13"/>
  <c r="K906" i="13"/>
  <c r="J906" i="13"/>
  <c r="K905" i="13"/>
  <c r="J905" i="13"/>
  <c r="K904" i="13"/>
  <c r="J904" i="13"/>
  <c r="K903" i="13"/>
  <c r="J903" i="13"/>
  <c r="K902" i="13"/>
  <c r="J902" i="13"/>
  <c r="K901" i="13"/>
  <c r="J901" i="13"/>
  <c r="K900" i="13"/>
  <c r="J900" i="13"/>
  <c r="K899" i="13"/>
  <c r="J899" i="13"/>
  <c r="K898" i="13"/>
  <c r="J898" i="13"/>
  <c r="K897" i="13"/>
  <c r="J897" i="13"/>
  <c r="K896" i="13"/>
  <c r="J896" i="13"/>
  <c r="K895" i="13"/>
  <c r="J895" i="13"/>
  <c r="K894" i="13"/>
  <c r="J894" i="13"/>
  <c r="K893" i="13"/>
  <c r="J893" i="13"/>
  <c r="K892" i="13"/>
  <c r="J892" i="13"/>
  <c r="K891" i="13"/>
  <c r="J891" i="13"/>
  <c r="K890" i="13"/>
  <c r="J890" i="13"/>
  <c r="K889" i="13"/>
  <c r="J889" i="13"/>
  <c r="K888" i="13"/>
  <c r="J888" i="13"/>
  <c r="K887" i="13"/>
  <c r="J887" i="13"/>
  <c r="K886" i="13"/>
  <c r="J886" i="13"/>
  <c r="K885" i="13"/>
  <c r="J885" i="13"/>
  <c r="K884" i="13"/>
  <c r="J884" i="13"/>
  <c r="K883" i="13"/>
  <c r="J883" i="13"/>
  <c r="K882" i="13"/>
  <c r="J882" i="13"/>
  <c r="K881" i="13"/>
  <c r="J881" i="13"/>
  <c r="K880" i="13"/>
  <c r="J880" i="13"/>
  <c r="K879" i="13"/>
  <c r="J879" i="13"/>
  <c r="K878" i="13"/>
  <c r="J878" i="13"/>
  <c r="K877" i="13"/>
  <c r="J877" i="13"/>
  <c r="K876" i="13"/>
  <c r="J876" i="13"/>
  <c r="K875" i="13"/>
  <c r="J875" i="13"/>
  <c r="K874" i="13"/>
  <c r="J874" i="13"/>
  <c r="K873" i="13"/>
  <c r="J873" i="13"/>
  <c r="K872" i="13"/>
  <c r="J872" i="13"/>
  <c r="K871" i="13"/>
  <c r="J871" i="13"/>
  <c r="K870" i="13"/>
  <c r="J870" i="13"/>
  <c r="K869" i="13"/>
  <c r="J869" i="13"/>
  <c r="K868" i="13"/>
  <c r="J868" i="13"/>
  <c r="K867" i="13"/>
  <c r="J867" i="13"/>
  <c r="K866" i="13"/>
  <c r="J866" i="13"/>
  <c r="K865" i="13"/>
  <c r="J865" i="13"/>
  <c r="K864" i="13"/>
  <c r="J864" i="13"/>
  <c r="K863" i="13"/>
  <c r="J863" i="13"/>
  <c r="K862" i="13"/>
  <c r="J862" i="13"/>
  <c r="K861" i="13"/>
  <c r="J861" i="13"/>
  <c r="K860" i="13"/>
  <c r="J860" i="13"/>
  <c r="K859" i="13"/>
  <c r="J859" i="13"/>
  <c r="K858" i="13"/>
  <c r="J858" i="13"/>
  <c r="K857" i="13"/>
  <c r="J857" i="13"/>
  <c r="K856" i="13"/>
  <c r="J856" i="13"/>
  <c r="K855" i="13"/>
  <c r="J855" i="13"/>
  <c r="K854" i="13"/>
  <c r="J854" i="13"/>
  <c r="K853" i="13"/>
  <c r="J853" i="13"/>
  <c r="K852" i="13"/>
  <c r="J852" i="13"/>
  <c r="K851" i="13"/>
  <c r="J851" i="13"/>
  <c r="K850" i="13"/>
  <c r="J850" i="13"/>
  <c r="K849" i="13"/>
  <c r="J849" i="13"/>
  <c r="K848" i="13"/>
  <c r="J848" i="13"/>
  <c r="K847" i="13"/>
  <c r="J847" i="13"/>
  <c r="K846" i="13"/>
  <c r="J846" i="13"/>
  <c r="K845" i="13"/>
  <c r="J845" i="13"/>
  <c r="K844" i="13"/>
  <c r="J844" i="13"/>
  <c r="K843" i="13"/>
  <c r="J843" i="13"/>
  <c r="K842" i="13"/>
  <c r="J842" i="13"/>
  <c r="K841" i="13"/>
  <c r="J841" i="13"/>
  <c r="K840" i="13"/>
  <c r="J840" i="13"/>
  <c r="K839" i="13"/>
  <c r="J839" i="13"/>
  <c r="K838" i="13"/>
  <c r="J838" i="13"/>
  <c r="K837" i="13"/>
  <c r="J837" i="13"/>
  <c r="K836" i="13"/>
  <c r="J836" i="13"/>
  <c r="K835" i="13"/>
  <c r="J835" i="13"/>
  <c r="K834" i="13"/>
  <c r="J834" i="13"/>
  <c r="K833" i="13"/>
  <c r="J833" i="13"/>
  <c r="K832" i="13"/>
  <c r="J832" i="13"/>
  <c r="K831" i="13"/>
  <c r="J831" i="13"/>
  <c r="K830" i="13"/>
  <c r="J830" i="13"/>
  <c r="K829" i="13"/>
  <c r="J829" i="13"/>
  <c r="K828" i="13"/>
  <c r="J828" i="13"/>
  <c r="K827" i="13"/>
  <c r="J827" i="13"/>
  <c r="K826" i="13"/>
  <c r="J826" i="13"/>
  <c r="K825" i="13"/>
  <c r="J825" i="13"/>
  <c r="K824" i="13"/>
  <c r="J824" i="13"/>
  <c r="K823" i="13"/>
  <c r="J823" i="13"/>
  <c r="K822" i="13"/>
  <c r="J822" i="13"/>
  <c r="K821" i="13"/>
  <c r="J821" i="13"/>
  <c r="K820" i="13"/>
  <c r="J820" i="13"/>
  <c r="K819" i="13"/>
  <c r="J819" i="13"/>
  <c r="K818" i="13"/>
  <c r="J818" i="13"/>
  <c r="K817" i="13"/>
  <c r="J817" i="13"/>
  <c r="K816" i="13"/>
  <c r="J816" i="13"/>
  <c r="K815" i="13"/>
  <c r="J815" i="13"/>
  <c r="K814" i="13"/>
  <c r="J814" i="13"/>
  <c r="K813" i="13"/>
  <c r="J813" i="13"/>
  <c r="K812" i="13"/>
  <c r="J812" i="13"/>
  <c r="K811" i="13"/>
  <c r="J811" i="13"/>
  <c r="K810" i="13"/>
  <c r="J810" i="13"/>
  <c r="K809" i="13"/>
  <c r="J809" i="13"/>
  <c r="K808" i="13"/>
  <c r="J808" i="13"/>
  <c r="K807" i="13"/>
  <c r="J807" i="13"/>
  <c r="K806" i="13"/>
  <c r="J806" i="13"/>
  <c r="K805" i="13"/>
  <c r="J805" i="13"/>
  <c r="K804" i="13"/>
  <c r="J804" i="13"/>
  <c r="K803" i="13"/>
  <c r="J803" i="13"/>
  <c r="K802" i="13"/>
  <c r="J802" i="13"/>
  <c r="K801" i="13"/>
  <c r="J801" i="13"/>
  <c r="K800" i="13"/>
  <c r="J800" i="13"/>
  <c r="K799" i="13"/>
  <c r="J799" i="13"/>
  <c r="K798" i="13"/>
  <c r="J798" i="13"/>
  <c r="K797" i="13"/>
  <c r="J797" i="13"/>
  <c r="K796" i="13"/>
  <c r="J796" i="13"/>
  <c r="K795" i="13"/>
  <c r="J795" i="13"/>
  <c r="K794" i="13"/>
  <c r="J794" i="13"/>
  <c r="K793" i="13"/>
  <c r="J793" i="13"/>
  <c r="K792" i="13"/>
  <c r="J792" i="13"/>
  <c r="K791" i="13"/>
  <c r="J791" i="13"/>
  <c r="K790" i="13"/>
  <c r="J790" i="13"/>
  <c r="K789" i="13"/>
  <c r="J789" i="13"/>
  <c r="K788" i="13"/>
  <c r="J788" i="13"/>
  <c r="K787" i="13"/>
  <c r="J787" i="13"/>
  <c r="K786" i="13"/>
  <c r="J786" i="13"/>
  <c r="K785" i="13"/>
  <c r="J785" i="13"/>
  <c r="K784" i="13"/>
  <c r="J784" i="13"/>
  <c r="K783" i="13"/>
  <c r="J783" i="13"/>
  <c r="K782" i="13"/>
  <c r="J782" i="13"/>
  <c r="K781" i="13"/>
  <c r="J781" i="13"/>
  <c r="K780" i="13"/>
  <c r="J780" i="13"/>
  <c r="K779" i="13"/>
  <c r="J779" i="13"/>
  <c r="K778" i="13"/>
  <c r="J778" i="13"/>
  <c r="K777" i="13"/>
  <c r="J777" i="13"/>
  <c r="K776" i="13"/>
  <c r="J776" i="13"/>
  <c r="K775" i="13"/>
  <c r="J775" i="13"/>
  <c r="K774" i="13"/>
  <c r="J774" i="13"/>
  <c r="K773" i="13"/>
  <c r="J773" i="13"/>
  <c r="K772" i="13"/>
  <c r="J772" i="13"/>
  <c r="K771" i="13"/>
  <c r="J771" i="13"/>
  <c r="K770" i="13"/>
  <c r="J770" i="13"/>
  <c r="K769" i="13"/>
  <c r="J769" i="13"/>
  <c r="K768" i="13"/>
  <c r="J768" i="13"/>
  <c r="K767" i="13"/>
  <c r="J767" i="13"/>
  <c r="K766" i="13"/>
  <c r="J766" i="13"/>
  <c r="K765" i="13"/>
  <c r="J765" i="13"/>
  <c r="K764" i="13"/>
  <c r="J764" i="13"/>
  <c r="K763" i="13"/>
  <c r="J763" i="13"/>
  <c r="K762" i="13"/>
  <c r="J762" i="13"/>
  <c r="K761" i="13"/>
  <c r="J761" i="13"/>
  <c r="K760" i="13"/>
  <c r="J760" i="13"/>
  <c r="K759" i="13"/>
  <c r="J759" i="13"/>
  <c r="K758" i="13"/>
  <c r="J758" i="13"/>
  <c r="K757" i="13"/>
  <c r="J757" i="13"/>
  <c r="K756" i="13"/>
  <c r="J756" i="13"/>
  <c r="K755" i="13"/>
  <c r="J755" i="13"/>
  <c r="K754" i="13"/>
  <c r="J754" i="13"/>
  <c r="K753" i="13"/>
  <c r="J753" i="13"/>
  <c r="K752" i="13"/>
  <c r="J752" i="13"/>
  <c r="K751" i="13"/>
  <c r="J751" i="13"/>
  <c r="K750" i="13"/>
  <c r="J750" i="13"/>
  <c r="K749" i="13"/>
  <c r="J749" i="13"/>
  <c r="K748" i="13"/>
  <c r="J748" i="13"/>
  <c r="K747" i="13"/>
  <c r="J747" i="13"/>
  <c r="K746" i="13"/>
  <c r="J746" i="13"/>
  <c r="K745" i="13"/>
  <c r="J745" i="13"/>
  <c r="K744" i="13"/>
  <c r="J744" i="13"/>
  <c r="K743" i="13"/>
  <c r="J743" i="13"/>
  <c r="K742" i="13"/>
  <c r="J742" i="13"/>
  <c r="K741" i="13"/>
  <c r="J741" i="13"/>
  <c r="K740" i="13"/>
  <c r="J740" i="13"/>
  <c r="K739" i="13"/>
  <c r="J739" i="13"/>
  <c r="K738" i="13"/>
  <c r="J738" i="13"/>
  <c r="K737" i="13"/>
  <c r="J737" i="13"/>
  <c r="K736" i="13"/>
  <c r="J736" i="13"/>
  <c r="K735" i="13"/>
  <c r="J735" i="13"/>
  <c r="K734" i="13"/>
  <c r="J734" i="13"/>
  <c r="K733" i="13"/>
  <c r="J733" i="13"/>
  <c r="K732" i="13"/>
  <c r="J732" i="13"/>
  <c r="K731" i="13"/>
  <c r="J731" i="13"/>
  <c r="K730" i="13"/>
  <c r="J730" i="13"/>
  <c r="K729" i="13"/>
  <c r="J729" i="13"/>
  <c r="K728" i="13"/>
  <c r="J728" i="13"/>
  <c r="K727" i="13"/>
  <c r="J727" i="13"/>
  <c r="K726" i="13"/>
  <c r="J726" i="13"/>
  <c r="K725" i="13"/>
  <c r="J725" i="13"/>
  <c r="K724" i="13"/>
  <c r="J724" i="13"/>
  <c r="K723" i="13"/>
  <c r="J723" i="13"/>
  <c r="K722" i="13"/>
  <c r="J722" i="13"/>
  <c r="K721" i="13"/>
  <c r="J721" i="13"/>
  <c r="K720" i="13"/>
  <c r="J720" i="13"/>
  <c r="K719" i="13"/>
  <c r="J719" i="13"/>
  <c r="K718" i="13"/>
  <c r="J718" i="13"/>
  <c r="K717" i="13"/>
  <c r="J717" i="13"/>
  <c r="K716" i="13"/>
  <c r="J716" i="13"/>
  <c r="K715" i="13"/>
  <c r="J715" i="13"/>
  <c r="K714" i="13"/>
  <c r="J714" i="13"/>
  <c r="K713" i="13"/>
  <c r="J713" i="13"/>
  <c r="K712" i="13"/>
  <c r="J712" i="13"/>
  <c r="K711" i="13"/>
  <c r="J711" i="13"/>
  <c r="K710" i="13"/>
  <c r="J710" i="13"/>
  <c r="K709" i="13"/>
  <c r="J709" i="13"/>
  <c r="K708" i="13"/>
  <c r="J708" i="13"/>
  <c r="K707" i="13"/>
  <c r="J707" i="13"/>
  <c r="K706" i="13"/>
  <c r="J706" i="13"/>
  <c r="K705" i="13"/>
  <c r="J705" i="13"/>
  <c r="K704" i="13"/>
  <c r="J704" i="13"/>
  <c r="K703" i="13"/>
  <c r="J703" i="13"/>
  <c r="K702" i="13"/>
  <c r="J702" i="13"/>
  <c r="K701" i="13"/>
  <c r="J701" i="13"/>
  <c r="K700" i="13"/>
  <c r="J700" i="13"/>
  <c r="K699" i="13"/>
  <c r="J699" i="13"/>
  <c r="K698" i="13"/>
  <c r="J698" i="13"/>
  <c r="K697" i="13"/>
  <c r="J697" i="13"/>
  <c r="K696" i="13"/>
  <c r="J696" i="13"/>
  <c r="K695" i="13"/>
  <c r="J695" i="13"/>
  <c r="K694" i="13"/>
  <c r="J694" i="13"/>
  <c r="K693" i="13"/>
  <c r="J693" i="13"/>
  <c r="K692" i="13"/>
  <c r="J692" i="13"/>
  <c r="K691" i="13"/>
  <c r="J691" i="13"/>
  <c r="K690" i="13"/>
  <c r="J690" i="13"/>
  <c r="K689" i="13"/>
  <c r="J689" i="13"/>
  <c r="K688" i="13"/>
  <c r="J688" i="13"/>
  <c r="K687" i="13"/>
  <c r="J687" i="13"/>
  <c r="K686" i="13"/>
  <c r="J686" i="13"/>
  <c r="K685" i="13"/>
  <c r="J685" i="13"/>
  <c r="K684" i="13"/>
  <c r="J684" i="13"/>
  <c r="K683" i="13"/>
  <c r="J683" i="13"/>
  <c r="K682" i="13"/>
  <c r="J682" i="13"/>
  <c r="K681" i="13"/>
  <c r="J681" i="13"/>
  <c r="K680" i="13"/>
  <c r="J680" i="13"/>
  <c r="K679" i="13"/>
  <c r="J679" i="13"/>
  <c r="K678" i="13"/>
  <c r="J678" i="13"/>
  <c r="K677" i="13"/>
  <c r="J677" i="13"/>
  <c r="K676" i="13"/>
  <c r="J676" i="13"/>
  <c r="K675" i="13"/>
  <c r="J675" i="13"/>
  <c r="K674" i="13"/>
  <c r="J674" i="13"/>
  <c r="K673" i="13"/>
  <c r="J673" i="13"/>
  <c r="K672" i="13"/>
  <c r="J672" i="13"/>
  <c r="K671" i="13"/>
  <c r="J671" i="13"/>
  <c r="K670" i="13"/>
  <c r="J670" i="13"/>
  <c r="K669" i="13"/>
  <c r="J669" i="13"/>
  <c r="K668" i="13"/>
  <c r="J668" i="13"/>
  <c r="K667" i="13"/>
  <c r="J667" i="13"/>
  <c r="K666" i="13"/>
  <c r="J666" i="13"/>
  <c r="K665" i="13"/>
  <c r="J665" i="13"/>
  <c r="K664" i="13"/>
  <c r="J664" i="13"/>
  <c r="K663" i="13"/>
  <c r="J663" i="13"/>
  <c r="K662" i="13"/>
  <c r="J662" i="13"/>
  <c r="K661" i="13"/>
  <c r="J661" i="13"/>
  <c r="K660" i="13"/>
  <c r="J660" i="13"/>
  <c r="K659" i="13"/>
  <c r="J659" i="13"/>
  <c r="K658" i="13"/>
  <c r="J658" i="13"/>
  <c r="K657" i="13"/>
  <c r="J657" i="13"/>
  <c r="K656" i="13"/>
  <c r="J656" i="13"/>
  <c r="K655" i="13"/>
  <c r="J655" i="13"/>
  <c r="K654" i="13"/>
  <c r="J654" i="13"/>
  <c r="K653" i="13"/>
  <c r="J653" i="13"/>
  <c r="K652" i="13"/>
  <c r="J652" i="13"/>
  <c r="K651" i="13"/>
  <c r="J651" i="13"/>
  <c r="K650" i="13"/>
  <c r="J650" i="13"/>
  <c r="K649" i="13"/>
  <c r="J649" i="13"/>
  <c r="K648" i="13"/>
  <c r="J648" i="13"/>
  <c r="K647" i="13"/>
  <c r="J647" i="13"/>
  <c r="K646" i="13"/>
  <c r="J646" i="13"/>
  <c r="K645" i="13"/>
  <c r="J645" i="13"/>
  <c r="K644" i="13"/>
  <c r="J644" i="13"/>
  <c r="K643" i="13"/>
  <c r="J643" i="13"/>
  <c r="K642" i="13"/>
  <c r="J642" i="13"/>
  <c r="K641" i="13"/>
  <c r="J641" i="13"/>
  <c r="K640" i="13"/>
  <c r="J640" i="13"/>
  <c r="K639" i="13"/>
  <c r="J639" i="13"/>
  <c r="K638" i="13"/>
  <c r="J638" i="13"/>
  <c r="K637" i="13"/>
  <c r="J637" i="13"/>
  <c r="K636" i="13"/>
  <c r="J636" i="13"/>
  <c r="K635" i="13"/>
  <c r="J635" i="13"/>
  <c r="K634" i="13"/>
  <c r="J634" i="13"/>
  <c r="K633" i="13"/>
  <c r="J633" i="13"/>
  <c r="K632" i="13"/>
  <c r="J632" i="13"/>
  <c r="K631" i="13"/>
  <c r="J631" i="13"/>
  <c r="K630" i="13"/>
  <c r="J630" i="13"/>
  <c r="K629" i="13"/>
  <c r="J629" i="13"/>
  <c r="K628" i="13"/>
  <c r="J628" i="13"/>
  <c r="K627" i="13"/>
  <c r="J627" i="13"/>
  <c r="K626" i="13"/>
  <c r="J626" i="13"/>
  <c r="K625" i="13"/>
  <c r="J625" i="13"/>
  <c r="K624" i="13"/>
  <c r="J624" i="13"/>
  <c r="K623" i="13"/>
  <c r="J623" i="13"/>
  <c r="K622" i="13"/>
  <c r="J622" i="13"/>
  <c r="K621" i="13"/>
  <c r="J621" i="13"/>
  <c r="K620" i="13"/>
  <c r="J620" i="13"/>
  <c r="K619" i="13"/>
  <c r="J619" i="13"/>
  <c r="K618" i="13"/>
  <c r="J618" i="13"/>
  <c r="K617" i="13"/>
  <c r="J617" i="13"/>
  <c r="K616" i="13"/>
  <c r="J616" i="13"/>
  <c r="K615" i="13"/>
  <c r="J615" i="13"/>
  <c r="K614" i="13"/>
  <c r="J614" i="13"/>
  <c r="K613" i="13"/>
  <c r="J613" i="13"/>
  <c r="K612" i="13"/>
  <c r="J612" i="13"/>
  <c r="K611" i="13"/>
  <c r="J611" i="13"/>
  <c r="K610" i="13"/>
  <c r="J610" i="13"/>
  <c r="K609" i="13"/>
  <c r="J609" i="13"/>
  <c r="K608" i="13"/>
  <c r="J608" i="13"/>
  <c r="K607" i="13"/>
  <c r="J607" i="13"/>
  <c r="K606" i="13"/>
  <c r="J606" i="13"/>
  <c r="K605" i="13"/>
  <c r="J605" i="13"/>
  <c r="K604" i="13"/>
  <c r="J604" i="13"/>
  <c r="K603" i="13"/>
  <c r="J603" i="13"/>
  <c r="K602" i="13"/>
  <c r="J602" i="13"/>
  <c r="K601" i="13"/>
  <c r="J601" i="13"/>
  <c r="K600" i="13"/>
  <c r="J600" i="13"/>
  <c r="K599" i="13"/>
  <c r="J599" i="13"/>
  <c r="K598" i="13"/>
  <c r="J598" i="13"/>
  <c r="K597" i="13"/>
  <c r="J597" i="13"/>
  <c r="K596" i="13"/>
  <c r="J596" i="13"/>
  <c r="K595" i="13"/>
  <c r="J595" i="13"/>
  <c r="K594" i="13"/>
  <c r="J594" i="13"/>
  <c r="K593" i="13"/>
  <c r="J593" i="13"/>
  <c r="K592" i="13"/>
  <c r="J592" i="13"/>
  <c r="K591" i="13"/>
  <c r="J591" i="13"/>
  <c r="K590" i="13"/>
  <c r="J590" i="13"/>
  <c r="K589" i="13"/>
  <c r="J589" i="13"/>
  <c r="K588" i="13"/>
  <c r="J588" i="13"/>
  <c r="K587" i="13"/>
  <c r="J587" i="13"/>
  <c r="K586" i="13"/>
  <c r="J586" i="13"/>
  <c r="K585" i="13"/>
  <c r="J585" i="13"/>
  <c r="K584" i="13"/>
  <c r="J584" i="13"/>
  <c r="K583" i="13"/>
  <c r="J583" i="13"/>
  <c r="K582" i="13"/>
  <c r="J582" i="13"/>
  <c r="K581" i="13"/>
  <c r="J581" i="13"/>
  <c r="K580" i="13"/>
  <c r="J580" i="13"/>
  <c r="K579" i="13"/>
  <c r="J579" i="13"/>
  <c r="K578" i="13"/>
  <c r="J578" i="13"/>
  <c r="K577" i="13"/>
  <c r="J577" i="13"/>
  <c r="K576" i="13"/>
  <c r="J576" i="13"/>
  <c r="K575" i="13"/>
  <c r="J575" i="13"/>
  <c r="K574" i="13"/>
  <c r="J574" i="13"/>
  <c r="K573" i="13"/>
  <c r="J573" i="13"/>
  <c r="K572" i="13"/>
  <c r="J572" i="13"/>
  <c r="K571" i="13"/>
  <c r="J571" i="13"/>
  <c r="K570" i="13"/>
  <c r="J570" i="13"/>
  <c r="K569" i="13"/>
  <c r="J569" i="13"/>
  <c r="K568" i="13"/>
  <c r="J568" i="13"/>
  <c r="K567" i="13"/>
  <c r="J567" i="13"/>
  <c r="K566" i="13"/>
  <c r="J566" i="13"/>
  <c r="K565" i="13"/>
  <c r="J565" i="13"/>
  <c r="K564" i="13"/>
  <c r="J564" i="13"/>
  <c r="K563" i="13"/>
  <c r="J563" i="13"/>
  <c r="K562" i="13"/>
  <c r="J562" i="13"/>
  <c r="K561" i="13"/>
  <c r="J561" i="13"/>
  <c r="K560" i="13"/>
  <c r="J560" i="13"/>
  <c r="K559" i="13"/>
  <c r="J559" i="13"/>
  <c r="K558" i="13"/>
  <c r="J558" i="13"/>
  <c r="K557" i="13"/>
  <c r="J557" i="13"/>
  <c r="K556" i="13"/>
  <c r="J556" i="13"/>
  <c r="K555" i="13"/>
  <c r="J555" i="13"/>
  <c r="K554" i="13"/>
  <c r="J554" i="13"/>
  <c r="K553" i="13"/>
  <c r="J553" i="13"/>
  <c r="K552" i="13"/>
  <c r="J552" i="13"/>
  <c r="K551" i="13"/>
  <c r="J551" i="13"/>
  <c r="K550" i="13"/>
  <c r="J550" i="13"/>
  <c r="K549" i="13"/>
  <c r="J549" i="13"/>
  <c r="K548" i="13"/>
  <c r="J548" i="13"/>
  <c r="K547" i="13"/>
  <c r="J547" i="13"/>
  <c r="K546" i="13"/>
  <c r="J546" i="13"/>
  <c r="K545" i="13"/>
  <c r="J545" i="13"/>
  <c r="K544" i="13"/>
  <c r="J544" i="13"/>
  <c r="K543" i="13"/>
  <c r="J543" i="13"/>
  <c r="K542" i="13"/>
  <c r="J542" i="13"/>
  <c r="K541" i="13"/>
  <c r="J541" i="13"/>
  <c r="K540" i="13"/>
  <c r="J540" i="13"/>
  <c r="K539" i="13"/>
  <c r="J539" i="13"/>
  <c r="K538" i="13"/>
  <c r="J538" i="13"/>
  <c r="K537" i="13"/>
  <c r="J537" i="13"/>
  <c r="K536" i="13"/>
  <c r="J536" i="13"/>
  <c r="K535" i="13"/>
  <c r="J535" i="13"/>
  <c r="K534" i="13"/>
  <c r="J534" i="13"/>
  <c r="K533" i="13"/>
  <c r="J533" i="13"/>
  <c r="K532" i="13"/>
  <c r="J532" i="13"/>
  <c r="K531" i="13"/>
  <c r="J531" i="13"/>
  <c r="K530" i="13"/>
  <c r="J530" i="13"/>
  <c r="K529" i="13"/>
  <c r="J529" i="13"/>
  <c r="K528" i="13"/>
  <c r="J528" i="13"/>
  <c r="K527" i="13"/>
  <c r="J527" i="13"/>
  <c r="K526" i="13"/>
  <c r="J526" i="13"/>
  <c r="K525" i="13"/>
  <c r="J525" i="13"/>
  <c r="K524" i="13"/>
  <c r="J524" i="13"/>
  <c r="K523" i="13"/>
  <c r="J523" i="13"/>
  <c r="K522" i="13"/>
  <c r="J522" i="13"/>
  <c r="K521" i="13"/>
  <c r="J521" i="13"/>
  <c r="K520" i="13"/>
  <c r="J520" i="13"/>
  <c r="K519" i="13"/>
  <c r="J519" i="13"/>
  <c r="K518" i="13"/>
  <c r="J518" i="13"/>
  <c r="K517" i="13"/>
  <c r="J517" i="13"/>
  <c r="K516" i="13"/>
  <c r="J516" i="13"/>
  <c r="K515" i="13"/>
  <c r="J515" i="13"/>
  <c r="K514" i="13"/>
  <c r="J514" i="13"/>
  <c r="K513" i="13"/>
  <c r="J513" i="13"/>
  <c r="K512" i="13"/>
  <c r="J512" i="13"/>
  <c r="K511" i="13"/>
  <c r="J511" i="13"/>
  <c r="K510" i="13"/>
  <c r="J510" i="13"/>
  <c r="K509" i="13"/>
  <c r="J509" i="13"/>
  <c r="K508" i="13"/>
  <c r="J508" i="13"/>
  <c r="K507" i="13"/>
  <c r="J507" i="13"/>
  <c r="K506" i="13"/>
  <c r="J506" i="13"/>
  <c r="K505" i="13"/>
  <c r="J505" i="13"/>
  <c r="K504" i="13"/>
  <c r="J504" i="13"/>
  <c r="K503" i="13"/>
  <c r="J503" i="13"/>
  <c r="K502" i="13"/>
  <c r="J502" i="13"/>
  <c r="K501" i="13"/>
  <c r="J501" i="13"/>
  <c r="K500" i="13"/>
  <c r="J500" i="13"/>
  <c r="K499" i="13"/>
  <c r="J499" i="13"/>
  <c r="K498" i="13"/>
  <c r="J498" i="13"/>
  <c r="K497" i="13"/>
  <c r="J497" i="13"/>
  <c r="K496" i="13"/>
  <c r="J496" i="13"/>
  <c r="K495" i="13"/>
  <c r="J495" i="13"/>
  <c r="K494" i="13"/>
  <c r="J494" i="13"/>
  <c r="K493" i="13"/>
  <c r="J493" i="13"/>
  <c r="K492" i="13"/>
  <c r="J492" i="13"/>
  <c r="K491" i="13"/>
  <c r="J491" i="13"/>
  <c r="K490" i="13"/>
  <c r="J490" i="13"/>
  <c r="K489" i="13"/>
  <c r="J489" i="13"/>
  <c r="K488" i="13"/>
  <c r="J488" i="13"/>
  <c r="K487" i="13"/>
  <c r="J487" i="13"/>
  <c r="K486" i="13"/>
  <c r="J486" i="13"/>
  <c r="K485" i="13"/>
  <c r="J485" i="13"/>
  <c r="K484" i="13"/>
  <c r="J484" i="13"/>
  <c r="K483" i="13"/>
  <c r="J483" i="13"/>
  <c r="K482" i="13"/>
  <c r="J482" i="13"/>
  <c r="K481" i="13"/>
  <c r="J481" i="13"/>
  <c r="K480" i="13"/>
  <c r="J480" i="13"/>
  <c r="K479" i="13"/>
  <c r="J479" i="13"/>
  <c r="K478" i="13"/>
  <c r="J478" i="13"/>
  <c r="K477" i="13"/>
  <c r="J477" i="13"/>
  <c r="K476" i="13"/>
  <c r="J476" i="13"/>
  <c r="K475" i="13"/>
  <c r="J475" i="13"/>
  <c r="K474" i="13"/>
  <c r="J474" i="13"/>
  <c r="K473" i="13"/>
  <c r="J473" i="13"/>
  <c r="K472" i="13"/>
  <c r="J472" i="13"/>
  <c r="K471" i="13"/>
  <c r="J471" i="13"/>
  <c r="K470" i="13"/>
  <c r="J470" i="13"/>
  <c r="K469" i="13"/>
  <c r="J469" i="13"/>
  <c r="K468" i="13"/>
  <c r="J468" i="13"/>
  <c r="K467" i="13"/>
  <c r="J467" i="13"/>
  <c r="K466" i="13"/>
  <c r="J466" i="13"/>
  <c r="K465" i="13"/>
  <c r="J465" i="13"/>
  <c r="K464" i="13"/>
  <c r="J464" i="13"/>
  <c r="K463" i="13"/>
  <c r="J463" i="13"/>
  <c r="K462" i="13"/>
  <c r="J462" i="13"/>
  <c r="K461" i="13"/>
  <c r="J461" i="13"/>
  <c r="K460" i="13"/>
  <c r="J460" i="13"/>
  <c r="K459" i="13"/>
  <c r="J459" i="13"/>
  <c r="K458" i="13"/>
  <c r="J458" i="13"/>
  <c r="K457" i="13"/>
  <c r="J457" i="13"/>
  <c r="K456" i="13"/>
  <c r="J456" i="13"/>
  <c r="K455" i="13"/>
  <c r="J455" i="13"/>
  <c r="K454" i="13"/>
  <c r="J454" i="13"/>
  <c r="K453" i="13"/>
  <c r="J453" i="13"/>
  <c r="K452" i="13"/>
  <c r="J452" i="13"/>
  <c r="K451" i="13"/>
  <c r="J451" i="13"/>
  <c r="K450" i="13"/>
  <c r="J450" i="13"/>
  <c r="K449" i="13"/>
  <c r="J449" i="13"/>
  <c r="K448" i="13"/>
  <c r="J448" i="13"/>
  <c r="K447" i="13"/>
  <c r="J447" i="13"/>
  <c r="K446" i="13"/>
  <c r="J446" i="13"/>
  <c r="K445" i="13"/>
  <c r="J445" i="13"/>
  <c r="K444" i="13"/>
  <c r="J444" i="13"/>
  <c r="K443" i="13"/>
  <c r="J443" i="13"/>
  <c r="K442" i="13"/>
  <c r="J442" i="13"/>
  <c r="K441" i="13"/>
  <c r="J441" i="13"/>
  <c r="K440" i="13"/>
  <c r="J440" i="13"/>
  <c r="K439" i="13"/>
  <c r="J439" i="13"/>
  <c r="K438" i="13"/>
  <c r="J438" i="13"/>
  <c r="K437" i="13"/>
  <c r="J437" i="13"/>
  <c r="K436" i="13"/>
  <c r="J436" i="13"/>
  <c r="K435" i="13"/>
  <c r="J435" i="13"/>
  <c r="K434" i="13"/>
  <c r="J434" i="13"/>
  <c r="K433" i="13"/>
  <c r="J433" i="13"/>
  <c r="K432" i="13"/>
  <c r="J432" i="13"/>
  <c r="K431" i="13"/>
  <c r="J431" i="13"/>
  <c r="K430" i="13"/>
  <c r="J430" i="13"/>
  <c r="K429" i="13"/>
  <c r="J429" i="13"/>
  <c r="K428" i="13"/>
  <c r="J428" i="13"/>
  <c r="K427" i="13"/>
  <c r="J427" i="13"/>
  <c r="K426" i="13"/>
  <c r="J426" i="13"/>
  <c r="K425" i="13"/>
  <c r="J425" i="13"/>
  <c r="K424" i="13"/>
  <c r="J424" i="13"/>
  <c r="K423" i="13"/>
  <c r="J423" i="13"/>
  <c r="K422" i="13"/>
  <c r="J422" i="13"/>
  <c r="K421" i="13"/>
  <c r="J421" i="13"/>
  <c r="K420" i="13"/>
  <c r="J420" i="13"/>
  <c r="K419" i="13"/>
  <c r="J419" i="13"/>
  <c r="K418" i="13"/>
  <c r="J418" i="13"/>
  <c r="K417" i="13"/>
  <c r="J417" i="13"/>
  <c r="K416" i="13"/>
  <c r="J416" i="13"/>
  <c r="K415" i="13"/>
  <c r="J415" i="13"/>
  <c r="K414" i="13"/>
  <c r="J414" i="13"/>
  <c r="K413" i="13"/>
  <c r="J413" i="13"/>
  <c r="K412" i="13"/>
  <c r="J412" i="13"/>
  <c r="K411" i="13"/>
  <c r="J411" i="13"/>
  <c r="K410" i="13"/>
  <c r="J410" i="13"/>
  <c r="K409" i="13"/>
  <c r="J409" i="13"/>
  <c r="K408" i="13"/>
  <c r="J408" i="13"/>
  <c r="K407" i="13"/>
  <c r="J407" i="13"/>
  <c r="K406" i="13"/>
  <c r="J406" i="13"/>
  <c r="K405" i="13"/>
  <c r="J405" i="13"/>
  <c r="K404" i="13"/>
  <c r="J404" i="13"/>
  <c r="K403" i="13"/>
  <c r="J403" i="13"/>
  <c r="K402" i="13"/>
  <c r="J402" i="13"/>
  <c r="K401" i="13"/>
  <c r="J401" i="13"/>
  <c r="K400" i="13"/>
  <c r="J400" i="13"/>
  <c r="K399" i="13"/>
  <c r="J399" i="13"/>
  <c r="K398" i="13"/>
  <c r="J398" i="13"/>
  <c r="K397" i="13"/>
  <c r="J397" i="13"/>
  <c r="K396" i="13"/>
  <c r="J396" i="13"/>
  <c r="K395" i="13"/>
  <c r="J395" i="13"/>
  <c r="K394" i="13"/>
  <c r="J394" i="13"/>
  <c r="K393" i="13"/>
  <c r="J393" i="13"/>
  <c r="K392" i="13"/>
  <c r="J392" i="13"/>
  <c r="K391" i="13"/>
  <c r="J391" i="13"/>
  <c r="K390" i="13"/>
  <c r="J390" i="13"/>
  <c r="K389" i="13"/>
  <c r="J389" i="13"/>
  <c r="K388" i="13"/>
  <c r="J388" i="13"/>
  <c r="K387" i="13"/>
  <c r="J387" i="13"/>
  <c r="K386" i="13"/>
  <c r="J386" i="13"/>
  <c r="K385" i="13"/>
  <c r="J385" i="13"/>
  <c r="K384" i="13"/>
  <c r="J384" i="13"/>
  <c r="K383" i="13"/>
  <c r="J383" i="13"/>
  <c r="K382" i="13"/>
  <c r="J382" i="13"/>
  <c r="K381" i="13"/>
  <c r="J381" i="13"/>
  <c r="K380" i="13"/>
  <c r="J380" i="13"/>
  <c r="K379" i="13"/>
  <c r="J379" i="13"/>
  <c r="K378" i="13"/>
  <c r="J378" i="13"/>
  <c r="K377" i="13"/>
  <c r="J377" i="13"/>
  <c r="K376" i="13"/>
  <c r="J376" i="13"/>
  <c r="K375" i="13"/>
  <c r="J375" i="13"/>
  <c r="K374" i="13"/>
  <c r="J374" i="13"/>
  <c r="K373" i="13"/>
  <c r="J373" i="13"/>
  <c r="K372" i="13"/>
  <c r="J372" i="13"/>
  <c r="K371" i="13"/>
  <c r="J371" i="13"/>
  <c r="K370" i="13"/>
  <c r="J370" i="13"/>
  <c r="K369" i="13"/>
  <c r="J369" i="13"/>
  <c r="K368" i="13"/>
  <c r="J368" i="13"/>
  <c r="K367" i="13"/>
  <c r="J367" i="13"/>
  <c r="K366" i="13"/>
  <c r="J366" i="13"/>
  <c r="K365" i="13"/>
  <c r="J365" i="13"/>
  <c r="K364" i="13"/>
  <c r="J364" i="13"/>
  <c r="K363" i="13"/>
  <c r="J363" i="13"/>
  <c r="K362" i="13"/>
  <c r="J362" i="13"/>
  <c r="K361" i="13"/>
  <c r="J361" i="13"/>
  <c r="K360" i="13"/>
  <c r="J360" i="13"/>
  <c r="K359" i="13"/>
  <c r="J359" i="13"/>
  <c r="K358" i="13"/>
  <c r="J358" i="13"/>
  <c r="K357" i="13"/>
  <c r="J357" i="13"/>
  <c r="K356" i="13"/>
  <c r="J356" i="13"/>
  <c r="K355" i="13"/>
  <c r="J355" i="13"/>
  <c r="K354" i="13"/>
  <c r="J354" i="13"/>
  <c r="K353" i="13"/>
  <c r="J353" i="13"/>
  <c r="K352" i="13"/>
  <c r="J352" i="13"/>
  <c r="K351" i="13"/>
  <c r="J351" i="13"/>
  <c r="K350" i="13"/>
  <c r="J350" i="13"/>
  <c r="K349" i="13"/>
  <c r="J349" i="13"/>
  <c r="K348" i="13"/>
  <c r="J348" i="13"/>
  <c r="K347" i="13"/>
  <c r="J347" i="13"/>
  <c r="K346" i="13"/>
  <c r="J346" i="13"/>
  <c r="K345" i="13"/>
  <c r="J345" i="13"/>
  <c r="K344" i="13"/>
  <c r="J344" i="13"/>
  <c r="K343" i="13"/>
  <c r="J343" i="13"/>
  <c r="K342" i="13"/>
  <c r="J342" i="13"/>
  <c r="K341" i="13"/>
  <c r="J341" i="13"/>
  <c r="K340" i="13"/>
  <c r="J340" i="13"/>
  <c r="K339" i="13"/>
  <c r="J339" i="13"/>
  <c r="K338" i="13"/>
  <c r="J338" i="13"/>
  <c r="K337" i="13"/>
  <c r="J337" i="13"/>
  <c r="K336" i="13"/>
  <c r="J336" i="13"/>
  <c r="K335" i="13"/>
  <c r="J335" i="13"/>
  <c r="K334" i="13"/>
  <c r="J334" i="13"/>
  <c r="K333" i="13"/>
  <c r="J333" i="13"/>
  <c r="K332" i="13"/>
  <c r="J332" i="13"/>
  <c r="K331" i="13"/>
  <c r="J331" i="13"/>
  <c r="K330" i="13"/>
  <c r="J330" i="13"/>
  <c r="K329" i="13"/>
  <c r="J329" i="13"/>
  <c r="K328" i="13"/>
  <c r="J328" i="13"/>
  <c r="K327" i="13"/>
  <c r="J327" i="13"/>
  <c r="K326" i="13"/>
  <c r="J326" i="13"/>
  <c r="K325" i="13"/>
  <c r="J325" i="13"/>
  <c r="K324" i="13"/>
  <c r="J324" i="13"/>
  <c r="K323" i="13"/>
  <c r="J323" i="13"/>
  <c r="K322" i="13"/>
  <c r="J322" i="13"/>
  <c r="K321" i="13"/>
  <c r="J321" i="13"/>
  <c r="K320" i="13"/>
  <c r="J320" i="13"/>
  <c r="K319" i="13"/>
  <c r="J319" i="13"/>
  <c r="K318" i="13"/>
  <c r="J318" i="13"/>
  <c r="K317" i="13"/>
  <c r="J317" i="13"/>
  <c r="K316" i="13"/>
  <c r="J316" i="13"/>
  <c r="K315" i="13"/>
  <c r="J315" i="13"/>
  <c r="K314" i="13"/>
  <c r="J314" i="13"/>
  <c r="K313" i="13"/>
  <c r="J313" i="13"/>
  <c r="K312" i="13"/>
  <c r="J312" i="13"/>
  <c r="K311" i="13"/>
  <c r="J311" i="13"/>
  <c r="K310" i="13"/>
  <c r="J310" i="13"/>
  <c r="K309" i="13"/>
  <c r="J309" i="13"/>
  <c r="K308" i="13"/>
  <c r="J308" i="13"/>
  <c r="K307" i="13"/>
  <c r="J307" i="13"/>
  <c r="K306" i="13"/>
  <c r="J306" i="13"/>
  <c r="K305" i="13"/>
  <c r="J305" i="13"/>
  <c r="K304" i="13"/>
  <c r="J304" i="13"/>
  <c r="K303" i="13"/>
  <c r="J303" i="13"/>
  <c r="K302" i="13"/>
  <c r="J302" i="13"/>
  <c r="K301" i="13"/>
  <c r="J301" i="13"/>
  <c r="K300" i="13"/>
  <c r="J300" i="13"/>
  <c r="K299" i="13"/>
  <c r="J299" i="13"/>
  <c r="K298" i="13"/>
  <c r="J298" i="13"/>
  <c r="K297" i="13"/>
  <c r="J297" i="13"/>
  <c r="K296" i="13"/>
  <c r="J296" i="13"/>
  <c r="K295" i="13"/>
  <c r="J295" i="13"/>
  <c r="K294" i="13"/>
  <c r="J294" i="13"/>
  <c r="K293" i="13"/>
  <c r="J293" i="13"/>
  <c r="K292" i="13"/>
  <c r="J292" i="13"/>
  <c r="K291" i="13"/>
  <c r="J291" i="13"/>
  <c r="K290" i="13"/>
  <c r="J290" i="13"/>
  <c r="K289" i="13"/>
  <c r="J289" i="13"/>
  <c r="K288" i="13"/>
  <c r="J288" i="13"/>
  <c r="K287" i="13"/>
  <c r="J287" i="13"/>
  <c r="K286" i="13"/>
  <c r="J286" i="13"/>
  <c r="K285" i="13"/>
  <c r="J285" i="13"/>
  <c r="K284" i="13"/>
  <c r="J284" i="13"/>
  <c r="K283" i="13"/>
  <c r="J283" i="13"/>
  <c r="K282" i="13"/>
  <c r="J282" i="13"/>
  <c r="K281" i="13"/>
  <c r="J281" i="13"/>
  <c r="K280" i="13"/>
  <c r="J280" i="13"/>
  <c r="K279" i="13"/>
  <c r="J279" i="13"/>
  <c r="K278" i="13"/>
  <c r="J278" i="13"/>
  <c r="K277" i="13"/>
  <c r="J277" i="13"/>
  <c r="K276" i="13"/>
  <c r="J276" i="13"/>
  <c r="K275" i="13"/>
  <c r="J275" i="13"/>
  <c r="K274" i="13"/>
  <c r="J274" i="13"/>
  <c r="K273" i="13"/>
  <c r="J273" i="13"/>
  <c r="K272" i="13"/>
  <c r="J272" i="13"/>
  <c r="K271" i="13"/>
  <c r="J271" i="13"/>
  <c r="K270" i="13"/>
  <c r="J270" i="13"/>
  <c r="K269" i="13"/>
  <c r="J269" i="13"/>
  <c r="K268" i="13"/>
  <c r="J268" i="13"/>
  <c r="K267" i="13"/>
  <c r="J267" i="13"/>
  <c r="K266" i="13"/>
  <c r="J266" i="13"/>
  <c r="K265" i="13"/>
  <c r="J265" i="13"/>
  <c r="K264" i="13"/>
  <c r="J264" i="13"/>
  <c r="K263" i="13"/>
  <c r="J263" i="13"/>
  <c r="K262" i="13"/>
  <c r="J262" i="13"/>
  <c r="K261" i="13"/>
  <c r="J261" i="13"/>
  <c r="K260" i="13"/>
  <c r="J260" i="13"/>
  <c r="K259" i="13"/>
  <c r="J259" i="13"/>
  <c r="K258" i="13"/>
  <c r="J258" i="13"/>
  <c r="K257" i="13"/>
  <c r="J257" i="13"/>
  <c r="K256" i="13"/>
  <c r="J256" i="13"/>
  <c r="K255" i="13"/>
  <c r="J255" i="13"/>
  <c r="K254" i="13"/>
  <c r="J254" i="13"/>
  <c r="K253" i="13"/>
  <c r="J253" i="13"/>
  <c r="K252" i="13"/>
  <c r="J252" i="13"/>
  <c r="K251" i="13"/>
  <c r="J251" i="13"/>
  <c r="K250" i="13"/>
  <c r="J250" i="13"/>
  <c r="K249" i="13"/>
  <c r="J249" i="13"/>
  <c r="K248" i="13"/>
  <c r="J248" i="13"/>
  <c r="K247" i="13"/>
  <c r="J247" i="13"/>
  <c r="K246" i="13"/>
  <c r="J246" i="13"/>
  <c r="K245" i="13"/>
  <c r="J245" i="13"/>
  <c r="K244" i="13"/>
  <c r="J244" i="13"/>
  <c r="K243" i="13"/>
  <c r="J243" i="13"/>
  <c r="K242" i="13"/>
  <c r="J242" i="13"/>
  <c r="K241" i="13"/>
  <c r="J241" i="13"/>
  <c r="K240" i="13"/>
  <c r="J240" i="13"/>
  <c r="K239" i="13"/>
  <c r="J239" i="13"/>
  <c r="K238" i="13"/>
  <c r="J238" i="13"/>
  <c r="K237" i="13"/>
  <c r="J237" i="13"/>
  <c r="K236" i="13"/>
  <c r="J236" i="13"/>
  <c r="K235" i="13"/>
  <c r="J235" i="13"/>
  <c r="K234" i="13"/>
  <c r="J234" i="13"/>
  <c r="K233" i="13"/>
  <c r="J233" i="13"/>
  <c r="K232" i="13"/>
  <c r="J232" i="13"/>
  <c r="K231" i="13"/>
  <c r="J231" i="13"/>
  <c r="K230" i="13"/>
  <c r="J230" i="13"/>
  <c r="K229" i="13"/>
  <c r="J229" i="13"/>
  <c r="K228" i="13"/>
  <c r="J228" i="13"/>
  <c r="K227" i="13"/>
  <c r="J227" i="13"/>
  <c r="K226" i="13"/>
  <c r="J226" i="13"/>
  <c r="K225" i="13"/>
  <c r="J225" i="13"/>
  <c r="K224" i="13"/>
  <c r="J224" i="13"/>
  <c r="K223" i="13"/>
  <c r="J223" i="13"/>
  <c r="K222" i="13"/>
  <c r="J222" i="13"/>
  <c r="K221" i="13"/>
  <c r="J221" i="13"/>
  <c r="K220" i="13"/>
  <c r="J220" i="13"/>
  <c r="K219" i="13"/>
  <c r="J219" i="13"/>
  <c r="K218" i="13"/>
  <c r="J218" i="13"/>
  <c r="K217" i="13"/>
  <c r="J217" i="13"/>
  <c r="K216" i="13"/>
  <c r="J216" i="13"/>
  <c r="K215" i="13"/>
  <c r="J215" i="13"/>
  <c r="K214" i="13"/>
  <c r="J214" i="13"/>
  <c r="K213" i="13"/>
  <c r="J213" i="13"/>
  <c r="K212" i="13"/>
  <c r="J212" i="13"/>
  <c r="K211" i="13"/>
  <c r="J211" i="13"/>
  <c r="K210" i="13"/>
  <c r="J210" i="13"/>
  <c r="K209" i="13"/>
  <c r="J209" i="13"/>
  <c r="K208" i="13"/>
  <c r="J208" i="13"/>
  <c r="K207" i="13"/>
  <c r="J207" i="13"/>
  <c r="K206" i="13"/>
  <c r="J206" i="13"/>
  <c r="K205" i="13"/>
  <c r="J205" i="13"/>
  <c r="K204" i="13"/>
  <c r="J204" i="13"/>
  <c r="K203" i="13"/>
  <c r="J203" i="13"/>
  <c r="K202" i="13"/>
  <c r="J202" i="13"/>
  <c r="K201" i="13"/>
  <c r="J201" i="13"/>
  <c r="K200" i="13"/>
  <c r="J200" i="13"/>
  <c r="K199" i="13"/>
  <c r="J199" i="13"/>
  <c r="K198" i="13"/>
  <c r="J198" i="13"/>
  <c r="K197" i="13"/>
  <c r="J197" i="13"/>
  <c r="K196" i="13"/>
  <c r="J196" i="13"/>
  <c r="K195" i="13"/>
  <c r="J195" i="13"/>
  <c r="K194" i="13"/>
  <c r="J194" i="13"/>
  <c r="K193" i="13"/>
  <c r="J193" i="13"/>
  <c r="K192" i="13"/>
  <c r="J192" i="13"/>
  <c r="K191" i="13"/>
  <c r="J191" i="13"/>
  <c r="K190" i="13"/>
  <c r="J190" i="13"/>
  <c r="K189" i="13"/>
  <c r="J189" i="13"/>
  <c r="K188" i="13"/>
  <c r="J188" i="13"/>
  <c r="K187" i="13"/>
  <c r="J187" i="13"/>
  <c r="K186" i="13"/>
  <c r="J186" i="13"/>
  <c r="K185" i="13"/>
  <c r="J185" i="13"/>
  <c r="K184" i="13"/>
  <c r="J184" i="13"/>
  <c r="K183" i="13"/>
  <c r="J183" i="13"/>
  <c r="K182" i="13"/>
  <c r="J182" i="13"/>
  <c r="K181" i="13"/>
  <c r="J181" i="13"/>
  <c r="K180" i="13"/>
  <c r="J180" i="13"/>
  <c r="K179" i="13"/>
  <c r="J179" i="13"/>
  <c r="K178" i="13"/>
  <c r="J178" i="13"/>
  <c r="K177" i="13"/>
  <c r="J177" i="13"/>
  <c r="K176" i="13"/>
  <c r="J176" i="13"/>
  <c r="K175" i="13"/>
  <c r="J175" i="13"/>
  <c r="K174" i="13"/>
  <c r="J174" i="13"/>
  <c r="K173" i="13"/>
  <c r="J173" i="13"/>
  <c r="K172" i="13"/>
  <c r="J172" i="13"/>
  <c r="K171" i="13"/>
  <c r="J171" i="13"/>
  <c r="K170" i="13"/>
  <c r="J170" i="13"/>
  <c r="K169" i="13"/>
  <c r="J169" i="13"/>
  <c r="K168" i="13"/>
  <c r="J168" i="13"/>
  <c r="K167" i="13"/>
  <c r="J167" i="13"/>
  <c r="K166" i="13"/>
  <c r="J166" i="13"/>
  <c r="K165" i="13"/>
  <c r="J165" i="13"/>
  <c r="K164" i="13"/>
  <c r="J164" i="13"/>
  <c r="K163" i="13"/>
  <c r="J163" i="13"/>
  <c r="K162" i="13"/>
  <c r="J162" i="13"/>
  <c r="K161" i="13"/>
  <c r="J161" i="13"/>
  <c r="K160" i="13"/>
  <c r="J160" i="13"/>
  <c r="K159" i="13"/>
  <c r="J159" i="13"/>
  <c r="K158" i="13"/>
  <c r="J158" i="13"/>
  <c r="K157" i="13"/>
  <c r="J157" i="13"/>
  <c r="K156" i="13"/>
  <c r="J156" i="13"/>
  <c r="K155" i="13"/>
  <c r="J155" i="13"/>
  <c r="K154" i="13"/>
  <c r="J154" i="13"/>
  <c r="K153" i="13"/>
  <c r="J153" i="13"/>
  <c r="K152" i="13"/>
  <c r="J152" i="13"/>
  <c r="K151" i="13"/>
  <c r="J151" i="13"/>
  <c r="K150" i="13"/>
  <c r="J150" i="13"/>
  <c r="K149" i="13"/>
  <c r="J149" i="13"/>
  <c r="K148" i="13"/>
  <c r="J148" i="13"/>
  <c r="K147" i="13"/>
  <c r="J147" i="13"/>
  <c r="K146" i="13"/>
  <c r="J146" i="13"/>
  <c r="K145" i="13"/>
  <c r="J145" i="13"/>
  <c r="K144" i="13"/>
  <c r="J144" i="13"/>
  <c r="K143" i="13"/>
  <c r="J143" i="13"/>
  <c r="K142" i="13"/>
  <c r="J142" i="13"/>
  <c r="K141" i="13"/>
  <c r="J141" i="13"/>
  <c r="K140" i="13"/>
  <c r="J140" i="13"/>
  <c r="K139" i="13"/>
  <c r="J139" i="13"/>
  <c r="K138" i="13"/>
  <c r="J138" i="13"/>
  <c r="K137" i="13"/>
  <c r="J137" i="13"/>
  <c r="K136" i="13"/>
  <c r="J136" i="13"/>
  <c r="K135" i="13"/>
  <c r="J135" i="13"/>
  <c r="K134" i="13"/>
  <c r="J134" i="13"/>
  <c r="K133" i="13"/>
  <c r="J133" i="13"/>
  <c r="K132" i="13"/>
  <c r="J132" i="13"/>
  <c r="K131" i="13"/>
  <c r="J131" i="13"/>
  <c r="K130" i="13"/>
  <c r="J130" i="13"/>
  <c r="K129" i="13"/>
  <c r="J129" i="13"/>
  <c r="K128" i="13"/>
  <c r="J128" i="13"/>
  <c r="K127" i="13"/>
  <c r="J127" i="13"/>
  <c r="K126" i="13"/>
  <c r="J126" i="13"/>
  <c r="K125" i="13"/>
  <c r="J125" i="13"/>
  <c r="K124" i="13"/>
  <c r="J124" i="13"/>
  <c r="K123" i="13"/>
  <c r="J123" i="13"/>
  <c r="K122" i="13"/>
  <c r="J122" i="13"/>
  <c r="K121" i="13"/>
  <c r="J121" i="13"/>
  <c r="K120" i="13"/>
  <c r="J120" i="13"/>
  <c r="K119" i="13"/>
  <c r="J119" i="13"/>
  <c r="K118" i="13"/>
  <c r="J118" i="13"/>
  <c r="K117" i="13"/>
  <c r="J117" i="13"/>
  <c r="K116" i="13"/>
  <c r="J116" i="13"/>
  <c r="K115" i="13"/>
  <c r="J115" i="13"/>
  <c r="K114" i="13"/>
  <c r="J114" i="13"/>
  <c r="K113" i="13"/>
  <c r="J113" i="13"/>
  <c r="K112" i="13"/>
  <c r="J112" i="13"/>
  <c r="K111" i="13"/>
  <c r="J111" i="13"/>
  <c r="K110" i="13"/>
  <c r="J110" i="13"/>
  <c r="K109" i="13"/>
  <c r="J109" i="13"/>
  <c r="K108" i="13"/>
  <c r="J108" i="13"/>
  <c r="K107" i="13"/>
  <c r="J107" i="13"/>
  <c r="K106" i="13"/>
  <c r="J106" i="13"/>
  <c r="K105" i="13"/>
  <c r="J105" i="13"/>
  <c r="K104" i="13"/>
  <c r="J104" i="13"/>
  <c r="K103" i="13"/>
  <c r="J103" i="13"/>
  <c r="K102" i="13"/>
  <c r="J102" i="13"/>
  <c r="K101" i="13"/>
  <c r="J101" i="13"/>
  <c r="K100" i="13"/>
  <c r="J100" i="13"/>
  <c r="K99" i="13"/>
  <c r="J99" i="13"/>
  <c r="K98" i="13"/>
  <c r="J98" i="13"/>
  <c r="K97" i="13"/>
  <c r="J97" i="13"/>
  <c r="K96" i="13"/>
  <c r="J96" i="13"/>
  <c r="K95" i="13"/>
  <c r="J95" i="13"/>
  <c r="K94" i="13"/>
  <c r="J94" i="13"/>
  <c r="K93" i="13"/>
  <c r="J93" i="13"/>
  <c r="K92" i="13"/>
  <c r="J92" i="13"/>
  <c r="K91" i="13"/>
  <c r="J91" i="13"/>
  <c r="K90" i="13"/>
  <c r="J90" i="13"/>
  <c r="K89" i="13"/>
  <c r="J89" i="13"/>
  <c r="K88" i="13"/>
  <c r="J88" i="13"/>
  <c r="K87" i="13"/>
  <c r="J87" i="13"/>
  <c r="K86" i="13"/>
  <c r="J86" i="13"/>
  <c r="K85" i="13"/>
  <c r="J85" i="13"/>
  <c r="K84" i="13"/>
  <c r="J84" i="13"/>
  <c r="K83" i="13"/>
  <c r="J83" i="13"/>
  <c r="K82" i="13"/>
  <c r="J82" i="13"/>
  <c r="K81" i="13"/>
  <c r="J81" i="13"/>
  <c r="K80" i="13"/>
  <c r="J80" i="13"/>
  <c r="K79" i="13"/>
  <c r="J79" i="13"/>
  <c r="K78" i="13"/>
  <c r="J78" i="13"/>
  <c r="K77" i="13"/>
  <c r="J77" i="13"/>
  <c r="K76" i="13"/>
  <c r="J76" i="13"/>
  <c r="K75" i="13"/>
  <c r="J75" i="13"/>
  <c r="K74" i="13"/>
  <c r="J74" i="13"/>
  <c r="K73" i="13"/>
  <c r="J73" i="13"/>
  <c r="K72" i="13"/>
  <c r="J72" i="13"/>
  <c r="K71" i="13"/>
  <c r="J71" i="13"/>
  <c r="K70" i="13"/>
  <c r="J70" i="13"/>
  <c r="K69" i="13"/>
  <c r="J69" i="13"/>
  <c r="K68" i="13"/>
  <c r="J68" i="13"/>
  <c r="K67" i="13"/>
  <c r="J67" i="13"/>
  <c r="K66" i="13"/>
  <c r="J66" i="13"/>
  <c r="K65" i="13"/>
  <c r="J65" i="13"/>
  <c r="K64" i="13"/>
  <c r="J64" i="13"/>
  <c r="K63" i="13"/>
  <c r="J63" i="13"/>
  <c r="K62" i="13"/>
  <c r="J62" i="13"/>
  <c r="K61" i="13"/>
  <c r="J61" i="13"/>
  <c r="K60" i="13"/>
  <c r="J60" i="13"/>
  <c r="K59" i="13"/>
  <c r="J59" i="13"/>
  <c r="K58" i="13"/>
  <c r="J58" i="13"/>
  <c r="K57" i="13"/>
  <c r="J57" i="13"/>
  <c r="K56" i="13"/>
  <c r="J56" i="13"/>
  <c r="K55" i="13"/>
  <c r="J55" i="13"/>
  <c r="K54" i="13"/>
  <c r="J54" i="13"/>
  <c r="K53" i="13"/>
  <c r="J53" i="13"/>
  <c r="K52" i="13"/>
  <c r="J52" i="13"/>
  <c r="K51" i="13"/>
  <c r="J51" i="13"/>
  <c r="K50" i="13"/>
  <c r="J50" i="13"/>
  <c r="K49" i="13"/>
  <c r="J49" i="13"/>
  <c r="K48" i="13"/>
  <c r="J48" i="13"/>
  <c r="K47" i="13"/>
  <c r="J47" i="13"/>
  <c r="K46" i="13"/>
  <c r="J46" i="13"/>
  <c r="K45" i="13"/>
  <c r="J45" i="13"/>
  <c r="K44" i="13"/>
  <c r="J44" i="13"/>
  <c r="K43" i="13"/>
  <c r="J43" i="13"/>
  <c r="K42" i="13"/>
  <c r="J42" i="13"/>
  <c r="K41" i="13"/>
  <c r="J41" i="13"/>
  <c r="K40" i="13"/>
  <c r="J40" i="13"/>
  <c r="K39" i="13"/>
  <c r="J39" i="13"/>
  <c r="K38" i="13"/>
  <c r="J38" i="13"/>
  <c r="K37" i="13"/>
  <c r="J37" i="13"/>
  <c r="K36" i="13"/>
  <c r="J36" i="13"/>
  <c r="K35" i="13"/>
  <c r="J35" i="13"/>
  <c r="K34" i="13"/>
  <c r="J34" i="13"/>
  <c r="K33" i="13"/>
  <c r="J33" i="13"/>
  <c r="K32" i="13"/>
  <c r="J32" i="13"/>
  <c r="K31" i="13"/>
  <c r="J31" i="13"/>
  <c r="K30" i="13"/>
  <c r="J30" i="13"/>
  <c r="K29" i="13"/>
  <c r="J29" i="13"/>
  <c r="K28" i="13"/>
  <c r="J28" i="13"/>
  <c r="K27" i="13"/>
  <c r="J27" i="13"/>
  <c r="K26" i="13"/>
  <c r="J26" i="13"/>
  <c r="K25" i="13"/>
  <c r="J25" i="13"/>
  <c r="K24" i="13"/>
  <c r="J24" i="13"/>
  <c r="K23" i="13"/>
  <c r="J23" i="13"/>
  <c r="K22" i="13"/>
  <c r="J22" i="13"/>
  <c r="K21" i="13"/>
  <c r="J21" i="13"/>
  <c r="K20" i="13"/>
  <c r="J20" i="13"/>
  <c r="K19" i="13"/>
  <c r="J19" i="13"/>
  <c r="K18" i="13"/>
  <c r="J18" i="13"/>
  <c r="K17" i="13"/>
  <c r="J17" i="13"/>
  <c r="K16" i="13"/>
  <c r="J16" i="13"/>
  <c r="K15" i="13"/>
  <c r="J15" i="13"/>
  <c r="K14" i="13"/>
  <c r="J14" i="13"/>
  <c r="K13" i="13"/>
  <c r="J13" i="13"/>
  <c r="K12" i="13"/>
  <c r="J12" i="13"/>
  <c r="K11" i="13"/>
  <c r="J11" i="13"/>
  <c r="K10" i="13"/>
  <c r="J10" i="13"/>
  <c r="K9" i="13"/>
  <c r="J9" i="13"/>
  <c r="K8" i="13"/>
  <c r="J8" i="13"/>
  <c r="K7" i="13"/>
  <c r="J7" i="13"/>
  <c r="K6" i="13"/>
  <c r="J6" i="13"/>
  <c r="K5" i="13"/>
  <c r="J5" i="13"/>
  <c r="K4" i="13"/>
  <c r="J4" i="13"/>
  <c r="K3" i="13"/>
  <c r="J3" i="13"/>
  <c r="F1102" i="13"/>
  <c r="L1102" i="13" s="1"/>
  <c r="F1103" i="13"/>
  <c r="L1103" i="13" s="1"/>
  <c r="F1104" i="13"/>
  <c r="L1104" i="13" s="1"/>
  <c r="F1105" i="13"/>
  <c r="L1105" i="13" s="1"/>
  <c r="F1106" i="13"/>
  <c r="L1106" i="13" s="1"/>
  <c r="F1107" i="13"/>
  <c r="L1107" i="13" s="1"/>
  <c r="F1108" i="13"/>
  <c r="L1108" i="13" s="1"/>
  <c r="F1109" i="13"/>
  <c r="L1109" i="13" s="1"/>
  <c r="F1110" i="13"/>
  <c r="L1110" i="13" s="1"/>
  <c r="F1111" i="13"/>
  <c r="L1111" i="13" s="1"/>
  <c r="F1112" i="13"/>
  <c r="L1112" i="13" s="1"/>
  <c r="F1113" i="13"/>
  <c r="L1113" i="13" s="1"/>
  <c r="F1114" i="13"/>
  <c r="L1114" i="13" s="1"/>
  <c r="F1115" i="13"/>
  <c r="L1115" i="13" s="1"/>
  <c r="F1116" i="13"/>
  <c r="L1116" i="13" s="1"/>
  <c r="F1117" i="13"/>
  <c r="L1117" i="13" s="1"/>
  <c r="F1118" i="13"/>
  <c r="L1118" i="13" s="1"/>
  <c r="F1119" i="13"/>
  <c r="L1119" i="13" s="1"/>
  <c r="F1120" i="13"/>
  <c r="L1120" i="13" s="1"/>
  <c r="F1121" i="13"/>
  <c r="L1121" i="13" s="1"/>
  <c r="F1122" i="13"/>
  <c r="L1122" i="13" s="1"/>
  <c r="F1123" i="13"/>
  <c r="L1123" i="13" s="1"/>
  <c r="F1124" i="13"/>
  <c r="L1124" i="13" s="1"/>
  <c r="F1125" i="13"/>
  <c r="L1125" i="13" s="1"/>
  <c r="F1126" i="13"/>
  <c r="L1126" i="13" s="1"/>
  <c r="F1127" i="13"/>
  <c r="L1127" i="13" s="1"/>
  <c r="F1128" i="13"/>
  <c r="L1128" i="13" s="1"/>
  <c r="F1129" i="13"/>
  <c r="L1129" i="13" s="1"/>
  <c r="F1130" i="13"/>
  <c r="L1130" i="13" s="1"/>
  <c r="F1131" i="13"/>
  <c r="L1131" i="13" s="1"/>
  <c r="F1132" i="13"/>
  <c r="L1132" i="13" s="1"/>
  <c r="F1133" i="13"/>
  <c r="L1133" i="13" s="1"/>
  <c r="F1134" i="13"/>
  <c r="L1134" i="13" s="1"/>
  <c r="F1135" i="13"/>
  <c r="L1135" i="13" s="1"/>
  <c r="F1136" i="13"/>
  <c r="L1136" i="13" s="1"/>
  <c r="F1137" i="13"/>
  <c r="L1137" i="13" s="1"/>
  <c r="F1138" i="13"/>
  <c r="L1138" i="13" s="1"/>
  <c r="F1139" i="13"/>
  <c r="L1139" i="13" s="1"/>
  <c r="F1140" i="13"/>
  <c r="L1140" i="13" s="1"/>
  <c r="F1141" i="13"/>
  <c r="L1141" i="13" s="1"/>
  <c r="F1142" i="13"/>
  <c r="L1142" i="13" s="1"/>
  <c r="F1143" i="13"/>
  <c r="L1143" i="13" s="1"/>
  <c r="F1144" i="13"/>
  <c r="L1144" i="13" s="1"/>
  <c r="F1145" i="13"/>
  <c r="L1145" i="13" s="1"/>
  <c r="F1146" i="13"/>
  <c r="L1146" i="13" s="1"/>
  <c r="F1147" i="13"/>
  <c r="L1147" i="13" s="1"/>
  <c r="F1148" i="13"/>
  <c r="L1148" i="13" s="1"/>
  <c r="F1149" i="13"/>
  <c r="L1149" i="13" s="1"/>
  <c r="F1150" i="13"/>
  <c r="L1150" i="13" s="1"/>
  <c r="F1151" i="13"/>
  <c r="L1151" i="13" s="1"/>
  <c r="F1152" i="13"/>
  <c r="L1152" i="13" s="1"/>
  <c r="F1153" i="13"/>
  <c r="L1153" i="13" s="1"/>
  <c r="F1154" i="13"/>
  <c r="L1154" i="13" s="1"/>
  <c r="F1155" i="13"/>
  <c r="L1155" i="13" s="1"/>
  <c r="F1156" i="13"/>
  <c r="L1156" i="13" s="1"/>
  <c r="F1157" i="13"/>
  <c r="L1157" i="13" s="1"/>
  <c r="F1158" i="13"/>
  <c r="L1158" i="13" s="1"/>
  <c r="F1159" i="13"/>
  <c r="L1159" i="13" s="1"/>
  <c r="F1160" i="13"/>
  <c r="L1160" i="13" s="1"/>
  <c r="F1161" i="13"/>
  <c r="L1161" i="13" s="1"/>
  <c r="F1162" i="13"/>
  <c r="L1162" i="13" s="1"/>
  <c r="F1163" i="13"/>
  <c r="L1163" i="13" s="1"/>
  <c r="F1164" i="13"/>
  <c r="L1164" i="13" s="1"/>
  <c r="F1165" i="13"/>
  <c r="L1165" i="13" s="1"/>
  <c r="F1166" i="13"/>
  <c r="L1166" i="13" s="1"/>
  <c r="F1167" i="13"/>
  <c r="L1167" i="13" s="1"/>
  <c r="F1168" i="13"/>
  <c r="L1168" i="13" s="1"/>
  <c r="F1169" i="13"/>
  <c r="L1169" i="13" s="1"/>
  <c r="F1170" i="13"/>
  <c r="L1170" i="13" s="1"/>
  <c r="F1171" i="13"/>
  <c r="L1171" i="13" s="1"/>
  <c r="F1172" i="13"/>
  <c r="L1172" i="13" s="1"/>
  <c r="F1173" i="13"/>
  <c r="L1173" i="13" s="1"/>
  <c r="F1174" i="13"/>
  <c r="L1174" i="13" s="1"/>
  <c r="F1175" i="13"/>
  <c r="L1175" i="13" s="1"/>
  <c r="F1176" i="13"/>
  <c r="L1176" i="13" s="1"/>
  <c r="F1177" i="13"/>
  <c r="L1177" i="13" s="1"/>
  <c r="F1178" i="13"/>
  <c r="L1178" i="13" s="1"/>
  <c r="F1179" i="13"/>
  <c r="L1179" i="13" s="1"/>
  <c r="F1180" i="13"/>
  <c r="L1180" i="13" s="1"/>
  <c r="F1181" i="13"/>
  <c r="L1181" i="13" s="1"/>
  <c r="F1182" i="13"/>
  <c r="L1182" i="13" s="1"/>
  <c r="F1183" i="13"/>
  <c r="L1183" i="13" s="1"/>
  <c r="F1184" i="13"/>
  <c r="L1184" i="13" s="1"/>
  <c r="F1185" i="13"/>
  <c r="L1185" i="13" s="1"/>
  <c r="F1186" i="13"/>
  <c r="L1186" i="13" s="1"/>
  <c r="F1187" i="13"/>
  <c r="L1187" i="13" s="1"/>
  <c r="F1188" i="13"/>
  <c r="L1188" i="13" s="1"/>
  <c r="F1189" i="13"/>
  <c r="L1189" i="13" s="1"/>
  <c r="F1190" i="13"/>
  <c r="L1190" i="13" s="1"/>
  <c r="F1191" i="13"/>
  <c r="L1191" i="13" s="1"/>
  <c r="F1192" i="13"/>
  <c r="L1192" i="13" s="1"/>
  <c r="F1193" i="13"/>
  <c r="L1193" i="13" s="1"/>
  <c r="F1194" i="13"/>
  <c r="L1194" i="13" s="1"/>
  <c r="F1195" i="13"/>
  <c r="L1195" i="13" s="1"/>
  <c r="F1196" i="13"/>
  <c r="L1196" i="13" s="1"/>
  <c r="F1197" i="13"/>
  <c r="L1197" i="13" s="1"/>
  <c r="F1198" i="13"/>
  <c r="L1198" i="13" s="1"/>
  <c r="F1199" i="13"/>
  <c r="L1199" i="13" s="1"/>
  <c r="F1200" i="13"/>
  <c r="L1200" i="13" s="1"/>
  <c r="F1201" i="13"/>
  <c r="L1201" i="13" s="1"/>
  <c r="F1202" i="13"/>
  <c r="L1202" i="13" s="1"/>
  <c r="F1203" i="13"/>
  <c r="L1203" i="13" s="1"/>
  <c r="F1204" i="13"/>
  <c r="L1204" i="13" s="1"/>
  <c r="F1205" i="13"/>
  <c r="L1205" i="13" s="1"/>
  <c r="F1206" i="13"/>
  <c r="L1206" i="13" s="1"/>
  <c r="F1207" i="13"/>
  <c r="L1207" i="13" s="1"/>
  <c r="F1208" i="13"/>
  <c r="L1208" i="13" s="1"/>
  <c r="F1209" i="13"/>
  <c r="L1209" i="13" s="1"/>
  <c r="F1210" i="13"/>
  <c r="L1210" i="13" s="1"/>
  <c r="F1211" i="13"/>
  <c r="L1211" i="13" s="1"/>
  <c r="F1212" i="13"/>
  <c r="L1212" i="13" s="1"/>
  <c r="F1213" i="13"/>
  <c r="L1213" i="13" s="1"/>
  <c r="F1214" i="13"/>
  <c r="L1214" i="13" s="1"/>
  <c r="F1215" i="13"/>
  <c r="L1215" i="13" s="1"/>
  <c r="F1216" i="13"/>
  <c r="L1216" i="13" s="1"/>
  <c r="F1217" i="13"/>
  <c r="L1217" i="13" s="1"/>
  <c r="F1218" i="13"/>
  <c r="L1218" i="13" s="1"/>
  <c r="F1219" i="13"/>
  <c r="L1219" i="13" s="1"/>
  <c r="F1220" i="13"/>
  <c r="L1220" i="13" s="1"/>
  <c r="F1221" i="13"/>
  <c r="L1221" i="13" s="1"/>
  <c r="F1222" i="13"/>
  <c r="L1222" i="13" s="1"/>
  <c r="F1223" i="13"/>
  <c r="L1223" i="13" s="1"/>
  <c r="F1224" i="13"/>
  <c r="L1224" i="13" s="1"/>
  <c r="F1225" i="13"/>
  <c r="L1225" i="13" s="1"/>
  <c r="F1226" i="13"/>
  <c r="L1226" i="13" s="1"/>
  <c r="F1227" i="13"/>
  <c r="L1227" i="13" s="1"/>
  <c r="F1228" i="13"/>
  <c r="L1228" i="13" s="1"/>
  <c r="F1229" i="13"/>
  <c r="L1229" i="13" s="1"/>
  <c r="F1230" i="13"/>
  <c r="L1230" i="13" s="1"/>
  <c r="F1231" i="13"/>
  <c r="L1231" i="13" s="1"/>
  <c r="F1232" i="13"/>
  <c r="L1232" i="13" s="1"/>
  <c r="F1233" i="13"/>
  <c r="L1233" i="13" s="1"/>
  <c r="F1234" i="13"/>
  <c r="L1234" i="13" s="1"/>
  <c r="F1235" i="13"/>
  <c r="L1235" i="13" s="1"/>
  <c r="F1236" i="13"/>
  <c r="L1236" i="13" s="1"/>
  <c r="F1237" i="13"/>
  <c r="L1237" i="13" s="1"/>
  <c r="F1238" i="13"/>
  <c r="L1238" i="13" s="1"/>
  <c r="F1239" i="13"/>
  <c r="L1239" i="13" s="1"/>
  <c r="F1240" i="13"/>
  <c r="L1240" i="13" s="1"/>
  <c r="F1241" i="13"/>
  <c r="L1241" i="13" s="1"/>
  <c r="F1242" i="13"/>
  <c r="L1242" i="13" s="1"/>
  <c r="F1243" i="13"/>
  <c r="L1243" i="13" s="1"/>
  <c r="F1244" i="13"/>
  <c r="L1244" i="13" s="1"/>
  <c r="F1245" i="13"/>
  <c r="L1245" i="13" s="1"/>
  <c r="F1246" i="13"/>
  <c r="L1246" i="13" s="1"/>
  <c r="F1247" i="13"/>
  <c r="L1247" i="13" s="1"/>
  <c r="F1248" i="13"/>
  <c r="L1248" i="13" s="1"/>
  <c r="F1249" i="13"/>
  <c r="L1249" i="13" s="1"/>
  <c r="F1250" i="13"/>
  <c r="L1250" i="13" s="1"/>
  <c r="F1251" i="13"/>
  <c r="L1251" i="13" s="1"/>
  <c r="F1252" i="13"/>
  <c r="L1252" i="13" s="1"/>
  <c r="F1253" i="13"/>
  <c r="L1253" i="13" s="1"/>
  <c r="F1254" i="13"/>
  <c r="L1254" i="13" s="1"/>
  <c r="F1255" i="13"/>
  <c r="L1255" i="13" s="1"/>
  <c r="F1256" i="13"/>
  <c r="L1256" i="13" s="1"/>
  <c r="F1257" i="13"/>
  <c r="L1257" i="13" s="1"/>
  <c r="F1258" i="13"/>
  <c r="L1258" i="13" s="1"/>
  <c r="F1259" i="13"/>
  <c r="L1259" i="13" s="1"/>
  <c r="F1260" i="13"/>
  <c r="L1260" i="13" s="1"/>
  <c r="F1261" i="13"/>
  <c r="L1261" i="13" s="1"/>
  <c r="F1262" i="13"/>
  <c r="L1262" i="13" s="1"/>
  <c r="F1263" i="13"/>
  <c r="L1263" i="13" s="1"/>
  <c r="F1264" i="13"/>
  <c r="L1264" i="13" s="1"/>
  <c r="F1265" i="13"/>
  <c r="L1265" i="13" s="1"/>
  <c r="F1266" i="13"/>
  <c r="L1266" i="13" s="1"/>
  <c r="F1267" i="13"/>
  <c r="L1267" i="13" s="1"/>
  <c r="F1268" i="13"/>
  <c r="L1268" i="13" s="1"/>
  <c r="F1269" i="13"/>
  <c r="L1269" i="13" s="1"/>
  <c r="F1270" i="13"/>
  <c r="L1270" i="13" s="1"/>
  <c r="F1271" i="13"/>
  <c r="L1271" i="13" s="1"/>
  <c r="F1272" i="13"/>
  <c r="L1272" i="13" s="1"/>
  <c r="F1273" i="13"/>
  <c r="L1273" i="13" s="1"/>
  <c r="F1274" i="13"/>
  <c r="L1274" i="13" s="1"/>
  <c r="F1275" i="13"/>
  <c r="L1275" i="13" s="1"/>
  <c r="F1276" i="13"/>
  <c r="L1276" i="13" s="1"/>
  <c r="F1277" i="13"/>
  <c r="L1277" i="13" s="1"/>
  <c r="F1278" i="13"/>
  <c r="L1278" i="13" s="1"/>
  <c r="F1279" i="13"/>
  <c r="L1279" i="13" s="1"/>
  <c r="F1280" i="13"/>
  <c r="L1280" i="13" s="1"/>
  <c r="F1281" i="13"/>
  <c r="L1281" i="13" s="1"/>
  <c r="F1282" i="13"/>
  <c r="L1282" i="13" s="1"/>
  <c r="F1283" i="13"/>
  <c r="L1283" i="13" s="1"/>
  <c r="F1284" i="13"/>
  <c r="L1284" i="13" s="1"/>
  <c r="F1285" i="13"/>
  <c r="L1285" i="13" s="1"/>
  <c r="F1286" i="13"/>
  <c r="L1286" i="13" s="1"/>
  <c r="F1287" i="13"/>
  <c r="L1287" i="13" s="1"/>
  <c r="F1288" i="13"/>
  <c r="L1288" i="13" s="1"/>
  <c r="F1289" i="13"/>
  <c r="L1289" i="13" s="1"/>
  <c r="F1290" i="13"/>
  <c r="L1290" i="13" s="1"/>
  <c r="F1291" i="13"/>
  <c r="L1291" i="13" s="1"/>
  <c r="F1292" i="13"/>
  <c r="L1292" i="13" s="1"/>
  <c r="F1293" i="13"/>
  <c r="L1293" i="13" s="1"/>
  <c r="F1294" i="13"/>
  <c r="L1294" i="13" s="1"/>
  <c r="F1295" i="13"/>
  <c r="L1295" i="13" s="1"/>
  <c r="F1296" i="13"/>
  <c r="L1296" i="13" s="1"/>
  <c r="F1297" i="13"/>
  <c r="L1297" i="13" s="1"/>
  <c r="F1298" i="13"/>
  <c r="L1298" i="13" s="1"/>
  <c r="F1299" i="13"/>
  <c r="L1299" i="13" s="1"/>
  <c r="F1300" i="13"/>
  <c r="L1300" i="13" s="1"/>
  <c r="F1301" i="13"/>
  <c r="L1301" i="13" s="1"/>
  <c r="F1302" i="13"/>
  <c r="L1302" i="13" s="1"/>
  <c r="F1303" i="13"/>
  <c r="L1303" i="13" s="1"/>
  <c r="F1304" i="13"/>
  <c r="L1304" i="13" s="1"/>
  <c r="F1305" i="13"/>
  <c r="L1305" i="13" s="1"/>
  <c r="F1306" i="13"/>
  <c r="L1306" i="13" s="1"/>
  <c r="F1307" i="13"/>
  <c r="L1307" i="13" s="1"/>
  <c r="F1308" i="13"/>
  <c r="L1308" i="13" s="1"/>
  <c r="F1309" i="13"/>
  <c r="L1309" i="13" s="1"/>
  <c r="F1310" i="13"/>
  <c r="L1310" i="13" s="1"/>
  <c r="F1311" i="13"/>
  <c r="L1311" i="13" s="1"/>
  <c r="F1312" i="13"/>
  <c r="L1312" i="13" s="1"/>
  <c r="F1313" i="13"/>
  <c r="L1313" i="13" s="1"/>
  <c r="F1314" i="13"/>
  <c r="L1314" i="13" s="1"/>
  <c r="F1315" i="13"/>
  <c r="L1315" i="13" s="1"/>
  <c r="F1316" i="13"/>
  <c r="L1316" i="13" s="1"/>
  <c r="F1317" i="13"/>
  <c r="L1317" i="13" s="1"/>
  <c r="F1318" i="13"/>
  <c r="L1318" i="13" s="1"/>
  <c r="F1319" i="13"/>
  <c r="L1319" i="13" s="1"/>
  <c r="F1320" i="13"/>
  <c r="L1320" i="13" s="1"/>
  <c r="F1321" i="13"/>
  <c r="L1321" i="13" s="1"/>
  <c r="F1322" i="13"/>
  <c r="L1322" i="13" s="1"/>
  <c r="F1323" i="13"/>
  <c r="L1323" i="13" s="1"/>
  <c r="F1324" i="13"/>
  <c r="L1324" i="13" s="1"/>
  <c r="F1325" i="13"/>
  <c r="L1325" i="13" s="1"/>
  <c r="F1326" i="13"/>
  <c r="L1326" i="13" s="1"/>
  <c r="F1327" i="13"/>
  <c r="L1327" i="13" s="1"/>
  <c r="F1328" i="13"/>
  <c r="L1328" i="13" s="1"/>
  <c r="F1329" i="13"/>
  <c r="L1329" i="13" s="1"/>
  <c r="F1330" i="13"/>
  <c r="L1330" i="13" s="1"/>
  <c r="F1331" i="13"/>
  <c r="L1331" i="13" s="1"/>
  <c r="F1332" i="13"/>
  <c r="L1332" i="13" s="1"/>
  <c r="F1333" i="13"/>
  <c r="L1333" i="13" s="1"/>
  <c r="F1334" i="13"/>
  <c r="L1334" i="13" s="1"/>
  <c r="F1335" i="13"/>
  <c r="L1335" i="13" s="1"/>
  <c r="F1336" i="13"/>
  <c r="L1336" i="13" s="1"/>
  <c r="F1337" i="13"/>
  <c r="L1337" i="13" s="1"/>
  <c r="F1338" i="13"/>
  <c r="L1338" i="13" s="1"/>
  <c r="F1339" i="13"/>
  <c r="L1339" i="13" s="1"/>
  <c r="F1340" i="13"/>
  <c r="L1340" i="13" s="1"/>
  <c r="F1341" i="13"/>
  <c r="L1341" i="13" s="1"/>
  <c r="F1342" i="13"/>
  <c r="L1342" i="13" s="1"/>
  <c r="F1343" i="13"/>
  <c r="L1343" i="13" s="1"/>
  <c r="F1344" i="13"/>
  <c r="L1344" i="13" s="1"/>
  <c r="F1345" i="13"/>
  <c r="L1345" i="13" s="1"/>
  <c r="F1346" i="13"/>
  <c r="L1346" i="13" s="1"/>
  <c r="F1347" i="13"/>
  <c r="L1347" i="13" s="1"/>
  <c r="F1348" i="13"/>
  <c r="L1348" i="13" s="1"/>
  <c r="F1349" i="13"/>
  <c r="L1349" i="13" s="1"/>
  <c r="F1350" i="13"/>
  <c r="L1350" i="13" s="1"/>
  <c r="F1351" i="13"/>
  <c r="L1351" i="13" s="1"/>
  <c r="F1352" i="13"/>
  <c r="L1352" i="13" s="1"/>
  <c r="F1353" i="13"/>
  <c r="L1353" i="13" s="1"/>
  <c r="F1354" i="13"/>
  <c r="L1354" i="13" s="1"/>
  <c r="F1355" i="13"/>
  <c r="L1355" i="13" s="1"/>
  <c r="F1356" i="13"/>
  <c r="L1356" i="13" s="1"/>
  <c r="F1357" i="13"/>
  <c r="L1357" i="13" s="1"/>
  <c r="F1358" i="13"/>
  <c r="L1358" i="13" s="1"/>
  <c r="F1359" i="13"/>
  <c r="L1359" i="13" s="1"/>
  <c r="F1360" i="13"/>
  <c r="L1360" i="13" s="1"/>
  <c r="F1361" i="13"/>
  <c r="L1361" i="13" s="1"/>
  <c r="F1362" i="13"/>
  <c r="L1362" i="13" s="1"/>
  <c r="F1363" i="13"/>
  <c r="L1363" i="13" s="1"/>
  <c r="F1364" i="13"/>
  <c r="L1364" i="13" s="1"/>
  <c r="F1365" i="13"/>
  <c r="L1365" i="13" s="1"/>
  <c r="F1366" i="13"/>
  <c r="L1366" i="13" s="1"/>
  <c r="F1367" i="13"/>
  <c r="L1367" i="13" s="1"/>
  <c r="F1368" i="13"/>
  <c r="L1368" i="13" s="1"/>
  <c r="F1369" i="13"/>
  <c r="L1369" i="13" s="1"/>
  <c r="F1370" i="13"/>
  <c r="L1370" i="13" s="1"/>
  <c r="F1371" i="13"/>
  <c r="L1371" i="13" s="1"/>
  <c r="F1372" i="13"/>
  <c r="L1372" i="13" s="1"/>
  <c r="F1373" i="13"/>
  <c r="L1373" i="13" s="1"/>
  <c r="F1374" i="13"/>
  <c r="L1374" i="13" s="1"/>
  <c r="F1375" i="13"/>
  <c r="L1375" i="13" s="1"/>
  <c r="F1376" i="13"/>
  <c r="L1376" i="13" s="1"/>
  <c r="F1377" i="13"/>
  <c r="L1377" i="13" s="1"/>
  <c r="F1378" i="13"/>
  <c r="L1378" i="13" s="1"/>
  <c r="F1379" i="13"/>
  <c r="L1379" i="13" s="1"/>
  <c r="F1380" i="13"/>
  <c r="L1380" i="13" s="1"/>
  <c r="F1381" i="13"/>
  <c r="L1381" i="13" s="1"/>
  <c r="F1382" i="13"/>
  <c r="L1382" i="13" s="1"/>
  <c r="F1383" i="13"/>
  <c r="L1383" i="13" s="1"/>
  <c r="F1384" i="13"/>
  <c r="L1384" i="13" s="1"/>
  <c r="F1385" i="13"/>
  <c r="L1385" i="13" s="1"/>
  <c r="F1386" i="13"/>
  <c r="L1386" i="13" s="1"/>
  <c r="F1387" i="13"/>
  <c r="L1387" i="13" s="1"/>
  <c r="F1388" i="13"/>
  <c r="L1388" i="13" s="1"/>
  <c r="F1389" i="13"/>
  <c r="L1389" i="13" s="1"/>
  <c r="F1390" i="13"/>
  <c r="L1390" i="13" s="1"/>
  <c r="F1391" i="13"/>
  <c r="L1391" i="13" s="1"/>
  <c r="F1392" i="13"/>
  <c r="L1392" i="13" s="1"/>
  <c r="F1393" i="13"/>
  <c r="L1393" i="13" s="1"/>
  <c r="F1394" i="13"/>
  <c r="L1394" i="13" s="1"/>
  <c r="F1395" i="13"/>
  <c r="L1395" i="13" s="1"/>
  <c r="F1396" i="13"/>
  <c r="L1396" i="13" s="1"/>
  <c r="F1397" i="13"/>
  <c r="L1397" i="13" s="1"/>
  <c r="F1398" i="13"/>
  <c r="L1398" i="13" s="1"/>
  <c r="F1399" i="13"/>
  <c r="L1399" i="13" s="1"/>
  <c r="F1400" i="13"/>
  <c r="L1400" i="13" s="1"/>
  <c r="F1401" i="13"/>
  <c r="L1401" i="13" s="1"/>
  <c r="F1402" i="13"/>
  <c r="L1402" i="13" s="1"/>
  <c r="F1403" i="13"/>
  <c r="L1403" i="13" s="1"/>
  <c r="F1404" i="13"/>
  <c r="L1404" i="13" s="1"/>
  <c r="F1405" i="13"/>
  <c r="L1405" i="13" s="1"/>
  <c r="F1406" i="13"/>
  <c r="L1406" i="13" s="1"/>
  <c r="F1407" i="13"/>
  <c r="L1407" i="13" s="1"/>
  <c r="F1408" i="13"/>
  <c r="L1408" i="13" s="1"/>
  <c r="F1409" i="13"/>
  <c r="L1409" i="13" s="1"/>
  <c r="F1410" i="13"/>
  <c r="L1410" i="13" s="1"/>
  <c r="F1411" i="13"/>
  <c r="L1411" i="13" s="1"/>
  <c r="F1412" i="13"/>
  <c r="L1412" i="13" s="1"/>
  <c r="F1413" i="13"/>
  <c r="L1413" i="13" s="1"/>
  <c r="F1414" i="13"/>
  <c r="L1414" i="13" s="1"/>
  <c r="F1415" i="13"/>
  <c r="L1415" i="13" s="1"/>
  <c r="F1416" i="13"/>
  <c r="L1416" i="13" s="1"/>
  <c r="F1417" i="13"/>
  <c r="L1417" i="13" s="1"/>
  <c r="F1418" i="13"/>
  <c r="L1418" i="13" s="1"/>
  <c r="F1419" i="13"/>
  <c r="L1419" i="13" s="1"/>
  <c r="F1420" i="13"/>
  <c r="L1420" i="13" s="1"/>
  <c r="F1421" i="13"/>
  <c r="L1421" i="13" s="1"/>
  <c r="F1422" i="13"/>
  <c r="L1422" i="13" s="1"/>
  <c r="F1423" i="13"/>
  <c r="L1423" i="13" s="1"/>
  <c r="F1424" i="13"/>
  <c r="L1424" i="13" s="1"/>
  <c r="F1425" i="13"/>
  <c r="L1425" i="13" s="1"/>
  <c r="F1426" i="13"/>
  <c r="L1426" i="13" s="1"/>
  <c r="F1427" i="13"/>
  <c r="L1427" i="13" s="1"/>
  <c r="F1428" i="13"/>
  <c r="L1428" i="13" s="1"/>
  <c r="F1429" i="13"/>
  <c r="L1429" i="13" s="1"/>
  <c r="F1430" i="13"/>
  <c r="L1430" i="13" s="1"/>
  <c r="F1431" i="13"/>
  <c r="L1431" i="13" s="1"/>
  <c r="F1432" i="13"/>
  <c r="L1432" i="13" s="1"/>
  <c r="F1433" i="13"/>
  <c r="L1433" i="13" s="1"/>
  <c r="F1434" i="13"/>
  <c r="L1434" i="13" s="1"/>
  <c r="F1435" i="13"/>
  <c r="L1435" i="13" s="1"/>
  <c r="F1436" i="13"/>
  <c r="L1436" i="13" s="1"/>
  <c r="F1437" i="13"/>
  <c r="L1437" i="13" s="1"/>
  <c r="F1438" i="13"/>
  <c r="L1438" i="13" s="1"/>
  <c r="F1439" i="13"/>
  <c r="L1439" i="13" s="1"/>
  <c r="F1440" i="13"/>
  <c r="L1440" i="13" s="1"/>
  <c r="F1441" i="13"/>
  <c r="L1441" i="13" s="1"/>
  <c r="F1442" i="13"/>
  <c r="L1442" i="13" s="1"/>
  <c r="F1443" i="13"/>
  <c r="L1443" i="13" s="1"/>
  <c r="F1444" i="13"/>
  <c r="L1444" i="13" s="1"/>
  <c r="F1445" i="13"/>
  <c r="L1445" i="13" s="1"/>
  <c r="F1446" i="13"/>
  <c r="L1446" i="13" s="1"/>
  <c r="F1447" i="13"/>
  <c r="L1447" i="13" s="1"/>
  <c r="F1448" i="13"/>
  <c r="L1448" i="13" s="1"/>
  <c r="F1449" i="13"/>
  <c r="L1449" i="13" s="1"/>
  <c r="F1450" i="13"/>
  <c r="L1450" i="13" s="1"/>
  <c r="F1451" i="13"/>
  <c r="L1451" i="13" s="1"/>
  <c r="F1452" i="13"/>
  <c r="L1452" i="13" s="1"/>
  <c r="F1453" i="13"/>
  <c r="L1453" i="13" s="1"/>
  <c r="F1454" i="13"/>
  <c r="L1454" i="13" s="1"/>
  <c r="F1455" i="13"/>
  <c r="L1455" i="13" s="1"/>
  <c r="F1456" i="13"/>
  <c r="L1456" i="13" s="1"/>
  <c r="F1457" i="13"/>
  <c r="L1457" i="13" s="1"/>
  <c r="F1458" i="13"/>
  <c r="L1458" i="13" s="1"/>
  <c r="F1459" i="13"/>
  <c r="L1459" i="13" s="1"/>
  <c r="F1460" i="13"/>
  <c r="L1460" i="13" s="1"/>
  <c r="F1461" i="13"/>
  <c r="L1461" i="13" s="1"/>
  <c r="F1462" i="13"/>
  <c r="L1462" i="13" s="1"/>
  <c r="F1463" i="13"/>
  <c r="L1463" i="13" s="1"/>
  <c r="F1464" i="13"/>
  <c r="L1464" i="13" s="1"/>
  <c r="F1465" i="13"/>
  <c r="L1465" i="13" s="1"/>
  <c r="F1466" i="13"/>
  <c r="L1466" i="13" s="1"/>
  <c r="F1467" i="13"/>
  <c r="L1467" i="13" s="1"/>
  <c r="F1468" i="13"/>
  <c r="L1468" i="13" s="1"/>
  <c r="F1469" i="13"/>
  <c r="L1469" i="13" s="1"/>
  <c r="F1470" i="13"/>
  <c r="L1470" i="13" s="1"/>
  <c r="F1471" i="13"/>
  <c r="L1471" i="13" s="1"/>
  <c r="F1472" i="13"/>
  <c r="L1472" i="13" s="1"/>
  <c r="F1473" i="13"/>
  <c r="L1473" i="13" s="1"/>
  <c r="F1474" i="13"/>
  <c r="L1474" i="13" s="1"/>
  <c r="F1475" i="13"/>
  <c r="L1475" i="13" s="1"/>
  <c r="F1476" i="13"/>
  <c r="L1476" i="13" s="1"/>
  <c r="F1477" i="13"/>
  <c r="L1477" i="13" s="1"/>
  <c r="F1478" i="13"/>
  <c r="L1478" i="13" s="1"/>
  <c r="F1479" i="13"/>
  <c r="L1479" i="13" s="1"/>
  <c r="F1480" i="13"/>
  <c r="L1480" i="13" s="1"/>
  <c r="F1481" i="13"/>
  <c r="L1481" i="13" s="1"/>
  <c r="F1482" i="13"/>
  <c r="L1482" i="13" s="1"/>
  <c r="F1483" i="13"/>
  <c r="L1483" i="13" s="1"/>
  <c r="F1484" i="13"/>
  <c r="L1484" i="13" s="1"/>
  <c r="F1485" i="13"/>
  <c r="L1485" i="13" s="1"/>
  <c r="F1486" i="13"/>
  <c r="L1486" i="13" s="1"/>
  <c r="F1487" i="13"/>
  <c r="L1487" i="13" s="1"/>
  <c r="F1488" i="13"/>
  <c r="L1488" i="13" s="1"/>
  <c r="F1489" i="13"/>
  <c r="L1489" i="13" s="1"/>
  <c r="F1490" i="13"/>
  <c r="L1490" i="13" s="1"/>
  <c r="F1491" i="13"/>
  <c r="L1491" i="13" s="1"/>
  <c r="F1492" i="13"/>
  <c r="L1492" i="13" s="1"/>
  <c r="F1493" i="13"/>
  <c r="L1493" i="13" s="1"/>
  <c r="F1494" i="13"/>
  <c r="L1494" i="13" s="1"/>
  <c r="F1495" i="13"/>
  <c r="L1495" i="13" s="1"/>
  <c r="F1496" i="13"/>
  <c r="L1496" i="13" s="1"/>
  <c r="F1497" i="13"/>
  <c r="L1497" i="13" s="1"/>
  <c r="F1498" i="13"/>
  <c r="L1498" i="13" s="1"/>
  <c r="F1499" i="13"/>
  <c r="L1499" i="13" s="1"/>
  <c r="F1500" i="13"/>
  <c r="L1500" i="13" s="1"/>
  <c r="F1501" i="13"/>
  <c r="L1501" i="13" s="1"/>
  <c r="F1502" i="13"/>
  <c r="L1502" i="13" s="1"/>
  <c r="F1503" i="13"/>
  <c r="L1503" i="13" s="1"/>
  <c r="F1504" i="13"/>
  <c r="L1504" i="13" s="1"/>
  <c r="F1505" i="13"/>
  <c r="L1505" i="13" s="1"/>
  <c r="F1506" i="13"/>
  <c r="L1506" i="13" s="1"/>
  <c r="F1507" i="13"/>
  <c r="L1507" i="13" s="1"/>
  <c r="F1508" i="13"/>
  <c r="L1508" i="13" s="1"/>
  <c r="F1509" i="13"/>
  <c r="L1509" i="13" s="1"/>
  <c r="F1510" i="13"/>
  <c r="L1510" i="13" s="1"/>
  <c r="F1511" i="13"/>
  <c r="L1511" i="13" s="1"/>
  <c r="F1512" i="13"/>
  <c r="L1512" i="13" s="1"/>
  <c r="F1513" i="13"/>
  <c r="L1513" i="13" s="1"/>
  <c r="F1514" i="13"/>
  <c r="L1514" i="13" s="1"/>
  <c r="F1515" i="13"/>
  <c r="L1515" i="13" s="1"/>
  <c r="F1516" i="13"/>
  <c r="L1516" i="13" s="1"/>
  <c r="F1517" i="13"/>
  <c r="L1517" i="13" s="1"/>
  <c r="F1518" i="13"/>
  <c r="L1518" i="13" s="1"/>
  <c r="F1519" i="13"/>
  <c r="L1519" i="13" s="1"/>
  <c r="F1520" i="13"/>
  <c r="L1520" i="13" s="1"/>
  <c r="F1521" i="13"/>
  <c r="L1521" i="13" s="1"/>
  <c r="F1522" i="13"/>
  <c r="L1522" i="13" s="1"/>
  <c r="F1523" i="13"/>
  <c r="L1523" i="13" s="1"/>
  <c r="F1524" i="13"/>
  <c r="L1524" i="13" s="1"/>
  <c r="F1525" i="13"/>
  <c r="L1525" i="13" s="1"/>
  <c r="F1526" i="13"/>
  <c r="L1526" i="13" s="1"/>
  <c r="F1527" i="13"/>
  <c r="L1527" i="13" s="1"/>
  <c r="F1528" i="13"/>
  <c r="L1528" i="13" s="1"/>
  <c r="F1529" i="13"/>
  <c r="L1529" i="13" s="1"/>
  <c r="F1530" i="13"/>
  <c r="L1530" i="13" s="1"/>
  <c r="F1531" i="13"/>
  <c r="L1531" i="13" s="1"/>
  <c r="F1532" i="13"/>
  <c r="L1532" i="13" s="1"/>
  <c r="F1533" i="13"/>
  <c r="L1533" i="13" s="1"/>
  <c r="F1534" i="13"/>
  <c r="L1534" i="13" s="1"/>
  <c r="F1535" i="13"/>
  <c r="L1535" i="13" s="1"/>
  <c r="F1536" i="13"/>
  <c r="L1536" i="13" s="1"/>
  <c r="F1537" i="13"/>
  <c r="L1537" i="13" s="1"/>
  <c r="F1538" i="13"/>
  <c r="L1538" i="13" s="1"/>
  <c r="F1539" i="13"/>
  <c r="L1539" i="13" s="1"/>
  <c r="F1540" i="13"/>
  <c r="L1540" i="13" s="1"/>
  <c r="F1541" i="13"/>
  <c r="L1541" i="13" s="1"/>
  <c r="F1542" i="13"/>
  <c r="L1542" i="13" s="1"/>
  <c r="F1543" i="13"/>
  <c r="L1543" i="13" s="1"/>
  <c r="F1544" i="13"/>
  <c r="L1544" i="13" s="1"/>
  <c r="F1545" i="13"/>
  <c r="L1545" i="13" s="1"/>
  <c r="F1546" i="13"/>
  <c r="L1546" i="13" s="1"/>
  <c r="F1547" i="13"/>
  <c r="L1547" i="13" s="1"/>
  <c r="F1548" i="13"/>
  <c r="L1548" i="13" s="1"/>
  <c r="F1549" i="13"/>
  <c r="L1549" i="13" s="1"/>
  <c r="F1550" i="13"/>
  <c r="L1550" i="13" s="1"/>
  <c r="F1551" i="13"/>
  <c r="L1551" i="13" s="1"/>
  <c r="F1552" i="13"/>
  <c r="L1552" i="13" s="1"/>
  <c r="F1553" i="13"/>
  <c r="L1553" i="13" s="1"/>
  <c r="F1554" i="13"/>
  <c r="L1554" i="13" s="1"/>
  <c r="F1555" i="13"/>
  <c r="L1555" i="13" s="1"/>
  <c r="F1556" i="13"/>
  <c r="L1556" i="13" s="1"/>
  <c r="F1557" i="13"/>
  <c r="L1557" i="13" s="1"/>
  <c r="F1558" i="13"/>
  <c r="L1558" i="13" s="1"/>
  <c r="F1559" i="13"/>
  <c r="L1559" i="13" s="1"/>
  <c r="F1560" i="13"/>
  <c r="L1560" i="13" s="1"/>
  <c r="F1561" i="13"/>
  <c r="L1561" i="13" s="1"/>
  <c r="F1562" i="13"/>
  <c r="L1562" i="13" s="1"/>
  <c r="F1563" i="13"/>
  <c r="L1563" i="13" s="1"/>
  <c r="F1564" i="13"/>
  <c r="L1564" i="13" s="1"/>
  <c r="F1565" i="13"/>
  <c r="L1565" i="13" s="1"/>
  <c r="F1566" i="13"/>
  <c r="L1566" i="13" s="1"/>
  <c r="F1567" i="13"/>
  <c r="L1567" i="13" s="1"/>
  <c r="F1568" i="13"/>
  <c r="L1568" i="13" s="1"/>
  <c r="F1569" i="13"/>
  <c r="L1569" i="13" s="1"/>
  <c r="F1570" i="13"/>
  <c r="L1570" i="13" s="1"/>
  <c r="F1571" i="13"/>
  <c r="L1571" i="13" s="1"/>
  <c r="F1572" i="13"/>
  <c r="L1572" i="13" s="1"/>
  <c r="F1573" i="13"/>
  <c r="L1573" i="13" s="1"/>
  <c r="F1574" i="13"/>
  <c r="L1574" i="13" s="1"/>
  <c r="F1575" i="13"/>
  <c r="L1575" i="13" s="1"/>
  <c r="F1576" i="13"/>
  <c r="L1576" i="13" s="1"/>
  <c r="F1577" i="13"/>
  <c r="L1577" i="13" s="1"/>
  <c r="F1578" i="13"/>
  <c r="L1578" i="13" s="1"/>
  <c r="F1579" i="13"/>
  <c r="L1579" i="13" s="1"/>
  <c r="F1580" i="13"/>
  <c r="L1580" i="13" s="1"/>
  <c r="F1581" i="13"/>
  <c r="L1581" i="13" s="1"/>
  <c r="F1582" i="13"/>
  <c r="L1582" i="13" s="1"/>
  <c r="F1583" i="13"/>
  <c r="L1583" i="13" s="1"/>
  <c r="F1584" i="13"/>
  <c r="L1584" i="13" s="1"/>
  <c r="F1585" i="13"/>
  <c r="L1585" i="13" s="1"/>
  <c r="F1586" i="13"/>
  <c r="L1586" i="13" s="1"/>
  <c r="F1587" i="13"/>
  <c r="L1587" i="13" s="1"/>
  <c r="F1588" i="13"/>
  <c r="L1588" i="13" s="1"/>
  <c r="F1589" i="13"/>
  <c r="L1589" i="13" s="1"/>
  <c r="F1590" i="13"/>
  <c r="L1590" i="13" s="1"/>
  <c r="F1591" i="13"/>
  <c r="L1591" i="13" s="1"/>
  <c r="F1592" i="13"/>
  <c r="L1592" i="13" s="1"/>
  <c r="F1593" i="13"/>
  <c r="L1593" i="13" s="1"/>
  <c r="F1594" i="13"/>
  <c r="L1594" i="13" s="1"/>
  <c r="F1595" i="13"/>
  <c r="L1595" i="13" s="1"/>
  <c r="F1596" i="13"/>
  <c r="L1596" i="13" s="1"/>
  <c r="F1597" i="13"/>
  <c r="L1597" i="13" s="1"/>
  <c r="F1598" i="13"/>
  <c r="L1598" i="13" s="1"/>
  <c r="F1599" i="13"/>
  <c r="L1599" i="13" s="1"/>
  <c r="F1600" i="13"/>
  <c r="L1600" i="13" s="1"/>
  <c r="F1601" i="13"/>
  <c r="L1601" i="13" s="1"/>
  <c r="F1602" i="13"/>
  <c r="L1602" i="13" s="1"/>
  <c r="F1603" i="13"/>
  <c r="L1603" i="13" s="1"/>
  <c r="F1604" i="13"/>
  <c r="L1604" i="13" s="1"/>
  <c r="F1605" i="13"/>
  <c r="L1605" i="13" s="1"/>
  <c r="F1606" i="13"/>
  <c r="L1606" i="13" s="1"/>
  <c r="F1607" i="13"/>
  <c r="L1607" i="13" s="1"/>
  <c r="F1608" i="13"/>
  <c r="L1608" i="13" s="1"/>
  <c r="F1609" i="13"/>
  <c r="L1609" i="13" s="1"/>
  <c r="F1610" i="13"/>
  <c r="L1610" i="13" s="1"/>
  <c r="F1611" i="13"/>
  <c r="L1611" i="13" s="1"/>
  <c r="F1612" i="13"/>
  <c r="L1612" i="13" s="1"/>
  <c r="F1613" i="13"/>
  <c r="L1613" i="13" s="1"/>
  <c r="F1614" i="13"/>
  <c r="L1614" i="13" s="1"/>
  <c r="F1615" i="13"/>
  <c r="L1615" i="13" s="1"/>
  <c r="F1616" i="13"/>
  <c r="L1616" i="13" s="1"/>
  <c r="F1617" i="13"/>
  <c r="L1617" i="13" s="1"/>
  <c r="F1618" i="13"/>
  <c r="L1618" i="13" s="1"/>
  <c r="F1619" i="13"/>
  <c r="L1619" i="13" s="1"/>
  <c r="F1620" i="13"/>
  <c r="L1620" i="13" s="1"/>
  <c r="F1621" i="13"/>
  <c r="L1621" i="13" s="1"/>
  <c r="F1622" i="13"/>
  <c r="L1622" i="13" s="1"/>
  <c r="F1623" i="13"/>
  <c r="L1623" i="13" s="1"/>
  <c r="F1624" i="13"/>
  <c r="L1624" i="13" s="1"/>
  <c r="F1625" i="13"/>
  <c r="L1625" i="13" s="1"/>
  <c r="F1626" i="13"/>
  <c r="L1626" i="13" s="1"/>
  <c r="F1627" i="13"/>
  <c r="L1627" i="13" s="1"/>
  <c r="F1628" i="13"/>
  <c r="L1628" i="13" s="1"/>
  <c r="F1629" i="13"/>
  <c r="L1629" i="13" s="1"/>
  <c r="F1630" i="13"/>
  <c r="L1630" i="13" s="1"/>
  <c r="F1631" i="13"/>
  <c r="L1631" i="13" s="1"/>
  <c r="F1632" i="13"/>
  <c r="L1632" i="13" s="1"/>
  <c r="F1633" i="13"/>
  <c r="L1633" i="13" s="1"/>
  <c r="F1634" i="13"/>
  <c r="L1634" i="13" s="1"/>
  <c r="F1635" i="13"/>
  <c r="L1635" i="13" s="1"/>
  <c r="F1636" i="13"/>
  <c r="L1636" i="13" s="1"/>
  <c r="F1637" i="13"/>
  <c r="L1637" i="13" s="1"/>
  <c r="F1638" i="13"/>
  <c r="L1638" i="13" s="1"/>
  <c r="F1639" i="13"/>
  <c r="L1639" i="13" s="1"/>
  <c r="F1640" i="13"/>
  <c r="L1640" i="13" s="1"/>
  <c r="F1641" i="13"/>
  <c r="L1641" i="13" s="1"/>
  <c r="F1642" i="13"/>
  <c r="L1642" i="13" s="1"/>
  <c r="F1643" i="13"/>
  <c r="L1643" i="13" s="1"/>
  <c r="F1644" i="13"/>
  <c r="L1644" i="13" s="1"/>
  <c r="F1645" i="13"/>
  <c r="L1645" i="13" s="1"/>
  <c r="F1646" i="13"/>
  <c r="L1646" i="13" s="1"/>
  <c r="F1647" i="13"/>
  <c r="L1647" i="13" s="1"/>
  <c r="F1648" i="13"/>
  <c r="L1648" i="13" s="1"/>
  <c r="F1649" i="13"/>
  <c r="L1649" i="13" s="1"/>
  <c r="F1650" i="13"/>
  <c r="L1650" i="13" s="1"/>
  <c r="F1651" i="13"/>
  <c r="L1651" i="13" s="1"/>
  <c r="F1652" i="13"/>
  <c r="L1652" i="13" s="1"/>
  <c r="F1653" i="13"/>
  <c r="L1653" i="13" s="1"/>
  <c r="F1654" i="13"/>
  <c r="L1654" i="13" s="1"/>
  <c r="F1655" i="13"/>
  <c r="L1655" i="13" s="1"/>
  <c r="F1656" i="13"/>
  <c r="L1656" i="13" s="1"/>
  <c r="F1657" i="13"/>
  <c r="L1657" i="13" s="1"/>
  <c r="F1658" i="13"/>
  <c r="L1658" i="13" s="1"/>
  <c r="F1659" i="13"/>
  <c r="L1659" i="13" s="1"/>
  <c r="F1660" i="13"/>
  <c r="L1660" i="13" s="1"/>
  <c r="F1661" i="13"/>
  <c r="L1661" i="13" s="1"/>
  <c r="F1662" i="13"/>
  <c r="L1662" i="13" s="1"/>
  <c r="F1663" i="13"/>
  <c r="L1663" i="13" s="1"/>
  <c r="F1664" i="13"/>
  <c r="L1664" i="13" s="1"/>
  <c r="F1665" i="13"/>
  <c r="L1665" i="13" s="1"/>
  <c r="F1666" i="13"/>
  <c r="L1666" i="13" s="1"/>
  <c r="F1667" i="13"/>
  <c r="L1667" i="13" s="1"/>
  <c r="F1668" i="13"/>
  <c r="L1668" i="13" s="1"/>
  <c r="F1669" i="13"/>
  <c r="L1669" i="13" s="1"/>
  <c r="F1670" i="13"/>
  <c r="L1670" i="13" s="1"/>
  <c r="F1671" i="13"/>
  <c r="L1671" i="13" s="1"/>
  <c r="F1672" i="13"/>
  <c r="L1672" i="13" s="1"/>
  <c r="F1673" i="13"/>
  <c r="L1673" i="13" s="1"/>
  <c r="F1674" i="13"/>
  <c r="L1674" i="13" s="1"/>
  <c r="F1675" i="13"/>
  <c r="L1675" i="13" s="1"/>
  <c r="F1676" i="13"/>
  <c r="L1676" i="13" s="1"/>
  <c r="F1677" i="13"/>
  <c r="L1677" i="13" s="1"/>
  <c r="F1678" i="13"/>
  <c r="L1678" i="13" s="1"/>
  <c r="F1679" i="13"/>
  <c r="L1679" i="13" s="1"/>
  <c r="F1680" i="13"/>
  <c r="L1680" i="13" s="1"/>
  <c r="F1681" i="13"/>
  <c r="L1681" i="13" s="1"/>
  <c r="F1682" i="13"/>
  <c r="L1682" i="13" s="1"/>
  <c r="F1683" i="13"/>
  <c r="L1683" i="13" s="1"/>
  <c r="F1684" i="13"/>
  <c r="L1684" i="13" s="1"/>
  <c r="F1685" i="13"/>
  <c r="L1685" i="13" s="1"/>
  <c r="F1686" i="13"/>
  <c r="L1686" i="13" s="1"/>
  <c r="F1687" i="13"/>
  <c r="L1687" i="13" s="1"/>
  <c r="F1688" i="13"/>
  <c r="L1688" i="13" s="1"/>
  <c r="F1689" i="13"/>
  <c r="L1689" i="13" s="1"/>
  <c r="F1690" i="13"/>
  <c r="L1690" i="13" s="1"/>
  <c r="F1691" i="13"/>
  <c r="L1691" i="13" s="1"/>
  <c r="F1692" i="13"/>
  <c r="L1692" i="13" s="1"/>
  <c r="F1693" i="13"/>
  <c r="L1693" i="13" s="1"/>
  <c r="F1694" i="13"/>
  <c r="L1694" i="13" s="1"/>
  <c r="F1695" i="13"/>
  <c r="L1695" i="13" s="1"/>
  <c r="F1696" i="13"/>
  <c r="L1696" i="13" s="1"/>
  <c r="F1697" i="13"/>
  <c r="L1697" i="13" s="1"/>
  <c r="F1698" i="13"/>
  <c r="L1698" i="13" s="1"/>
  <c r="F1699" i="13"/>
  <c r="L1699" i="13" s="1"/>
  <c r="F1700" i="13"/>
  <c r="L1700" i="13" s="1"/>
  <c r="F1701" i="13"/>
  <c r="L1701" i="13" s="1"/>
  <c r="F1702" i="13"/>
  <c r="L1702" i="13" s="1"/>
  <c r="F1703" i="13"/>
  <c r="L1703" i="13" s="1"/>
  <c r="F1704" i="13"/>
  <c r="L1704" i="13" s="1"/>
  <c r="F1705" i="13"/>
  <c r="L1705" i="13" s="1"/>
  <c r="F1706" i="13"/>
  <c r="L1706" i="13" s="1"/>
  <c r="F1707" i="13"/>
  <c r="L1707" i="13" s="1"/>
  <c r="F1708" i="13"/>
  <c r="L1708" i="13" s="1"/>
  <c r="F1709" i="13"/>
  <c r="L1709" i="13" s="1"/>
  <c r="F1710" i="13"/>
  <c r="L1710" i="13" s="1"/>
  <c r="F1711" i="13"/>
  <c r="L1711" i="13" s="1"/>
  <c r="F1712" i="13"/>
  <c r="L1712" i="13" s="1"/>
  <c r="F1713" i="13"/>
  <c r="L1713" i="13" s="1"/>
  <c r="F1714" i="13"/>
  <c r="L1714" i="13" s="1"/>
  <c r="F1715" i="13"/>
  <c r="L1715" i="13" s="1"/>
  <c r="F1716" i="13"/>
  <c r="L1716" i="13" s="1"/>
  <c r="F1717" i="13"/>
  <c r="L1717" i="13" s="1"/>
  <c r="F1718" i="13"/>
  <c r="L1718" i="13" s="1"/>
  <c r="F1719" i="13"/>
  <c r="L1719" i="13" s="1"/>
  <c r="F1720" i="13"/>
  <c r="L1720" i="13" s="1"/>
  <c r="F1721" i="13"/>
  <c r="L1721" i="13" s="1"/>
  <c r="F1722" i="13"/>
  <c r="L1722" i="13" s="1"/>
  <c r="F1723" i="13"/>
  <c r="L1723" i="13" s="1"/>
  <c r="F1724" i="13"/>
  <c r="L1724" i="13" s="1"/>
  <c r="F1725" i="13"/>
  <c r="L1725" i="13" s="1"/>
  <c r="F1726" i="13"/>
  <c r="L1726" i="13" s="1"/>
  <c r="F1727" i="13"/>
  <c r="L1727" i="13" s="1"/>
  <c r="F1728" i="13"/>
  <c r="L1728" i="13" s="1"/>
  <c r="F1729" i="13"/>
  <c r="L1729" i="13" s="1"/>
  <c r="F1730" i="13"/>
  <c r="L1730" i="13" s="1"/>
  <c r="F1731" i="13"/>
  <c r="L1731" i="13" s="1"/>
  <c r="F1732" i="13"/>
  <c r="L1732" i="13" s="1"/>
  <c r="F1733" i="13"/>
  <c r="L1733" i="13" s="1"/>
  <c r="F1734" i="13"/>
  <c r="L1734" i="13" s="1"/>
  <c r="F1735" i="13"/>
  <c r="L1735" i="13" s="1"/>
  <c r="F1736" i="13"/>
  <c r="L1736" i="13" s="1"/>
  <c r="F1737" i="13"/>
  <c r="L1737" i="13" s="1"/>
  <c r="F1738" i="13"/>
  <c r="L1738" i="13" s="1"/>
  <c r="F1739" i="13"/>
  <c r="L1739" i="13" s="1"/>
  <c r="F1740" i="13"/>
  <c r="L1740" i="13" s="1"/>
  <c r="F1741" i="13"/>
  <c r="L1741" i="13" s="1"/>
  <c r="F1742" i="13"/>
  <c r="L1742" i="13" s="1"/>
  <c r="F1743" i="13"/>
  <c r="L1743" i="13" s="1"/>
  <c r="F1744" i="13"/>
  <c r="L1744" i="13" s="1"/>
  <c r="F1745" i="13"/>
  <c r="L1745" i="13" s="1"/>
  <c r="F1746" i="13"/>
  <c r="L1746" i="13" s="1"/>
  <c r="F1747" i="13"/>
  <c r="L1747" i="13" s="1"/>
  <c r="F1748" i="13"/>
  <c r="L1748" i="13" s="1"/>
  <c r="F1749" i="13"/>
  <c r="L1749" i="13" s="1"/>
  <c r="F1750" i="13"/>
  <c r="L1750" i="13" s="1"/>
  <c r="F1751" i="13"/>
  <c r="L1751" i="13" s="1"/>
  <c r="F1752" i="13"/>
  <c r="L1752" i="13" s="1"/>
  <c r="F1753" i="13"/>
  <c r="L1753" i="13" s="1"/>
  <c r="F1754" i="13"/>
  <c r="L1754" i="13" s="1"/>
  <c r="F1755" i="13"/>
  <c r="L1755" i="13" s="1"/>
  <c r="F1756" i="13"/>
  <c r="L1756" i="13" s="1"/>
  <c r="F1757" i="13"/>
  <c r="L1757" i="13" s="1"/>
  <c r="F1758" i="13"/>
  <c r="L1758" i="13" s="1"/>
  <c r="F1759" i="13"/>
  <c r="L1759" i="13" s="1"/>
  <c r="F1760" i="13"/>
  <c r="L1760" i="13" s="1"/>
  <c r="F1761" i="13"/>
  <c r="L1761" i="13" s="1"/>
  <c r="F1762" i="13"/>
  <c r="L1762" i="13" s="1"/>
  <c r="F1763" i="13"/>
  <c r="L1763" i="13" s="1"/>
  <c r="F1764" i="13"/>
  <c r="L1764" i="13" s="1"/>
  <c r="F1765" i="13"/>
  <c r="L1765" i="13" s="1"/>
  <c r="F1766" i="13"/>
  <c r="L1766" i="13" s="1"/>
  <c r="F1767" i="13"/>
  <c r="L1767" i="13" s="1"/>
  <c r="F1768" i="13"/>
  <c r="L1768" i="13" s="1"/>
  <c r="F1769" i="13"/>
  <c r="L1769" i="13" s="1"/>
  <c r="F1770" i="13"/>
  <c r="L1770" i="13" s="1"/>
  <c r="F1771" i="13"/>
  <c r="L1771" i="13" s="1"/>
  <c r="F1772" i="13"/>
  <c r="L1772" i="13" s="1"/>
  <c r="F1773" i="13"/>
  <c r="L1773" i="13" s="1"/>
  <c r="F1774" i="13"/>
  <c r="L1774" i="13" s="1"/>
  <c r="F1775" i="13"/>
  <c r="L1775" i="13" s="1"/>
  <c r="F1776" i="13"/>
  <c r="L1776" i="13" s="1"/>
  <c r="F1777" i="13"/>
  <c r="L1777" i="13" s="1"/>
  <c r="F1778" i="13"/>
  <c r="L1778" i="13" s="1"/>
  <c r="F1779" i="13"/>
  <c r="L1779" i="13" s="1"/>
  <c r="F1780" i="13"/>
  <c r="L1780" i="13" s="1"/>
  <c r="F1781" i="13"/>
  <c r="L1781" i="13" s="1"/>
  <c r="F1782" i="13"/>
  <c r="L1782" i="13" s="1"/>
  <c r="F1783" i="13"/>
  <c r="L1783" i="13" s="1"/>
  <c r="F1784" i="13"/>
  <c r="L1784" i="13" s="1"/>
  <c r="F1785" i="13"/>
  <c r="L1785" i="13" s="1"/>
  <c r="F1786" i="13"/>
  <c r="L1786" i="13" s="1"/>
  <c r="F1787" i="13"/>
  <c r="L1787" i="13" s="1"/>
  <c r="F1788" i="13"/>
  <c r="L1788" i="13" s="1"/>
  <c r="F1789" i="13"/>
  <c r="L1789" i="13" s="1"/>
  <c r="F1790" i="13"/>
  <c r="L1790" i="13" s="1"/>
  <c r="F1791" i="13"/>
  <c r="L1791" i="13" s="1"/>
  <c r="F1792" i="13"/>
  <c r="L1792" i="13" s="1"/>
  <c r="F1793" i="13"/>
  <c r="L1793" i="13" s="1"/>
  <c r="F1794" i="13"/>
  <c r="L1794" i="13" s="1"/>
  <c r="F1795" i="13"/>
  <c r="L1795" i="13" s="1"/>
  <c r="F1796" i="13"/>
  <c r="L1796" i="13" s="1"/>
  <c r="F1797" i="13"/>
  <c r="L1797" i="13" s="1"/>
  <c r="F1798" i="13"/>
  <c r="L1798" i="13" s="1"/>
  <c r="F1799" i="13"/>
  <c r="L1799" i="13" s="1"/>
  <c r="F1800" i="13"/>
  <c r="L1800" i="13" s="1"/>
  <c r="F1801" i="13"/>
  <c r="L1801" i="13" s="1"/>
  <c r="F1802" i="13"/>
  <c r="L1802" i="13" s="1"/>
  <c r="F1803" i="13"/>
  <c r="L1803" i="13" s="1"/>
  <c r="F1804" i="13"/>
  <c r="L1804" i="13" s="1"/>
  <c r="F1805" i="13"/>
  <c r="L1805" i="13" s="1"/>
  <c r="F1806" i="13"/>
  <c r="L1806" i="13" s="1"/>
  <c r="F1807" i="13"/>
  <c r="L1807" i="13" s="1"/>
  <c r="F1808" i="13"/>
  <c r="L1808" i="13" s="1"/>
  <c r="F1809" i="13"/>
  <c r="L1809" i="13" s="1"/>
  <c r="F1810" i="13"/>
  <c r="L1810" i="13" s="1"/>
  <c r="F1811" i="13"/>
  <c r="L1811" i="13" s="1"/>
  <c r="F1812" i="13"/>
  <c r="L1812" i="13" s="1"/>
  <c r="F1813" i="13"/>
  <c r="L1813" i="13" s="1"/>
  <c r="F1814" i="13"/>
  <c r="L1814" i="13" s="1"/>
  <c r="F1815" i="13"/>
  <c r="L1815" i="13" s="1"/>
  <c r="F1816" i="13"/>
  <c r="L1816" i="13" s="1"/>
  <c r="F1817" i="13"/>
  <c r="L1817" i="13" s="1"/>
  <c r="F1818" i="13"/>
  <c r="L1818" i="13" s="1"/>
  <c r="F1819" i="13"/>
  <c r="L1819" i="13" s="1"/>
  <c r="F1820" i="13"/>
  <c r="L1820" i="13" s="1"/>
  <c r="F1821" i="13"/>
  <c r="L1821" i="13" s="1"/>
  <c r="F1822" i="13"/>
  <c r="L1822" i="13" s="1"/>
  <c r="F1823" i="13"/>
  <c r="L1823" i="13" s="1"/>
  <c r="F1824" i="13"/>
  <c r="L1824" i="13" s="1"/>
  <c r="F1825" i="13"/>
  <c r="L1825" i="13" s="1"/>
  <c r="F1826" i="13"/>
  <c r="L1826" i="13" s="1"/>
  <c r="F1827" i="13"/>
  <c r="L1827" i="13" s="1"/>
  <c r="F1828" i="13"/>
  <c r="L1828" i="13" s="1"/>
  <c r="F1829" i="13"/>
  <c r="L1829" i="13" s="1"/>
  <c r="F1830" i="13"/>
  <c r="L1830" i="13" s="1"/>
  <c r="F1831" i="13"/>
  <c r="L1831" i="13" s="1"/>
  <c r="F1832" i="13"/>
  <c r="L1832" i="13" s="1"/>
  <c r="F1833" i="13"/>
  <c r="L1833" i="13" s="1"/>
  <c r="F1834" i="13"/>
  <c r="L1834" i="13" s="1"/>
  <c r="F1835" i="13"/>
  <c r="L1835" i="13" s="1"/>
  <c r="F1836" i="13"/>
  <c r="L1836" i="13" s="1"/>
  <c r="F1837" i="13"/>
  <c r="L1837" i="13" s="1"/>
  <c r="F1838" i="13"/>
  <c r="L1838" i="13" s="1"/>
  <c r="F1839" i="13"/>
  <c r="L1839" i="13" s="1"/>
  <c r="F1840" i="13"/>
  <c r="L1840" i="13" s="1"/>
  <c r="F1841" i="13"/>
  <c r="L1841" i="13" s="1"/>
  <c r="F1842" i="13"/>
  <c r="L1842" i="13" s="1"/>
  <c r="F1843" i="13"/>
  <c r="L1843" i="13" s="1"/>
  <c r="F1844" i="13"/>
  <c r="L1844" i="13" s="1"/>
  <c r="F1845" i="13"/>
  <c r="L1845" i="13" s="1"/>
  <c r="F1846" i="13"/>
  <c r="L1846" i="13" s="1"/>
  <c r="F1847" i="13"/>
  <c r="L1847" i="13" s="1"/>
  <c r="F1848" i="13"/>
  <c r="L1848" i="13" s="1"/>
  <c r="F1849" i="13"/>
  <c r="L1849" i="13" s="1"/>
  <c r="F1850" i="13"/>
  <c r="L1850" i="13" s="1"/>
  <c r="F1851" i="13"/>
  <c r="L1851" i="13" s="1"/>
  <c r="F1852" i="13"/>
  <c r="L1852" i="13" s="1"/>
  <c r="F1853" i="13"/>
  <c r="L1853" i="13" s="1"/>
  <c r="F1854" i="13"/>
  <c r="L1854" i="13" s="1"/>
  <c r="F1855" i="13"/>
  <c r="L1855" i="13" s="1"/>
  <c r="F1856" i="13"/>
  <c r="L1856" i="13" s="1"/>
  <c r="F1857" i="13"/>
  <c r="L1857" i="13" s="1"/>
  <c r="F1858" i="13"/>
  <c r="L1858" i="13" s="1"/>
  <c r="F1859" i="13"/>
  <c r="L1859" i="13" s="1"/>
  <c r="F1860" i="13"/>
  <c r="L1860" i="13" s="1"/>
  <c r="F1861" i="13"/>
  <c r="L1861" i="13" s="1"/>
  <c r="F1862" i="13"/>
  <c r="L1862" i="13" s="1"/>
  <c r="F1863" i="13"/>
  <c r="L1863" i="13" s="1"/>
  <c r="F1864" i="13"/>
  <c r="L1864" i="13" s="1"/>
  <c r="F1865" i="13"/>
  <c r="L1865" i="13" s="1"/>
  <c r="F1866" i="13"/>
  <c r="L1866" i="13" s="1"/>
  <c r="F1867" i="13"/>
  <c r="L1867" i="13" s="1"/>
  <c r="F1868" i="13"/>
  <c r="L1868" i="13" s="1"/>
  <c r="F1869" i="13"/>
  <c r="L1869" i="13" s="1"/>
  <c r="F1870" i="13"/>
  <c r="L1870" i="13" s="1"/>
  <c r="F1871" i="13"/>
  <c r="L1871" i="13" s="1"/>
  <c r="F1872" i="13"/>
  <c r="L1872" i="13" s="1"/>
  <c r="F1873" i="13"/>
  <c r="L1873" i="13" s="1"/>
  <c r="F1874" i="13"/>
  <c r="L1874" i="13" s="1"/>
  <c r="F1875" i="13"/>
  <c r="L1875" i="13" s="1"/>
  <c r="F1876" i="13"/>
  <c r="L1876" i="13" s="1"/>
  <c r="F1877" i="13"/>
  <c r="L1877" i="13" s="1"/>
  <c r="F1878" i="13"/>
  <c r="L1878" i="13" s="1"/>
  <c r="F1879" i="13"/>
  <c r="L1879" i="13" s="1"/>
  <c r="F1880" i="13"/>
  <c r="L1880" i="13" s="1"/>
  <c r="F1881" i="13"/>
  <c r="L1881" i="13" s="1"/>
  <c r="F1882" i="13"/>
  <c r="L1882" i="13" s="1"/>
  <c r="F1883" i="13"/>
  <c r="L1883" i="13" s="1"/>
  <c r="F1884" i="13"/>
  <c r="L1884" i="13" s="1"/>
  <c r="F1885" i="13"/>
  <c r="L1885" i="13" s="1"/>
  <c r="F1886" i="13"/>
  <c r="L1886" i="13" s="1"/>
  <c r="F1887" i="13"/>
  <c r="L1887" i="13" s="1"/>
  <c r="F1888" i="13"/>
  <c r="L1888" i="13" s="1"/>
  <c r="F1889" i="13"/>
  <c r="L1889" i="13" s="1"/>
  <c r="F1890" i="13"/>
  <c r="L1890" i="13" s="1"/>
  <c r="F1891" i="13"/>
  <c r="L1891" i="13" s="1"/>
  <c r="F1892" i="13"/>
  <c r="L1892" i="13" s="1"/>
  <c r="F1893" i="13"/>
  <c r="L1893" i="13" s="1"/>
  <c r="F1894" i="13"/>
  <c r="L1894" i="13" s="1"/>
  <c r="F1895" i="13"/>
  <c r="L1895" i="13" s="1"/>
  <c r="F1896" i="13"/>
  <c r="L1896" i="13" s="1"/>
  <c r="F1897" i="13"/>
  <c r="L1897" i="13" s="1"/>
  <c r="F1898" i="13"/>
  <c r="L1898" i="13" s="1"/>
  <c r="F1899" i="13"/>
  <c r="L1899" i="13" s="1"/>
  <c r="F1900" i="13"/>
  <c r="L1900" i="13" s="1"/>
  <c r="F1901" i="13"/>
  <c r="L1901" i="13" s="1"/>
  <c r="F1902" i="13"/>
  <c r="L1902" i="13" s="1"/>
  <c r="F1903" i="13"/>
  <c r="L1903" i="13" s="1"/>
  <c r="F1904" i="13"/>
  <c r="L1904" i="13" s="1"/>
  <c r="F1905" i="13"/>
  <c r="L1905" i="13" s="1"/>
  <c r="F1906" i="13"/>
  <c r="L1906" i="13" s="1"/>
  <c r="F1907" i="13"/>
  <c r="L1907" i="13" s="1"/>
  <c r="F1908" i="13"/>
  <c r="L1908" i="13" s="1"/>
  <c r="F1909" i="13"/>
  <c r="L1909" i="13" s="1"/>
  <c r="F1910" i="13"/>
  <c r="L1910" i="13" s="1"/>
  <c r="F1911" i="13"/>
  <c r="L1911" i="13" s="1"/>
  <c r="F1912" i="13"/>
  <c r="L1912" i="13" s="1"/>
  <c r="F1913" i="13"/>
  <c r="L1913" i="13" s="1"/>
  <c r="F1914" i="13"/>
  <c r="L1914" i="13" s="1"/>
  <c r="F1915" i="13"/>
  <c r="L1915" i="13" s="1"/>
  <c r="F1916" i="13"/>
  <c r="L1916" i="13" s="1"/>
  <c r="F1917" i="13"/>
  <c r="L1917" i="13" s="1"/>
  <c r="F1918" i="13"/>
  <c r="L1918" i="13" s="1"/>
  <c r="F1919" i="13"/>
  <c r="L1919" i="13" s="1"/>
  <c r="F1920" i="13"/>
  <c r="L1920" i="13" s="1"/>
  <c r="F1921" i="13"/>
  <c r="L1921" i="13" s="1"/>
  <c r="F1922" i="13"/>
  <c r="L1922" i="13" s="1"/>
  <c r="F1923" i="13"/>
  <c r="L1923" i="13" s="1"/>
  <c r="F1924" i="13"/>
  <c r="L1924" i="13" s="1"/>
  <c r="F1925" i="13"/>
  <c r="L1925" i="13" s="1"/>
  <c r="F1926" i="13"/>
  <c r="L1926" i="13" s="1"/>
  <c r="F1927" i="13"/>
  <c r="L1927" i="13" s="1"/>
  <c r="F1928" i="13"/>
  <c r="L1928" i="13" s="1"/>
  <c r="F1929" i="13"/>
  <c r="L1929" i="13" s="1"/>
  <c r="F1930" i="13"/>
  <c r="L1930" i="13" s="1"/>
  <c r="F1931" i="13"/>
  <c r="L1931" i="13" s="1"/>
  <c r="F1932" i="13"/>
  <c r="L1932" i="13" s="1"/>
  <c r="F1933" i="13"/>
  <c r="L1933" i="13" s="1"/>
  <c r="F1934" i="13"/>
  <c r="L1934" i="13" s="1"/>
  <c r="F1935" i="13"/>
  <c r="L1935" i="13" s="1"/>
  <c r="F1936" i="13"/>
  <c r="L1936" i="13" s="1"/>
  <c r="F1937" i="13"/>
  <c r="L1937" i="13" s="1"/>
  <c r="F1938" i="13"/>
  <c r="L1938" i="13" s="1"/>
  <c r="F1939" i="13"/>
  <c r="L1939" i="13" s="1"/>
  <c r="F1940" i="13"/>
  <c r="L1940" i="13" s="1"/>
  <c r="F1941" i="13"/>
  <c r="L1941" i="13" s="1"/>
  <c r="F1942" i="13"/>
  <c r="L1942" i="13" s="1"/>
  <c r="F1943" i="13"/>
  <c r="L1943" i="13" s="1"/>
  <c r="F1944" i="13"/>
  <c r="L1944" i="13" s="1"/>
  <c r="F1945" i="13"/>
  <c r="L1945" i="13" s="1"/>
  <c r="F1946" i="13"/>
  <c r="L1946" i="13" s="1"/>
  <c r="F1947" i="13"/>
  <c r="L1947" i="13" s="1"/>
  <c r="F1948" i="13"/>
  <c r="L1948" i="13" s="1"/>
  <c r="F1949" i="13"/>
  <c r="L1949" i="13" s="1"/>
  <c r="F1950" i="13"/>
  <c r="L1950" i="13" s="1"/>
  <c r="F1951" i="13"/>
  <c r="L1951" i="13" s="1"/>
  <c r="F1952" i="13"/>
  <c r="L1952" i="13" s="1"/>
  <c r="F1953" i="13"/>
  <c r="L1953" i="13" s="1"/>
  <c r="F1954" i="13"/>
  <c r="L1954" i="13" s="1"/>
  <c r="F1955" i="13"/>
  <c r="L1955" i="13" s="1"/>
  <c r="F1956" i="13"/>
  <c r="L1956" i="13" s="1"/>
  <c r="F1957" i="13"/>
  <c r="L1957" i="13" s="1"/>
  <c r="F1958" i="13"/>
  <c r="L1958" i="13" s="1"/>
  <c r="F1959" i="13"/>
  <c r="L1959" i="13" s="1"/>
  <c r="F1960" i="13"/>
  <c r="L1960" i="13" s="1"/>
  <c r="F1961" i="13"/>
  <c r="L1961" i="13" s="1"/>
  <c r="F1962" i="13"/>
  <c r="L1962" i="13" s="1"/>
  <c r="F1963" i="13"/>
  <c r="L1963" i="13" s="1"/>
  <c r="F1964" i="13"/>
  <c r="L1964" i="13" s="1"/>
  <c r="F1965" i="13"/>
  <c r="L1965" i="13" s="1"/>
  <c r="F1966" i="13"/>
  <c r="L1966" i="13" s="1"/>
  <c r="F1967" i="13"/>
  <c r="L1967" i="13" s="1"/>
  <c r="F1968" i="13"/>
  <c r="L1968" i="13" s="1"/>
  <c r="F1969" i="13"/>
  <c r="L1969" i="13" s="1"/>
  <c r="F1970" i="13"/>
  <c r="L1970" i="13" s="1"/>
  <c r="F1971" i="13"/>
  <c r="L1971" i="13" s="1"/>
  <c r="F1972" i="13"/>
  <c r="L1972" i="13" s="1"/>
  <c r="F1973" i="13"/>
  <c r="L1973" i="13" s="1"/>
  <c r="F1974" i="13"/>
  <c r="L1974" i="13" s="1"/>
  <c r="F1975" i="13"/>
  <c r="L1975" i="13" s="1"/>
  <c r="F1976" i="13"/>
  <c r="L1976" i="13" s="1"/>
  <c r="F1977" i="13"/>
  <c r="L1977" i="13" s="1"/>
  <c r="F1978" i="13"/>
  <c r="L1978" i="13" s="1"/>
  <c r="F1979" i="13"/>
  <c r="L1979" i="13" s="1"/>
  <c r="F1980" i="13"/>
  <c r="L1980" i="13" s="1"/>
  <c r="F1981" i="13"/>
  <c r="L1981" i="13" s="1"/>
  <c r="F1982" i="13"/>
  <c r="L1982" i="13" s="1"/>
  <c r="F1983" i="13"/>
  <c r="L1983" i="13" s="1"/>
  <c r="F1984" i="13"/>
  <c r="L1984" i="13" s="1"/>
  <c r="F1985" i="13"/>
  <c r="L1985" i="13" s="1"/>
  <c r="F1986" i="13"/>
  <c r="L1986" i="13" s="1"/>
  <c r="F1987" i="13"/>
  <c r="L1987" i="13" s="1"/>
  <c r="F1988" i="13"/>
  <c r="L1988" i="13" s="1"/>
  <c r="F1989" i="13"/>
  <c r="L1989" i="13" s="1"/>
  <c r="F1990" i="13"/>
  <c r="L1990" i="13" s="1"/>
  <c r="F1991" i="13"/>
  <c r="L1991" i="13" s="1"/>
  <c r="F1992" i="13"/>
  <c r="L1992" i="13" s="1"/>
  <c r="F1993" i="13"/>
  <c r="L1993" i="13" s="1"/>
  <c r="F1994" i="13"/>
  <c r="L1994" i="13" s="1"/>
  <c r="F1995" i="13"/>
  <c r="L1995" i="13" s="1"/>
  <c r="F1996" i="13"/>
  <c r="L1996" i="13" s="1"/>
  <c r="F1997" i="13"/>
  <c r="L1997" i="13" s="1"/>
  <c r="F1998" i="13"/>
  <c r="L1998" i="13" s="1"/>
  <c r="F1999" i="13"/>
  <c r="L1999" i="13" s="1"/>
  <c r="F2000" i="13"/>
  <c r="L2000" i="13" s="1"/>
  <c r="K2" i="13"/>
  <c r="J2" i="13"/>
  <c r="G7" i="18"/>
  <c r="R8" i="19"/>
  <c r="L7" i="19"/>
  <c r="P8" i="18"/>
  <c r="G8" i="18"/>
  <c r="K7" i="18"/>
  <c r="AF4" i="1" s="1"/>
  <c r="AF5" i="1" s="1"/>
  <c r="B37" i="24" l="1"/>
  <c r="D36" i="24"/>
  <c r="B30" i="25"/>
  <c r="F30" i="25" s="1"/>
  <c r="C18" i="24"/>
  <c r="M42" i="18"/>
  <c r="R12" i="18"/>
  <c r="B11" i="21"/>
  <c r="C10" i="21"/>
  <c r="B47" i="23"/>
  <c r="D46" i="23"/>
  <c r="C12" i="23"/>
  <c r="AF8" i="1"/>
  <c r="AG8" i="1"/>
  <c r="AG10" i="1"/>
  <c r="AG12" i="1"/>
  <c r="AG14" i="1"/>
  <c r="AG16" i="1"/>
  <c r="AG9" i="1"/>
  <c r="AG11" i="1"/>
  <c r="AG13" i="1"/>
  <c r="AG15" i="1"/>
  <c r="AG7" i="1"/>
  <c r="AF16" i="1"/>
  <c r="AF14" i="1"/>
  <c r="AF12" i="1"/>
  <c r="AF10" i="1"/>
  <c r="AF7" i="1"/>
  <c r="AF15" i="1"/>
  <c r="AF13" i="1"/>
  <c r="AF11" i="1"/>
  <c r="AF9" i="1"/>
  <c r="B38" i="24" l="1"/>
  <c r="D37" i="24"/>
  <c r="B31" i="25"/>
  <c r="F31" i="25" s="1"/>
  <c r="C19" i="24"/>
  <c r="B48" i="23"/>
  <c r="D47" i="23"/>
  <c r="B12" i="21"/>
  <c r="C11" i="21"/>
  <c r="C13" i="23"/>
  <c r="CF24" i="11"/>
  <c r="CF16" i="11"/>
  <c r="CE24" i="11"/>
  <c r="CE16" i="11"/>
  <c r="CC24" i="11"/>
  <c r="CC16" i="11"/>
  <c r="B39" i="24" l="1"/>
  <c r="D38" i="24"/>
  <c r="B32" i="25"/>
  <c r="F32" i="25" s="1"/>
  <c r="C20" i="24"/>
  <c r="B13" i="21"/>
  <c r="C12" i="21"/>
  <c r="B49" i="23"/>
  <c r="D48" i="23"/>
  <c r="C14" i="23"/>
  <c r="V36" i="11"/>
  <c r="V37" i="11" l="1"/>
  <c r="H7" i="24"/>
  <c r="I2" i="24"/>
  <c r="I3" i="24" s="1"/>
  <c r="V38" i="11"/>
  <c r="H6" i="24"/>
  <c r="C44" i="48"/>
  <c r="B40" i="24"/>
  <c r="D39" i="24"/>
  <c r="H6" i="25"/>
  <c r="I4" i="25"/>
  <c r="H5" i="25"/>
  <c r="B33" i="25"/>
  <c r="F33" i="25" s="1"/>
  <c r="V35" i="11"/>
  <c r="C44" i="18"/>
  <c r="C21" i="24"/>
  <c r="B50" i="23"/>
  <c r="D49" i="23"/>
  <c r="B14" i="21"/>
  <c r="C13" i="21"/>
  <c r="C15" i="23"/>
  <c r="V39"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319" i="11"/>
  <c r="K320" i="11"/>
  <c r="K321" i="11"/>
  <c r="K322" i="11"/>
  <c r="K323" i="11"/>
  <c r="K324" i="11"/>
  <c r="K325" i="11"/>
  <c r="K326" i="11"/>
  <c r="K327" i="11"/>
  <c r="K328" i="11"/>
  <c r="K329" i="11"/>
  <c r="K330" i="11"/>
  <c r="K331" i="11"/>
  <c r="K332" i="11"/>
  <c r="K333" i="11"/>
  <c r="K334" i="11"/>
  <c r="K335" i="11"/>
  <c r="K336" i="11"/>
  <c r="K337" i="11"/>
  <c r="K338" i="11"/>
  <c r="K339" i="11"/>
  <c r="K340" i="11"/>
  <c r="K341" i="11"/>
  <c r="K342" i="11"/>
  <c r="K343" i="11"/>
  <c r="K344" i="11"/>
  <c r="K345" i="11"/>
  <c r="K346" i="11"/>
  <c r="K347" i="11"/>
  <c r="K348" i="11"/>
  <c r="K349" i="11"/>
  <c r="K350" i="11"/>
  <c r="K351" i="11"/>
  <c r="K352" i="11"/>
  <c r="K353" i="11"/>
  <c r="K354" i="11"/>
  <c r="K355" i="11"/>
  <c r="K356" i="11"/>
  <c r="K357" i="11"/>
  <c r="K358" i="11"/>
  <c r="K359" i="11"/>
  <c r="K360" i="11"/>
  <c r="K361" i="11"/>
  <c r="K362" i="11"/>
  <c r="K363" i="11"/>
  <c r="K364" i="11"/>
  <c r="K365" i="11"/>
  <c r="K366" i="11"/>
  <c r="K367" i="11"/>
  <c r="K368" i="11"/>
  <c r="K369" i="11"/>
  <c r="K370" i="11"/>
  <c r="K371" i="11"/>
  <c r="K372" i="11"/>
  <c r="K373" i="11"/>
  <c r="K374" i="11"/>
  <c r="K375" i="11"/>
  <c r="K376" i="11"/>
  <c r="K377" i="11"/>
  <c r="K378" i="11"/>
  <c r="K379" i="11"/>
  <c r="K380" i="11"/>
  <c r="K381" i="11"/>
  <c r="K382" i="11"/>
  <c r="K383" i="11"/>
  <c r="K384" i="11"/>
  <c r="K385" i="11"/>
  <c r="K386" i="11"/>
  <c r="K387" i="11"/>
  <c r="K388" i="11"/>
  <c r="K389" i="11"/>
  <c r="K390" i="11"/>
  <c r="K391" i="11"/>
  <c r="K392" i="11"/>
  <c r="K393" i="11"/>
  <c r="K394" i="11"/>
  <c r="K395" i="11"/>
  <c r="K396" i="11"/>
  <c r="K397" i="11"/>
  <c r="K398" i="11"/>
  <c r="K399" i="11"/>
  <c r="K400" i="11"/>
  <c r="K401" i="11"/>
  <c r="K402" i="11"/>
  <c r="K403" i="11"/>
  <c r="K404" i="11"/>
  <c r="K405" i="11"/>
  <c r="K406" i="11"/>
  <c r="K407" i="11"/>
  <c r="K408" i="11"/>
  <c r="K409" i="11"/>
  <c r="K410" i="11"/>
  <c r="K411" i="11"/>
  <c r="K412" i="11"/>
  <c r="K413" i="11"/>
  <c r="K414" i="11"/>
  <c r="K415" i="11"/>
  <c r="K416" i="11"/>
  <c r="K417" i="11"/>
  <c r="K418" i="11"/>
  <c r="K419" i="11"/>
  <c r="K420" i="11"/>
  <c r="K421" i="11"/>
  <c r="K422" i="11"/>
  <c r="K423" i="11"/>
  <c r="K424" i="11"/>
  <c r="K425" i="11"/>
  <c r="K426" i="11"/>
  <c r="K427" i="11"/>
  <c r="K428" i="11"/>
  <c r="K429" i="11"/>
  <c r="K430" i="11"/>
  <c r="K431" i="11"/>
  <c r="K432" i="11"/>
  <c r="K433" i="11"/>
  <c r="K434" i="11"/>
  <c r="K435" i="11"/>
  <c r="K436" i="11"/>
  <c r="K437" i="11"/>
  <c r="K438" i="11"/>
  <c r="K439" i="11"/>
  <c r="K440" i="11"/>
  <c r="K441" i="11"/>
  <c r="K442" i="11"/>
  <c r="K443" i="11"/>
  <c r="K444" i="11"/>
  <c r="K445" i="11"/>
  <c r="K446" i="11"/>
  <c r="K447" i="11"/>
  <c r="K448" i="11"/>
  <c r="K449" i="11"/>
  <c r="K450" i="11"/>
  <c r="K451" i="11"/>
  <c r="K452" i="11"/>
  <c r="K453" i="11"/>
  <c r="K454" i="11"/>
  <c r="K455" i="11"/>
  <c r="K456" i="11"/>
  <c r="K457" i="11"/>
  <c r="K458" i="11"/>
  <c r="K459" i="11"/>
  <c r="K460" i="11"/>
  <c r="K461" i="11"/>
  <c r="K462" i="11"/>
  <c r="K463" i="11"/>
  <c r="K464" i="11"/>
  <c r="K465" i="11"/>
  <c r="K466" i="11"/>
  <c r="K467" i="11"/>
  <c r="K468" i="11"/>
  <c r="K469" i="11"/>
  <c r="K470" i="11"/>
  <c r="K471" i="11"/>
  <c r="K472" i="11"/>
  <c r="K473" i="11"/>
  <c r="K474" i="11"/>
  <c r="K475" i="11"/>
  <c r="K476" i="11"/>
  <c r="K477" i="11"/>
  <c r="K478" i="11"/>
  <c r="K479" i="11"/>
  <c r="K480" i="11"/>
  <c r="K481" i="11"/>
  <c r="K482" i="11"/>
  <c r="K483" i="11"/>
  <c r="K484" i="11"/>
  <c r="K485" i="11"/>
  <c r="K486" i="11"/>
  <c r="K487" i="11"/>
  <c r="K488" i="11"/>
  <c r="K489" i="11"/>
  <c r="K490" i="11"/>
  <c r="K491" i="11"/>
  <c r="K492" i="11"/>
  <c r="K493" i="11"/>
  <c r="K494" i="11"/>
  <c r="K495" i="11"/>
  <c r="K496" i="11"/>
  <c r="K497" i="11"/>
  <c r="K498" i="11"/>
  <c r="K499" i="11"/>
  <c r="K500" i="11"/>
  <c r="K501" i="11"/>
  <c r="K502" i="11"/>
  <c r="K503" i="11"/>
  <c r="K504" i="11"/>
  <c r="K505" i="11"/>
  <c r="K506" i="11"/>
  <c r="K507" i="11"/>
  <c r="K508" i="11"/>
  <c r="K509" i="11"/>
  <c r="K510" i="11"/>
  <c r="K511" i="11"/>
  <c r="K512" i="11"/>
  <c r="K513" i="11"/>
  <c r="K514" i="11"/>
  <c r="K515" i="11"/>
  <c r="K516" i="11"/>
  <c r="K517" i="11"/>
  <c r="K518" i="11"/>
  <c r="K519" i="11"/>
  <c r="K520" i="11"/>
  <c r="K521" i="11"/>
  <c r="K522" i="11"/>
  <c r="K523" i="11"/>
  <c r="K524" i="11"/>
  <c r="K525" i="11"/>
  <c r="K526" i="11"/>
  <c r="K527" i="11"/>
  <c r="K528" i="11"/>
  <c r="K529" i="11"/>
  <c r="K530" i="11"/>
  <c r="K531" i="11"/>
  <c r="K532" i="11"/>
  <c r="K533" i="11"/>
  <c r="K534" i="11"/>
  <c r="K535" i="11"/>
  <c r="K536" i="11"/>
  <c r="K537" i="11"/>
  <c r="K538" i="11"/>
  <c r="K539" i="11"/>
  <c r="K540" i="11"/>
  <c r="K541" i="11"/>
  <c r="K542" i="11"/>
  <c r="K543" i="11"/>
  <c r="K544" i="11"/>
  <c r="K545" i="11"/>
  <c r="K546" i="11"/>
  <c r="K547" i="11"/>
  <c r="K548" i="11"/>
  <c r="K549" i="11"/>
  <c r="K550" i="11"/>
  <c r="K551" i="11"/>
  <c r="K552" i="11"/>
  <c r="K553" i="11"/>
  <c r="K554" i="11"/>
  <c r="K555" i="11"/>
  <c r="K556" i="11"/>
  <c r="K557" i="11"/>
  <c r="K558" i="11"/>
  <c r="K559" i="11"/>
  <c r="K560" i="11"/>
  <c r="K561" i="11"/>
  <c r="K562" i="11"/>
  <c r="K563" i="11"/>
  <c r="K564" i="11"/>
  <c r="K565" i="11"/>
  <c r="K566" i="11"/>
  <c r="K567" i="11"/>
  <c r="K568" i="11"/>
  <c r="K569" i="11"/>
  <c r="K570" i="11"/>
  <c r="K571" i="11"/>
  <c r="K572" i="11"/>
  <c r="K573" i="11"/>
  <c r="K574" i="11"/>
  <c r="K575" i="11"/>
  <c r="K576" i="11"/>
  <c r="K577" i="11"/>
  <c r="K578" i="11"/>
  <c r="K579" i="11"/>
  <c r="K580" i="11"/>
  <c r="K581" i="11"/>
  <c r="K582" i="11"/>
  <c r="K583" i="11"/>
  <c r="K584" i="11"/>
  <c r="K585" i="11"/>
  <c r="K586" i="11"/>
  <c r="K587" i="11"/>
  <c r="K588" i="11"/>
  <c r="K589" i="11"/>
  <c r="K590" i="11"/>
  <c r="K591" i="11"/>
  <c r="K592" i="11"/>
  <c r="K593" i="11"/>
  <c r="K594" i="11"/>
  <c r="K595" i="11"/>
  <c r="K596" i="11"/>
  <c r="K597" i="11"/>
  <c r="K598" i="11"/>
  <c r="K599" i="11"/>
  <c r="K600" i="11"/>
  <c r="K601" i="11"/>
  <c r="K602" i="11"/>
  <c r="K603" i="11"/>
  <c r="K604" i="11"/>
  <c r="K605" i="11"/>
  <c r="K606" i="11"/>
  <c r="K607" i="11"/>
  <c r="K608" i="11"/>
  <c r="K609" i="11"/>
  <c r="K610" i="11"/>
  <c r="K611" i="11"/>
  <c r="K612" i="11"/>
  <c r="K613" i="11"/>
  <c r="K614" i="11"/>
  <c r="K615" i="11"/>
  <c r="K616" i="11"/>
  <c r="K617" i="11"/>
  <c r="K618" i="11"/>
  <c r="K619" i="11"/>
  <c r="K620" i="11"/>
  <c r="K621" i="11"/>
  <c r="K622" i="11"/>
  <c r="K623" i="11"/>
  <c r="K624" i="11"/>
  <c r="K625" i="11"/>
  <c r="K626" i="11"/>
  <c r="K627" i="11"/>
  <c r="K628" i="11"/>
  <c r="K629" i="11"/>
  <c r="K630" i="11"/>
  <c r="K631" i="11"/>
  <c r="K632" i="11"/>
  <c r="K633" i="11"/>
  <c r="K634" i="11"/>
  <c r="K635" i="11"/>
  <c r="K636" i="11"/>
  <c r="K637" i="11"/>
  <c r="K638" i="11"/>
  <c r="K639" i="11"/>
  <c r="K640" i="11"/>
  <c r="K641" i="11"/>
  <c r="K642" i="11"/>
  <c r="K643" i="11"/>
  <c r="K644" i="11"/>
  <c r="K645" i="11"/>
  <c r="K646" i="11"/>
  <c r="K647" i="11"/>
  <c r="K648" i="11"/>
  <c r="K649" i="11"/>
  <c r="K650" i="11"/>
  <c r="K651" i="11"/>
  <c r="K652" i="11"/>
  <c r="K653" i="11"/>
  <c r="K654" i="11"/>
  <c r="K655" i="11"/>
  <c r="K656" i="11"/>
  <c r="K657" i="11"/>
  <c r="K658" i="11"/>
  <c r="K659" i="11"/>
  <c r="K660" i="11"/>
  <c r="K661" i="11"/>
  <c r="K662" i="11"/>
  <c r="K663" i="11"/>
  <c r="K664" i="11"/>
  <c r="K665" i="11"/>
  <c r="K666" i="11"/>
  <c r="K667" i="11"/>
  <c r="K668" i="11"/>
  <c r="K669" i="11"/>
  <c r="K670" i="11"/>
  <c r="K671" i="11"/>
  <c r="K672" i="11"/>
  <c r="K673" i="11"/>
  <c r="K674" i="11"/>
  <c r="K675" i="11"/>
  <c r="K676" i="11"/>
  <c r="K677" i="11"/>
  <c r="K678" i="11"/>
  <c r="K679" i="11"/>
  <c r="K680" i="11"/>
  <c r="K681" i="11"/>
  <c r="K682" i="11"/>
  <c r="K683" i="11"/>
  <c r="K684" i="11"/>
  <c r="K685" i="11"/>
  <c r="K686" i="11"/>
  <c r="K687" i="11"/>
  <c r="K688" i="11"/>
  <c r="K689" i="11"/>
  <c r="K690" i="11"/>
  <c r="K691" i="11"/>
  <c r="K692" i="11"/>
  <c r="K693" i="11"/>
  <c r="K694" i="11"/>
  <c r="K695" i="11"/>
  <c r="K696" i="11"/>
  <c r="K697" i="11"/>
  <c r="K698" i="11"/>
  <c r="K699" i="11"/>
  <c r="K700" i="11"/>
  <c r="K701" i="11"/>
  <c r="K702" i="11"/>
  <c r="K703" i="11"/>
  <c r="K704" i="11"/>
  <c r="K705" i="11"/>
  <c r="K706" i="11"/>
  <c r="K707" i="11"/>
  <c r="K708" i="11"/>
  <c r="K709" i="11"/>
  <c r="K710" i="11"/>
  <c r="K711" i="11"/>
  <c r="K712" i="11"/>
  <c r="K713" i="11"/>
  <c r="K714" i="11"/>
  <c r="K715" i="11"/>
  <c r="K716" i="11"/>
  <c r="K717" i="11"/>
  <c r="K718" i="11"/>
  <c r="K719" i="11"/>
  <c r="K720" i="11"/>
  <c r="K721" i="11"/>
  <c r="K722" i="11"/>
  <c r="K723" i="11"/>
  <c r="K724" i="11"/>
  <c r="K725" i="11"/>
  <c r="K726" i="11"/>
  <c r="K727" i="11"/>
  <c r="K728" i="11"/>
  <c r="K729" i="11"/>
  <c r="K730" i="11"/>
  <c r="K731" i="11"/>
  <c r="K732" i="11"/>
  <c r="K733" i="11"/>
  <c r="K734" i="11"/>
  <c r="K735" i="11"/>
  <c r="K736" i="11"/>
  <c r="K737" i="11"/>
  <c r="K738" i="11"/>
  <c r="K739" i="11"/>
  <c r="K740" i="11"/>
  <c r="K741" i="11"/>
  <c r="K742" i="11"/>
  <c r="K743" i="11"/>
  <c r="K744" i="11"/>
  <c r="K745" i="11"/>
  <c r="K746" i="11"/>
  <c r="K747" i="11"/>
  <c r="K748" i="11"/>
  <c r="K749" i="11"/>
  <c r="K750" i="11"/>
  <c r="K751" i="11"/>
  <c r="K752" i="11"/>
  <c r="K753" i="11"/>
  <c r="K754" i="11"/>
  <c r="K755" i="11"/>
  <c r="K756" i="11"/>
  <c r="K757" i="11"/>
  <c r="K758" i="11"/>
  <c r="K759" i="11"/>
  <c r="K760" i="11"/>
  <c r="K761" i="11"/>
  <c r="K762" i="11"/>
  <c r="K763" i="11"/>
  <c r="K764" i="11"/>
  <c r="K765" i="11"/>
  <c r="K766" i="11"/>
  <c r="K767" i="11"/>
  <c r="K768" i="11"/>
  <c r="K769" i="11"/>
  <c r="K770" i="11"/>
  <c r="K771" i="11"/>
  <c r="K772" i="11"/>
  <c r="K773" i="11"/>
  <c r="K774" i="11"/>
  <c r="K775" i="11"/>
  <c r="K776" i="11"/>
  <c r="K777" i="11"/>
  <c r="K778" i="11"/>
  <c r="K779" i="11"/>
  <c r="K780" i="11"/>
  <c r="K781" i="11"/>
  <c r="K782" i="11"/>
  <c r="K783" i="11"/>
  <c r="K784" i="11"/>
  <c r="K785" i="11"/>
  <c r="K786" i="11"/>
  <c r="K787" i="11"/>
  <c r="K788" i="11"/>
  <c r="K789" i="11"/>
  <c r="K790" i="11"/>
  <c r="K791" i="11"/>
  <c r="K792" i="11"/>
  <c r="K793" i="11"/>
  <c r="K794" i="11"/>
  <c r="K795" i="11"/>
  <c r="K796" i="11"/>
  <c r="K797" i="11"/>
  <c r="K798" i="11"/>
  <c r="K799" i="11"/>
  <c r="K800" i="11"/>
  <c r="K801" i="11"/>
  <c r="K802" i="11"/>
  <c r="K803" i="11"/>
  <c r="K804" i="11"/>
  <c r="K805" i="11"/>
  <c r="K806" i="11"/>
  <c r="K807" i="11"/>
  <c r="K808" i="11"/>
  <c r="K809" i="11"/>
  <c r="K810" i="11"/>
  <c r="K811" i="11"/>
  <c r="K812" i="11"/>
  <c r="K813" i="11"/>
  <c r="K814" i="11"/>
  <c r="K815" i="11"/>
  <c r="K816" i="11"/>
  <c r="K817" i="11"/>
  <c r="K818" i="11"/>
  <c r="K819" i="11"/>
  <c r="K820" i="11"/>
  <c r="K821" i="11"/>
  <c r="K822" i="11"/>
  <c r="K823" i="11"/>
  <c r="K824" i="11"/>
  <c r="K825" i="11"/>
  <c r="K826" i="11"/>
  <c r="K827" i="11"/>
  <c r="K828" i="11"/>
  <c r="K829" i="11"/>
  <c r="K830" i="11"/>
  <c r="K831" i="11"/>
  <c r="K832" i="11"/>
  <c r="K833" i="11"/>
  <c r="K834" i="11"/>
  <c r="K835" i="11"/>
  <c r="K836" i="11"/>
  <c r="K837" i="11"/>
  <c r="K838" i="11"/>
  <c r="K839" i="11"/>
  <c r="K840" i="11"/>
  <c r="K841" i="11"/>
  <c r="K842" i="11"/>
  <c r="K843" i="11"/>
  <c r="K844" i="11"/>
  <c r="K845" i="11"/>
  <c r="K846" i="11"/>
  <c r="K847" i="11"/>
  <c r="K848" i="11"/>
  <c r="K849" i="11"/>
  <c r="K850" i="11"/>
  <c r="K851" i="11"/>
  <c r="K852" i="11"/>
  <c r="K853" i="11"/>
  <c r="K854" i="11"/>
  <c r="K855" i="11"/>
  <c r="K856" i="11"/>
  <c r="K857" i="11"/>
  <c r="K858" i="11"/>
  <c r="K859" i="11"/>
  <c r="K860" i="11"/>
  <c r="K861" i="11"/>
  <c r="K862" i="11"/>
  <c r="K863" i="11"/>
  <c r="K864" i="11"/>
  <c r="K865" i="11"/>
  <c r="K866" i="11"/>
  <c r="K867" i="11"/>
  <c r="K868" i="11"/>
  <c r="K869" i="11"/>
  <c r="K870" i="11"/>
  <c r="K871" i="11"/>
  <c r="K872" i="11"/>
  <c r="K873" i="11"/>
  <c r="K874" i="11"/>
  <c r="K875" i="11"/>
  <c r="K876" i="11"/>
  <c r="K877" i="11"/>
  <c r="K878" i="11"/>
  <c r="K879" i="11"/>
  <c r="K880" i="11"/>
  <c r="K881" i="11"/>
  <c r="K882" i="11"/>
  <c r="K883" i="11"/>
  <c r="K884" i="11"/>
  <c r="K885" i="11"/>
  <c r="K886" i="11"/>
  <c r="K887" i="11"/>
  <c r="K888" i="11"/>
  <c r="K889" i="11"/>
  <c r="K890" i="11"/>
  <c r="K891" i="11"/>
  <c r="K892" i="11"/>
  <c r="K893" i="11"/>
  <c r="K894" i="11"/>
  <c r="K895" i="11"/>
  <c r="K896" i="11"/>
  <c r="K897" i="11"/>
  <c r="K898" i="11"/>
  <c r="K899" i="11"/>
  <c r="K900" i="11"/>
  <c r="K901" i="11"/>
  <c r="K902" i="11"/>
  <c r="K903" i="11"/>
  <c r="K904" i="11"/>
  <c r="K905" i="11"/>
  <c r="K906" i="11"/>
  <c r="K907" i="11"/>
  <c r="K908" i="11"/>
  <c r="K909" i="11"/>
  <c r="K910" i="11"/>
  <c r="K911" i="11"/>
  <c r="K912" i="11"/>
  <c r="K913" i="11"/>
  <c r="K914" i="11"/>
  <c r="K915" i="11"/>
  <c r="K916" i="11"/>
  <c r="K917" i="11"/>
  <c r="K918" i="11"/>
  <c r="K919" i="11"/>
  <c r="K920" i="11"/>
  <c r="K921" i="11"/>
  <c r="K922" i="11"/>
  <c r="K923" i="11"/>
  <c r="K924" i="11"/>
  <c r="K925" i="11"/>
  <c r="K926" i="11"/>
  <c r="K927" i="11"/>
  <c r="K928" i="11"/>
  <c r="K929" i="11"/>
  <c r="K930" i="11"/>
  <c r="K931" i="11"/>
  <c r="K932" i="11"/>
  <c r="K933" i="11"/>
  <c r="K934" i="11"/>
  <c r="K935" i="11"/>
  <c r="K936" i="11"/>
  <c r="K937" i="11"/>
  <c r="K938" i="11"/>
  <c r="K939" i="11"/>
  <c r="K940" i="11"/>
  <c r="K941" i="11"/>
  <c r="K942" i="11"/>
  <c r="K943" i="11"/>
  <c r="K944" i="11"/>
  <c r="K945" i="11"/>
  <c r="K946" i="11"/>
  <c r="K947" i="11"/>
  <c r="K948" i="11"/>
  <c r="K949" i="11"/>
  <c r="K950" i="11"/>
  <c r="K951" i="11"/>
  <c r="K952" i="11"/>
  <c r="K953" i="11"/>
  <c r="K954" i="11"/>
  <c r="K955" i="11"/>
  <c r="K956" i="11"/>
  <c r="K957" i="11"/>
  <c r="K958" i="11"/>
  <c r="K959" i="11"/>
  <c r="K960" i="11"/>
  <c r="K961" i="11"/>
  <c r="K962" i="11"/>
  <c r="K963" i="11"/>
  <c r="K964" i="11"/>
  <c r="K965" i="11"/>
  <c r="K966" i="11"/>
  <c r="K967" i="11"/>
  <c r="K968" i="11"/>
  <c r="K969" i="11"/>
  <c r="K970" i="11"/>
  <c r="K971" i="11"/>
  <c r="K972" i="11"/>
  <c r="K973" i="11"/>
  <c r="K974" i="11"/>
  <c r="K975" i="11"/>
  <c r="K976" i="11"/>
  <c r="K977" i="11"/>
  <c r="K978" i="11"/>
  <c r="K979" i="11"/>
  <c r="K980" i="11"/>
  <c r="K981" i="11"/>
  <c r="K982" i="11"/>
  <c r="K983" i="11"/>
  <c r="K984" i="11"/>
  <c r="K985" i="11"/>
  <c r="K986" i="11"/>
  <c r="K987" i="11"/>
  <c r="K988" i="11"/>
  <c r="K989" i="11"/>
  <c r="K990" i="11"/>
  <c r="K991" i="11"/>
  <c r="K992" i="11"/>
  <c r="K993" i="11"/>
  <c r="K994" i="11"/>
  <c r="K995" i="11"/>
  <c r="K996" i="11"/>
  <c r="K997" i="11"/>
  <c r="K998" i="11"/>
  <c r="K999" i="11"/>
  <c r="K1000" i="11"/>
  <c r="K1001" i="11"/>
  <c r="K1002" i="11"/>
  <c r="K1003" i="11"/>
  <c r="K1004" i="11"/>
  <c r="K1005" i="11"/>
  <c r="K1006" i="11"/>
  <c r="K1007" i="11"/>
  <c r="K1008" i="11"/>
  <c r="K1009" i="11"/>
  <c r="K1010" i="11"/>
  <c r="K1011" i="11"/>
  <c r="K1012" i="11"/>
  <c r="K1013" i="11"/>
  <c r="K1014" i="11"/>
  <c r="K1015" i="11"/>
  <c r="K1016" i="11"/>
  <c r="K1017" i="11"/>
  <c r="K1018" i="11"/>
  <c r="K1019" i="11"/>
  <c r="K1020" i="11"/>
  <c r="K1021" i="11"/>
  <c r="K1022" i="11"/>
  <c r="K1023" i="11"/>
  <c r="K1024" i="11"/>
  <c r="K1025" i="11"/>
  <c r="K1026" i="11"/>
  <c r="K1027" i="11"/>
  <c r="K1028" i="11"/>
  <c r="K1029" i="11"/>
  <c r="K1030" i="11"/>
  <c r="K1031" i="11"/>
  <c r="K1032" i="11"/>
  <c r="K1033" i="11"/>
  <c r="K1034" i="11"/>
  <c r="K1035" i="11"/>
  <c r="K1036" i="11"/>
  <c r="K1037" i="11"/>
  <c r="K1038" i="11"/>
  <c r="K1039" i="11"/>
  <c r="K1040" i="11"/>
  <c r="K1041" i="11"/>
  <c r="K1042" i="11"/>
  <c r="K1043" i="11"/>
  <c r="K1044" i="11"/>
  <c r="K1045" i="11"/>
  <c r="K1046" i="11"/>
  <c r="K1047" i="11"/>
  <c r="K1048" i="11"/>
  <c r="K1049" i="11"/>
  <c r="K1050" i="11"/>
  <c r="K1051" i="11"/>
  <c r="K1052" i="11"/>
  <c r="K1053" i="11"/>
  <c r="K1054" i="11"/>
  <c r="K1055" i="11"/>
  <c r="K1056" i="11"/>
  <c r="K1057" i="11"/>
  <c r="K1058" i="11"/>
  <c r="K1059" i="11"/>
  <c r="K1060" i="11"/>
  <c r="K1061" i="11"/>
  <c r="K1062" i="11"/>
  <c r="K1063" i="11"/>
  <c r="K1064" i="11"/>
  <c r="K1065" i="11"/>
  <c r="K1066" i="11"/>
  <c r="K1067" i="11"/>
  <c r="K1068" i="11"/>
  <c r="K1069" i="11"/>
  <c r="K1070" i="11"/>
  <c r="K1071" i="11"/>
  <c r="K1072" i="11"/>
  <c r="K1073" i="11"/>
  <c r="K1074" i="11"/>
  <c r="K1075" i="11"/>
  <c r="K1076" i="11"/>
  <c r="K1077" i="11"/>
  <c r="K1078" i="11"/>
  <c r="K1079" i="11"/>
  <c r="K1080" i="11"/>
  <c r="K1081" i="11"/>
  <c r="K1082" i="11"/>
  <c r="K1083" i="11"/>
  <c r="K1084" i="11"/>
  <c r="K1085" i="11"/>
  <c r="K1086" i="11"/>
  <c r="K1087" i="11"/>
  <c r="K1088" i="11"/>
  <c r="K1089" i="11"/>
  <c r="K1090" i="11"/>
  <c r="K1091" i="11"/>
  <c r="K1092" i="11"/>
  <c r="K1093" i="11"/>
  <c r="K1094" i="11"/>
  <c r="K1095" i="11"/>
  <c r="K1096" i="11"/>
  <c r="K1097" i="11"/>
  <c r="K1098" i="11"/>
  <c r="K1099" i="11"/>
  <c r="K1100" i="11"/>
  <c r="K1101" i="11"/>
  <c r="K1102" i="11"/>
  <c r="K1103" i="11"/>
  <c r="K1104" i="11"/>
  <c r="K1105" i="11"/>
  <c r="K1106" i="11"/>
  <c r="K1107" i="11"/>
  <c r="K1108" i="11"/>
  <c r="K1109" i="11"/>
  <c r="K1110" i="11"/>
  <c r="K1111" i="11"/>
  <c r="K1112" i="11"/>
  <c r="K1113" i="11"/>
  <c r="K1114" i="11"/>
  <c r="K1115" i="11"/>
  <c r="K1116" i="11"/>
  <c r="K1117" i="11"/>
  <c r="K1118" i="11"/>
  <c r="K1119" i="11"/>
  <c r="K1120" i="11"/>
  <c r="K1121" i="11"/>
  <c r="K1122" i="11"/>
  <c r="K1123" i="11"/>
  <c r="K1124" i="11"/>
  <c r="K1125" i="11"/>
  <c r="K1126" i="11"/>
  <c r="K1127" i="11"/>
  <c r="K1128" i="11"/>
  <c r="K1129" i="11"/>
  <c r="K1130" i="11"/>
  <c r="K1131" i="11"/>
  <c r="K1132" i="11"/>
  <c r="K1133" i="11"/>
  <c r="K1134" i="11"/>
  <c r="K1135" i="11"/>
  <c r="K1136" i="11"/>
  <c r="K1137" i="11"/>
  <c r="K1138" i="11"/>
  <c r="K1139" i="11"/>
  <c r="K1140" i="11"/>
  <c r="K1141" i="11"/>
  <c r="K1142" i="11"/>
  <c r="K1143" i="11"/>
  <c r="K1144" i="11"/>
  <c r="K1145" i="11"/>
  <c r="K1146" i="11"/>
  <c r="K1147" i="11"/>
  <c r="K1148" i="11"/>
  <c r="K1149" i="11"/>
  <c r="K1150" i="11"/>
  <c r="K1151" i="11"/>
  <c r="K1152" i="11"/>
  <c r="K1153" i="11"/>
  <c r="K1154" i="11"/>
  <c r="K1155" i="11"/>
  <c r="K1156" i="11"/>
  <c r="K1157" i="11"/>
  <c r="K1158" i="11"/>
  <c r="K1159" i="11"/>
  <c r="K1160" i="11"/>
  <c r="K1161" i="11"/>
  <c r="K1162" i="11"/>
  <c r="K1163" i="11"/>
  <c r="K1164" i="11"/>
  <c r="K1165" i="11"/>
  <c r="K1166" i="11"/>
  <c r="K1167" i="11"/>
  <c r="K1168" i="11"/>
  <c r="K1169" i="11"/>
  <c r="K1170" i="11"/>
  <c r="K1171" i="11"/>
  <c r="K1172" i="11"/>
  <c r="K1173" i="11"/>
  <c r="K1174" i="11"/>
  <c r="K1175" i="11"/>
  <c r="K1176" i="11"/>
  <c r="K1177" i="11"/>
  <c r="K1178" i="11"/>
  <c r="K1179" i="11"/>
  <c r="K1180" i="11"/>
  <c r="K1181" i="11"/>
  <c r="K1182" i="11"/>
  <c r="K1183" i="11"/>
  <c r="K1184" i="11"/>
  <c r="K1185" i="11"/>
  <c r="K1186" i="11"/>
  <c r="K1187" i="11"/>
  <c r="K1188" i="11"/>
  <c r="K1189" i="11"/>
  <c r="K1190" i="11"/>
  <c r="K1191" i="11"/>
  <c r="K1192" i="11"/>
  <c r="K1193" i="11"/>
  <c r="K1194" i="11"/>
  <c r="K1195" i="11"/>
  <c r="K1196" i="11"/>
  <c r="K1197" i="11"/>
  <c r="K1198" i="11"/>
  <c r="K1199" i="11"/>
  <c r="K1200" i="11"/>
  <c r="K1201" i="11"/>
  <c r="K1202" i="11"/>
  <c r="K1203" i="11"/>
  <c r="K1204" i="11"/>
  <c r="K1205" i="11"/>
  <c r="K1206" i="11"/>
  <c r="K1207" i="11"/>
  <c r="K1208" i="11"/>
  <c r="K1209" i="11"/>
  <c r="K1210" i="11"/>
  <c r="K1211" i="11"/>
  <c r="K1212" i="11"/>
  <c r="K1213" i="11"/>
  <c r="K1214" i="11"/>
  <c r="K1215" i="11"/>
  <c r="K1216" i="11"/>
  <c r="K1217" i="11"/>
  <c r="K1218" i="11"/>
  <c r="K1219" i="11"/>
  <c r="K1220" i="11"/>
  <c r="K1221" i="11"/>
  <c r="K1222" i="11"/>
  <c r="K1223" i="11"/>
  <c r="K1224" i="11"/>
  <c r="K1225" i="11"/>
  <c r="K1226" i="11"/>
  <c r="K1227" i="11"/>
  <c r="K1228" i="11"/>
  <c r="K1229" i="11"/>
  <c r="K1230" i="11"/>
  <c r="K1231" i="11"/>
  <c r="K1232" i="11"/>
  <c r="K1233" i="11"/>
  <c r="K1234" i="11"/>
  <c r="K1235" i="11"/>
  <c r="K1236" i="11"/>
  <c r="K1237" i="11"/>
  <c r="K1238" i="11"/>
  <c r="K1239" i="11"/>
  <c r="K1240" i="11"/>
  <c r="K1241" i="11"/>
  <c r="K1242" i="11"/>
  <c r="K1243" i="11"/>
  <c r="K1244" i="11"/>
  <c r="K1245" i="11"/>
  <c r="K1246" i="11"/>
  <c r="K1247" i="11"/>
  <c r="K1248" i="11"/>
  <c r="K1249" i="11"/>
  <c r="K1250" i="11"/>
  <c r="K1251" i="11"/>
  <c r="K1252" i="11"/>
  <c r="K1253" i="11"/>
  <c r="K1254" i="11"/>
  <c r="K1255" i="11"/>
  <c r="K1256" i="11"/>
  <c r="K1257" i="11"/>
  <c r="K1258" i="11"/>
  <c r="K1259" i="11"/>
  <c r="K1260" i="11"/>
  <c r="K1261" i="11"/>
  <c r="K1262" i="11"/>
  <c r="K1263" i="11"/>
  <c r="K1264" i="11"/>
  <c r="K1265" i="11"/>
  <c r="K1266" i="11"/>
  <c r="K1267" i="11"/>
  <c r="K1268" i="11"/>
  <c r="K1269" i="11"/>
  <c r="K1270" i="11"/>
  <c r="K1271" i="11"/>
  <c r="K1272" i="11"/>
  <c r="K1273" i="11"/>
  <c r="K1274" i="11"/>
  <c r="K1275" i="11"/>
  <c r="K1276" i="11"/>
  <c r="K1277" i="11"/>
  <c r="K1278" i="11"/>
  <c r="K1279" i="11"/>
  <c r="K1280" i="11"/>
  <c r="K1281" i="11"/>
  <c r="K1282" i="11"/>
  <c r="K1283" i="11"/>
  <c r="K1284" i="11"/>
  <c r="K1285" i="11"/>
  <c r="K1286" i="11"/>
  <c r="K1287" i="11"/>
  <c r="K1288" i="11"/>
  <c r="K1289" i="11"/>
  <c r="K1290" i="11"/>
  <c r="K1291" i="11"/>
  <c r="K1292" i="11"/>
  <c r="K1293" i="11"/>
  <c r="K1294" i="11"/>
  <c r="K1295" i="11"/>
  <c r="K1296" i="11"/>
  <c r="K1297" i="11"/>
  <c r="K1298" i="11"/>
  <c r="K1299" i="11"/>
  <c r="K1300" i="11"/>
  <c r="K1301" i="11"/>
  <c r="K1302" i="11"/>
  <c r="K1303" i="11"/>
  <c r="K1304" i="11"/>
  <c r="K1305" i="11"/>
  <c r="K1306" i="11"/>
  <c r="K1307" i="11"/>
  <c r="K1308" i="11"/>
  <c r="K1309" i="11"/>
  <c r="K1310" i="11"/>
  <c r="K1311" i="11"/>
  <c r="K1312" i="11"/>
  <c r="K1313" i="11"/>
  <c r="K1314" i="11"/>
  <c r="K1315" i="11"/>
  <c r="K1316" i="11"/>
  <c r="K1317" i="11"/>
  <c r="K1318" i="11"/>
  <c r="K1319" i="11"/>
  <c r="K1320" i="11"/>
  <c r="K1321" i="11"/>
  <c r="K1322" i="11"/>
  <c r="K1323" i="11"/>
  <c r="K1324" i="11"/>
  <c r="K1325" i="11"/>
  <c r="K1326" i="11"/>
  <c r="K1327" i="11"/>
  <c r="K1328" i="11"/>
  <c r="K1329" i="11"/>
  <c r="K1330" i="11"/>
  <c r="K1331" i="11"/>
  <c r="K1332" i="11"/>
  <c r="K1333" i="11"/>
  <c r="K1334" i="11"/>
  <c r="K1335" i="11"/>
  <c r="K1336" i="11"/>
  <c r="K1337" i="11"/>
  <c r="K1338" i="11"/>
  <c r="K1339" i="11"/>
  <c r="K1340" i="11"/>
  <c r="K1341" i="11"/>
  <c r="K1342" i="11"/>
  <c r="K1343" i="11"/>
  <c r="K1344" i="11"/>
  <c r="K1345" i="11"/>
  <c r="K1346" i="11"/>
  <c r="K1347" i="11"/>
  <c r="K1348" i="11"/>
  <c r="K1349" i="11"/>
  <c r="K1350" i="11"/>
  <c r="K1351" i="11"/>
  <c r="K1352" i="11"/>
  <c r="K1353" i="11"/>
  <c r="K1354" i="11"/>
  <c r="K1355" i="11"/>
  <c r="K1356" i="11"/>
  <c r="K1357" i="11"/>
  <c r="K1358" i="11"/>
  <c r="K1359" i="11"/>
  <c r="K1360" i="11"/>
  <c r="K1361" i="11"/>
  <c r="K1362" i="11"/>
  <c r="K1363" i="11"/>
  <c r="K1364" i="11"/>
  <c r="K1365" i="11"/>
  <c r="K1366" i="11"/>
  <c r="K1367" i="11"/>
  <c r="K1368" i="11"/>
  <c r="K1369" i="11"/>
  <c r="K1370" i="11"/>
  <c r="K1371" i="11"/>
  <c r="K1372" i="11"/>
  <c r="K1373" i="11"/>
  <c r="K1374" i="11"/>
  <c r="K1375" i="11"/>
  <c r="K1376" i="11"/>
  <c r="K1377" i="11"/>
  <c r="K1378" i="11"/>
  <c r="K1379" i="11"/>
  <c r="K1380" i="11"/>
  <c r="K1381" i="11"/>
  <c r="K1382" i="11"/>
  <c r="K1383" i="11"/>
  <c r="K1384" i="11"/>
  <c r="K1385" i="11"/>
  <c r="K1386" i="11"/>
  <c r="K1387" i="11"/>
  <c r="K1388" i="11"/>
  <c r="K1389" i="11"/>
  <c r="K1390" i="11"/>
  <c r="K1391" i="11"/>
  <c r="K1392" i="11"/>
  <c r="K1393" i="11"/>
  <c r="K1394" i="11"/>
  <c r="K1395" i="11"/>
  <c r="K1396" i="11"/>
  <c r="K1397" i="11"/>
  <c r="K1398" i="11"/>
  <c r="K1399" i="11"/>
  <c r="K1400" i="11"/>
  <c r="K1401" i="11"/>
  <c r="K1402" i="11"/>
  <c r="K1403" i="11"/>
  <c r="K1404" i="11"/>
  <c r="K1405" i="11"/>
  <c r="K1406" i="11"/>
  <c r="K1407" i="11"/>
  <c r="K1408" i="11"/>
  <c r="K1409" i="11"/>
  <c r="K1410" i="11"/>
  <c r="K1411" i="11"/>
  <c r="K1412" i="11"/>
  <c r="K1413" i="11"/>
  <c r="K1414" i="11"/>
  <c r="K1415" i="11"/>
  <c r="K1416" i="11"/>
  <c r="K1417" i="11"/>
  <c r="K1418" i="11"/>
  <c r="K1419" i="11"/>
  <c r="K1420" i="11"/>
  <c r="K1421" i="11"/>
  <c r="K1422" i="11"/>
  <c r="K1423" i="11"/>
  <c r="K1424" i="11"/>
  <c r="K1425" i="11"/>
  <c r="K1426" i="11"/>
  <c r="K1427" i="11"/>
  <c r="K1428" i="11"/>
  <c r="K1429" i="11"/>
  <c r="K1430" i="11"/>
  <c r="K1431" i="11"/>
  <c r="K1432" i="11"/>
  <c r="K1433" i="11"/>
  <c r="K1434" i="11"/>
  <c r="K1435" i="11"/>
  <c r="K1436" i="11"/>
  <c r="K1437" i="11"/>
  <c r="K1438" i="11"/>
  <c r="K1439" i="11"/>
  <c r="K1440" i="11"/>
  <c r="K1441" i="11"/>
  <c r="K1442" i="11"/>
  <c r="K1443" i="11"/>
  <c r="K1444" i="11"/>
  <c r="K1445" i="11"/>
  <c r="K1446" i="11"/>
  <c r="K1447" i="11"/>
  <c r="K1448" i="11"/>
  <c r="K1449" i="11"/>
  <c r="K1450" i="11"/>
  <c r="K1451" i="11"/>
  <c r="K1452" i="11"/>
  <c r="K1453" i="11"/>
  <c r="K1454" i="11"/>
  <c r="K1455" i="11"/>
  <c r="K1456" i="11"/>
  <c r="K1457" i="11"/>
  <c r="K1458" i="11"/>
  <c r="K1459" i="11"/>
  <c r="K1460" i="11"/>
  <c r="K1461" i="11"/>
  <c r="K1462" i="11"/>
  <c r="K1463" i="11"/>
  <c r="K1464" i="11"/>
  <c r="K1465" i="11"/>
  <c r="K1466" i="11"/>
  <c r="K1467" i="11"/>
  <c r="K1468" i="11"/>
  <c r="K1469" i="11"/>
  <c r="K1470" i="11"/>
  <c r="K1471" i="11"/>
  <c r="K1472" i="11"/>
  <c r="K1473" i="11"/>
  <c r="K1474" i="11"/>
  <c r="K1475" i="11"/>
  <c r="K1476" i="11"/>
  <c r="K1477" i="11"/>
  <c r="K1478" i="11"/>
  <c r="K1479" i="11"/>
  <c r="K1480" i="11"/>
  <c r="K1481" i="11"/>
  <c r="K1482" i="11"/>
  <c r="K1483" i="11"/>
  <c r="K1484" i="11"/>
  <c r="K1485" i="11"/>
  <c r="K1486" i="11"/>
  <c r="K1487" i="11"/>
  <c r="K1488" i="11"/>
  <c r="K1489" i="11"/>
  <c r="K1490" i="11"/>
  <c r="K1491" i="11"/>
  <c r="K1492" i="11"/>
  <c r="K1493" i="11"/>
  <c r="K1494" i="11"/>
  <c r="K1495" i="11"/>
  <c r="K1496" i="11"/>
  <c r="K1497" i="11"/>
  <c r="K1498" i="11"/>
  <c r="K1499" i="11"/>
  <c r="K1500" i="11"/>
  <c r="K1501" i="11"/>
  <c r="K1502" i="11"/>
  <c r="K1503" i="11"/>
  <c r="K1504" i="11"/>
  <c r="K1505" i="11"/>
  <c r="K1506" i="11"/>
  <c r="K1507" i="11"/>
  <c r="K1508" i="11"/>
  <c r="K1509" i="11"/>
  <c r="K1510" i="11"/>
  <c r="K1511" i="11"/>
  <c r="K1512" i="11"/>
  <c r="K1513" i="11"/>
  <c r="K1514" i="11"/>
  <c r="K1515" i="11"/>
  <c r="K1516" i="11"/>
  <c r="K1517" i="11"/>
  <c r="K1518" i="11"/>
  <c r="K1519" i="11"/>
  <c r="K1520" i="11"/>
  <c r="K1521" i="11"/>
  <c r="K1522" i="11"/>
  <c r="K1523" i="11"/>
  <c r="K1524" i="11"/>
  <c r="K1525" i="11"/>
  <c r="K1526" i="11"/>
  <c r="K1527" i="11"/>
  <c r="K1528" i="11"/>
  <c r="K1529" i="11"/>
  <c r="K1530" i="11"/>
  <c r="K1531" i="11"/>
  <c r="K1532" i="11"/>
  <c r="K1533" i="11"/>
  <c r="K1534" i="11"/>
  <c r="K1535" i="11"/>
  <c r="K1536" i="11"/>
  <c r="K1537" i="11"/>
  <c r="K1538" i="11"/>
  <c r="K1539" i="11"/>
  <c r="K1540" i="11"/>
  <c r="K1541" i="11"/>
  <c r="K1542" i="11"/>
  <c r="K1543" i="11"/>
  <c r="K1544" i="11"/>
  <c r="K1545" i="11"/>
  <c r="K1546" i="11"/>
  <c r="K1547" i="11"/>
  <c r="K1548" i="11"/>
  <c r="K1549" i="11"/>
  <c r="K1550" i="11"/>
  <c r="K1551" i="11"/>
  <c r="K1552" i="11"/>
  <c r="K1553" i="11"/>
  <c r="K1554" i="11"/>
  <c r="K1555" i="11"/>
  <c r="K1556" i="11"/>
  <c r="K1557" i="11"/>
  <c r="K1558" i="11"/>
  <c r="K1559" i="11"/>
  <c r="K1560" i="11"/>
  <c r="K1561" i="11"/>
  <c r="K1562" i="11"/>
  <c r="K1563" i="11"/>
  <c r="K1564" i="11"/>
  <c r="K1565" i="11"/>
  <c r="K1566" i="11"/>
  <c r="K1567" i="11"/>
  <c r="K1568" i="11"/>
  <c r="K1569" i="11"/>
  <c r="K1570" i="11"/>
  <c r="K1571" i="11"/>
  <c r="K1572" i="11"/>
  <c r="K1573" i="11"/>
  <c r="K1574" i="11"/>
  <c r="K1575" i="11"/>
  <c r="K1576" i="11"/>
  <c r="K1577" i="11"/>
  <c r="K1578" i="11"/>
  <c r="K1579" i="11"/>
  <c r="K1580" i="11"/>
  <c r="K1581" i="11"/>
  <c r="K1582" i="11"/>
  <c r="K1583" i="11"/>
  <c r="K1584" i="11"/>
  <c r="K1585" i="11"/>
  <c r="K1586" i="11"/>
  <c r="K1587" i="11"/>
  <c r="K1588" i="11"/>
  <c r="K1589" i="11"/>
  <c r="K1590" i="11"/>
  <c r="K1591" i="11"/>
  <c r="K1592" i="11"/>
  <c r="K1593" i="11"/>
  <c r="K1594" i="11"/>
  <c r="K1595" i="11"/>
  <c r="K1596" i="11"/>
  <c r="K1597" i="11"/>
  <c r="K1598" i="11"/>
  <c r="K1599" i="11"/>
  <c r="K1600" i="11"/>
  <c r="K1601" i="11"/>
  <c r="K1602" i="11"/>
  <c r="K1603" i="11"/>
  <c r="K1604" i="11"/>
  <c r="K1605" i="11"/>
  <c r="K1606" i="11"/>
  <c r="K1607" i="11"/>
  <c r="K1608" i="11"/>
  <c r="K1609" i="11"/>
  <c r="K1610" i="11"/>
  <c r="K1611" i="11"/>
  <c r="K1612" i="11"/>
  <c r="K1613" i="11"/>
  <c r="K1614" i="11"/>
  <c r="K1615" i="11"/>
  <c r="K1616" i="11"/>
  <c r="K1617" i="11"/>
  <c r="K1618" i="11"/>
  <c r="K1619" i="11"/>
  <c r="K1620" i="11"/>
  <c r="K1621" i="11"/>
  <c r="K1622" i="11"/>
  <c r="K1623" i="11"/>
  <c r="K1624" i="11"/>
  <c r="K1625" i="11"/>
  <c r="K1626" i="11"/>
  <c r="K1627" i="11"/>
  <c r="K1628" i="11"/>
  <c r="K1629" i="11"/>
  <c r="K1630" i="11"/>
  <c r="K1631" i="11"/>
  <c r="K1632" i="11"/>
  <c r="K1633" i="11"/>
  <c r="K1634" i="11"/>
  <c r="K1635" i="11"/>
  <c r="K1636" i="11"/>
  <c r="K1637" i="11"/>
  <c r="K1638" i="11"/>
  <c r="K1639" i="11"/>
  <c r="K1640" i="11"/>
  <c r="K1641" i="11"/>
  <c r="K1642" i="11"/>
  <c r="K1643" i="11"/>
  <c r="K1644" i="11"/>
  <c r="K1645" i="11"/>
  <c r="K1646" i="11"/>
  <c r="K1647" i="11"/>
  <c r="K1648" i="11"/>
  <c r="K1649" i="11"/>
  <c r="K1650" i="11"/>
  <c r="K1651" i="11"/>
  <c r="K1652" i="11"/>
  <c r="K1653" i="11"/>
  <c r="K1654" i="11"/>
  <c r="K1655" i="11"/>
  <c r="K1656" i="11"/>
  <c r="K1657" i="11"/>
  <c r="K1658" i="11"/>
  <c r="K1659" i="11"/>
  <c r="K1660" i="11"/>
  <c r="K1661" i="11"/>
  <c r="K1662" i="11"/>
  <c r="K1663" i="11"/>
  <c r="K1664" i="11"/>
  <c r="K1665" i="11"/>
  <c r="K1666" i="11"/>
  <c r="K1667" i="11"/>
  <c r="K1668" i="11"/>
  <c r="K1669" i="11"/>
  <c r="K1670" i="11"/>
  <c r="K1671" i="11"/>
  <c r="K1672" i="11"/>
  <c r="K1673" i="11"/>
  <c r="K1674" i="11"/>
  <c r="K1675" i="11"/>
  <c r="K1676" i="11"/>
  <c r="K1677" i="11"/>
  <c r="K1678" i="11"/>
  <c r="K1679" i="11"/>
  <c r="K1680" i="11"/>
  <c r="K1681" i="11"/>
  <c r="K1682" i="11"/>
  <c r="K1683" i="11"/>
  <c r="K1684" i="11"/>
  <c r="K1685" i="11"/>
  <c r="K1686" i="11"/>
  <c r="K1687" i="11"/>
  <c r="K1688" i="11"/>
  <c r="K1689" i="11"/>
  <c r="K1690" i="11"/>
  <c r="K1691" i="11"/>
  <c r="K1692" i="11"/>
  <c r="K1693" i="11"/>
  <c r="K1694" i="11"/>
  <c r="K1695" i="11"/>
  <c r="K1696" i="11"/>
  <c r="K1697" i="11"/>
  <c r="K1698" i="11"/>
  <c r="K1699" i="11"/>
  <c r="K1700" i="11"/>
  <c r="K1701" i="11"/>
  <c r="K1702" i="11"/>
  <c r="K1703" i="11"/>
  <c r="K1704" i="11"/>
  <c r="K1705" i="11"/>
  <c r="K1706" i="11"/>
  <c r="K1707" i="11"/>
  <c r="K1708" i="11"/>
  <c r="K1709" i="11"/>
  <c r="K1710" i="11"/>
  <c r="K1711" i="11"/>
  <c r="K1712" i="11"/>
  <c r="K1713" i="11"/>
  <c r="K1714" i="11"/>
  <c r="K1715" i="11"/>
  <c r="K1716" i="11"/>
  <c r="K1717" i="11"/>
  <c r="K1718" i="11"/>
  <c r="K1719" i="11"/>
  <c r="K1720" i="11"/>
  <c r="K1721" i="11"/>
  <c r="K1722" i="11"/>
  <c r="K1723" i="11"/>
  <c r="K1724" i="11"/>
  <c r="K1725" i="11"/>
  <c r="K1726" i="11"/>
  <c r="K1727" i="11"/>
  <c r="K1728" i="11"/>
  <c r="K1729" i="11"/>
  <c r="K1730" i="11"/>
  <c r="K1731" i="11"/>
  <c r="K1732" i="11"/>
  <c r="K1733" i="11"/>
  <c r="K1734" i="11"/>
  <c r="K1735" i="11"/>
  <c r="K1736" i="11"/>
  <c r="K1737" i="11"/>
  <c r="K1738" i="11"/>
  <c r="K1739" i="11"/>
  <c r="K1740" i="11"/>
  <c r="K1741" i="11"/>
  <c r="K1742" i="11"/>
  <c r="K1743" i="11"/>
  <c r="K1744" i="11"/>
  <c r="K1745" i="11"/>
  <c r="K1746" i="11"/>
  <c r="K1747" i="11"/>
  <c r="K1748" i="11"/>
  <c r="K1749" i="11"/>
  <c r="K1750" i="11"/>
  <c r="K1751" i="11"/>
  <c r="K1752" i="11"/>
  <c r="K1753" i="11"/>
  <c r="K1754" i="11"/>
  <c r="K1755" i="11"/>
  <c r="K1756" i="11"/>
  <c r="K1757" i="11"/>
  <c r="K1758" i="11"/>
  <c r="K1759" i="11"/>
  <c r="K1760" i="11"/>
  <c r="K1761" i="11"/>
  <c r="K1762" i="11"/>
  <c r="K1763" i="11"/>
  <c r="K1764" i="11"/>
  <c r="K1765" i="11"/>
  <c r="K1766" i="11"/>
  <c r="K1767" i="11"/>
  <c r="K1768" i="11"/>
  <c r="K1769" i="11"/>
  <c r="K1770" i="11"/>
  <c r="K1771" i="11"/>
  <c r="K1772" i="11"/>
  <c r="K1773" i="11"/>
  <c r="K1774" i="11"/>
  <c r="K1775" i="11"/>
  <c r="K1776" i="11"/>
  <c r="K1777" i="11"/>
  <c r="K1778" i="11"/>
  <c r="K1779" i="11"/>
  <c r="K1780" i="11"/>
  <c r="K1781" i="11"/>
  <c r="K1782" i="11"/>
  <c r="K1783" i="11"/>
  <c r="K1784" i="11"/>
  <c r="K1785" i="11"/>
  <c r="K1786" i="11"/>
  <c r="K1787" i="11"/>
  <c r="K1788" i="11"/>
  <c r="K1789" i="11"/>
  <c r="K1790" i="11"/>
  <c r="K1791" i="11"/>
  <c r="K1792" i="11"/>
  <c r="K1793" i="11"/>
  <c r="K1794" i="11"/>
  <c r="K1795" i="11"/>
  <c r="K1796" i="11"/>
  <c r="K1797" i="11"/>
  <c r="K1798" i="11"/>
  <c r="K1799" i="11"/>
  <c r="K1800" i="11"/>
  <c r="K1801" i="11"/>
  <c r="K1802" i="11"/>
  <c r="K1803" i="11"/>
  <c r="K1804" i="11"/>
  <c r="K1805" i="11"/>
  <c r="K1806" i="11"/>
  <c r="K1807" i="11"/>
  <c r="K1808" i="11"/>
  <c r="K1809" i="11"/>
  <c r="K1810" i="11"/>
  <c r="K1811" i="11"/>
  <c r="K1812" i="11"/>
  <c r="K1813" i="11"/>
  <c r="K1814" i="11"/>
  <c r="K1815" i="11"/>
  <c r="K1816" i="11"/>
  <c r="K1817" i="11"/>
  <c r="K1818" i="11"/>
  <c r="K1819" i="11"/>
  <c r="K1820" i="11"/>
  <c r="K1821" i="11"/>
  <c r="K1822" i="11"/>
  <c r="K1823" i="11"/>
  <c r="K1824" i="11"/>
  <c r="K1825" i="11"/>
  <c r="K1826" i="11"/>
  <c r="K1827" i="11"/>
  <c r="K1828" i="11"/>
  <c r="K1829" i="11"/>
  <c r="K1830" i="11"/>
  <c r="K1831" i="11"/>
  <c r="K1832" i="11"/>
  <c r="K1833" i="11"/>
  <c r="K1834" i="11"/>
  <c r="K1835" i="11"/>
  <c r="K1836" i="11"/>
  <c r="K1837" i="11"/>
  <c r="K1838" i="11"/>
  <c r="K1839" i="11"/>
  <c r="K1840" i="11"/>
  <c r="K1841" i="11"/>
  <c r="K1842" i="11"/>
  <c r="K1843" i="11"/>
  <c r="K1844" i="11"/>
  <c r="K1845" i="11"/>
  <c r="K1846" i="11"/>
  <c r="K1847" i="11"/>
  <c r="K1848" i="11"/>
  <c r="K1849" i="11"/>
  <c r="K1850" i="11"/>
  <c r="K1851" i="11"/>
  <c r="K1852" i="11"/>
  <c r="K1853" i="11"/>
  <c r="K1854" i="11"/>
  <c r="K1855" i="11"/>
  <c r="K1856" i="11"/>
  <c r="K1857" i="11"/>
  <c r="K1858" i="11"/>
  <c r="K1859" i="11"/>
  <c r="K1860" i="11"/>
  <c r="K1861" i="11"/>
  <c r="K1862" i="11"/>
  <c r="K1863" i="11"/>
  <c r="K1864" i="11"/>
  <c r="K1865" i="11"/>
  <c r="K1866" i="11"/>
  <c r="K1867" i="11"/>
  <c r="K1868" i="11"/>
  <c r="K1869" i="11"/>
  <c r="K1870" i="11"/>
  <c r="K1871" i="11"/>
  <c r="K1872" i="11"/>
  <c r="K1873" i="11"/>
  <c r="K1874" i="11"/>
  <c r="K1875" i="11"/>
  <c r="K1876" i="11"/>
  <c r="K1877" i="11"/>
  <c r="K1878" i="11"/>
  <c r="K1879" i="11"/>
  <c r="K1880" i="11"/>
  <c r="K1881" i="11"/>
  <c r="K1882" i="11"/>
  <c r="K1883" i="11"/>
  <c r="K1884" i="11"/>
  <c r="K1885" i="11"/>
  <c r="K1886" i="11"/>
  <c r="K1887" i="11"/>
  <c r="K1888" i="11"/>
  <c r="K1889" i="11"/>
  <c r="K1890" i="11"/>
  <c r="K1891" i="11"/>
  <c r="K1892" i="11"/>
  <c r="K1893" i="11"/>
  <c r="K1894" i="11"/>
  <c r="K1895" i="11"/>
  <c r="K1896" i="11"/>
  <c r="K1897" i="11"/>
  <c r="K1898" i="11"/>
  <c r="K1899" i="11"/>
  <c r="K1900" i="11"/>
  <c r="K1901" i="11"/>
  <c r="K1902" i="11"/>
  <c r="K1903" i="11"/>
  <c r="K1904" i="11"/>
  <c r="K1905" i="11"/>
  <c r="K1906" i="11"/>
  <c r="K1907" i="11"/>
  <c r="K1908" i="11"/>
  <c r="K1909" i="11"/>
  <c r="K1910" i="11"/>
  <c r="K1911" i="11"/>
  <c r="K1912" i="11"/>
  <c r="K1913" i="11"/>
  <c r="K1914" i="11"/>
  <c r="K1915" i="11"/>
  <c r="K1916" i="11"/>
  <c r="K1917" i="11"/>
  <c r="K1918" i="11"/>
  <c r="K1919" i="11"/>
  <c r="K1920" i="11"/>
  <c r="K1921" i="11"/>
  <c r="K1922" i="11"/>
  <c r="K1923" i="11"/>
  <c r="K1924" i="11"/>
  <c r="K1925" i="11"/>
  <c r="K1926" i="11"/>
  <c r="K1927" i="11"/>
  <c r="K1928" i="11"/>
  <c r="K1929" i="11"/>
  <c r="K1930" i="11"/>
  <c r="K1931" i="11"/>
  <c r="K1932" i="11"/>
  <c r="K1933" i="11"/>
  <c r="K1934" i="11"/>
  <c r="K1935" i="11"/>
  <c r="K1936" i="11"/>
  <c r="K1937" i="11"/>
  <c r="K1938" i="11"/>
  <c r="K1939" i="11"/>
  <c r="K1940" i="11"/>
  <c r="K1941" i="11"/>
  <c r="K1942" i="11"/>
  <c r="K1943" i="11"/>
  <c r="K1944" i="11"/>
  <c r="K1945" i="11"/>
  <c r="K1946" i="11"/>
  <c r="K1947" i="11"/>
  <c r="K1948" i="11"/>
  <c r="K1949" i="11"/>
  <c r="K1950" i="11"/>
  <c r="K1951" i="11"/>
  <c r="K1952" i="11"/>
  <c r="K1953" i="11"/>
  <c r="K1954" i="11"/>
  <c r="K1955" i="11"/>
  <c r="K1956" i="11"/>
  <c r="K1957" i="11"/>
  <c r="K1958" i="11"/>
  <c r="K1959" i="11"/>
  <c r="K1960" i="11"/>
  <c r="K1961" i="11"/>
  <c r="K1962" i="11"/>
  <c r="K1963" i="11"/>
  <c r="K1964" i="11"/>
  <c r="K1965" i="11"/>
  <c r="K1966" i="11"/>
  <c r="K1967" i="11"/>
  <c r="K1968" i="11"/>
  <c r="K1969" i="11"/>
  <c r="K1970" i="11"/>
  <c r="K1971" i="11"/>
  <c r="K1972" i="11"/>
  <c r="K1973" i="11"/>
  <c r="K1974" i="11"/>
  <c r="K1975" i="11"/>
  <c r="K1976" i="11"/>
  <c r="K1977" i="11"/>
  <c r="K1978" i="11"/>
  <c r="K1979" i="11"/>
  <c r="K1980" i="11"/>
  <c r="K1981" i="11"/>
  <c r="K1982" i="11"/>
  <c r="K1983" i="11"/>
  <c r="K1984" i="11"/>
  <c r="K1985" i="11"/>
  <c r="K1986" i="11"/>
  <c r="K1987" i="11"/>
  <c r="K1988" i="11"/>
  <c r="K1989" i="11"/>
  <c r="K1990" i="11"/>
  <c r="K1991" i="11"/>
  <c r="K1992" i="11"/>
  <c r="K1993" i="11"/>
  <c r="K1994" i="11"/>
  <c r="K1995" i="11"/>
  <c r="K1996" i="11"/>
  <c r="K1997" i="11"/>
  <c r="K1998" i="11"/>
  <c r="K1999" i="11"/>
  <c r="K2000" i="11"/>
  <c r="K2" i="11"/>
  <c r="AC21" i="11" l="1"/>
  <c r="W21" i="11"/>
  <c r="CK4" i="1" s="1"/>
  <c r="B41" i="24"/>
  <c r="D40" i="24"/>
  <c r="I6" i="25"/>
  <c r="I7" i="25"/>
  <c r="B34" i="25"/>
  <c r="F34" i="25" s="1"/>
  <c r="I7" i="24"/>
  <c r="I8" i="24"/>
  <c r="C22" i="24"/>
  <c r="B15" i="21"/>
  <c r="C14" i="21"/>
  <c r="B51" i="23"/>
  <c r="D50" i="23"/>
  <c r="C16" i="23"/>
  <c r="X8" i="11"/>
  <c r="H24" i="13"/>
  <c r="F149" i="13"/>
  <c r="L149" i="13" s="1"/>
  <c r="F150" i="13"/>
  <c r="L150" i="13" s="1"/>
  <c r="F151" i="13"/>
  <c r="L151" i="13" s="1"/>
  <c r="F152" i="13"/>
  <c r="L152" i="13" s="1"/>
  <c r="F153" i="13"/>
  <c r="L153" i="13" s="1"/>
  <c r="F154" i="13"/>
  <c r="L154" i="13" s="1"/>
  <c r="F155" i="13"/>
  <c r="L155" i="13" s="1"/>
  <c r="F156" i="13"/>
  <c r="L156" i="13" s="1"/>
  <c r="F157" i="13"/>
  <c r="L157" i="13" s="1"/>
  <c r="F158" i="13"/>
  <c r="L158" i="13" s="1"/>
  <c r="F159" i="13"/>
  <c r="L159" i="13" s="1"/>
  <c r="F160" i="13"/>
  <c r="L160" i="13" s="1"/>
  <c r="F161" i="13"/>
  <c r="L161" i="13" s="1"/>
  <c r="F162" i="13"/>
  <c r="L162" i="13" s="1"/>
  <c r="F163" i="13"/>
  <c r="L163" i="13" s="1"/>
  <c r="F164" i="13"/>
  <c r="L164" i="13" s="1"/>
  <c r="F165" i="13"/>
  <c r="L165" i="13" s="1"/>
  <c r="F166" i="13"/>
  <c r="L166" i="13" s="1"/>
  <c r="F167" i="13"/>
  <c r="L167" i="13" s="1"/>
  <c r="F168" i="13"/>
  <c r="L168" i="13" s="1"/>
  <c r="F169" i="13"/>
  <c r="L169" i="13" s="1"/>
  <c r="F170" i="13"/>
  <c r="L170" i="13" s="1"/>
  <c r="F171" i="13"/>
  <c r="L171" i="13" s="1"/>
  <c r="F172" i="13"/>
  <c r="L172" i="13" s="1"/>
  <c r="F173" i="13"/>
  <c r="L173" i="13" s="1"/>
  <c r="F174" i="13"/>
  <c r="L174" i="13" s="1"/>
  <c r="F175" i="13"/>
  <c r="L175" i="13" s="1"/>
  <c r="F176" i="13"/>
  <c r="L176" i="13" s="1"/>
  <c r="F177" i="13"/>
  <c r="L177" i="13" s="1"/>
  <c r="F178" i="13"/>
  <c r="L178" i="13" s="1"/>
  <c r="F179" i="13"/>
  <c r="L179" i="13" s="1"/>
  <c r="F180" i="13"/>
  <c r="L180" i="13" s="1"/>
  <c r="F181" i="13"/>
  <c r="L181" i="13" s="1"/>
  <c r="F182" i="13"/>
  <c r="L182" i="13" s="1"/>
  <c r="F183" i="13"/>
  <c r="L183" i="13" s="1"/>
  <c r="F184" i="13"/>
  <c r="L184" i="13" s="1"/>
  <c r="F185" i="13"/>
  <c r="L185" i="13" s="1"/>
  <c r="F186" i="13"/>
  <c r="L186" i="13" s="1"/>
  <c r="F187" i="13"/>
  <c r="L187" i="13" s="1"/>
  <c r="F188" i="13"/>
  <c r="L188" i="13" s="1"/>
  <c r="F189" i="13"/>
  <c r="L189" i="13" s="1"/>
  <c r="F190" i="13"/>
  <c r="L190" i="13" s="1"/>
  <c r="F191" i="13"/>
  <c r="L191" i="13" s="1"/>
  <c r="F192" i="13"/>
  <c r="L192" i="13" s="1"/>
  <c r="F193" i="13"/>
  <c r="L193" i="13" s="1"/>
  <c r="F194" i="13"/>
  <c r="L194" i="13" s="1"/>
  <c r="F195" i="13"/>
  <c r="L195" i="13" s="1"/>
  <c r="F196" i="13"/>
  <c r="L196" i="13" s="1"/>
  <c r="F197" i="13"/>
  <c r="L197" i="13" s="1"/>
  <c r="F198" i="13"/>
  <c r="L198" i="13" s="1"/>
  <c r="F199" i="13"/>
  <c r="L199" i="13" s="1"/>
  <c r="F200" i="13"/>
  <c r="L200" i="13" s="1"/>
  <c r="F201" i="13"/>
  <c r="L201" i="13" s="1"/>
  <c r="F202" i="13"/>
  <c r="L202" i="13" s="1"/>
  <c r="F203" i="13"/>
  <c r="L203" i="13" s="1"/>
  <c r="F204" i="13"/>
  <c r="L204" i="13" s="1"/>
  <c r="F205" i="13"/>
  <c r="L205" i="13" s="1"/>
  <c r="F206" i="13"/>
  <c r="L206" i="13" s="1"/>
  <c r="F207" i="13"/>
  <c r="L207" i="13" s="1"/>
  <c r="F208" i="13"/>
  <c r="L208" i="13" s="1"/>
  <c r="F209" i="13"/>
  <c r="L209" i="13" s="1"/>
  <c r="F210" i="13"/>
  <c r="L210" i="13" s="1"/>
  <c r="F211" i="13"/>
  <c r="L211" i="13" s="1"/>
  <c r="F212" i="13"/>
  <c r="L212" i="13" s="1"/>
  <c r="F213" i="13"/>
  <c r="L213" i="13" s="1"/>
  <c r="F214" i="13"/>
  <c r="L214" i="13" s="1"/>
  <c r="F215" i="13"/>
  <c r="L215" i="13" s="1"/>
  <c r="F216" i="13"/>
  <c r="L216" i="13" s="1"/>
  <c r="F217" i="13"/>
  <c r="L217" i="13" s="1"/>
  <c r="F218" i="13"/>
  <c r="L218" i="13" s="1"/>
  <c r="F219" i="13"/>
  <c r="L219" i="13" s="1"/>
  <c r="F220" i="13"/>
  <c r="L220" i="13" s="1"/>
  <c r="F221" i="13"/>
  <c r="L221" i="13" s="1"/>
  <c r="F222" i="13"/>
  <c r="L222" i="13" s="1"/>
  <c r="F223" i="13"/>
  <c r="L223" i="13" s="1"/>
  <c r="F224" i="13"/>
  <c r="L224" i="13" s="1"/>
  <c r="F225" i="13"/>
  <c r="L225" i="13" s="1"/>
  <c r="F226" i="13"/>
  <c r="L226" i="13" s="1"/>
  <c r="F227" i="13"/>
  <c r="L227" i="13" s="1"/>
  <c r="F228" i="13"/>
  <c r="L228" i="13" s="1"/>
  <c r="F229" i="13"/>
  <c r="L229" i="13" s="1"/>
  <c r="F230" i="13"/>
  <c r="L230" i="13" s="1"/>
  <c r="F231" i="13"/>
  <c r="L231" i="13" s="1"/>
  <c r="F232" i="13"/>
  <c r="L232" i="13" s="1"/>
  <c r="F233" i="13"/>
  <c r="L233" i="13" s="1"/>
  <c r="F234" i="13"/>
  <c r="L234" i="13" s="1"/>
  <c r="F235" i="13"/>
  <c r="L235" i="13" s="1"/>
  <c r="F236" i="13"/>
  <c r="L236" i="13" s="1"/>
  <c r="F237" i="13"/>
  <c r="L237" i="13" s="1"/>
  <c r="F238" i="13"/>
  <c r="L238" i="13" s="1"/>
  <c r="F239" i="13"/>
  <c r="L239" i="13" s="1"/>
  <c r="F240" i="13"/>
  <c r="L240" i="13" s="1"/>
  <c r="F241" i="13"/>
  <c r="L241" i="13" s="1"/>
  <c r="F242" i="13"/>
  <c r="L242" i="13" s="1"/>
  <c r="F243" i="13"/>
  <c r="L243" i="13" s="1"/>
  <c r="F244" i="13"/>
  <c r="L244" i="13" s="1"/>
  <c r="F245" i="13"/>
  <c r="L245" i="13" s="1"/>
  <c r="F246" i="13"/>
  <c r="L246" i="13" s="1"/>
  <c r="F247" i="13"/>
  <c r="L247" i="13" s="1"/>
  <c r="F248" i="13"/>
  <c r="L248" i="13" s="1"/>
  <c r="F249" i="13"/>
  <c r="L249" i="13" s="1"/>
  <c r="F250" i="13"/>
  <c r="L250" i="13" s="1"/>
  <c r="F251" i="13"/>
  <c r="L251" i="13" s="1"/>
  <c r="F252" i="13"/>
  <c r="L252" i="13" s="1"/>
  <c r="F253" i="13"/>
  <c r="L253" i="13" s="1"/>
  <c r="F254" i="13"/>
  <c r="L254" i="13" s="1"/>
  <c r="F255" i="13"/>
  <c r="L255" i="13" s="1"/>
  <c r="F256" i="13"/>
  <c r="L256" i="13" s="1"/>
  <c r="F257" i="13"/>
  <c r="L257" i="13" s="1"/>
  <c r="F258" i="13"/>
  <c r="L258" i="13" s="1"/>
  <c r="F259" i="13"/>
  <c r="L259" i="13" s="1"/>
  <c r="F260" i="13"/>
  <c r="L260" i="13" s="1"/>
  <c r="F261" i="13"/>
  <c r="L261" i="13" s="1"/>
  <c r="F262" i="13"/>
  <c r="L262" i="13" s="1"/>
  <c r="F263" i="13"/>
  <c r="L263" i="13" s="1"/>
  <c r="F264" i="13"/>
  <c r="L264" i="13" s="1"/>
  <c r="F265" i="13"/>
  <c r="L265" i="13" s="1"/>
  <c r="F266" i="13"/>
  <c r="L266" i="13" s="1"/>
  <c r="F267" i="13"/>
  <c r="L267" i="13" s="1"/>
  <c r="F268" i="13"/>
  <c r="L268" i="13" s="1"/>
  <c r="F269" i="13"/>
  <c r="L269" i="13" s="1"/>
  <c r="F270" i="13"/>
  <c r="L270" i="13" s="1"/>
  <c r="F271" i="13"/>
  <c r="L271" i="13" s="1"/>
  <c r="F272" i="13"/>
  <c r="L272" i="13" s="1"/>
  <c r="F273" i="13"/>
  <c r="L273" i="13" s="1"/>
  <c r="F274" i="13"/>
  <c r="L274" i="13" s="1"/>
  <c r="F275" i="13"/>
  <c r="L275" i="13" s="1"/>
  <c r="F276" i="13"/>
  <c r="L276" i="13" s="1"/>
  <c r="F277" i="13"/>
  <c r="L277" i="13" s="1"/>
  <c r="F278" i="13"/>
  <c r="L278" i="13" s="1"/>
  <c r="F279" i="13"/>
  <c r="L279" i="13" s="1"/>
  <c r="F280" i="13"/>
  <c r="L280" i="13" s="1"/>
  <c r="F281" i="13"/>
  <c r="L281" i="13" s="1"/>
  <c r="F282" i="13"/>
  <c r="L282" i="13" s="1"/>
  <c r="F283" i="13"/>
  <c r="L283" i="13" s="1"/>
  <c r="F284" i="13"/>
  <c r="L284" i="13" s="1"/>
  <c r="F285" i="13"/>
  <c r="L285" i="13" s="1"/>
  <c r="F286" i="13"/>
  <c r="L286" i="13" s="1"/>
  <c r="F287" i="13"/>
  <c r="L287" i="13" s="1"/>
  <c r="F288" i="13"/>
  <c r="L288" i="13" s="1"/>
  <c r="F289" i="13"/>
  <c r="L289" i="13" s="1"/>
  <c r="F290" i="13"/>
  <c r="L290" i="13" s="1"/>
  <c r="F291" i="13"/>
  <c r="L291" i="13" s="1"/>
  <c r="F292" i="13"/>
  <c r="L292" i="13" s="1"/>
  <c r="F293" i="13"/>
  <c r="L293" i="13" s="1"/>
  <c r="F294" i="13"/>
  <c r="L294" i="13" s="1"/>
  <c r="F295" i="13"/>
  <c r="L295" i="13" s="1"/>
  <c r="F296" i="13"/>
  <c r="L296" i="13" s="1"/>
  <c r="F297" i="13"/>
  <c r="L297" i="13" s="1"/>
  <c r="F298" i="13"/>
  <c r="L298" i="13" s="1"/>
  <c r="F299" i="13"/>
  <c r="L299" i="13" s="1"/>
  <c r="F300" i="13"/>
  <c r="L300" i="13" s="1"/>
  <c r="F301" i="13"/>
  <c r="L301" i="13" s="1"/>
  <c r="F302" i="13"/>
  <c r="L302" i="13" s="1"/>
  <c r="F303" i="13"/>
  <c r="L303" i="13" s="1"/>
  <c r="F304" i="13"/>
  <c r="L304" i="13" s="1"/>
  <c r="F305" i="13"/>
  <c r="L305" i="13" s="1"/>
  <c r="F306" i="13"/>
  <c r="L306" i="13" s="1"/>
  <c r="F307" i="13"/>
  <c r="L307" i="13" s="1"/>
  <c r="F308" i="13"/>
  <c r="L308" i="13" s="1"/>
  <c r="F309" i="13"/>
  <c r="L309" i="13" s="1"/>
  <c r="F310" i="13"/>
  <c r="L310" i="13" s="1"/>
  <c r="F311" i="13"/>
  <c r="L311" i="13" s="1"/>
  <c r="F312" i="13"/>
  <c r="L312" i="13" s="1"/>
  <c r="F313" i="13"/>
  <c r="L313" i="13" s="1"/>
  <c r="F314" i="13"/>
  <c r="L314" i="13" s="1"/>
  <c r="F315" i="13"/>
  <c r="L315" i="13" s="1"/>
  <c r="F316" i="13"/>
  <c r="L316" i="13" s="1"/>
  <c r="F317" i="13"/>
  <c r="L317" i="13" s="1"/>
  <c r="F318" i="13"/>
  <c r="L318" i="13" s="1"/>
  <c r="F319" i="13"/>
  <c r="L319" i="13" s="1"/>
  <c r="F320" i="13"/>
  <c r="L320" i="13" s="1"/>
  <c r="F321" i="13"/>
  <c r="L321" i="13" s="1"/>
  <c r="F322" i="13"/>
  <c r="L322" i="13" s="1"/>
  <c r="F323" i="13"/>
  <c r="L323" i="13" s="1"/>
  <c r="F324" i="13"/>
  <c r="L324" i="13" s="1"/>
  <c r="F325" i="13"/>
  <c r="L325" i="13" s="1"/>
  <c r="F326" i="13"/>
  <c r="L326" i="13" s="1"/>
  <c r="F327" i="13"/>
  <c r="L327" i="13" s="1"/>
  <c r="F328" i="13"/>
  <c r="L328" i="13" s="1"/>
  <c r="F329" i="13"/>
  <c r="L329" i="13" s="1"/>
  <c r="F330" i="13"/>
  <c r="L330" i="13" s="1"/>
  <c r="F331" i="13"/>
  <c r="L331" i="13" s="1"/>
  <c r="F332" i="13"/>
  <c r="L332" i="13" s="1"/>
  <c r="F333" i="13"/>
  <c r="L333" i="13" s="1"/>
  <c r="F334" i="13"/>
  <c r="L334" i="13" s="1"/>
  <c r="F335" i="13"/>
  <c r="L335" i="13" s="1"/>
  <c r="F336" i="13"/>
  <c r="L336" i="13" s="1"/>
  <c r="F337" i="13"/>
  <c r="L337" i="13" s="1"/>
  <c r="F338" i="13"/>
  <c r="L338" i="13" s="1"/>
  <c r="F339" i="13"/>
  <c r="L339" i="13" s="1"/>
  <c r="F340" i="13"/>
  <c r="L340" i="13" s="1"/>
  <c r="F341" i="13"/>
  <c r="L341" i="13" s="1"/>
  <c r="F342" i="13"/>
  <c r="L342" i="13" s="1"/>
  <c r="F343" i="13"/>
  <c r="L343" i="13" s="1"/>
  <c r="F344" i="13"/>
  <c r="L344" i="13" s="1"/>
  <c r="F345" i="13"/>
  <c r="L345" i="13" s="1"/>
  <c r="F346" i="13"/>
  <c r="L346" i="13" s="1"/>
  <c r="F347" i="13"/>
  <c r="L347" i="13" s="1"/>
  <c r="F348" i="13"/>
  <c r="L348" i="13" s="1"/>
  <c r="F349" i="13"/>
  <c r="L349" i="13" s="1"/>
  <c r="F350" i="13"/>
  <c r="L350" i="13" s="1"/>
  <c r="F351" i="13"/>
  <c r="L351" i="13" s="1"/>
  <c r="F352" i="13"/>
  <c r="L352" i="13" s="1"/>
  <c r="F353" i="13"/>
  <c r="L353" i="13" s="1"/>
  <c r="F354" i="13"/>
  <c r="L354" i="13" s="1"/>
  <c r="F355" i="13"/>
  <c r="L355" i="13" s="1"/>
  <c r="F356" i="13"/>
  <c r="L356" i="13" s="1"/>
  <c r="F357" i="13"/>
  <c r="L357" i="13" s="1"/>
  <c r="F358" i="13"/>
  <c r="L358" i="13" s="1"/>
  <c r="F359" i="13"/>
  <c r="L359" i="13" s="1"/>
  <c r="F360" i="13"/>
  <c r="L360" i="13" s="1"/>
  <c r="F361" i="13"/>
  <c r="L361" i="13" s="1"/>
  <c r="F362" i="13"/>
  <c r="L362" i="13" s="1"/>
  <c r="F363" i="13"/>
  <c r="L363" i="13" s="1"/>
  <c r="F364" i="13"/>
  <c r="L364" i="13" s="1"/>
  <c r="F365" i="13"/>
  <c r="L365" i="13" s="1"/>
  <c r="F366" i="13"/>
  <c r="L366" i="13" s="1"/>
  <c r="F367" i="13"/>
  <c r="L367" i="13" s="1"/>
  <c r="F368" i="13"/>
  <c r="L368" i="13" s="1"/>
  <c r="F369" i="13"/>
  <c r="L369" i="13" s="1"/>
  <c r="F370" i="13"/>
  <c r="L370" i="13" s="1"/>
  <c r="F371" i="13"/>
  <c r="L371" i="13" s="1"/>
  <c r="F372" i="13"/>
  <c r="L372" i="13" s="1"/>
  <c r="F373" i="13"/>
  <c r="L373" i="13" s="1"/>
  <c r="F374" i="13"/>
  <c r="L374" i="13" s="1"/>
  <c r="F375" i="13"/>
  <c r="L375" i="13" s="1"/>
  <c r="F376" i="13"/>
  <c r="L376" i="13" s="1"/>
  <c r="F377" i="13"/>
  <c r="L377" i="13" s="1"/>
  <c r="F378" i="13"/>
  <c r="L378" i="13" s="1"/>
  <c r="F379" i="13"/>
  <c r="L379" i="13" s="1"/>
  <c r="F380" i="13"/>
  <c r="L380" i="13" s="1"/>
  <c r="F381" i="13"/>
  <c r="L381" i="13" s="1"/>
  <c r="F382" i="13"/>
  <c r="L382" i="13" s="1"/>
  <c r="F383" i="13"/>
  <c r="L383" i="13" s="1"/>
  <c r="F384" i="13"/>
  <c r="L384" i="13" s="1"/>
  <c r="F385" i="13"/>
  <c r="L385" i="13" s="1"/>
  <c r="F386" i="13"/>
  <c r="L386" i="13" s="1"/>
  <c r="F387" i="13"/>
  <c r="L387" i="13" s="1"/>
  <c r="F388" i="13"/>
  <c r="L388" i="13" s="1"/>
  <c r="F389" i="13"/>
  <c r="L389" i="13" s="1"/>
  <c r="F390" i="13"/>
  <c r="L390" i="13" s="1"/>
  <c r="F391" i="13"/>
  <c r="L391" i="13" s="1"/>
  <c r="F392" i="13"/>
  <c r="L392" i="13" s="1"/>
  <c r="F393" i="13"/>
  <c r="L393" i="13" s="1"/>
  <c r="F394" i="13"/>
  <c r="L394" i="13" s="1"/>
  <c r="F395" i="13"/>
  <c r="L395" i="13" s="1"/>
  <c r="F396" i="13"/>
  <c r="L396" i="13" s="1"/>
  <c r="F397" i="13"/>
  <c r="L397" i="13" s="1"/>
  <c r="F398" i="13"/>
  <c r="L398" i="13" s="1"/>
  <c r="F399" i="13"/>
  <c r="L399" i="13" s="1"/>
  <c r="F400" i="13"/>
  <c r="L400" i="13" s="1"/>
  <c r="F401" i="13"/>
  <c r="L401" i="13" s="1"/>
  <c r="F402" i="13"/>
  <c r="L402" i="13" s="1"/>
  <c r="F403" i="13"/>
  <c r="L403" i="13" s="1"/>
  <c r="F404" i="13"/>
  <c r="L404" i="13" s="1"/>
  <c r="F405" i="13"/>
  <c r="L405" i="13" s="1"/>
  <c r="F406" i="13"/>
  <c r="L406" i="13" s="1"/>
  <c r="F407" i="13"/>
  <c r="L407" i="13" s="1"/>
  <c r="F408" i="13"/>
  <c r="L408" i="13" s="1"/>
  <c r="F409" i="13"/>
  <c r="L409" i="13" s="1"/>
  <c r="F410" i="13"/>
  <c r="L410" i="13" s="1"/>
  <c r="F411" i="13"/>
  <c r="L411" i="13" s="1"/>
  <c r="F412" i="13"/>
  <c r="L412" i="13" s="1"/>
  <c r="F413" i="13"/>
  <c r="L413" i="13" s="1"/>
  <c r="F414" i="13"/>
  <c r="L414" i="13" s="1"/>
  <c r="F415" i="13"/>
  <c r="L415" i="13" s="1"/>
  <c r="F416" i="13"/>
  <c r="L416" i="13" s="1"/>
  <c r="F417" i="13"/>
  <c r="L417" i="13" s="1"/>
  <c r="F418" i="13"/>
  <c r="L418" i="13" s="1"/>
  <c r="F419" i="13"/>
  <c r="L419" i="13" s="1"/>
  <c r="F420" i="13"/>
  <c r="L420" i="13" s="1"/>
  <c r="F421" i="13"/>
  <c r="L421" i="13" s="1"/>
  <c r="F422" i="13"/>
  <c r="L422" i="13" s="1"/>
  <c r="F423" i="13"/>
  <c r="L423" i="13" s="1"/>
  <c r="F424" i="13"/>
  <c r="L424" i="13" s="1"/>
  <c r="F425" i="13"/>
  <c r="L425" i="13" s="1"/>
  <c r="F426" i="13"/>
  <c r="L426" i="13" s="1"/>
  <c r="F427" i="13"/>
  <c r="L427" i="13" s="1"/>
  <c r="F428" i="13"/>
  <c r="L428" i="13" s="1"/>
  <c r="F429" i="13"/>
  <c r="L429" i="13" s="1"/>
  <c r="F430" i="13"/>
  <c r="L430" i="13" s="1"/>
  <c r="F431" i="13"/>
  <c r="L431" i="13" s="1"/>
  <c r="F432" i="13"/>
  <c r="L432" i="13" s="1"/>
  <c r="F433" i="13"/>
  <c r="L433" i="13" s="1"/>
  <c r="F434" i="13"/>
  <c r="L434" i="13" s="1"/>
  <c r="F435" i="13"/>
  <c r="L435" i="13" s="1"/>
  <c r="F436" i="13"/>
  <c r="L436" i="13" s="1"/>
  <c r="F437" i="13"/>
  <c r="L437" i="13" s="1"/>
  <c r="F438" i="13"/>
  <c r="L438" i="13" s="1"/>
  <c r="F439" i="13"/>
  <c r="L439" i="13" s="1"/>
  <c r="F440" i="13"/>
  <c r="L440" i="13" s="1"/>
  <c r="F441" i="13"/>
  <c r="L441" i="13" s="1"/>
  <c r="F442" i="13"/>
  <c r="L442" i="13" s="1"/>
  <c r="F443" i="13"/>
  <c r="L443" i="13" s="1"/>
  <c r="F444" i="13"/>
  <c r="L444" i="13" s="1"/>
  <c r="F445" i="13"/>
  <c r="L445" i="13" s="1"/>
  <c r="F446" i="13"/>
  <c r="L446" i="13" s="1"/>
  <c r="F447" i="13"/>
  <c r="L447" i="13" s="1"/>
  <c r="F448" i="13"/>
  <c r="L448" i="13" s="1"/>
  <c r="F449" i="13"/>
  <c r="L449" i="13" s="1"/>
  <c r="F450" i="13"/>
  <c r="L450" i="13" s="1"/>
  <c r="F451" i="13"/>
  <c r="L451" i="13" s="1"/>
  <c r="F452" i="13"/>
  <c r="L452" i="13" s="1"/>
  <c r="F453" i="13"/>
  <c r="L453" i="13" s="1"/>
  <c r="F454" i="13"/>
  <c r="L454" i="13" s="1"/>
  <c r="F455" i="13"/>
  <c r="L455" i="13" s="1"/>
  <c r="F456" i="13"/>
  <c r="L456" i="13" s="1"/>
  <c r="F457" i="13"/>
  <c r="L457" i="13" s="1"/>
  <c r="F458" i="13"/>
  <c r="L458" i="13" s="1"/>
  <c r="F459" i="13"/>
  <c r="L459" i="13" s="1"/>
  <c r="F460" i="13"/>
  <c r="L460" i="13" s="1"/>
  <c r="F461" i="13"/>
  <c r="L461" i="13" s="1"/>
  <c r="F462" i="13"/>
  <c r="L462" i="13" s="1"/>
  <c r="F463" i="13"/>
  <c r="L463" i="13" s="1"/>
  <c r="F464" i="13"/>
  <c r="L464" i="13" s="1"/>
  <c r="F465" i="13"/>
  <c r="L465" i="13" s="1"/>
  <c r="F466" i="13"/>
  <c r="L466" i="13" s="1"/>
  <c r="F467" i="13"/>
  <c r="L467" i="13" s="1"/>
  <c r="F468" i="13"/>
  <c r="L468" i="13" s="1"/>
  <c r="F469" i="13"/>
  <c r="L469" i="13" s="1"/>
  <c r="F470" i="13"/>
  <c r="L470" i="13" s="1"/>
  <c r="F471" i="13"/>
  <c r="L471" i="13" s="1"/>
  <c r="F472" i="13"/>
  <c r="L472" i="13" s="1"/>
  <c r="F473" i="13"/>
  <c r="L473" i="13" s="1"/>
  <c r="F474" i="13"/>
  <c r="L474" i="13" s="1"/>
  <c r="F475" i="13"/>
  <c r="L475" i="13" s="1"/>
  <c r="F476" i="13"/>
  <c r="L476" i="13" s="1"/>
  <c r="F477" i="13"/>
  <c r="L477" i="13" s="1"/>
  <c r="F478" i="13"/>
  <c r="L478" i="13" s="1"/>
  <c r="F479" i="13"/>
  <c r="L479" i="13" s="1"/>
  <c r="F480" i="13"/>
  <c r="L480" i="13" s="1"/>
  <c r="F481" i="13"/>
  <c r="L481" i="13" s="1"/>
  <c r="F482" i="13"/>
  <c r="L482" i="13" s="1"/>
  <c r="F483" i="13"/>
  <c r="L483" i="13" s="1"/>
  <c r="F484" i="13"/>
  <c r="L484" i="13" s="1"/>
  <c r="F485" i="13"/>
  <c r="L485" i="13" s="1"/>
  <c r="F486" i="13"/>
  <c r="L486" i="13" s="1"/>
  <c r="F487" i="13"/>
  <c r="L487" i="13" s="1"/>
  <c r="F488" i="13"/>
  <c r="L488" i="13" s="1"/>
  <c r="F489" i="13"/>
  <c r="L489" i="13" s="1"/>
  <c r="F490" i="13"/>
  <c r="L490" i="13" s="1"/>
  <c r="F491" i="13"/>
  <c r="L491" i="13" s="1"/>
  <c r="F492" i="13"/>
  <c r="L492" i="13" s="1"/>
  <c r="F493" i="13"/>
  <c r="L493" i="13" s="1"/>
  <c r="F494" i="13"/>
  <c r="L494" i="13" s="1"/>
  <c r="F495" i="13"/>
  <c r="L495" i="13" s="1"/>
  <c r="F496" i="13"/>
  <c r="L496" i="13" s="1"/>
  <c r="F497" i="13"/>
  <c r="L497" i="13" s="1"/>
  <c r="F498" i="13"/>
  <c r="L498" i="13" s="1"/>
  <c r="F499" i="13"/>
  <c r="L499" i="13" s="1"/>
  <c r="F500" i="13"/>
  <c r="L500" i="13" s="1"/>
  <c r="F501" i="13"/>
  <c r="L501" i="13" s="1"/>
  <c r="F502" i="13"/>
  <c r="L502" i="13" s="1"/>
  <c r="F503" i="13"/>
  <c r="L503" i="13" s="1"/>
  <c r="F504" i="13"/>
  <c r="L504" i="13" s="1"/>
  <c r="F505" i="13"/>
  <c r="L505" i="13" s="1"/>
  <c r="F506" i="13"/>
  <c r="L506" i="13" s="1"/>
  <c r="F507" i="13"/>
  <c r="L507" i="13" s="1"/>
  <c r="F508" i="13"/>
  <c r="L508" i="13" s="1"/>
  <c r="F509" i="13"/>
  <c r="L509" i="13" s="1"/>
  <c r="F510" i="13"/>
  <c r="L510" i="13" s="1"/>
  <c r="F511" i="13"/>
  <c r="L511" i="13" s="1"/>
  <c r="F512" i="13"/>
  <c r="L512" i="13" s="1"/>
  <c r="F513" i="13"/>
  <c r="L513" i="13" s="1"/>
  <c r="F514" i="13"/>
  <c r="L514" i="13" s="1"/>
  <c r="F515" i="13"/>
  <c r="L515" i="13" s="1"/>
  <c r="F516" i="13"/>
  <c r="L516" i="13" s="1"/>
  <c r="F517" i="13"/>
  <c r="L517" i="13" s="1"/>
  <c r="F518" i="13"/>
  <c r="L518" i="13" s="1"/>
  <c r="F519" i="13"/>
  <c r="L519" i="13" s="1"/>
  <c r="F520" i="13"/>
  <c r="L520" i="13" s="1"/>
  <c r="F521" i="13"/>
  <c r="L521" i="13" s="1"/>
  <c r="F522" i="13"/>
  <c r="L522" i="13" s="1"/>
  <c r="F523" i="13"/>
  <c r="L523" i="13" s="1"/>
  <c r="F524" i="13"/>
  <c r="L524" i="13" s="1"/>
  <c r="F525" i="13"/>
  <c r="L525" i="13" s="1"/>
  <c r="F526" i="13"/>
  <c r="L526" i="13" s="1"/>
  <c r="F527" i="13"/>
  <c r="L527" i="13" s="1"/>
  <c r="F528" i="13"/>
  <c r="L528" i="13" s="1"/>
  <c r="F529" i="13"/>
  <c r="L529" i="13" s="1"/>
  <c r="F530" i="13"/>
  <c r="L530" i="13" s="1"/>
  <c r="F531" i="13"/>
  <c r="L531" i="13" s="1"/>
  <c r="F532" i="13"/>
  <c r="L532" i="13" s="1"/>
  <c r="F533" i="13"/>
  <c r="L533" i="13" s="1"/>
  <c r="F534" i="13"/>
  <c r="L534" i="13" s="1"/>
  <c r="F535" i="13"/>
  <c r="L535" i="13" s="1"/>
  <c r="F536" i="13"/>
  <c r="L536" i="13" s="1"/>
  <c r="F537" i="13"/>
  <c r="L537" i="13" s="1"/>
  <c r="F538" i="13"/>
  <c r="L538" i="13" s="1"/>
  <c r="F539" i="13"/>
  <c r="L539" i="13" s="1"/>
  <c r="F540" i="13"/>
  <c r="L540" i="13" s="1"/>
  <c r="F541" i="13"/>
  <c r="L541" i="13" s="1"/>
  <c r="F542" i="13"/>
  <c r="L542" i="13" s="1"/>
  <c r="F543" i="13"/>
  <c r="L543" i="13" s="1"/>
  <c r="F544" i="13"/>
  <c r="L544" i="13" s="1"/>
  <c r="F545" i="13"/>
  <c r="L545" i="13" s="1"/>
  <c r="F546" i="13"/>
  <c r="L546" i="13" s="1"/>
  <c r="F547" i="13"/>
  <c r="L547" i="13" s="1"/>
  <c r="F548" i="13"/>
  <c r="L548" i="13" s="1"/>
  <c r="F549" i="13"/>
  <c r="L549" i="13" s="1"/>
  <c r="F550" i="13"/>
  <c r="L550" i="13" s="1"/>
  <c r="F551" i="13"/>
  <c r="L551" i="13" s="1"/>
  <c r="F552" i="13"/>
  <c r="L552" i="13" s="1"/>
  <c r="F553" i="13"/>
  <c r="L553" i="13" s="1"/>
  <c r="F554" i="13"/>
  <c r="L554" i="13" s="1"/>
  <c r="F555" i="13"/>
  <c r="L555" i="13" s="1"/>
  <c r="F556" i="13"/>
  <c r="L556" i="13" s="1"/>
  <c r="F557" i="13"/>
  <c r="L557" i="13" s="1"/>
  <c r="F558" i="13"/>
  <c r="L558" i="13" s="1"/>
  <c r="F559" i="13"/>
  <c r="L559" i="13" s="1"/>
  <c r="F560" i="13"/>
  <c r="L560" i="13" s="1"/>
  <c r="F561" i="13"/>
  <c r="L561" i="13" s="1"/>
  <c r="F562" i="13"/>
  <c r="L562" i="13" s="1"/>
  <c r="F563" i="13"/>
  <c r="L563" i="13" s="1"/>
  <c r="F564" i="13"/>
  <c r="L564" i="13" s="1"/>
  <c r="F565" i="13"/>
  <c r="L565" i="13" s="1"/>
  <c r="F566" i="13"/>
  <c r="L566" i="13" s="1"/>
  <c r="F567" i="13"/>
  <c r="L567" i="13" s="1"/>
  <c r="F568" i="13"/>
  <c r="L568" i="13" s="1"/>
  <c r="F569" i="13"/>
  <c r="L569" i="13" s="1"/>
  <c r="F570" i="13"/>
  <c r="L570" i="13" s="1"/>
  <c r="F571" i="13"/>
  <c r="L571" i="13" s="1"/>
  <c r="F572" i="13"/>
  <c r="L572" i="13" s="1"/>
  <c r="F573" i="13"/>
  <c r="L573" i="13" s="1"/>
  <c r="F574" i="13"/>
  <c r="L574" i="13" s="1"/>
  <c r="F575" i="13"/>
  <c r="L575" i="13" s="1"/>
  <c r="F576" i="13"/>
  <c r="L576" i="13" s="1"/>
  <c r="F577" i="13"/>
  <c r="L577" i="13" s="1"/>
  <c r="F578" i="13"/>
  <c r="L578" i="13" s="1"/>
  <c r="F579" i="13"/>
  <c r="L579" i="13" s="1"/>
  <c r="F580" i="13"/>
  <c r="L580" i="13" s="1"/>
  <c r="F581" i="13"/>
  <c r="L581" i="13" s="1"/>
  <c r="F582" i="13"/>
  <c r="L582" i="13" s="1"/>
  <c r="F583" i="13"/>
  <c r="L583" i="13" s="1"/>
  <c r="F584" i="13"/>
  <c r="L584" i="13" s="1"/>
  <c r="F585" i="13"/>
  <c r="L585" i="13" s="1"/>
  <c r="F586" i="13"/>
  <c r="L586" i="13" s="1"/>
  <c r="F587" i="13"/>
  <c r="L587" i="13" s="1"/>
  <c r="F588" i="13"/>
  <c r="L588" i="13" s="1"/>
  <c r="F589" i="13"/>
  <c r="L589" i="13" s="1"/>
  <c r="F590" i="13"/>
  <c r="L590" i="13" s="1"/>
  <c r="F591" i="13"/>
  <c r="L591" i="13" s="1"/>
  <c r="F592" i="13"/>
  <c r="L592" i="13" s="1"/>
  <c r="F593" i="13"/>
  <c r="L593" i="13" s="1"/>
  <c r="F594" i="13"/>
  <c r="L594" i="13" s="1"/>
  <c r="F595" i="13"/>
  <c r="L595" i="13" s="1"/>
  <c r="F596" i="13"/>
  <c r="L596" i="13" s="1"/>
  <c r="F597" i="13"/>
  <c r="L597" i="13" s="1"/>
  <c r="F598" i="13"/>
  <c r="L598" i="13" s="1"/>
  <c r="F599" i="13"/>
  <c r="L599" i="13" s="1"/>
  <c r="F600" i="13"/>
  <c r="L600" i="13" s="1"/>
  <c r="F601" i="13"/>
  <c r="L601" i="13" s="1"/>
  <c r="F602" i="13"/>
  <c r="L602" i="13" s="1"/>
  <c r="F603" i="13"/>
  <c r="L603" i="13" s="1"/>
  <c r="F604" i="13"/>
  <c r="L604" i="13" s="1"/>
  <c r="F605" i="13"/>
  <c r="L605" i="13" s="1"/>
  <c r="F606" i="13"/>
  <c r="L606" i="13" s="1"/>
  <c r="F607" i="13"/>
  <c r="L607" i="13" s="1"/>
  <c r="F608" i="13"/>
  <c r="L608" i="13" s="1"/>
  <c r="F609" i="13"/>
  <c r="L609" i="13" s="1"/>
  <c r="F610" i="13"/>
  <c r="L610" i="13" s="1"/>
  <c r="F611" i="13"/>
  <c r="L611" i="13" s="1"/>
  <c r="F612" i="13"/>
  <c r="L612" i="13" s="1"/>
  <c r="F613" i="13"/>
  <c r="L613" i="13" s="1"/>
  <c r="F614" i="13"/>
  <c r="L614" i="13" s="1"/>
  <c r="F615" i="13"/>
  <c r="L615" i="13" s="1"/>
  <c r="F616" i="13"/>
  <c r="L616" i="13" s="1"/>
  <c r="F617" i="13"/>
  <c r="L617" i="13" s="1"/>
  <c r="F618" i="13"/>
  <c r="L618" i="13" s="1"/>
  <c r="F619" i="13"/>
  <c r="L619" i="13" s="1"/>
  <c r="F620" i="13"/>
  <c r="L620" i="13" s="1"/>
  <c r="F621" i="13"/>
  <c r="L621" i="13" s="1"/>
  <c r="F622" i="13"/>
  <c r="L622" i="13" s="1"/>
  <c r="F623" i="13"/>
  <c r="L623" i="13" s="1"/>
  <c r="F624" i="13"/>
  <c r="L624" i="13" s="1"/>
  <c r="F625" i="13"/>
  <c r="L625" i="13" s="1"/>
  <c r="F626" i="13"/>
  <c r="L626" i="13" s="1"/>
  <c r="F627" i="13"/>
  <c r="L627" i="13" s="1"/>
  <c r="F628" i="13"/>
  <c r="L628" i="13" s="1"/>
  <c r="F629" i="13"/>
  <c r="L629" i="13" s="1"/>
  <c r="F630" i="13"/>
  <c r="L630" i="13" s="1"/>
  <c r="F631" i="13"/>
  <c r="L631" i="13" s="1"/>
  <c r="F632" i="13"/>
  <c r="L632" i="13" s="1"/>
  <c r="F633" i="13"/>
  <c r="L633" i="13" s="1"/>
  <c r="F634" i="13"/>
  <c r="L634" i="13" s="1"/>
  <c r="F635" i="13"/>
  <c r="L635" i="13" s="1"/>
  <c r="F636" i="13"/>
  <c r="L636" i="13" s="1"/>
  <c r="F637" i="13"/>
  <c r="L637" i="13" s="1"/>
  <c r="F638" i="13"/>
  <c r="L638" i="13" s="1"/>
  <c r="F639" i="13"/>
  <c r="L639" i="13" s="1"/>
  <c r="F640" i="13"/>
  <c r="L640" i="13" s="1"/>
  <c r="F641" i="13"/>
  <c r="L641" i="13" s="1"/>
  <c r="F642" i="13"/>
  <c r="L642" i="13" s="1"/>
  <c r="F643" i="13"/>
  <c r="L643" i="13" s="1"/>
  <c r="F644" i="13"/>
  <c r="L644" i="13" s="1"/>
  <c r="F645" i="13"/>
  <c r="L645" i="13" s="1"/>
  <c r="F646" i="13"/>
  <c r="L646" i="13" s="1"/>
  <c r="F647" i="13"/>
  <c r="L647" i="13" s="1"/>
  <c r="F648" i="13"/>
  <c r="L648" i="13" s="1"/>
  <c r="F649" i="13"/>
  <c r="L649" i="13" s="1"/>
  <c r="F650" i="13"/>
  <c r="L650" i="13" s="1"/>
  <c r="F651" i="13"/>
  <c r="L651" i="13" s="1"/>
  <c r="F652" i="13"/>
  <c r="L652" i="13" s="1"/>
  <c r="F653" i="13"/>
  <c r="L653" i="13" s="1"/>
  <c r="F654" i="13"/>
  <c r="L654" i="13" s="1"/>
  <c r="F655" i="13"/>
  <c r="L655" i="13" s="1"/>
  <c r="F656" i="13"/>
  <c r="L656" i="13" s="1"/>
  <c r="F657" i="13"/>
  <c r="L657" i="13" s="1"/>
  <c r="F658" i="13"/>
  <c r="L658" i="13" s="1"/>
  <c r="F659" i="13"/>
  <c r="L659" i="13" s="1"/>
  <c r="F660" i="13"/>
  <c r="L660" i="13" s="1"/>
  <c r="F661" i="13"/>
  <c r="L661" i="13" s="1"/>
  <c r="F662" i="13"/>
  <c r="L662" i="13" s="1"/>
  <c r="F663" i="13"/>
  <c r="L663" i="13" s="1"/>
  <c r="F664" i="13"/>
  <c r="L664" i="13" s="1"/>
  <c r="F665" i="13"/>
  <c r="L665" i="13" s="1"/>
  <c r="F666" i="13"/>
  <c r="L666" i="13" s="1"/>
  <c r="F667" i="13"/>
  <c r="L667" i="13" s="1"/>
  <c r="F668" i="13"/>
  <c r="L668" i="13" s="1"/>
  <c r="F669" i="13"/>
  <c r="L669" i="13" s="1"/>
  <c r="F670" i="13"/>
  <c r="L670" i="13" s="1"/>
  <c r="F671" i="13"/>
  <c r="L671" i="13" s="1"/>
  <c r="F672" i="13"/>
  <c r="L672" i="13" s="1"/>
  <c r="F673" i="13"/>
  <c r="L673" i="13" s="1"/>
  <c r="F674" i="13"/>
  <c r="L674" i="13" s="1"/>
  <c r="F675" i="13"/>
  <c r="L675" i="13" s="1"/>
  <c r="F676" i="13"/>
  <c r="L676" i="13" s="1"/>
  <c r="F677" i="13"/>
  <c r="L677" i="13" s="1"/>
  <c r="F678" i="13"/>
  <c r="L678" i="13" s="1"/>
  <c r="F679" i="13"/>
  <c r="L679" i="13" s="1"/>
  <c r="F680" i="13"/>
  <c r="L680" i="13" s="1"/>
  <c r="F681" i="13"/>
  <c r="L681" i="13" s="1"/>
  <c r="F682" i="13"/>
  <c r="L682" i="13" s="1"/>
  <c r="F683" i="13"/>
  <c r="L683" i="13" s="1"/>
  <c r="F684" i="13"/>
  <c r="L684" i="13" s="1"/>
  <c r="F685" i="13"/>
  <c r="L685" i="13" s="1"/>
  <c r="F686" i="13"/>
  <c r="L686" i="13" s="1"/>
  <c r="F687" i="13"/>
  <c r="L687" i="13" s="1"/>
  <c r="F688" i="13"/>
  <c r="L688" i="13" s="1"/>
  <c r="F689" i="13"/>
  <c r="L689" i="13" s="1"/>
  <c r="F690" i="13"/>
  <c r="L690" i="13" s="1"/>
  <c r="F691" i="13"/>
  <c r="L691" i="13" s="1"/>
  <c r="F692" i="13"/>
  <c r="L692" i="13" s="1"/>
  <c r="F693" i="13"/>
  <c r="L693" i="13" s="1"/>
  <c r="F694" i="13"/>
  <c r="L694" i="13" s="1"/>
  <c r="F695" i="13"/>
  <c r="L695" i="13" s="1"/>
  <c r="F696" i="13"/>
  <c r="L696" i="13" s="1"/>
  <c r="F697" i="13"/>
  <c r="L697" i="13" s="1"/>
  <c r="F698" i="13"/>
  <c r="L698" i="13" s="1"/>
  <c r="F699" i="13"/>
  <c r="L699" i="13" s="1"/>
  <c r="F700" i="13"/>
  <c r="L700" i="13" s="1"/>
  <c r="F701" i="13"/>
  <c r="L701" i="13" s="1"/>
  <c r="F702" i="13"/>
  <c r="L702" i="13" s="1"/>
  <c r="F703" i="13"/>
  <c r="L703" i="13" s="1"/>
  <c r="F704" i="13"/>
  <c r="L704" i="13" s="1"/>
  <c r="F705" i="13"/>
  <c r="L705" i="13" s="1"/>
  <c r="F706" i="13"/>
  <c r="L706" i="13" s="1"/>
  <c r="F707" i="13"/>
  <c r="L707" i="13" s="1"/>
  <c r="F708" i="13"/>
  <c r="L708" i="13" s="1"/>
  <c r="F709" i="13"/>
  <c r="L709" i="13" s="1"/>
  <c r="F710" i="13"/>
  <c r="L710" i="13" s="1"/>
  <c r="F711" i="13"/>
  <c r="L711" i="13" s="1"/>
  <c r="F712" i="13"/>
  <c r="L712" i="13" s="1"/>
  <c r="F713" i="13"/>
  <c r="L713" i="13" s="1"/>
  <c r="F714" i="13"/>
  <c r="L714" i="13" s="1"/>
  <c r="F715" i="13"/>
  <c r="L715" i="13" s="1"/>
  <c r="F716" i="13"/>
  <c r="L716" i="13" s="1"/>
  <c r="F717" i="13"/>
  <c r="L717" i="13" s="1"/>
  <c r="F718" i="13"/>
  <c r="L718" i="13" s="1"/>
  <c r="F719" i="13"/>
  <c r="L719" i="13" s="1"/>
  <c r="F720" i="13"/>
  <c r="L720" i="13" s="1"/>
  <c r="F721" i="13"/>
  <c r="L721" i="13" s="1"/>
  <c r="F722" i="13"/>
  <c r="L722" i="13" s="1"/>
  <c r="F723" i="13"/>
  <c r="L723" i="13" s="1"/>
  <c r="F724" i="13"/>
  <c r="L724" i="13" s="1"/>
  <c r="F725" i="13"/>
  <c r="L725" i="13" s="1"/>
  <c r="F726" i="13"/>
  <c r="L726" i="13" s="1"/>
  <c r="F727" i="13"/>
  <c r="L727" i="13" s="1"/>
  <c r="F728" i="13"/>
  <c r="L728" i="13" s="1"/>
  <c r="F729" i="13"/>
  <c r="L729" i="13" s="1"/>
  <c r="F730" i="13"/>
  <c r="L730" i="13" s="1"/>
  <c r="F731" i="13"/>
  <c r="L731" i="13" s="1"/>
  <c r="F732" i="13"/>
  <c r="L732" i="13" s="1"/>
  <c r="F733" i="13"/>
  <c r="L733" i="13" s="1"/>
  <c r="F734" i="13"/>
  <c r="L734" i="13" s="1"/>
  <c r="F735" i="13"/>
  <c r="L735" i="13" s="1"/>
  <c r="F736" i="13"/>
  <c r="L736" i="13" s="1"/>
  <c r="F737" i="13"/>
  <c r="L737" i="13" s="1"/>
  <c r="F738" i="13"/>
  <c r="L738" i="13" s="1"/>
  <c r="F739" i="13"/>
  <c r="L739" i="13" s="1"/>
  <c r="F740" i="13"/>
  <c r="L740" i="13" s="1"/>
  <c r="F741" i="13"/>
  <c r="L741" i="13" s="1"/>
  <c r="F742" i="13"/>
  <c r="L742" i="13" s="1"/>
  <c r="F743" i="13"/>
  <c r="L743" i="13" s="1"/>
  <c r="F744" i="13"/>
  <c r="L744" i="13" s="1"/>
  <c r="F745" i="13"/>
  <c r="L745" i="13" s="1"/>
  <c r="F746" i="13"/>
  <c r="L746" i="13" s="1"/>
  <c r="F747" i="13"/>
  <c r="L747" i="13" s="1"/>
  <c r="F748" i="13"/>
  <c r="L748" i="13" s="1"/>
  <c r="F749" i="13"/>
  <c r="L749" i="13" s="1"/>
  <c r="F750" i="13"/>
  <c r="L750" i="13" s="1"/>
  <c r="F751" i="13"/>
  <c r="L751" i="13" s="1"/>
  <c r="F752" i="13"/>
  <c r="L752" i="13" s="1"/>
  <c r="F753" i="13"/>
  <c r="L753" i="13" s="1"/>
  <c r="F754" i="13"/>
  <c r="L754" i="13" s="1"/>
  <c r="F755" i="13"/>
  <c r="L755" i="13" s="1"/>
  <c r="F756" i="13"/>
  <c r="L756" i="13" s="1"/>
  <c r="F757" i="13"/>
  <c r="L757" i="13" s="1"/>
  <c r="F758" i="13"/>
  <c r="L758" i="13" s="1"/>
  <c r="F759" i="13"/>
  <c r="L759" i="13" s="1"/>
  <c r="F760" i="13"/>
  <c r="L760" i="13" s="1"/>
  <c r="F761" i="13"/>
  <c r="L761" i="13" s="1"/>
  <c r="F762" i="13"/>
  <c r="L762" i="13" s="1"/>
  <c r="F763" i="13"/>
  <c r="L763" i="13" s="1"/>
  <c r="F764" i="13"/>
  <c r="L764" i="13" s="1"/>
  <c r="F765" i="13"/>
  <c r="L765" i="13" s="1"/>
  <c r="F766" i="13"/>
  <c r="L766" i="13" s="1"/>
  <c r="F767" i="13"/>
  <c r="L767" i="13" s="1"/>
  <c r="F768" i="13"/>
  <c r="L768" i="13" s="1"/>
  <c r="F769" i="13"/>
  <c r="L769" i="13" s="1"/>
  <c r="F770" i="13"/>
  <c r="L770" i="13" s="1"/>
  <c r="F771" i="13"/>
  <c r="L771" i="13" s="1"/>
  <c r="F772" i="13"/>
  <c r="L772" i="13" s="1"/>
  <c r="F773" i="13"/>
  <c r="L773" i="13" s="1"/>
  <c r="F774" i="13"/>
  <c r="L774" i="13" s="1"/>
  <c r="F775" i="13"/>
  <c r="L775" i="13" s="1"/>
  <c r="F776" i="13"/>
  <c r="L776" i="13" s="1"/>
  <c r="F777" i="13"/>
  <c r="L777" i="13" s="1"/>
  <c r="F778" i="13"/>
  <c r="L778" i="13" s="1"/>
  <c r="F779" i="13"/>
  <c r="L779" i="13" s="1"/>
  <c r="F780" i="13"/>
  <c r="L780" i="13" s="1"/>
  <c r="F781" i="13"/>
  <c r="L781" i="13" s="1"/>
  <c r="F782" i="13"/>
  <c r="L782" i="13" s="1"/>
  <c r="F783" i="13"/>
  <c r="L783" i="13" s="1"/>
  <c r="F784" i="13"/>
  <c r="L784" i="13" s="1"/>
  <c r="F785" i="13"/>
  <c r="L785" i="13" s="1"/>
  <c r="F786" i="13"/>
  <c r="L786" i="13" s="1"/>
  <c r="F787" i="13"/>
  <c r="L787" i="13" s="1"/>
  <c r="F788" i="13"/>
  <c r="L788" i="13" s="1"/>
  <c r="F789" i="13"/>
  <c r="L789" i="13" s="1"/>
  <c r="F790" i="13"/>
  <c r="L790" i="13" s="1"/>
  <c r="F791" i="13"/>
  <c r="L791" i="13" s="1"/>
  <c r="F792" i="13"/>
  <c r="L792" i="13" s="1"/>
  <c r="F793" i="13"/>
  <c r="L793" i="13" s="1"/>
  <c r="F794" i="13"/>
  <c r="L794" i="13" s="1"/>
  <c r="F795" i="13"/>
  <c r="L795" i="13" s="1"/>
  <c r="F796" i="13"/>
  <c r="L796" i="13" s="1"/>
  <c r="F797" i="13"/>
  <c r="L797" i="13" s="1"/>
  <c r="F798" i="13"/>
  <c r="L798" i="13" s="1"/>
  <c r="F799" i="13"/>
  <c r="L799" i="13" s="1"/>
  <c r="F800" i="13"/>
  <c r="L800" i="13" s="1"/>
  <c r="F801" i="13"/>
  <c r="L801" i="13" s="1"/>
  <c r="F802" i="13"/>
  <c r="L802" i="13" s="1"/>
  <c r="F803" i="13"/>
  <c r="L803" i="13" s="1"/>
  <c r="F804" i="13"/>
  <c r="L804" i="13" s="1"/>
  <c r="F805" i="13"/>
  <c r="L805" i="13" s="1"/>
  <c r="F806" i="13"/>
  <c r="L806" i="13" s="1"/>
  <c r="F807" i="13"/>
  <c r="L807" i="13" s="1"/>
  <c r="F808" i="13"/>
  <c r="L808" i="13" s="1"/>
  <c r="F809" i="13"/>
  <c r="L809" i="13" s="1"/>
  <c r="F810" i="13"/>
  <c r="L810" i="13" s="1"/>
  <c r="F811" i="13"/>
  <c r="L811" i="13" s="1"/>
  <c r="F812" i="13"/>
  <c r="L812" i="13" s="1"/>
  <c r="F813" i="13"/>
  <c r="L813" i="13" s="1"/>
  <c r="F814" i="13"/>
  <c r="L814" i="13" s="1"/>
  <c r="F815" i="13"/>
  <c r="L815" i="13" s="1"/>
  <c r="F816" i="13"/>
  <c r="L816" i="13" s="1"/>
  <c r="F817" i="13"/>
  <c r="L817" i="13" s="1"/>
  <c r="F818" i="13"/>
  <c r="L818" i="13" s="1"/>
  <c r="F819" i="13"/>
  <c r="L819" i="13" s="1"/>
  <c r="F820" i="13"/>
  <c r="L820" i="13" s="1"/>
  <c r="F821" i="13"/>
  <c r="L821" i="13" s="1"/>
  <c r="F822" i="13"/>
  <c r="L822" i="13" s="1"/>
  <c r="F823" i="13"/>
  <c r="L823" i="13" s="1"/>
  <c r="F824" i="13"/>
  <c r="L824" i="13" s="1"/>
  <c r="F825" i="13"/>
  <c r="L825" i="13" s="1"/>
  <c r="F826" i="13"/>
  <c r="L826" i="13" s="1"/>
  <c r="F827" i="13"/>
  <c r="L827" i="13" s="1"/>
  <c r="F828" i="13"/>
  <c r="L828" i="13" s="1"/>
  <c r="F829" i="13"/>
  <c r="L829" i="13" s="1"/>
  <c r="F830" i="13"/>
  <c r="L830" i="13" s="1"/>
  <c r="F831" i="13"/>
  <c r="L831" i="13" s="1"/>
  <c r="F832" i="13"/>
  <c r="L832" i="13" s="1"/>
  <c r="F833" i="13"/>
  <c r="L833" i="13" s="1"/>
  <c r="F834" i="13"/>
  <c r="L834" i="13" s="1"/>
  <c r="F835" i="13"/>
  <c r="L835" i="13" s="1"/>
  <c r="F836" i="13"/>
  <c r="L836" i="13" s="1"/>
  <c r="F837" i="13"/>
  <c r="L837" i="13" s="1"/>
  <c r="F838" i="13"/>
  <c r="L838" i="13" s="1"/>
  <c r="F839" i="13"/>
  <c r="L839" i="13" s="1"/>
  <c r="F840" i="13"/>
  <c r="L840" i="13" s="1"/>
  <c r="F841" i="13"/>
  <c r="L841" i="13" s="1"/>
  <c r="F842" i="13"/>
  <c r="L842" i="13" s="1"/>
  <c r="F843" i="13"/>
  <c r="L843" i="13" s="1"/>
  <c r="F844" i="13"/>
  <c r="L844" i="13" s="1"/>
  <c r="F845" i="13"/>
  <c r="L845" i="13" s="1"/>
  <c r="F846" i="13"/>
  <c r="L846" i="13" s="1"/>
  <c r="F847" i="13"/>
  <c r="L847" i="13" s="1"/>
  <c r="F848" i="13"/>
  <c r="L848" i="13" s="1"/>
  <c r="F849" i="13"/>
  <c r="L849" i="13" s="1"/>
  <c r="F850" i="13"/>
  <c r="L850" i="13" s="1"/>
  <c r="F851" i="13"/>
  <c r="L851" i="13" s="1"/>
  <c r="F852" i="13"/>
  <c r="L852" i="13" s="1"/>
  <c r="F853" i="13"/>
  <c r="L853" i="13" s="1"/>
  <c r="F854" i="13"/>
  <c r="L854" i="13" s="1"/>
  <c r="F855" i="13"/>
  <c r="L855" i="13" s="1"/>
  <c r="F856" i="13"/>
  <c r="L856" i="13" s="1"/>
  <c r="F857" i="13"/>
  <c r="L857" i="13" s="1"/>
  <c r="F858" i="13"/>
  <c r="L858" i="13" s="1"/>
  <c r="F859" i="13"/>
  <c r="L859" i="13" s="1"/>
  <c r="F860" i="13"/>
  <c r="L860" i="13" s="1"/>
  <c r="F861" i="13"/>
  <c r="L861" i="13" s="1"/>
  <c r="F862" i="13"/>
  <c r="L862" i="13" s="1"/>
  <c r="F863" i="13"/>
  <c r="L863" i="13" s="1"/>
  <c r="F864" i="13"/>
  <c r="L864" i="13" s="1"/>
  <c r="F865" i="13"/>
  <c r="L865" i="13" s="1"/>
  <c r="F866" i="13"/>
  <c r="L866" i="13" s="1"/>
  <c r="F867" i="13"/>
  <c r="L867" i="13" s="1"/>
  <c r="F868" i="13"/>
  <c r="L868" i="13" s="1"/>
  <c r="F869" i="13"/>
  <c r="L869" i="13" s="1"/>
  <c r="F870" i="13"/>
  <c r="L870" i="13" s="1"/>
  <c r="F871" i="13"/>
  <c r="L871" i="13" s="1"/>
  <c r="F872" i="13"/>
  <c r="L872" i="13" s="1"/>
  <c r="F873" i="13"/>
  <c r="L873" i="13" s="1"/>
  <c r="F874" i="13"/>
  <c r="L874" i="13" s="1"/>
  <c r="F875" i="13"/>
  <c r="L875" i="13" s="1"/>
  <c r="F876" i="13"/>
  <c r="L876" i="13" s="1"/>
  <c r="F877" i="13"/>
  <c r="L877" i="13" s="1"/>
  <c r="F878" i="13"/>
  <c r="L878" i="13" s="1"/>
  <c r="F879" i="13"/>
  <c r="L879" i="13" s="1"/>
  <c r="F880" i="13"/>
  <c r="L880" i="13" s="1"/>
  <c r="F881" i="13"/>
  <c r="L881" i="13" s="1"/>
  <c r="F882" i="13"/>
  <c r="L882" i="13" s="1"/>
  <c r="F883" i="13"/>
  <c r="L883" i="13" s="1"/>
  <c r="F884" i="13"/>
  <c r="L884" i="13" s="1"/>
  <c r="F885" i="13"/>
  <c r="L885" i="13" s="1"/>
  <c r="F886" i="13"/>
  <c r="L886" i="13" s="1"/>
  <c r="F887" i="13"/>
  <c r="L887" i="13" s="1"/>
  <c r="F888" i="13"/>
  <c r="L888" i="13" s="1"/>
  <c r="F889" i="13"/>
  <c r="L889" i="13" s="1"/>
  <c r="F890" i="13"/>
  <c r="L890" i="13" s="1"/>
  <c r="F891" i="13"/>
  <c r="L891" i="13" s="1"/>
  <c r="F892" i="13"/>
  <c r="L892" i="13" s="1"/>
  <c r="F893" i="13"/>
  <c r="L893" i="13" s="1"/>
  <c r="F894" i="13"/>
  <c r="L894" i="13" s="1"/>
  <c r="F895" i="13"/>
  <c r="L895" i="13" s="1"/>
  <c r="F896" i="13"/>
  <c r="L896" i="13" s="1"/>
  <c r="F897" i="13"/>
  <c r="L897" i="13" s="1"/>
  <c r="F898" i="13"/>
  <c r="L898" i="13" s="1"/>
  <c r="F899" i="13"/>
  <c r="L899" i="13" s="1"/>
  <c r="F900" i="13"/>
  <c r="L900" i="13" s="1"/>
  <c r="F901" i="13"/>
  <c r="L901" i="13" s="1"/>
  <c r="F902" i="13"/>
  <c r="L902" i="13" s="1"/>
  <c r="F903" i="13"/>
  <c r="L903" i="13" s="1"/>
  <c r="F904" i="13"/>
  <c r="L904" i="13" s="1"/>
  <c r="F905" i="13"/>
  <c r="L905" i="13" s="1"/>
  <c r="F906" i="13"/>
  <c r="L906" i="13" s="1"/>
  <c r="F907" i="13"/>
  <c r="L907" i="13" s="1"/>
  <c r="F908" i="13"/>
  <c r="L908" i="13" s="1"/>
  <c r="F909" i="13"/>
  <c r="L909" i="13" s="1"/>
  <c r="F910" i="13"/>
  <c r="L910" i="13" s="1"/>
  <c r="F911" i="13"/>
  <c r="L911" i="13" s="1"/>
  <c r="F912" i="13"/>
  <c r="L912" i="13" s="1"/>
  <c r="F913" i="13"/>
  <c r="L913" i="13" s="1"/>
  <c r="F914" i="13"/>
  <c r="L914" i="13" s="1"/>
  <c r="F915" i="13"/>
  <c r="L915" i="13" s="1"/>
  <c r="F916" i="13"/>
  <c r="L916" i="13" s="1"/>
  <c r="F917" i="13"/>
  <c r="L917" i="13" s="1"/>
  <c r="F918" i="13"/>
  <c r="L918" i="13" s="1"/>
  <c r="F919" i="13"/>
  <c r="L919" i="13" s="1"/>
  <c r="F920" i="13"/>
  <c r="L920" i="13" s="1"/>
  <c r="F921" i="13"/>
  <c r="L921" i="13" s="1"/>
  <c r="F922" i="13"/>
  <c r="L922" i="13" s="1"/>
  <c r="F923" i="13"/>
  <c r="L923" i="13" s="1"/>
  <c r="F924" i="13"/>
  <c r="L924" i="13" s="1"/>
  <c r="F925" i="13"/>
  <c r="L925" i="13" s="1"/>
  <c r="F926" i="13"/>
  <c r="L926" i="13" s="1"/>
  <c r="F927" i="13"/>
  <c r="L927" i="13" s="1"/>
  <c r="F928" i="13"/>
  <c r="L928" i="13" s="1"/>
  <c r="F929" i="13"/>
  <c r="L929" i="13" s="1"/>
  <c r="F930" i="13"/>
  <c r="L930" i="13" s="1"/>
  <c r="F931" i="13"/>
  <c r="L931" i="13" s="1"/>
  <c r="F932" i="13"/>
  <c r="L932" i="13" s="1"/>
  <c r="F933" i="13"/>
  <c r="L933" i="13" s="1"/>
  <c r="F934" i="13"/>
  <c r="L934" i="13" s="1"/>
  <c r="F935" i="13"/>
  <c r="L935" i="13" s="1"/>
  <c r="F936" i="13"/>
  <c r="L936" i="13" s="1"/>
  <c r="F937" i="13"/>
  <c r="L937" i="13" s="1"/>
  <c r="F938" i="13"/>
  <c r="L938" i="13" s="1"/>
  <c r="F939" i="13"/>
  <c r="L939" i="13" s="1"/>
  <c r="F940" i="13"/>
  <c r="L940" i="13" s="1"/>
  <c r="F941" i="13"/>
  <c r="L941" i="13" s="1"/>
  <c r="F942" i="13"/>
  <c r="L942" i="13" s="1"/>
  <c r="F943" i="13"/>
  <c r="L943" i="13" s="1"/>
  <c r="F944" i="13"/>
  <c r="L944" i="13" s="1"/>
  <c r="F945" i="13"/>
  <c r="L945" i="13" s="1"/>
  <c r="F946" i="13"/>
  <c r="L946" i="13" s="1"/>
  <c r="F947" i="13"/>
  <c r="L947" i="13" s="1"/>
  <c r="F948" i="13"/>
  <c r="L948" i="13" s="1"/>
  <c r="F949" i="13"/>
  <c r="L949" i="13" s="1"/>
  <c r="F950" i="13"/>
  <c r="L950" i="13" s="1"/>
  <c r="F951" i="13"/>
  <c r="L951" i="13" s="1"/>
  <c r="F952" i="13"/>
  <c r="L952" i="13" s="1"/>
  <c r="F953" i="13"/>
  <c r="L953" i="13" s="1"/>
  <c r="F954" i="13"/>
  <c r="L954" i="13" s="1"/>
  <c r="F955" i="13"/>
  <c r="L955" i="13" s="1"/>
  <c r="F956" i="13"/>
  <c r="L956" i="13" s="1"/>
  <c r="F957" i="13"/>
  <c r="L957" i="13" s="1"/>
  <c r="F958" i="13"/>
  <c r="L958" i="13" s="1"/>
  <c r="F959" i="13"/>
  <c r="L959" i="13" s="1"/>
  <c r="F960" i="13"/>
  <c r="L960" i="13" s="1"/>
  <c r="F961" i="13"/>
  <c r="L961" i="13" s="1"/>
  <c r="F962" i="13"/>
  <c r="L962" i="13" s="1"/>
  <c r="F963" i="13"/>
  <c r="L963" i="13" s="1"/>
  <c r="F964" i="13"/>
  <c r="L964" i="13" s="1"/>
  <c r="F965" i="13"/>
  <c r="L965" i="13" s="1"/>
  <c r="F966" i="13"/>
  <c r="L966" i="13" s="1"/>
  <c r="F967" i="13"/>
  <c r="L967" i="13" s="1"/>
  <c r="F968" i="13"/>
  <c r="L968" i="13" s="1"/>
  <c r="F969" i="13"/>
  <c r="L969" i="13" s="1"/>
  <c r="F970" i="13"/>
  <c r="L970" i="13" s="1"/>
  <c r="F971" i="13"/>
  <c r="L971" i="13" s="1"/>
  <c r="F972" i="13"/>
  <c r="L972" i="13" s="1"/>
  <c r="F973" i="13"/>
  <c r="L973" i="13" s="1"/>
  <c r="F974" i="13"/>
  <c r="L974" i="13" s="1"/>
  <c r="F975" i="13"/>
  <c r="L975" i="13" s="1"/>
  <c r="F976" i="13"/>
  <c r="L976" i="13" s="1"/>
  <c r="F977" i="13"/>
  <c r="L977" i="13" s="1"/>
  <c r="F978" i="13"/>
  <c r="L978" i="13" s="1"/>
  <c r="F979" i="13"/>
  <c r="L979" i="13" s="1"/>
  <c r="F980" i="13"/>
  <c r="L980" i="13" s="1"/>
  <c r="F981" i="13"/>
  <c r="L981" i="13" s="1"/>
  <c r="F982" i="13"/>
  <c r="L982" i="13" s="1"/>
  <c r="F983" i="13"/>
  <c r="L983" i="13" s="1"/>
  <c r="F984" i="13"/>
  <c r="L984" i="13" s="1"/>
  <c r="F985" i="13"/>
  <c r="L985" i="13" s="1"/>
  <c r="F986" i="13"/>
  <c r="L986" i="13" s="1"/>
  <c r="F987" i="13"/>
  <c r="L987" i="13" s="1"/>
  <c r="F988" i="13"/>
  <c r="L988" i="13" s="1"/>
  <c r="F989" i="13"/>
  <c r="L989" i="13" s="1"/>
  <c r="F990" i="13"/>
  <c r="L990" i="13" s="1"/>
  <c r="F991" i="13"/>
  <c r="L991" i="13" s="1"/>
  <c r="F992" i="13"/>
  <c r="L992" i="13" s="1"/>
  <c r="F993" i="13"/>
  <c r="L993" i="13" s="1"/>
  <c r="F994" i="13"/>
  <c r="L994" i="13" s="1"/>
  <c r="F995" i="13"/>
  <c r="L995" i="13" s="1"/>
  <c r="F996" i="13"/>
  <c r="L996" i="13" s="1"/>
  <c r="F997" i="13"/>
  <c r="L997" i="13" s="1"/>
  <c r="F998" i="13"/>
  <c r="L998" i="13" s="1"/>
  <c r="F999" i="13"/>
  <c r="L999" i="13" s="1"/>
  <c r="F1000" i="13"/>
  <c r="L1000" i="13" s="1"/>
  <c r="F1001" i="13"/>
  <c r="L1001" i="13" s="1"/>
  <c r="F1002" i="13"/>
  <c r="L1002" i="13" s="1"/>
  <c r="F1003" i="13"/>
  <c r="L1003" i="13" s="1"/>
  <c r="F1004" i="13"/>
  <c r="L1004" i="13" s="1"/>
  <c r="F1005" i="13"/>
  <c r="L1005" i="13" s="1"/>
  <c r="F1006" i="13"/>
  <c r="L1006" i="13" s="1"/>
  <c r="F1007" i="13"/>
  <c r="L1007" i="13" s="1"/>
  <c r="F1008" i="13"/>
  <c r="L1008" i="13" s="1"/>
  <c r="F1009" i="13"/>
  <c r="L1009" i="13" s="1"/>
  <c r="F1010" i="13"/>
  <c r="L1010" i="13" s="1"/>
  <c r="F1011" i="13"/>
  <c r="L1011" i="13" s="1"/>
  <c r="F1012" i="13"/>
  <c r="L1012" i="13" s="1"/>
  <c r="F1013" i="13"/>
  <c r="L1013" i="13" s="1"/>
  <c r="F1014" i="13"/>
  <c r="L1014" i="13" s="1"/>
  <c r="F1015" i="13"/>
  <c r="L1015" i="13" s="1"/>
  <c r="F1016" i="13"/>
  <c r="L1016" i="13" s="1"/>
  <c r="F1017" i="13"/>
  <c r="L1017" i="13" s="1"/>
  <c r="F1018" i="13"/>
  <c r="L1018" i="13" s="1"/>
  <c r="F1019" i="13"/>
  <c r="L1019" i="13" s="1"/>
  <c r="F1020" i="13"/>
  <c r="L1020" i="13" s="1"/>
  <c r="F1021" i="13"/>
  <c r="L1021" i="13" s="1"/>
  <c r="F1022" i="13"/>
  <c r="L1022" i="13" s="1"/>
  <c r="F1023" i="13"/>
  <c r="L1023" i="13" s="1"/>
  <c r="F1024" i="13"/>
  <c r="L1024" i="13" s="1"/>
  <c r="F1025" i="13"/>
  <c r="L1025" i="13" s="1"/>
  <c r="F1026" i="13"/>
  <c r="L1026" i="13" s="1"/>
  <c r="F1027" i="13"/>
  <c r="L1027" i="13" s="1"/>
  <c r="F1028" i="13"/>
  <c r="L1028" i="13" s="1"/>
  <c r="F1029" i="13"/>
  <c r="L1029" i="13" s="1"/>
  <c r="F1030" i="13"/>
  <c r="L1030" i="13" s="1"/>
  <c r="F1031" i="13"/>
  <c r="L1031" i="13" s="1"/>
  <c r="F1032" i="13"/>
  <c r="L1032" i="13" s="1"/>
  <c r="F1033" i="13"/>
  <c r="L1033" i="13" s="1"/>
  <c r="F1034" i="13"/>
  <c r="L1034" i="13" s="1"/>
  <c r="F1035" i="13"/>
  <c r="L1035" i="13" s="1"/>
  <c r="F1036" i="13"/>
  <c r="L1036" i="13" s="1"/>
  <c r="F1037" i="13"/>
  <c r="L1037" i="13" s="1"/>
  <c r="F1038" i="13"/>
  <c r="L1038" i="13" s="1"/>
  <c r="F1039" i="13"/>
  <c r="L1039" i="13" s="1"/>
  <c r="F1040" i="13"/>
  <c r="L1040" i="13" s="1"/>
  <c r="F1041" i="13"/>
  <c r="L1041" i="13" s="1"/>
  <c r="F1042" i="13"/>
  <c r="L1042" i="13" s="1"/>
  <c r="F1043" i="13"/>
  <c r="L1043" i="13" s="1"/>
  <c r="F1044" i="13"/>
  <c r="L1044" i="13" s="1"/>
  <c r="F1045" i="13"/>
  <c r="L1045" i="13" s="1"/>
  <c r="F1046" i="13"/>
  <c r="L1046" i="13" s="1"/>
  <c r="F1047" i="13"/>
  <c r="L1047" i="13" s="1"/>
  <c r="F1048" i="13"/>
  <c r="L1048" i="13" s="1"/>
  <c r="F1049" i="13"/>
  <c r="L1049" i="13" s="1"/>
  <c r="F1050" i="13"/>
  <c r="L1050" i="13" s="1"/>
  <c r="F1051" i="13"/>
  <c r="L1051" i="13" s="1"/>
  <c r="F1052" i="13"/>
  <c r="L1052" i="13" s="1"/>
  <c r="F1053" i="13"/>
  <c r="L1053" i="13" s="1"/>
  <c r="F1054" i="13"/>
  <c r="L1054" i="13" s="1"/>
  <c r="F1055" i="13"/>
  <c r="L1055" i="13" s="1"/>
  <c r="F1056" i="13"/>
  <c r="L1056" i="13" s="1"/>
  <c r="F1057" i="13"/>
  <c r="L1057" i="13" s="1"/>
  <c r="F1058" i="13"/>
  <c r="L1058" i="13" s="1"/>
  <c r="F1059" i="13"/>
  <c r="L1059" i="13" s="1"/>
  <c r="F1060" i="13"/>
  <c r="L1060" i="13" s="1"/>
  <c r="F1061" i="13"/>
  <c r="L1061" i="13" s="1"/>
  <c r="F1062" i="13"/>
  <c r="L1062" i="13" s="1"/>
  <c r="F1063" i="13"/>
  <c r="L1063" i="13" s="1"/>
  <c r="F1064" i="13"/>
  <c r="L1064" i="13" s="1"/>
  <c r="F1065" i="13"/>
  <c r="L1065" i="13" s="1"/>
  <c r="F1066" i="13"/>
  <c r="L1066" i="13" s="1"/>
  <c r="F1067" i="13"/>
  <c r="L1067" i="13" s="1"/>
  <c r="F1068" i="13"/>
  <c r="L1068" i="13" s="1"/>
  <c r="F1069" i="13"/>
  <c r="L1069" i="13" s="1"/>
  <c r="F1070" i="13"/>
  <c r="L1070" i="13" s="1"/>
  <c r="F1071" i="13"/>
  <c r="L1071" i="13" s="1"/>
  <c r="F1072" i="13"/>
  <c r="L1072" i="13" s="1"/>
  <c r="F1073" i="13"/>
  <c r="L1073" i="13" s="1"/>
  <c r="F1074" i="13"/>
  <c r="L1074" i="13" s="1"/>
  <c r="F1075" i="13"/>
  <c r="L1075" i="13" s="1"/>
  <c r="F1076" i="13"/>
  <c r="L1076" i="13" s="1"/>
  <c r="F1077" i="13"/>
  <c r="L1077" i="13" s="1"/>
  <c r="F1078" i="13"/>
  <c r="L1078" i="13" s="1"/>
  <c r="F1079" i="13"/>
  <c r="L1079" i="13" s="1"/>
  <c r="F1080" i="13"/>
  <c r="L1080" i="13" s="1"/>
  <c r="F1081" i="13"/>
  <c r="L1081" i="13" s="1"/>
  <c r="F1082" i="13"/>
  <c r="L1082" i="13" s="1"/>
  <c r="F1083" i="13"/>
  <c r="L1083" i="13" s="1"/>
  <c r="F1084" i="13"/>
  <c r="L1084" i="13" s="1"/>
  <c r="F1085" i="13"/>
  <c r="L1085" i="13" s="1"/>
  <c r="F1086" i="13"/>
  <c r="L1086" i="13" s="1"/>
  <c r="F1087" i="13"/>
  <c r="L1087" i="13" s="1"/>
  <c r="F1088" i="13"/>
  <c r="L1088" i="13" s="1"/>
  <c r="F1089" i="13"/>
  <c r="L1089" i="13" s="1"/>
  <c r="F1090" i="13"/>
  <c r="L1090" i="13" s="1"/>
  <c r="F1091" i="13"/>
  <c r="L1091" i="13" s="1"/>
  <c r="F1092" i="13"/>
  <c r="L1092" i="13" s="1"/>
  <c r="F1093" i="13"/>
  <c r="L1093" i="13" s="1"/>
  <c r="F1094" i="13"/>
  <c r="L1094" i="13" s="1"/>
  <c r="F1095" i="13"/>
  <c r="L1095" i="13" s="1"/>
  <c r="F1096" i="13"/>
  <c r="L1096" i="13" s="1"/>
  <c r="F1097" i="13"/>
  <c r="L1097" i="13" s="1"/>
  <c r="F1098" i="13"/>
  <c r="L1098" i="13" s="1"/>
  <c r="F1099" i="13"/>
  <c r="L1099" i="13" s="1"/>
  <c r="F1100" i="13"/>
  <c r="L1100" i="13" s="1"/>
  <c r="F1101" i="13"/>
  <c r="L1101" i="13" s="1"/>
  <c r="F2" i="13"/>
  <c r="AE9" i="11" l="1"/>
  <c r="AF6" i="11" s="1"/>
  <c r="AE4" i="11"/>
  <c r="AF11" i="11" s="1"/>
  <c r="AE10" i="11"/>
  <c r="AF5" i="11" s="1"/>
  <c r="AE5" i="11"/>
  <c r="AF10" i="11" s="1"/>
  <c r="AE3" i="11"/>
  <c r="AF12" i="11" s="1"/>
  <c r="AE6" i="11"/>
  <c r="AF9" i="11" s="1"/>
  <c r="AE12" i="11"/>
  <c r="AF3" i="11" s="1"/>
  <c r="AE7" i="11"/>
  <c r="AF8" i="11" s="1"/>
  <c r="AE11" i="11"/>
  <c r="AF4" i="11" s="1"/>
  <c r="AE8" i="11"/>
  <c r="AF7" i="11" s="1"/>
  <c r="B42" i="24"/>
  <c r="D41" i="24"/>
  <c r="B35" i="25"/>
  <c r="C23" i="24"/>
  <c r="B52" i="23"/>
  <c r="D51" i="23"/>
  <c r="B16" i="21"/>
  <c r="C15" i="21"/>
  <c r="C17" i="23"/>
  <c r="F3" i="13"/>
  <c r="L3" i="13" s="1"/>
  <c r="L2" i="13"/>
  <c r="H12" i="13"/>
  <c r="H14" i="13" s="1"/>
  <c r="H11" i="13"/>
  <c r="W11" i="11" s="1"/>
  <c r="B43" i="24" l="1"/>
  <c r="D42" i="24"/>
  <c r="G35" i="25"/>
  <c r="F35" i="25"/>
  <c r="B36" i="25"/>
  <c r="G36" i="25" s="1"/>
  <c r="C24" i="24"/>
  <c r="B17" i="21"/>
  <c r="C16" i="21"/>
  <c r="B53" i="23"/>
  <c r="D52" i="23"/>
  <c r="C18" i="23"/>
  <c r="F4" i="13"/>
  <c r="F5" i="13" s="1"/>
  <c r="W14" i="11"/>
  <c r="H13" i="13"/>
  <c r="W12" i="11"/>
  <c r="B44" i="24" l="1"/>
  <c r="D43" i="24"/>
  <c r="B37" i="25"/>
  <c r="G37" i="25" s="1"/>
  <c r="C25" i="24"/>
  <c r="L4" i="13"/>
  <c r="B54" i="23"/>
  <c r="D53" i="23"/>
  <c r="B18" i="21"/>
  <c r="C17" i="21"/>
  <c r="C19" i="23"/>
  <c r="F6" i="13"/>
  <c r="L5" i="13"/>
  <c r="W13" i="11"/>
  <c r="B45" i="24" l="1"/>
  <c r="D44" i="24"/>
  <c r="B38" i="25"/>
  <c r="G38" i="25" s="1"/>
  <c r="B19" i="21"/>
  <c r="C18" i="21"/>
  <c r="B55" i="23"/>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D54" i="23"/>
  <c r="C20" i="23"/>
  <c r="F7" i="13"/>
  <c r="L6" i="13"/>
  <c r="A1" i="17"/>
  <c r="C1" i="17" s="1"/>
  <c r="B46" i="24" l="1"/>
  <c r="D46" i="24" s="1"/>
  <c r="D45" i="24"/>
  <c r="B39" i="25"/>
  <c r="G39" i="25" s="1"/>
  <c r="B76" i="23"/>
  <c r="E75" i="23"/>
  <c r="B20" i="21"/>
  <c r="C19" i="21"/>
  <c r="C21" i="23"/>
  <c r="F8" i="13"/>
  <c r="L7" i="13"/>
  <c r="A2" i="17"/>
  <c r="B1" i="16"/>
  <c r="C1" i="16" s="1"/>
  <c r="D1" i="16" s="1"/>
  <c r="E1" i="16" s="1"/>
  <c r="F1" i="16" s="1"/>
  <c r="G1" i="16" s="1"/>
  <c r="H1" i="16" s="1"/>
  <c r="I1" i="16" s="1"/>
  <c r="J1" i="16" s="1"/>
  <c r="K1" i="16" s="1"/>
  <c r="L1" i="16" s="1"/>
  <c r="M1" i="16" s="1"/>
  <c r="N1" i="16" s="1"/>
  <c r="O1" i="16" s="1"/>
  <c r="P1" i="16" s="1"/>
  <c r="Q1" i="16" s="1"/>
  <c r="R1" i="16" s="1"/>
  <c r="S1" i="16" s="1"/>
  <c r="T1" i="16" s="1"/>
  <c r="U1" i="16" s="1"/>
  <c r="V1" i="16" s="1"/>
  <c r="W1" i="16" s="1"/>
  <c r="X1" i="16" s="1"/>
  <c r="Y1" i="16" s="1"/>
  <c r="B47" i="24" l="1"/>
  <c r="D47" i="24" s="1"/>
  <c r="A3" i="17"/>
  <c r="C2" i="17"/>
  <c r="B2" i="17" s="1"/>
  <c r="B40" i="25"/>
  <c r="G40" i="25" s="1"/>
  <c r="B21" i="21"/>
  <c r="C20" i="21"/>
  <c r="B77" i="23"/>
  <c r="E76" i="23"/>
  <c r="C22" i="23"/>
  <c r="F9" i="13"/>
  <c r="L8" i="13"/>
  <c r="P4" i="11"/>
  <c r="P5" i="11" s="1"/>
  <c r="P6" i="11" s="1"/>
  <c r="P7" i="11" s="1"/>
  <c r="P8" i="11" s="1"/>
  <c r="P9" i="11" s="1"/>
  <c r="P10" i="11" s="1"/>
  <c r="P11" i="11" s="1"/>
  <c r="P12" i="11" s="1"/>
  <c r="P13" i="11" s="1"/>
  <c r="P14" i="11" s="1"/>
  <c r="P15" i="11" s="1"/>
  <c r="P16" i="11" s="1"/>
  <c r="P17" i="11" s="1"/>
  <c r="P18" i="11" s="1"/>
  <c r="P19" i="11" s="1"/>
  <c r="P20" i="11" s="1"/>
  <c r="P21" i="11" s="1"/>
  <c r="P22" i="11" s="1"/>
  <c r="P23" i="11" s="1"/>
  <c r="P24" i="11" s="1"/>
  <c r="P25" i="11" s="1"/>
  <c r="P26" i="11" s="1"/>
  <c r="P27" i="11" s="1"/>
  <c r="F3" i="11"/>
  <c r="B48" i="24" l="1"/>
  <c r="D48" i="24" s="1"/>
  <c r="A4" i="17"/>
  <c r="C3" i="17"/>
  <c r="B3" i="17" s="1"/>
  <c r="B41" i="25"/>
  <c r="G41" i="25" s="1"/>
  <c r="B78" i="23"/>
  <c r="E77" i="23"/>
  <c r="B22" i="21"/>
  <c r="C21" i="21"/>
  <c r="C23" i="23"/>
  <c r="F10" i="13"/>
  <c r="L9" i="13"/>
  <c r="B2" i="1"/>
  <c r="F4" i="11"/>
  <c r="J3" i="11"/>
  <c r="J4" i="11"/>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J301" i="11"/>
  <c r="J302" i="11"/>
  <c r="J303" i="11"/>
  <c r="J304" i="11"/>
  <c r="J305" i="11"/>
  <c r="J306" i="11"/>
  <c r="J307" i="11"/>
  <c r="J308" i="11"/>
  <c r="J309" i="11"/>
  <c r="J310" i="11"/>
  <c r="J311" i="11"/>
  <c r="J312" i="11"/>
  <c r="J313" i="11"/>
  <c r="J314" i="11"/>
  <c r="J315" i="11"/>
  <c r="J316" i="11"/>
  <c r="J317" i="11"/>
  <c r="J318" i="11"/>
  <c r="J319" i="11"/>
  <c r="J320" i="11"/>
  <c r="J321" i="11"/>
  <c r="J322" i="11"/>
  <c r="J323" i="11"/>
  <c r="J324" i="11"/>
  <c r="J325" i="11"/>
  <c r="J326" i="11"/>
  <c r="J327" i="11"/>
  <c r="J328" i="11"/>
  <c r="J329" i="11"/>
  <c r="J330" i="11"/>
  <c r="J331" i="11"/>
  <c r="J332" i="11"/>
  <c r="J333" i="11"/>
  <c r="J334" i="11"/>
  <c r="J335" i="11"/>
  <c r="J336" i="11"/>
  <c r="J337" i="11"/>
  <c r="J338" i="11"/>
  <c r="J339" i="11"/>
  <c r="J340" i="11"/>
  <c r="J341" i="11"/>
  <c r="J342" i="11"/>
  <c r="J343" i="11"/>
  <c r="J344" i="11"/>
  <c r="J345" i="11"/>
  <c r="J346" i="11"/>
  <c r="J347" i="11"/>
  <c r="J348" i="11"/>
  <c r="J349" i="11"/>
  <c r="J350" i="11"/>
  <c r="J351" i="11"/>
  <c r="J352" i="11"/>
  <c r="J353" i="11"/>
  <c r="J354" i="11"/>
  <c r="J355" i="11"/>
  <c r="J356" i="11"/>
  <c r="J357" i="11"/>
  <c r="J358" i="11"/>
  <c r="J359" i="11"/>
  <c r="J360" i="11"/>
  <c r="J361" i="11"/>
  <c r="J362" i="11"/>
  <c r="J363" i="11"/>
  <c r="J364" i="11"/>
  <c r="J365" i="11"/>
  <c r="J366" i="11"/>
  <c r="J367" i="11"/>
  <c r="J368" i="11"/>
  <c r="J369" i="11"/>
  <c r="J370" i="11"/>
  <c r="J371" i="11"/>
  <c r="J372" i="11"/>
  <c r="J373" i="11"/>
  <c r="J374" i="11"/>
  <c r="J375" i="11"/>
  <c r="J376" i="11"/>
  <c r="J377" i="11"/>
  <c r="J378" i="11"/>
  <c r="J379" i="11"/>
  <c r="J380" i="11"/>
  <c r="J381" i="11"/>
  <c r="J382" i="11"/>
  <c r="J383" i="11"/>
  <c r="J384" i="11"/>
  <c r="J385" i="11"/>
  <c r="J386" i="11"/>
  <c r="J387" i="11"/>
  <c r="J388" i="11"/>
  <c r="J389" i="11"/>
  <c r="J390" i="11"/>
  <c r="J391" i="11"/>
  <c r="J392" i="11"/>
  <c r="J393" i="11"/>
  <c r="J394" i="11"/>
  <c r="J395" i="11"/>
  <c r="J396" i="11"/>
  <c r="J397" i="11"/>
  <c r="J398" i="11"/>
  <c r="J399" i="11"/>
  <c r="J400" i="11"/>
  <c r="J401" i="11"/>
  <c r="J402" i="11"/>
  <c r="J403" i="11"/>
  <c r="J404" i="11"/>
  <c r="J405" i="11"/>
  <c r="J406" i="11"/>
  <c r="J407" i="11"/>
  <c r="J408" i="11"/>
  <c r="J409" i="11"/>
  <c r="J410" i="11"/>
  <c r="J411" i="11"/>
  <c r="J412" i="11"/>
  <c r="J413" i="11"/>
  <c r="J414" i="11"/>
  <c r="J415" i="11"/>
  <c r="J416" i="11"/>
  <c r="J417" i="11"/>
  <c r="J418" i="11"/>
  <c r="J419" i="11"/>
  <c r="J420" i="11"/>
  <c r="J421" i="11"/>
  <c r="J422" i="11"/>
  <c r="J423" i="11"/>
  <c r="J424" i="11"/>
  <c r="J425" i="11"/>
  <c r="J426" i="11"/>
  <c r="J427" i="11"/>
  <c r="J428" i="11"/>
  <c r="J429" i="11"/>
  <c r="J430" i="11"/>
  <c r="J431" i="11"/>
  <c r="J432" i="11"/>
  <c r="J433" i="11"/>
  <c r="J434" i="11"/>
  <c r="J435" i="11"/>
  <c r="J436" i="11"/>
  <c r="J437" i="11"/>
  <c r="J438" i="11"/>
  <c r="J439" i="11"/>
  <c r="J440" i="11"/>
  <c r="J441" i="11"/>
  <c r="J442" i="11"/>
  <c r="J443" i="11"/>
  <c r="J444" i="11"/>
  <c r="J445" i="11"/>
  <c r="J446" i="11"/>
  <c r="J447" i="11"/>
  <c r="J448" i="11"/>
  <c r="J449" i="11"/>
  <c r="J450" i="11"/>
  <c r="J451" i="11"/>
  <c r="J452" i="11"/>
  <c r="J453" i="11"/>
  <c r="J454" i="11"/>
  <c r="J455" i="11"/>
  <c r="J456" i="11"/>
  <c r="J457" i="11"/>
  <c r="J458" i="11"/>
  <c r="J459" i="11"/>
  <c r="J460" i="11"/>
  <c r="J461" i="11"/>
  <c r="J462" i="11"/>
  <c r="J463" i="11"/>
  <c r="J464" i="11"/>
  <c r="J465" i="11"/>
  <c r="J466" i="11"/>
  <c r="J467" i="11"/>
  <c r="J468" i="11"/>
  <c r="J469" i="11"/>
  <c r="J470" i="11"/>
  <c r="J471" i="11"/>
  <c r="J472" i="11"/>
  <c r="J473" i="11"/>
  <c r="J474" i="11"/>
  <c r="J475" i="11"/>
  <c r="J476" i="11"/>
  <c r="J477" i="11"/>
  <c r="J478" i="11"/>
  <c r="J479" i="11"/>
  <c r="J480" i="11"/>
  <c r="J481" i="11"/>
  <c r="J482" i="11"/>
  <c r="J483" i="11"/>
  <c r="J484" i="11"/>
  <c r="J485" i="11"/>
  <c r="J486" i="11"/>
  <c r="J487" i="11"/>
  <c r="J488" i="11"/>
  <c r="J489" i="11"/>
  <c r="J490" i="11"/>
  <c r="J491" i="11"/>
  <c r="J492" i="11"/>
  <c r="J493" i="11"/>
  <c r="J494" i="11"/>
  <c r="J495" i="11"/>
  <c r="J496" i="11"/>
  <c r="J497" i="11"/>
  <c r="J498" i="11"/>
  <c r="J499" i="11"/>
  <c r="J500" i="11"/>
  <c r="J501" i="11"/>
  <c r="J502" i="11"/>
  <c r="J503" i="11"/>
  <c r="J504" i="11"/>
  <c r="J505" i="11"/>
  <c r="J506" i="11"/>
  <c r="J507" i="11"/>
  <c r="J508" i="11"/>
  <c r="J509" i="11"/>
  <c r="J510" i="11"/>
  <c r="J511" i="11"/>
  <c r="J512" i="11"/>
  <c r="J513" i="11"/>
  <c r="J514" i="11"/>
  <c r="J515" i="11"/>
  <c r="J516" i="11"/>
  <c r="J517" i="11"/>
  <c r="J518" i="11"/>
  <c r="J519" i="11"/>
  <c r="J520" i="11"/>
  <c r="J521" i="11"/>
  <c r="J522" i="11"/>
  <c r="J523" i="11"/>
  <c r="J524" i="11"/>
  <c r="J525" i="11"/>
  <c r="J526" i="11"/>
  <c r="J527" i="11"/>
  <c r="J528" i="11"/>
  <c r="J529" i="11"/>
  <c r="J530" i="11"/>
  <c r="J531" i="11"/>
  <c r="J532" i="11"/>
  <c r="J533" i="11"/>
  <c r="J534" i="11"/>
  <c r="J535" i="11"/>
  <c r="J536" i="11"/>
  <c r="J537" i="11"/>
  <c r="J538" i="11"/>
  <c r="J539" i="11"/>
  <c r="J540" i="11"/>
  <c r="J541" i="11"/>
  <c r="J542" i="11"/>
  <c r="J543" i="11"/>
  <c r="J544" i="11"/>
  <c r="J545" i="11"/>
  <c r="J546" i="11"/>
  <c r="J547" i="11"/>
  <c r="J548" i="11"/>
  <c r="J549" i="11"/>
  <c r="J550" i="11"/>
  <c r="J551" i="11"/>
  <c r="J552" i="11"/>
  <c r="J553" i="11"/>
  <c r="J554" i="11"/>
  <c r="J555" i="11"/>
  <c r="J556" i="11"/>
  <c r="J557" i="11"/>
  <c r="J558" i="11"/>
  <c r="J559" i="11"/>
  <c r="J560" i="11"/>
  <c r="J561" i="11"/>
  <c r="J562" i="11"/>
  <c r="J563" i="11"/>
  <c r="J564" i="11"/>
  <c r="J565" i="11"/>
  <c r="J566" i="11"/>
  <c r="J567" i="11"/>
  <c r="J568" i="11"/>
  <c r="J569" i="11"/>
  <c r="J570" i="11"/>
  <c r="J571" i="11"/>
  <c r="J572" i="11"/>
  <c r="J573" i="11"/>
  <c r="J574" i="11"/>
  <c r="J575" i="11"/>
  <c r="J576" i="11"/>
  <c r="J577" i="11"/>
  <c r="J578" i="11"/>
  <c r="J579" i="11"/>
  <c r="J580" i="11"/>
  <c r="J581" i="11"/>
  <c r="J582" i="11"/>
  <c r="J583" i="11"/>
  <c r="J584" i="11"/>
  <c r="J585" i="11"/>
  <c r="J586" i="11"/>
  <c r="J587" i="11"/>
  <c r="J588" i="11"/>
  <c r="J589" i="11"/>
  <c r="J590" i="11"/>
  <c r="J591" i="11"/>
  <c r="J592" i="11"/>
  <c r="J593" i="11"/>
  <c r="J594" i="11"/>
  <c r="J595" i="11"/>
  <c r="J596" i="11"/>
  <c r="J597" i="11"/>
  <c r="J598" i="11"/>
  <c r="J599" i="11"/>
  <c r="J600" i="11"/>
  <c r="J601" i="11"/>
  <c r="J602" i="11"/>
  <c r="J603" i="11"/>
  <c r="J604" i="11"/>
  <c r="J605" i="11"/>
  <c r="J606" i="11"/>
  <c r="J607" i="11"/>
  <c r="J608" i="11"/>
  <c r="J609" i="11"/>
  <c r="J610" i="11"/>
  <c r="J611" i="11"/>
  <c r="J612" i="11"/>
  <c r="J613" i="11"/>
  <c r="J614" i="11"/>
  <c r="J615" i="11"/>
  <c r="J616" i="11"/>
  <c r="J617" i="11"/>
  <c r="J618" i="11"/>
  <c r="J619" i="11"/>
  <c r="J620" i="11"/>
  <c r="J621" i="11"/>
  <c r="J622" i="11"/>
  <c r="J623" i="11"/>
  <c r="J624" i="11"/>
  <c r="J625" i="11"/>
  <c r="J626" i="11"/>
  <c r="J627" i="11"/>
  <c r="J628" i="11"/>
  <c r="J629" i="11"/>
  <c r="J630" i="11"/>
  <c r="J631" i="11"/>
  <c r="J632" i="11"/>
  <c r="J633" i="11"/>
  <c r="J634" i="11"/>
  <c r="J635" i="11"/>
  <c r="J636" i="11"/>
  <c r="J637" i="11"/>
  <c r="J638" i="11"/>
  <c r="J639" i="11"/>
  <c r="J640" i="11"/>
  <c r="J641" i="11"/>
  <c r="J642" i="11"/>
  <c r="J643" i="11"/>
  <c r="J644" i="11"/>
  <c r="J645" i="11"/>
  <c r="J646" i="11"/>
  <c r="J647" i="11"/>
  <c r="J648" i="11"/>
  <c r="J649" i="11"/>
  <c r="J650" i="11"/>
  <c r="J651" i="11"/>
  <c r="J652" i="11"/>
  <c r="J653" i="11"/>
  <c r="J654" i="11"/>
  <c r="J655" i="11"/>
  <c r="J656" i="11"/>
  <c r="J657" i="11"/>
  <c r="J658" i="11"/>
  <c r="J659" i="11"/>
  <c r="J660" i="11"/>
  <c r="J661" i="11"/>
  <c r="J662" i="11"/>
  <c r="J663" i="11"/>
  <c r="J664" i="11"/>
  <c r="J665" i="11"/>
  <c r="J666" i="11"/>
  <c r="J667" i="11"/>
  <c r="J668" i="11"/>
  <c r="J669" i="11"/>
  <c r="J670" i="11"/>
  <c r="J671" i="11"/>
  <c r="J672" i="11"/>
  <c r="J673" i="11"/>
  <c r="J674" i="11"/>
  <c r="J675" i="11"/>
  <c r="J676" i="11"/>
  <c r="J677" i="11"/>
  <c r="J678" i="11"/>
  <c r="J679" i="11"/>
  <c r="J680" i="11"/>
  <c r="J681" i="11"/>
  <c r="J682" i="11"/>
  <c r="J683" i="11"/>
  <c r="J684" i="11"/>
  <c r="J685" i="11"/>
  <c r="J686" i="11"/>
  <c r="J687" i="11"/>
  <c r="J688" i="11"/>
  <c r="J689" i="11"/>
  <c r="J690" i="11"/>
  <c r="J691" i="11"/>
  <c r="J692" i="11"/>
  <c r="J693" i="11"/>
  <c r="J694" i="11"/>
  <c r="J695" i="11"/>
  <c r="J696" i="11"/>
  <c r="J697" i="11"/>
  <c r="J698" i="11"/>
  <c r="J699" i="11"/>
  <c r="J700" i="11"/>
  <c r="J701" i="11"/>
  <c r="J702" i="11"/>
  <c r="J703" i="11"/>
  <c r="J704" i="11"/>
  <c r="J705" i="11"/>
  <c r="J706" i="11"/>
  <c r="J707" i="11"/>
  <c r="J708" i="11"/>
  <c r="J709" i="11"/>
  <c r="J710" i="11"/>
  <c r="J711" i="11"/>
  <c r="J712" i="11"/>
  <c r="J713" i="11"/>
  <c r="J714" i="11"/>
  <c r="J715" i="11"/>
  <c r="J716" i="11"/>
  <c r="J717" i="11"/>
  <c r="J718" i="11"/>
  <c r="J719" i="11"/>
  <c r="J720" i="11"/>
  <c r="J721" i="11"/>
  <c r="J722" i="11"/>
  <c r="J723" i="11"/>
  <c r="J724" i="11"/>
  <c r="J725" i="11"/>
  <c r="J726" i="11"/>
  <c r="J727" i="11"/>
  <c r="J728" i="11"/>
  <c r="J729" i="11"/>
  <c r="J730" i="11"/>
  <c r="J731" i="11"/>
  <c r="J732" i="11"/>
  <c r="J733" i="11"/>
  <c r="J734" i="11"/>
  <c r="J735" i="11"/>
  <c r="J736" i="11"/>
  <c r="J737" i="11"/>
  <c r="J738" i="11"/>
  <c r="J739" i="11"/>
  <c r="J740" i="11"/>
  <c r="J741" i="11"/>
  <c r="J742" i="11"/>
  <c r="J743" i="11"/>
  <c r="J744" i="11"/>
  <c r="J745" i="11"/>
  <c r="J746" i="11"/>
  <c r="J747" i="11"/>
  <c r="J748" i="11"/>
  <c r="J749" i="11"/>
  <c r="J750" i="11"/>
  <c r="J751" i="11"/>
  <c r="J752" i="11"/>
  <c r="J753" i="11"/>
  <c r="J754" i="11"/>
  <c r="J755" i="11"/>
  <c r="J756" i="11"/>
  <c r="J757" i="11"/>
  <c r="J758" i="11"/>
  <c r="J759" i="11"/>
  <c r="J760" i="11"/>
  <c r="J761" i="11"/>
  <c r="J762" i="11"/>
  <c r="J763" i="11"/>
  <c r="J764" i="11"/>
  <c r="J765" i="11"/>
  <c r="J766" i="11"/>
  <c r="J767" i="11"/>
  <c r="J768" i="11"/>
  <c r="J769" i="11"/>
  <c r="J770" i="11"/>
  <c r="J771" i="11"/>
  <c r="J772" i="11"/>
  <c r="J773" i="11"/>
  <c r="J774" i="11"/>
  <c r="J775" i="11"/>
  <c r="J776" i="11"/>
  <c r="J777" i="11"/>
  <c r="J778" i="11"/>
  <c r="J779" i="11"/>
  <c r="J780" i="11"/>
  <c r="J781" i="11"/>
  <c r="J782" i="11"/>
  <c r="J783" i="11"/>
  <c r="J784" i="11"/>
  <c r="J785" i="11"/>
  <c r="J786" i="11"/>
  <c r="J787" i="11"/>
  <c r="J788" i="11"/>
  <c r="J789" i="11"/>
  <c r="J790" i="11"/>
  <c r="J791" i="11"/>
  <c r="J792" i="11"/>
  <c r="J793" i="11"/>
  <c r="J794" i="11"/>
  <c r="J795" i="11"/>
  <c r="J796" i="11"/>
  <c r="J797" i="11"/>
  <c r="J798" i="11"/>
  <c r="J799" i="11"/>
  <c r="J800" i="11"/>
  <c r="J801" i="11"/>
  <c r="J802" i="11"/>
  <c r="J803" i="11"/>
  <c r="J804" i="11"/>
  <c r="J805" i="11"/>
  <c r="J806" i="11"/>
  <c r="J807" i="11"/>
  <c r="J808" i="11"/>
  <c r="J809" i="11"/>
  <c r="J810" i="11"/>
  <c r="J811" i="11"/>
  <c r="J812" i="11"/>
  <c r="J813" i="11"/>
  <c r="J814" i="11"/>
  <c r="J815" i="11"/>
  <c r="J816" i="11"/>
  <c r="J817" i="11"/>
  <c r="J818" i="11"/>
  <c r="J819" i="11"/>
  <c r="J820" i="11"/>
  <c r="J821" i="11"/>
  <c r="J822" i="11"/>
  <c r="J823" i="11"/>
  <c r="J824" i="11"/>
  <c r="J825" i="11"/>
  <c r="J826" i="11"/>
  <c r="J827" i="11"/>
  <c r="J828" i="11"/>
  <c r="J829" i="11"/>
  <c r="J830" i="11"/>
  <c r="J831" i="11"/>
  <c r="J832" i="11"/>
  <c r="J833" i="11"/>
  <c r="J834" i="11"/>
  <c r="J835" i="11"/>
  <c r="J836" i="11"/>
  <c r="J837" i="11"/>
  <c r="J838" i="11"/>
  <c r="J839" i="11"/>
  <c r="J840" i="11"/>
  <c r="J841" i="11"/>
  <c r="J842" i="11"/>
  <c r="J843" i="11"/>
  <c r="J844" i="11"/>
  <c r="J845" i="11"/>
  <c r="J846" i="11"/>
  <c r="J847" i="11"/>
  <c r="J848" i="11"/>
  <c r="J849" i="11"/>
  <c r="J850" i="11"/>
  <c r="J851" i="11"/>
  <c r="J852" i="11"/>
  <c r="J853" i="11"/>
  <c r="J854" i="11"/>
  <c r="J855" i="11"/>
  <c r="J856" i="11"/>
  <c r="J857" i="11"/>
  <c r="J858" i="11"/>
  <c r="J859" i="11"/>
  <c r="J860" i="11"/>
  <c r="J861" i="11"/>
  <c r="J862" i="11"/>
  <c r="J863" i="11"/>
  <c r="J864" i="11"/>
  <c r="J865" i="11"/>
  <c r="J866" i="11"/>
  <c r="J867" i="11"/>
  <c r="J868" i="11"/>
  <c r="J869" i="11"/>
  <c r="J870" i="11"/>
  <c r="J871" i="11"/>
  <c r="J872" i="11"/>
  <c r="J873" i="11"/>
  <c r="J874" i="11"/>
  <c r="J875" i="11"/>
  <c r="J876" i="11"/>
  <c r="J877" i="11"/>
  <c r="J878" i="11"/>
  <c r="J879" i="11"/>
  <c r="J880" i="11"/>
  <c r="J881" i="11"/>
  <c r="J882" i="11"/>
  <c r="J883" i="11"/>
  <c r="J884" i="11"/>
  <c r="J885" i="11"/>
  <c r="J886" i="11"/>
  <c r="J887" i="11"/>
  <c r="J888" i="11"/>
  <c r="J889" i="11"/>
  <c r="J890" i="11"/>
  <c r="J891" i="11"/>
  <c r="J892" i="11"/>
  <c r="J893" i="11"/>
  <c r="J894" i="11"/>
  <c r="J895" i="11"/>
  <c r="J896" i="11"/>
  <c r="J897" i="11"/>
  <c r="J898" i="11"/>
  <c r="J899" i="11"/>
  <c r="J900" i="11"/>
  <c r="J901" i="11"/>
  <c r="J902" i="11"/>
  <c r="J903" i="11"/>
  <c r="J904" i="11"/>
  <c r="J905" i="11"/>
  <c r="J906" i="11"/>
  <c r="J907" i="11"/>
  <c r="J908" i="11"/>
  <c r="J909" i="11"/>
  <c r="J910" i="11"/>
  <c r="J911" i="11"/>
  <c r="J912" i="11"/>
  <c r="J913" i="11"/>
  <c r="J914" i="11"/>
  <c r="J915" i="11"/>
  <c r="J916" i="11"/>
  <c r="J917" i="11"/>
  <c r="J918" i="11"/>
  <c r="J919" i="11"/>
  <c r="J920" i="11"/>
  <c r="J921" i="11"/>
  <c r="J922" i="11"/>
  <c r="J923" i="11"/>
  <c r="J924" i="11"/>
  <c r="J925" i="11"/>
  <c r="J926" i="11"/>
  <c r="J927" i="11"/>
  <c r="J928" i="11"/>
  <c r="J929" i="11"/>
  <c r="J930" i="11"/>
  <c r="J931" i="11"/>
  <c r="J932" i="11"/>
  <c r="J933" i="11"/>
  <c r="J934" i="11"/>
  <c r="J935" i="11"/>
  <c r="J936" i="11"/>
  <c r="J937" i="11"/>
  <c r="J938" i="11"/>
  <c r="J939" i="11"/>
  <c r="J940" i="11"/>
  <c r="J941" i="11"/>
  <c r="J942" i="11"/>
  <c r="J943" i="11"/>
  <c r="J944" i="11"/>
  <c r="J945" i="11"/>
  <c r="J946" i="11"/>
  <c r="J947" i="11"/>
  <c r="J948" i="11"/>
  <c r="J949" i="11"/>
  <c r="J950" i="11"/>
  <c r="J951" i="11"/>
  <c r="J952" i="11"/>
  <c r="J953" i="11"/>
  <c r="J954" i="11"/>
  <c r="J955" i="11"/>
  <c r="J956" i="11"/>
  <c r="J957" i="11"/>
  <c r="J958" i="11"/>
  <c r="J959" i="11"/>
  <c r="J960" i="11"/>
  <c r="J961" i="11"/>
  <c r="J962" i="11"/>
  <c r="J963" i="11"/>
  <c r="J964" i="11"/>
  <c r="J965" i="11"/>
  <c r="J966" i="11"/>
  <c r="J967" i="11"/>
  <c r="J968" i="11"/>
  <c r="J969" i="11"/>
  <c r="J970" i="11"/>
  <c r="J971" i="11"/>
  <c r="J972" i="11"/>
  <c r="J973" i="11"/>
  <c r="J974" i="11"/>
  <c r="J975" i="11"/>
  <c r="J976" i="11"/>
  <c r="J977" i="11"/>
  <c r="J978" i="11"/>
  <c r="J979" i="11"/>
  <c r="J980" i="11"/>
  <c r="J981" i="11"/>
  <c r="J982" i="11"/>
  <c r="J983" i="11"/>
  <c r="J984" i="11"/>
  <c r="J985" i="11"/>
  <c r="J986" i="11"/>
  <c r="J987" i="11"/>
  <c r="J988" i="11"/>
  <c r="J989" i="11"/>
  <c r="J990" i="11"/>
  <c r="J991" i="11"/>
  <c r="J992" i="11"/>
  <c r="J993" i="11"/>
  <c r="J994" i="11"/>
  <c r="J995" i="11"/>
  <c r="J996" i="11"/>
  <c r="J997" i="11"/>
  <c r="J998" i="11"/>
  <c r="J999" i="11"/>
  <c r="J1000" i="11"/>
  <c r="J1001" i="11"/>
  <c r="J1002" i="11"/>
  <c r="J1003" i="11"/>
  <c r="J1004" i="11"/>
  <c r="J1005" i="11"/>
  <c r="J1006" i="11"/>
  <c r="J1007" i="11"/>
  <c r="J1008" i="11"/>
  <c r="J1009" i="11"/>
  <c r="J1010" i="11"/>
  <c r="J1011" i="11"/>
  <c r="J1012" i="11"/>
  <c r="J1013" i="11"/>
  <c r="J1014" i="11"/>
  <c r="J1015" i="11"/>
  <c r="J1016" i="11"/>
  <c r="J1017" i="11"/>
  <c r="J1018" i="11"/>
  <c r="J1019" i="11"/>
  <c r="J1020" i="11"/>
  <c r="J1021" i="11"/>
  <c r="J1022" i="11"/>
  <c r="J1023" i="11"/>
  <c r="J1024" i="11"/>
  <c r="J1025" i="11"/>
  <c r="J1026" i="11"/>
  <c r="J1027" i="11"/>
  <c r="J1028" i="11"/>
  <c r="J1029" i="11"/>
  <c r="J1030" i="11"/>
  <c r="J1031" i="11"/>
  <c r="J1032" i="11"/>
  <c r="J1033" i="11"/>
  <c r="J1034" i="11"/>
  <c r="J1035" i="11"/>
  <c r="J1036" i="11"/>
  <c r="J1037" i="11"/>
  <c r="J1038" i="11"/>
  <c r="J1039" i="11"/>
  <c r="J1040" i="11"/>
  <c r="J1041" i="11"/>
  <c r="J1042" i="11"/>
  <c r="J1043" i="11"/>
  <c r="J1044" i="11"/>
  <c r="J1045" i="11"/>
  <c r="J1046" i="11"/>
  <c r="J1047" i="11"/>
  <c r="J1048" i="11"/>
  <c r="J1049" i="11"/>
  <c r="J1050" i="11"/>
  <c r="J1051" i="11"/>
  <c r="J1052" i="11"/>
  <c r="J1053" i="11"/>
  <c r="J1054" i="11"/>
  <c r="J1055" i="11"/>
  <c r="J1056" i="11"/>
  <c r="J1057" i="11"/>
  <c r="J1058" i="11"/>
  <c r="J1059" i="11"/>
  <c r="J1060" i="11"/>
  <c r="J1061" i="11"/>
  <c r="J1062" i="11"/>
  <c r="J1063" i="11"/>
  <c r="J1064" i="11"/>
  <c r="J1065" i="11"/>
  <c r="J1066" i="11"/>
  <c r="J1067" i="11"/>
  <c r="J1068" i="11"/>
  <c r="J1069" i="11"/>
  <c r="J1070" i="11"/>
  <c r="J1071" i="11"/>
  <c r="J1072" i="11"/>
  <c r="J1073" i="11"/>
  <c r="J1074" i="11"/>
  <c r="J1075" i="11"/>
  <c r="J1076" i="11"/>
  <c r="J1077" i="11"/>
  <c r="J1078" i="11"/>
  <c r="J1079" i="11"/>
  <c r="J1080" i="11"/>
  <c r="J1081" i="11"/>
  <c r="J1082" i="11"/>
  <c r="J1083" i="11"/>
  <c r="J1084" i="11"/>
  <c r="J1085" i="11"/>
  <c r="J1086" i="11"/>
  <c r="J1087" i="11"/>
  <c r="J1088" i="11"/>
  <c r="J1089" i="11"/>
  <c r="J1090" i="11"/>
  <c r="J1091" i="11"/>
  <c r="J1092" i="11"/>
  <c r="J1093" i="11"/>
  <c r="J1094" i="11"/>
  <c r="J1095" i="11"/>
  <c r="J1096" i="11"/>
  <c r="J1097" i="11"/>
  <c r="J1098" i="11"/>
  <c r="J1099" i="11"/>
  <c r="J1100" i="11"/>
  <c r="J1101" i="11"/>
  <c r="J1102" i="11"/>
  <c r="J1103" i="11"/>
  <c r="J1104" i="11"/>
  <c r="J1105" i="11"/>
  <c r="J1106" i="11"/>
  <c r="J1107" i="11"/>
  <c r="J1108" i="11"/>
  <c r="J1109" i="11"/>
  <c r="J1110" i="11"/>
  <c r="J1111" i="11"/>
  <c r="J1112" i="11"/>
  <c r="J1113" i="11"/>
  <c r="J1114" i="11"/>
  <c r="J1115" i="11"/>
  <c r="J1116" i="11"/>
  <c r="J1117" i="11"/>
  <c r="J1118" i="11"/>
  <c r="J1119" i="11"/>
  <c r="J1120" i="11"/>
  <c r="J1121" i="11"/>
  <c r="J1122" i="11"/>
  <c r="J1123" i="11"/>
  <c r="J1124" i="11"/>
  <c r="J1125" i="11"/>
  <c r="J1126" i="11"/>
  <c r="J1127" i="11"/>
  <c r="J1128" i="11"/>
  <c r="J1129" i="11"/>
  <c r="J1130" i="11"/>
  <c r="J1131" i="11"/>
  <c r="J1132" i="11"/>
  <c r="J1133" i="11"/>
  <c r="J1134" i="11"/>
  <c r="J1135" i="11"/>
  <c r="J1136" i="11"/>
  <c r="J1137" i="11"/>
  <c r="J1138" i="11"/>
  <c r="J1139" i="11"/>
  <c r="J1140" i="11"/>
  <c r="J1141" i="11"/>
  <c r="J1142" i="11"/>
  <c r="J1143" i="11"/>
  <c r="J1144" i="11"/>
  <c r="J1145" i="11"/>
  <c r="J1146" i="11"/>
  <c r="J1147" i="11"/>
  <c r="J1148" i="11"/>
  <c r="J1149" i="11"/>
  <c r="J1150" i="11"/>
  <c r="J1151" i="11"/>
  <c r="J1152" i="11"/>
  <c r="J1153" i="11"/>
  <c r="J1154" i="11"/>
  <c r="J1155" i="11"/>
  <c r="J1156" i="11"/>
  <c r="J1157" i="11"/>
  <c r="J1158" i="11"/>
  <c r="J1159" i="11"/>
  <c r="J1160" i="11"/>
  <c r="J1161" i="11"/>
  <c r="J1162" i="11"/>
  <c r="J1163" i="11"/>
  <c r="J1164" i="11"/>
  <c r="J1165" i="11"/>
  <c r="J1166" i="11"/>
  <c r="J1167" i="11"/>
  <c r="J1168" i="11"/>
  <c r="J1169" i="11"/>
  <c r="J1170" i="11"/>
  <c r="J1171" i="11"/>
  <c r="J1172" i="11"/>
  <c r="J1173" i="11"/>
  <c r="J1174" i="11"/>
  <c r="J1175" i="11"/>
  <c r="J1176" i="11"/>
  <c r="J1177" i="11"/>
  <c r="J1178" i="11"/>
  <c r="J1179" i="11"/>
  <c r="J1180" i="11"/>
  <c r="J1181" i="11"/>
  <c r="J1182" i="11"/>
  <c r="J1183" i="11"/>
  <c r="J1184" i="11"/>
  <c r="J1185" i="11"/>
  <c r="J1186" i="11"/>
  <c r="J1187" i="11"/>
  <c r="J1188" i="11"/>
  <c r="J1189" i="11"/>
  <c r="J1190" i="11"/>
  <c r="J1191" i="11"/>
  <c r="J1192" i="11"/>
  <c r="J1193" i="11"/>
  <c r="J1194" i="11"/>
  <c r="J1195" i="11"/>
  <c r="J1196" i="11"/>
  <c r="J1197" i="11"/>
  <c r="J1198" i="11"/>
  <c r="J1199" i="11"/>
  <c r="J1200" i="11"/>
  <c r="J1201" i="11"/>
  <c r="J1202" i="11"/>
  <c r="J1203" i="11"/>
  <c r="J1204" i="11"/>
  <c r="J1205" i="11"/>
  <c r="J1206" i="11"/>
  <c r="J1207" i="11"/>
  <c r="J1208" i="11"/>
  <c r="J1209" i="11"/>
  <c r="J1210" i="11"/>
  <c r="J1211" i="11"/>
  <c r="J1212" i="11"/>
  <c r="J1213" i="11"/>
  <c r="J1214" i="11"/>
  <c r="J1215" i="11"/>
  <c r="J1216" i="11"/>
  <c r="J1217" i="11"/>
  <c r="J1218" i="11"/>
  <c r="J1219" i="11"/>
  <c r="J1220" i="11"/>
  <c r="J1221" i="11"/>
  <c r="J1222" i="11"/>
  <c r="J1223" i="11"/>
  <c r="J1224" i="11"/>
  <c r="J1225" i="11"/>
  <c r="J1226" i="11"/>
  <c r="J1227" i="11"/>
  <c r="J1228" i="11"/>
  <c r="J1229" i="11"/>
  <c r="J1230" i="11"/>
  <c r="J1231" i="11"/>
  <c r="J1232" i="11"/>
  <c r="J1233" i="11"/>
  <c r="J1234" i="11"/>
  <c r="J1235" i="11"/>
  <c r="J1236" i="11"/>
  <c r="J1237" i="11"/>
  <c r="J1238" i="11"/>
  <c r="J1239" i="11"/>
  <c r="J1240" i="11"/>
  <c r="J1241" i="11"/>
  <c r="J1242" i="11"/>
  <c r="J1243" i="11"/>
  <c r="J1244" i="11"/>
  <c r="J1245" i="11"/>
  <c r="J1246" i="11"/>
  <c r="J1247" i="11"/>
  <c r="J1248" i="11"/>
  <c r="J1249" i="11"/>
  <c r="J1250" i="11"/>
  <c r="J1251" i="11"/>
  <c r="J1252" i="11"/>
  <c r="J1253" i="11"/>
  <c r="J1254" i="11"/>
  <c r="J1255" i="11"/>
  <c r="J1256" i="11"/>
  <c r="J1257" i="11"/>
  <c r="J1258" i="11"/>
  <c r="J1259" i="11"/>
  <c r="J1260" i="11"/>
  <c r="J1261" i="11"/>
  <c r="J1262" i="11"/>
  <c r="J1263" i="11"/>
  <c r="J1264" i="11"/>
  <c r="J1265" i="11"/>
  <c r="J1266" i="11"/>
  <c r="J1267" i="11"/>
  <c r="J1268" i="11"/>
  <c r="J1269" i="11"/>
  <c r="J1270" i="11"/>
  <c r="J1271" i="11"/>
  <c r="J1272" i="11"/>
  <c r="J1273" i="11"/>
  <c r="J1274" i="11"/>
  <c r="J1275" i="11"/>
  <c r="J1276" i="11"/>
  <c r="J1277" i="11"/>
  <c r="J1278" i="11"/>
  <c r="J1279" i="11"/>
  <c r="J1280" i="11"/>
  <c r="J1281" i="11"/>
  <c r="J1282" i="11"/>
  <c r="J1283" i="11"/>
  <c r="J1284" i="11"/>
  <c r="J1285" i="11"/>
  <c r="J1286" i="11"/>
  <c r="J1287" i="11"/>
  <c r="J1288" i="11"/>
  <c r="J1289" i="11"/>
  <c r="J1290" i="11"/>
  <c r="J1291" i="11"/>
  <c r="J1292" i="11"/>
  <c r="J1293" i="11"/>
  <c r="J1294" i="11"/>
  <c r="J1295" i="11"/>
  <c r="J1296" i="11"/>
  <c r="J1297" i="11"/>
  <c r="J1298" i="11"/>
  <c r="J1299" i="11"/>
  <c r="J1300" i="11"/>
  <c r="J1301" i="11"/>
  <c r="J1302" i="11"/>
  <c r="J1303" i="11"/>
  <c r="J1304" i="11"/>
  <c r="J1305" i="11"/>
  <c r="J1306" i="11"/>
  <c r="J1307" i="11"/>
  <c r="J1308" i="11"/>
  <c r="J1309" i="11"/>
  <c r="J1310" i="11"/>
  <c r="J1311" i="11"/>
  <c r="J1312" i="11"/>
  <c r="J1313" i="11"/>
  <c r="J1314" i="11"/>
  <c r="J1315" i="11"/>
  <c r="J1316" i="11"/>
  <c r="J1317" i="11"/>
  <c r="J1318" i="11"/>
  <c r="J1319" i="11"/>
  <c r="J1320" i="11"/>
  <c r="J1321" i="11"/>
  <c r="J1322" i="11"/>
  <c r="J1323" i="11"/>
  <c r="J1324" i="11"/>
  <c r="J1325" i="11"/>
  <c r="J1326" i="11"/>
  <c r="J1327" i="11"/>
  <c r="J1328" i="11"/>
  <c r="J1329" i="11"/>
  <c r="J1330" i="11"/>
  <c r="J1331" i="11"/>
  <c r="J1332" i="11"/>
  <c r="J1333" i="11"/>
  <c r="J1334" i="11"/>
  <c r="J1335" i="11"/>
  <c r="J1336" i="11"/>
  <c r="J1337" i="11"/>
  <c r="J1338" i="11"/>
  <c r="J1339" i="11"/>
  <c r="J1340" i="11"/>
  <c r="J1341" i="11"/>
  <c r="J1342" i="11"/>
  <c r="J1343" i="11"/>
  <c r="J1344" i="11"/>
  <c r="J1345" i="11"/>
  <c r="J1346" i="11"/>
  <c r="J1347" i="11"/>
  <c r="J1348" i="11"/>
  <c r="J1349" i="11"/>
  <c r="J1350" i="11"/>
  <c r="J1351" i="11"/>
  <c r="J1352" i="11"/>
  <c r="J1353" i="11"/>
  <c r="J1354" i="11"/>
  <c r="J1355" i="11"/>
  <c r="J1356" i="11"/>
  <c r="J1357" i="11"/>
  <c r="J1358" i="11"/>
  <c r="J1359" i="11"/>
  <c r="J1360" i="11"/>
  <c r="J1361" i="11"/>
  <c r="J1362" i="11"/>
  <c r="J1363" i="11"/>
  <c r="J1364" i="11"/>
  <c r="J1365" i="11"/>
  <c r="J1366" i="11"/>
  <c r="J1367" i="11"/>
  <c r="J1368" i="11"/>
  <c r="J1369" i="11"/>
  <c r="J1370" i="11"/>
  <c r="J1371" i="11"/>
  <c r="J1372" i="11"/>
  <c r="J1373" i="11"/>
  <c r="J1374" i="11"/>
  <c r="J1375" i="11"/>
  <c r="J1376" i="11"/>
  <c r="J1377" i="11"/>
  <c r="J1378" i="11"/>
  <c r="J1379" i="11"/>
  <c r="J1380" i="11"/>
  <c r="J1381" i="11"/>
  <c r="J1382" i="11"/>
  <c r="J1383" i="11"/>
  <c r="J1384" i="11"/>
  <c r="J1385" i="11"/>
  <c r="J1386" i="11"/>
  <c r="J1387" i="11"/>
  <c r="J1388" i="11"/>
  <c r="J1389" i="11"/>
  <c r="J1390" i="11"/>
  <c r="J1391" i="11"/>
  <c r="J1392" i="11"/>
  <c r="J1393" i="11"/>
  <c r="J1394" i="11"/>
  <c r="J1395" i="11"/>
  <c r="J1396" i="11"/>
  <c r="J1397" i="11"/>
  <c r="J1398" i="11"/>
  <c r="J1399" i="11"/>
  <c r="J1400" i="11"/>
  <c r="J1401" i="11"/>
  <c r="J1402" i="11"/>
  <c r="J1403" i="11"/>
  <c r="J1404" i="11"/>
  <c r="J1405" i="11"/>
  <c r="J1406" i="11"/>
  <c r="J1407" i="11"/>
  <c r="J1408" i="11"/>
  <c r="J1409" i="11"/>
  <c r="J1410" i="11"/>
  <c r="J1411" i="11"/>
  <c r="J1412" i="11"/>
  <c r="J1413" i="11"/>
  <c r="J1414" i="11"/>
  <c r="J1415" i="11"/>
  <c r="J1416" i="11"/>
  <c r="J1417" i="11"/>
  <c r="J1418" i="11"/>
  <c r="J1419" i="11"/>
  <c r="J1420" i="11"/>
  <c r="J1421" i="11"/>
  <c r="J1422" i="11"/>
  <c r="J1423" i="11"/>
  <c r="J1424" i="11"/>
  <c r="J1425" i="11"/>
  <c r="J1426" i="11"/>
  <c r="J1427" i="11"/>
  <c r="J1428" i="11"/>
  <c r="J1429" i="11"/>
  <c r="J1430" i="11"/>
  <c r="J1431" i="11"/>
  <c r="J1432" i="11"/>
  <c r="J1433" i="11"/>
  <c r="J1434" i="11"/>
  <c r="J1435" i="11"/>
  <c r="J1436" i="11"/>
  <c r="J1437" i="11"/>
  <c r="J1438" i="11"/>
  <c r="J1439" i="11"/>
  <c r="J1440" i="11"/>
  <c r="J1441" i="11"/>
  <c r="J1442" i="11"/>
  <c r="J1443" i="11"/>
  <c r="J1444" i="11"/>
  <c r="J1445" i="11"/>
  <c r="J1446" i="11"/>
  <c r="J1447" i="11"/>
  <c r="J1448" i="11"/>
  <c r="J1449" i="11"/>
  <c r="J1450" i="11"/>
  <c r="J1451" i="11"/>
  <c r="J1452" i="11"/>
  <c r="J1453" i="11"/>
  <c r="J1454" i="11"/>
  <c r="J1455" i="11"/>
  <c r="J1456" i="11"/>
  <c r="J1457" i="11"/>
  <c r="J1458" i="11"/>
  <c r="J1459" i="11"/>
  <c r="J1460" i="11"/>
  <c r="J1461" i="11"/>
  <c r="J1462" i="11"/>
  <c r="J1463" i="11"/>
  <c r="J1464" i="11"/>
  <c r="J1465" i="11"/>
  <c r="J1466" i="11"/>
  <c r="J1467" i="11"/>
  <c r="J1468" i="11"/>
  <c r="J1469" i="11"/>
  <c r="J1470" i="11"/>
  <c r="J1471" i="11"/>
  <c r="J1472" i="11"/>
  <c r="J1473" i="11"/>
  <c r="J1474" i="11"/>
  <c r="J1475" i="11"/>
  <c r="J1476" i="11"/>
  <c r="J1477" i="11"/>
  <c r="J1478" i="11"/>
  <c r="J1479" i="11"/>
  <c r="J1480" i="11"/>
  <c r="J1481" i="11"/>
  <c r="J1482" i="11"/>
  <c r="J1483" i="11"/>
  <c r="J1484" i="11"/>
  <c r="J1485" i="11"/>
  <c r="J1486" i="11"/>
  <c r="J1487" i="11"/>
  <c r="J1488" i="11"/>
  <c r="J1489" i="11"/>
  <c r="J1490" i="11"/>
  <c r="J1491" i="11"/>
  <c r="J1492" i="11"/>
  <c r="J1493" i="11"/>
  <c r="J1494" i="11"/>
  <c r="J1495" i="11"/>
  <c r="J1496" i="11"/>
  <c r="J1497" i="11"/>
  <c r="J1498" i="11"/>
  <c r="J1499" i="11"/>
  <c r="J1500" i="11"/>
  <c r="J1501" i="11"/>
  <c r="J1502" i="11"/>
  <c r="J1503" i="11"/>
  <c r="J1504" i="11"/>
  <c r="J1505" i="11"/>
  <c r="J1506" i="11"/>
  <c r="J1507" i="11"/>
  <c r="J1508" i="11"/>
  <c r="J1509" i="11"/>
  <c r="J1510" i="11"/>
  <c r="J1511" i="11"/>
  <c r="J1512" i="11"/>
  <c r="J1513" i="11"/>
  <c r="J1514" i="11"/>
  <c r="J1515" i="11"/>
  <c r="J1516" i="11"/>
  <c r="J1517" i="11"/>
  <c r="J1518" i="11"/>
  <c r="J1519" i="11"/>
  <c r="J1520" i="11"/>
  <c r="J1521" i="11"/>
  <c r="J1522" i="11"/>
  <c r="J1523" i="11"/>
  <c r="J1524" i="11"/>
  <c r="J1525" i="11"/>
  <c r="J1526" i="11"/>
  <c r="J1527" i="11"/>
  <c r="J1528" i="11"/>
  <c r="J1529" i="11"/>
  <c r="J1530" i="11"/>
  <c r="J1531" i="11"/>
  <c r="J1532" i="11"/>
  <c r="J1533" i="11"/>
  <c r="J1534" i="11"/>
  <c r="J1535" i="11"/>
  <c r="J1536" i="11"/>
  <c r="J1537" i="11"/>
  <c r="J1538" i="11"/>
  <c r="J1539" i="11"/>
  <c r="J1540" i="11"/>
  <c r="J1541" i="11"/>
  <c r="J1542" i="11"/>
  <c r="J1543" i="11"/>
  <c r="J1544" i="11"/>
  <c r="J1545" i="11"/>
  <c r="J1546" i="11"/>
  <c r="J1547" i="11"/>
  <c r="J1548" i="11"/>
  <c r="J1549" i="11"/>
  <c r="J1550" i="11"/>
  <c r="J1551" i="11"/>
  <c r="J1552" i="11"/>
  <c r="J1553" i="11"/>
  <c r="J1554" i="11"/>
  <c r="J1555" i="11"/>
  <c r="J1556" i="11"/>
  <c r="J1557" i="11"/>
  <c r="J1558" i="11"/>
  <c r="J1559" i="11"/>
  <c r="J1560" i="11"/>
  <c r="J1561" i="11"/>
  <c r="J1562" i="11"/>
  <c r="J1563" i="11"/>
  <c r="J1564" i="11"/>
  <c r="J1565" i="11"/>
  <c r="J1566" i="11"/>
  <c r="J1567" i="11"/>
  <c r="J1568" i="11"/>
  <c r="J1569" i="11"/>
  <c r="J1570" i="11"/>
  <c r="J1571" i="11"/>
  <c r="J1572" i="11"/>
  <c r="J1573" i="11"/>
  <c r="J1574" i="11"/>
  <c r="J1575" i="11"/>
  <c r="J1576" i="11"/>
  <c r="J1577" i="11"/>
  <c r="J1578" i="11"/>
  <c r="J1579" i="11"/>
  <c r="J1580" i="11"/>
  <c r="J1581" i="11"/>
  <c r="J1582" i="11"/>
  <c r="J1583" i="11"/>
  <c r="J1584" i="11"/>
  <c r="J1585" i="11"/>
  <c r="J1586" i="11"/>
  <c r="J1587" i="11"/>
  <c r="J1588" i="11"/>
  <c r="J1589" i="11"/>
  <c r="J1590" i="11"/>
  <c r="J1591" i="11"/>
  <c r="J1592" i="11"/>
  <c r="J1593" i="11"/>
  <c r="J1594" i="11"/>
  <c r="J1595" i="11"/>
  <c r="J1596" i="11"/>
  <c r="J1597" i="11"/>
  <c r="J1598" i="11"/>
  <c r="J1599" i="11"/>
  <c r="J1600" i="11"/>
  <c r="J1601" i="11"/>
  <c r="J1602" i="11"/>
  <c r="J1603" i="11"/>
  <c r="J1604" i="11"/>
  <c r="J1605" i="11"/>
  <c r="J1606" i="11"/>
  <c r="J1607" i="11"/>
  <c r="J1608" i="11"/>
  <c r="J1609" i="11"/>
  <c r="J1610" i="11"/>
  <c r="J1611" i="11"/>
  <c r="J1612" i="11"/>
  <c r="J1613" i="11"/>
  <c r="J1614" i="11"/>
  <c r="J1615" i="11"/>
  <c r="J1616" i="11"/>
  <c r="J1617" i="11"/>
  <c r="J1618" i="11"/>
  <c r="J1619" i="11"/>
  <c r="J1620" i="11"/>
  <c r="J1621" i="11"/>
  <c r="J1622" i="11"/>
  <c r="J1623" i="11"/>
  <c r="J1624" i="11"/>
  <c r="J1625" i="11"/>
  <c r="J1626" i="11"/>
  <c r="J1627" i="11"/>
  <c r="J1628" i="11"/>
  <c r="J1629" i="11"/>
  <c r="J1630" i="11"/>
  <c r="J1631" i="11"/>
  <c r="J1632" i="11"/>
  <c r="J1633" i="11"/>
  <c r="J1634" i="11"/>
  <c r="J1635" i="11"/>
  <c r="J1636" i="11"/>
  <c r="J1637" i="11"/>
  <c r="J1638" i="11"/>
  <c r="J1639" i="11"/>
  <c r="J1640" i="11"/>
  <c r="J1641" i="11"/>
  <c r="J1642" i="11"/>
  <c r="J1643" i="11"/>
  <c r="J1644" i="11"/>
  <c r="J1645" i="11"/>
  <c r="J1646" i="11"/>
  <c r="J1647" i="11"/>
  <c r="J1648" i="11"/>
  <c r="J1649" i="11"/>
  <c r="J1650" i="11"/>
  <c r="J1651" i="11"/>
  <c r="J1652" i="11"/>
  <c r="J1653" i="11"/>
  <c r="J1654" i="11"/>
  <c r="J1655" i="11"/>
  <c r="J1656" i="11"/>
  <c r="J1657" i="11"/>
  <c r="J1658" i="11"/>
  <c r="J1659" i="11"/>
  <c r="J1660" i="11"/>
  <c r="J1661" i="11"/>
  <c r="J1662" i="11"/>
  <c r="J1663" i="11"/>
  <c r="J1664" i="11"/>
  <c r="J1665" i="11"/>
  <c r="J1666" i="11"/>
  <c r="J1667" i="11"/>
  <c r="J1668" i="11"/>
  <c r="J1669" i="11"/>
  <c r="J1670" i="11"/>
  <c r="J1671" i="11"/>
  <c r="J1672" i="11"/>
  <c r="J1673" i="11"/>
  <c r="J1674" i="11"/>
  <c r="J1675" i="11"/>
  <c r="J1676" i="11"/>
  <c r="J1677" i="11"/>
  <c r="J1678" i="11"/>
  <c r="J1679" i="11"/>
  <c r="J1680" i="11"/>
  <c r="J1681" i="11"/>
  <c r="J1682" i="11"/>
  <c r="J1683" i="11"/>
  <c r="J1684" i="11"/>
  <c r="J1685" i="11"/>
  <c r="J1686" i="11"/>
  <c r="J1687" i="11"/>
  <c r="J1688" i="11"/>
  <c r="J1689" i="11"/>
  <c r="J1690" i="11"/>
  <c r="J1691" i="11"/>
  <c r="J1692" i="11"/>
  <c r="J1693" i="11"/>
  <c r="J1694" i="11"/>
  <c r="J1695" i="11"/>
  <c r="J1696" i="11"/>
  <c r="J1697" i="11"/>
  <c r="J1698" i="11"/>
  <c r="J1699" i="11"/>
  <c r="J1700" i="11"/>
  <c r="J1701" i="11"/>
  <c r="J1702" i="11"/>
  <c r="J1703" i="11"/>
  <c r="J1704" i="11"/>
  <c r="J1705" i="11"/>
  <c r="J1706" i="11"/>
  <c r="J1707" i="11"/>
  <c r="J1708" i="11"/>
  <c r="J1709" i="11"/>
  <c r="J1710" i="11"/>
  <c r="J1711" i="11"/>
  <c r="J1712" i="11"/>
  <c r="J1713" i="11"/>
  <c r="J1714" i="11"/>
  <c r="J1715" i="11"/>
  <c r="J1716" i="11"/>
  <c r="J1717" i="11"/>
  <c r="J1718" i="11"/>
  <c r="J1719" i="11"/>
  <c r="J1720" i="11"/>
  <c r="J1721" i="11"/>
  <c r="J1722" i="11"/>
  <c r="J1723" i="11"/>
  <c r="J1724" i="11"/>
  <c r="J1725" i="11"/>
  <c r="J1726" i="11"/>
  <c r="J1727" i="11"/>
  <c r="J1728" i="11"/>
  <c r="J1729" i="11"/>
  <c r="J1730" i="11"/>
  <c r="J1731" i="11"/>
  <c r="J1732" i="11"/>
  <c r="J1733" i="11"/>
  <c r="J1734" i="11"/>
  <c r="J1735" i="11"/>
  <c r="J1736" i="11"/>
  <c r="J1737" i="11"/>
  <c r="J1738" i="11"/>
  <c r="J1739" i="11"/>
  <c r="J1740" i="11"/>
  <c r="J1741" i="11"/>
  <c r="J1742" i="11"/>
  <c r="J1743" i="11"/>
  <c r="J1744" i="11"/>
  <c r="J1745" i="11"/>
  <c r="J1746" i="11"/>
  <c r="J1747" i="11"/>
  <c r="J1748" i="11"/>
  <c r="J1749" i="11"/>
  <c r="J1750" i="11"/>
  <c r="J1751" i="11"/>
  <c r="J1752" i="11"/>
  <c r="J1753" i="11"/>
  <c r="J1754" i="11"/>
  <c r="J1755" i="11"/>
  <c r="J1756" i="11"/>
  <c r="J1757" i="11"/>
  <c r="J1758" i="11"/>
  <c r="J1759" i="11"/>
  <c r="J1760" i="11"/>
  <c r="J1761" i="11"/>
  <c r="J1762" i="11"/>
  <c r="J1763" i="11"/>
  <c r="J1764" i="11"/>
  <c r="J1765" i="11"/>
  <c r="J1766" i="11"/>
  <c r="J1767" i="11"/>
  <c r="J1768" i="11"/>
  <c r="J1769" i="11"/>
  <c r="J1770" i="11"/>
  <c r="J1771" i="11"/>
  <c r="J1772" i="11"/>
  <c r="J1773" i="11"/>
  <c r="J1774" i="11"/>
  <c r="J1775" i="11"/>
  <c r="J1776" i="11"/>
  <c r="J1777" i="11"/>
  <c r="J1778" i="11"/>
  <c r="J1779" i="11"/>
  <c r="J1780" i="11"/>
  <c r="J1781" i="11"/>
  <c r="J1782" i="11"/>
  <c r="J1783" i="11"/>
  <c r="J1784" i="11"/>
  <c r="J1785" i="11"/>
  <c r="J1786" i="11"/>
  <c r="J1787" i="11"/>
  <c r="J1788" i="11"/>
  <c r="J1789" i="11"/>
  <c r="J1790" i="11"/>
  <c r="J1791" i="11"/>
  <c r="J1792" i="11"/>
  <c r="J1793" i="11"/>
  <c r="J1794" i="11"/>
  <c r="J1795" i="11"/>
  <c r="J1796" i="11"/>
  <c r="J1797" i="11"/>
  <c r="J1798" i="11"/>
  <c r="J1799" i="11"/>
  <c r="J1800" i="11"/>
  <c r="J1801" i="11"/>
  <c r="J1802" i="11"/>
  <c r="J1803" i="11"/>
  <c r="J1804" i="11"/>
  <c r="J1805" i="11"/>
  <c r="J1806" i="11"/>
  <c r="J1807" i="11"/>
  <c r="J1808" i="11"/>
  <c r="J1809" i="11"/>
  <c r="J1810" i="11"/>
  <c r="J1811" i="11"/>
  <c r="J1812" i="11"/>
  <c r="J1813" i="11"/>
  <c r="J1814" i="11"/>
  <c r="J1815" i="11"/>
  <c r="J1816" i="11"/>
  <c r="J1817" i="11"/>
  <c r="J1818" i="11"/>
  <c r="J1819" i="11"/>
  <c r="J1820" i="11"/>
  <c r="J1821" i="11"/>
  <c r="J1822" i="11"/>
  <c r="J1823" i="11"/>
  <c r="J1824" i="11"/>
  <c r="J1825" i="11"/>
  <c r="J1826" i="11"/>
  <c r="J1827" i="11"/>
  <c r="J1828" i="11"/>
  <c r="J1829" i="11"/>
  <c r="J1830" i="11"/>
  <c r="J1831" i="11"/>
  <c r="J1832" i="11"/>
  <c r="J1833" i="11"/>
  <c r="J1834" i="11"/>
  <c r="J1835" i="11"/>
  <c r="J1836" i="11"/>
  <c r="J1837" i="11"/>
  <c r="J1838" i="11"/>
  <c r="J1839" i="11"/>
  <c r="J1840" i="11"/>
  <c r="J1841" i="11"/>
  <c r="J1842" i="11"/>
  <c r="J1843" i="11"/>
  <c r="J1844" i="11"/>
  <c r="J1845" i="11"/>
  <c r="J1846" i="11"/>
  <c r="J1847" i="11"/>
  <c r="J1848" i="11"/>
  <c r="J1849" i="11"/>
  <c r="J1850" i="11"/>
  <c r="J1851" i="11"/>
  <c r="J1852" i="11"/>
  <c r="J1853" i="11"/>
  <c r="J1854" i="11"/>
  <c r="J1855" i="11"/>
  <c r="J1856" i="11"/>
  <c r="J1857" i="11"/>
  <c r="J1858" i="11"/>
  <c r="J1859" i="11"/>
  <c r="J1860" i="11"/>
  <c r="J1861" i="11"/>
  <c r="J1862" i="11"/>
  <c r="J1863" i="11"/>
  <c r="J1864" i="11"/>
  <c r="J1865" i="11"/>
  <c r="J1866" i="11"/>
  <c r="J1867" i="11"/>
  <c r="J1868" i="11"/>
  <c r="J1869" i="11"/>
  <c r="J1870" i="11"/>
  <c r="J1871" i="11"/>
  <c r="J1872" i="11"/>
  <c r="J1873" i="11"/>
  <c r="J1874" i="11"/>
  <c r="J1875" i="11"/>
  <c r="J1876" i="11"/>
  <c r="J1877" i="11"/>
  <c r="J1878" i="11"/>
  <c r="J1879" i="11"/>
  <c r="J1880" i="11"/>
  <c r="J1881" i="11"/>
  <c r="J1882" i="11"/>
  <c r="J1883" i="11"/>
  <c r="J1884" i="11"/>
  <c r="J1885" i="11"/>
  <c r="J1886" i="11"/>
  <c r="J1887" i="11"/>
  <c r="J1888" i="11"/>
  <c r="J1889" i="11"/>
  <c r="J1890" i="11"/>
  <c r="J1891" i="11"/>
  <c r="J1892" i="11"/>
  <c r="J1893" i="11"/>
  <c r="J1894" i="11"/>
  <c r="J1895" i="11"/>
  <c r="J1896" i="11"/>
  <c r="J1897" i="11"/>
  <c r="J1898" i="11"/>
  <c r="J1899" i="11"/>
  <c r="J1900" i="11"/>
  <c r="J1901" i="11"/>
  <c r="J1902" i="11"/>
  <c r="J1903" i="11"/>
  <c r="J1904" i="11"/>
  <c r="J1905" i="11"/>
  <c r="J1906" i="11"/>
  <c r="J1907" i="11"/>
  <c r="J1908" i="11"/>
  <c r="J1909" i="11"/>
  <c r="J1910" i="11"/>
  <c r="J1911" i="11"/>
  <c r="J1912" i="11"/>
  <c r="J1913" i="11"/>
  <c r="J1914" i="11"/>
  <c r="J1915" i="11"/>
  <c r="J1916" i="11"/>
  <c r="J1917" i="11"/>
  <c r="J1918" i="11"/>
  <c r="J1919" i="11"/>
  <c r="J1920" i="11"/>
  <c r="J1921" i="11"/>
  <c r="J1922" i="11"/>
  <c r="J1923" i="11"/>
  <c r="J1924" i="11"/>
  <c r="J1925" i="11"/>
  <c r="J1926" i="11"/>
  <c r="J1927" i="11"/>
  <c r="J1928" i="11"/>
  <c r="J1929" i="11"/>
  <c r="J1930" i="11"/>
  <c r="J1931" i="11"/>
  <c r="J1932" i="11"/>
  <c r="J1933" i="11"/>
  <c r="J1934" i="11"/>
  <c r="J1935" i="11"/>
  <c r="J1936" i="11"/>
  <c r="J1937" i="11"/>
  <c r="J1938" i="11"/>
  <c r="J1939" i="11"/>
  <c r="J1940" i="11"/>
  <c r="J1941" i="11"/>
  <c r="J1942" i="11"/>
  <c r="J1943" i="11"/>
  <c r="J1944" i="11"/>
  <c r="J1945" i="11"/>
  <c r="J1946" i="11"/>
  <c r="J1947" i="11"/>
  <c r="J1948" i="11"/>
  <c r="J1949" i="11"/>
  <c r="J1950" i="11"/>
  <c r="J1951" i="11"/>
  <c r="J1952" i="11"/>
  <c r="J1953" i="11"/>
  <c r="J1954" i="11"/>
  <c r="J1955" i="11"/>
  <c r="J1956" i="11"/>
  <c r="J1957" i="11"/>
  <c r="J1958" i="11"/>
  <c r="J1959" i="11"/>
  <c r="J1960" i="11"/>
  <c r="J1961" i="11"/>
  <c r="J1962" i="11"/>
  <c r="J1963" i="11"/>
  <c r="J1964" i="11"/>
  <c r="J1965" i="11"/>
  <c r="J1966" i="11"/>
  <c r="J1967" i="11"/>
  <c r="J1968" i="11"/>
  <c r="J1969" i="11"/>
  <c r="J1970" i="11"/>
  <c r="J1971" i="11"/>
  <c r="J1972" i="11"/>
  <c r="J1973" i="11"/>
  <c r="J1974" i="11"/>
  <c r="J1975" i="11"/>
  <c r="J1976" i="11"/>
  <c r="J1977" i="11"/>
  <c r="J1978" i="11"/>
  <c r="J1979" i="11"/>
  <c r="J1980" i="11"/>
  <c r="J1981" i="11"/>
  <c r="J1982" i="11"/>
  <c r="J1983" i="11"/>
  <c r="J1984" i="11"/>
  <c r="J1985" i="11"/>
  <c r="J1986" i="11"/>
  <c r="J1987" i="11"/>
  <c r="J1988" i="11"/>
  <c r="J1989" i="11"/>
  <c r="J1990" i="11"/>
  <c r="J1991" i="11"/>
  <c r="J1992" i="11"/>
  <c r="J1993" i="11"/>
  <c r="J1994" i="11"/>
  <c r="J1995" i="11"/>
  <c r="J1996" i="11"/>
  <c r="J1997" i="11"/>
  <c r="J1998" i="11"/>
  <c r="J1999" i="11"/>
  <c r="J2000" i="11"/>
  <c r="J2" i="11"/>
  <c r="B49" i="24" l="1"/>
  <c r="D49" i="24" s="1"/>
  <c r="A5" i="17"/>
  <c r="C4" i="17"/>
  <c r="B4" i="17" s="1"/>
  <c r="G14" i="1" s="1"/>
  <c r="B42" i="25"/>
  <c r="G42" i="25" s="1"/>
  <c r="B23" i="21"/>
  <c r="C22" i="21"/>
  <c r="B79" i="23"/>
  <c r="E78" i="23"/>
  <c r="C24" i="23"/>
  <c r="F11" i="13"/>
  <c r="L10" i="13"/>
  <c r="B14" i="1"/>
  <c r="F5" i="11"/>
  <c r="M2" i="11"/>
  <c r="C4" i="1"/>
  <c r="H5" i="1"/>
  <c r="C24" i="1"/>
  <c r="E24" i="1"/>
  <c r="M22" i="1"/>
  <c r="H6" i="1"/>
  <c r="O7" i="1"/>
  <c r="P7" i="1"/>
  <c r="F9" i="1" s="1"/>
  <c r="Q7" i="1"/>
  <c r="S7" i="1"/>
  <c r="O8" i="1"/>
  <c r="P8" i="1"/>
  <c r="K9" i="1" s="1"/>
  <c r="Q8" i="1"/>
  <c r="S8" i="1"/>
  <c r="O9" i="1"/>
  <c r="P9" i="1"/>
  <c r="F10" i="1" s="1"/>
  <c r="Q9" i="1"/>
  <c r="S9" i="1"/>
  <c r="O10" i="1"/>
  <c r="P10" i="1"/>
  <c r="K10" i="1" s="1"/>
  <c r="Q10" i="1"/>
  <c r="S10" i="1"/>
  <c r="O11" i="1"/>
  <c r="P11" i="1"/>
  <c r="F11" i="1" s="1"/>
  <c r="Q11" i="1"/>
  <c r="S11" i="1"/>
  <c r="O12" i="1"/>
  <c r="P12" i="1"/>
  <c r="K11" i="1" s="1"/>
  <c r="Q12" i="1"/>
  <c r="S12" i="1"/>
  <c r="O13" i="1"/>
  <c r="P13" i="1"/>
  <c r="F12" i="1" s="1"/>
  <c r="Q13" i="1"/>
  <c r="S13" i="1"/>
  <c r="O14" i="1"/>
  <c r="P14" i="1"/>
  <c r="K12" i="1" s="1"/>
  <c r="Q14" i="1"/>
  <c r="S14" i="1"/>
  <c r="O15" i="1"/>
  <c r="P15" i="1"/>
  <c r="F13" i="1" s="1"/>
  <c r="Q15" i="1"/>
  <c r="S15" i="1"/>
  <c r="DI13" i="1"/>
  <c r="DJ13" i="1" s="1"/>
  <c r="O16" i="1"/>
  <c r="P16" i="1"/>
  <c r="K13" i="1" s="1"/>
  <c r="Q16" i="1"/>
  <c r="S16" i="1"/>
  <c r="E27" i="1"/>
  <c r="J27" i="1"/>
  <c r="C29" i="1"/>
  <c r="C30" i="1"/>
  <c r="G2" i="11"/>
  <c r="I2" i="11" s="1"/>
  <c r="H2" i="11"/>
  <c r="A3" i="11"/>
  <c r="A4" i="11" s="1"/>
  <c r="A5" i="11" s="1"/>
  <c r="A6" i="11" s="1"/>
  <c r="G3" i="11"/>
  <c r="I3" i="11" s="1"/>
  <c r="H3" i="11"/>
  <c r="G4" i="11"/>
  <c r="I4" i="11" s="1"/>
  <c r="H4" i="11"/>
  <c r="G5" i="11"/>
  <c r="I5" i="11" s="1"/>
  <c r="H5" i="11"/>
  <c r="G6" i="11"/>
  <c r="I6" i="11" s="1"/>
  <c r="H6" i="11"/>
  <c r="G7" i="11"/>
  <c r="I7" i="11" s="1"/>
  <c r="H7" i="11"/>
  <c r="G8" i="11"/>
  <c r="I8" i="11" s="1"/>
  <c r="H8" i="11"/>
  <c r="G9" i="11"/>
  <c r="I9" i="11" s="1"/>
  <c r="H9" i="11"/>
  <c r="G10" i="11"/>
  <c r="I10" i="11" s="1"/>
  <c r="H10" i="11"/>
  <c r="G11" i="11"/>
  <c r="I11" i="11" s="1"/>
  <c r="H11" i="11"/>
  <c r="G12" i="11"/>
  <c r="I12" i="11" s="1"/>
  <c r="H12" i="11"/>
  <c r="G13" i="11"/>
  <c r="I13" i="11" s="1"/>
  <c r="H13" i="11"/>
  <c r="G14" i="11"/>
  <c r="I14" i="11" s="1"/>
  <c r="H14" i="11"/>
  <c r="G15" i="11"/>
  <c r="I15" i="11" s="1"/>
  <c r="H15" i="11"/>
  <c r="G16" i="11"/>
  <c r="I16" i="11" s="1"/>
  <c r="H16" i="11"/>
  <c r="G17" i="11"/>
  <c r="I17" i="11" s="1"/>
  <c r="H17" i="11"/>
  <c r="G18" i="11"/>
  <c r="I18" i="11" s="1"/>
  <c r="H18" i="11"/>
  <c r="G19" i="11"/>
  <c r="I19" i="11" s="1"/>
  <c r="H19" i="11"/>
  <c r="G20" i="11"/>
  <c r="I20" i="11" s="1"/>
  <c r="H20" i="11"/>
  <c r="G21" i="11"/>
  <c r="I21" i="11" s="1"/>
  <c r="H21" i="11"/>
  <c r="G22" i="11"/>
  <c r="I22" i="11" s="1"/>
  <c r="H22" i="11"/>
  <c r="G23" i="11"/>
  <c r="I23" i="11" s="1"/>
  <c r="H23" i="11"/>
  <c r="G24" i="11"/>
  <c r="I24" i="11" s="1"/>
  <c r="H24" i="11"/>
  <c r="G25" i="11"/>
  <c r="I25" i="11" s="1"/>
  <c r="H25" i="11"/>
  <c r="G26" i="11"/>
  <c r="I26" i="11" s="1"/>
  <c r="H26" i="11"/>
  <c r="G27" i="11"/>
  <c r="I27" i="11" s="1"/>
  <c r="H27" i="11"/>
  <c r="G28" i="11"/>
  <c r="I28" i="11" s="1"/>
  <c r="H28" i="11"/>
  <c r="G29" i="11"/>
  <c r="I29" i="11" s="1"/>
  <c r="H29" i="11"/>
  <c r="G30" i="11"/>
  <c r="I30" i="11" s="1"/>
  <c r="H30" i="11"/>
  <c r="G31" i="11"/>
  <c r="I31" i="11" s="1"/>
  <c r="H31" i="11"/>
  <c r="G32" i="11"/>
  <c r="I32" i="11" s="1"/>
  <c r="H32" i="11"/>
  <c r="G33" i="11"/>
  <c r="I33" i="11" s="1"/>
  <c r="H33" i="11"/>
  <c r="G34" i="11"/>
  <c r="I34" i="11" s="1"/>
  <c r="H34" i="11"/>
  <c r="G35" i="11"/>
  <c r="I35" i="11" s="1"/>
  <c r="H35" i="11"/>
  <c r="G36" i="11"/>
  <c r="I36" i="11" s="1"/>
  <c r="H36" i="11"/>
  <c r="G37" i="11"/>
  <c r="I37" i="11" s="1"/>
  <c r="Y37" i="11" s="1"/>
  <c r="H37" i="11"/>
  <c r="G38" i="11"/>
  <c r="I38" i="11" s="1"/>
  <c r="Y38" i="11" s="1"/>
  <c r="H38" i="11"/>
  <c r="G39" i="11"/>
  <c r="I39" i="11" s="1"/>
  <c r="Y39" i="11" s="1"/>
  <c r="H39" i="11"/>
  <c r="G40" i="11"/>
  <c r="I40" i="11" s="1"/>
  <c r="Y40" i="11" s="1"/>
  <c r="H40" i="11"/>
  <c r="G41" i="11"/>
  <c r="I41" i="11" s="1"/>
  <c r="Y41" i="11" s="1"/>
  <c r="H41" i="11"/>
  <c r="G42" i="11"/>
  <c r="I42" i="11" s="1"/>
  <c r="Y42" i="11" s="1"/>
  <c r="H42" i="11"/>
  <c r="G43" i="11"/>
  <c r="I43" i="11" s="1"/>
  <c r="Y43" i="11" s="1"/>
  <c r="H43" i="11"/>
  <c r="G44" i="11"/>
  <c r="I44" i="11" s="1"/>
  <c r="Y44" i="11" s="1"/>
  <c r="H44" i="11"/>
  <c r="G45" i="11"/>
  <c r="I45" i="11" s="1"/>
  <c r="Y45" i="11" s="1"/>
  <c r="H45" i="11"/>
  <c r="G46" i="11"/>
  <c r="I46" i="11" s="1"/>
  <c r="Y46" i="11" s="1"/>
  <c r="H46" i="11"/>
  <c r="G47" i="11"/>
  <c r="I47" i="11" s="1"/>
  <c r="Y47" i="11" s="1"/>
  <c r="H47" i="11"/>
  <c r="G48" i="11"/>
  <c r="I48" i="11" s="1"/>
  <c r="Y48" i="11" s="1"/>
  <c r="H48" i="11"/>
  <c r="G49" i="11"/>
  <c r="I49" i="11" s="1"/>
  <c r="H49" i="11"/>
  <c r="G50" i="11"/>
  <c r="I50" i="11" s="1"/>
  <c r="H50" i="11"/>
  <c r="G51" i="11"/>
  <c r="I51" i="11" s="1"/>
  <c r="H51" i="11"/>
  <c r="G52" i="11"/>
  <c r="I52" i="11" s="1"/>
  <c r="H52" i="11"/>
  <c r="G53" i="11"/>
  <c r="I53" i="11" s="1"/>
  <c r="H53" i="11"/>
  <c r="G54" i="11"/>
  <c r="I54" i="11" s="1"/>
  <c r="H54" i="11"/>
  <c r="G55" i="11"/>
  <c r="I55" i="11" s="1"/>
  <c r="H55" i="11"/>
  <c r="G56" i="11"/>
  <c r="I56" i="11" s="1"/>
  <c r="H56" i="11"/>
  <c r="G57" i="11"/>
  <c r="I57" i="11" s="1"/>
  <c r="H57" i="11"/>
  <c r="G58" i="11"/>
  <c r="I58" i="11" s="1"/>
  <c r="H58" i="11"/>
  <c r="G59" i="11"/>
  <c r="I59" i="11" s="1"/>
  <c r="H59" i="11"/>
  <c r="G60" i="11"/>
  <c r="I60" i="11" s="1"/>
  <c r="H60" i="11"/>
  <c r="G61" i="11"/>
  <c r="I61" i="11" s="1"/>
  <c r="H61" i="11"/>
  <c r="G62" i="11"/>
  <c r="I62" i="11" s="1"/>
  <c r="H62" i="11"/>
  <c r="G63" i="11"/>
  <c r="I63" i="11" s="1"/>
  <c r="H63" i="11"/>
  <c r="G64" i="11"/>
  <c r="I64" i="11" s="1"/>
  <c r="H64" i="11"/>
  <c r="G65" i="11"/>
  <c r="I65" i="11" s="1"/>
  <c r="H65" i="11"/>
  <c r="G66" i="11"/>
  <c r="I66" i="11" s="1"/>
  <c r="H66" i="11"/>
  <c r="G67" i="11"/>
  <c r="I67" i="11" s="1"/>
  <c r="H67" i="11"/>
  <c r="G68" i="11"/>
  <c r="I68" i="11" s="1"/>
  <c r="H68" i="11"/>
  <c r="G69" i="11"/>
  <c r="I69" i="11" s="1"/>
  <c r="H69" i="11"/>
  <c r="G70" i="11"/>
  <c r="I70" i="11" s="1"/>
  <c r="H70" i="11"/>
  <c r="G71" i="11"/>
  <c r="I71" i="11" s="1"/>
  <c r="H71" i="11"/>
  <c r="G72" i="11"/>
  <c r="I72" i="11" s="1"/>
  <c r="H72" i="11"/>
  <c r="G73" i="11"/>
  <c r="I73" i="11" s="1"/>
  <c r="H73" i="11"/>
  <c r="G74" i="11"/>
  <c r="I74" i="11" s="1"/>
  <c r="H74" i="11"/>
  <c r="G75" i="11"/>
  <c r="I75" i="11" s="1"/>
  <c r="H75" i="11"/>
  <c r="G76" i="11"/>
  <c r="I76" i="11" s="1"/>
  <c r="H76" i="11"/>
  <c r="G77" i="11"/>
  <c r="I77" i="11" s="1"/>
  <c r="H77" i="11"/>
  <c r="G78" i="11"/>
  <c r="I78" i="11" s="1"/>
  <c r="H78" i="11"/>
  <c r="G79" i="11"/>
  <c r="I79" i="11" s="1"/>
  <c r="H79" i="11"/>
  <c r="G80" i="11"/>
  <c r="I80" i="11" s="1"/>
  <c r="H80" i="11"/>
  <c r="G81" i="11"/>
  <c r="I81" i="11" s="1"/>
  <c r="H81" i="11"/>
  <c r="G82" i="11"/>
  <c r="I82" i="11" s="1"/>
  <c r="H82" i="11"/>
  <c r="G83" i="11"/>
  <c r="I83" i="11" s="1"/>
  <c r="H83" i="11"/>
  <c r="G84" i="11"/>
  <c r="I84" i="11" s="1"/>
  <c r="H84" i="11"/>
  <c r="G85" i="11"/>
  <c r="I85" i="11" s="1"/>
  <c r="H85" i="11"/>
  <c r="G86" i="11"/>
  <c r="I86" i="11" s="1"/>
  <c r="H86" i="11"/>
  <c r="G87" i="11"/>
  <c r="I87" i="11" s="1"/>
  <c r="H87" i="11"/>
  <c r="G88" i="11"/>
  <c r="I88" i="11" s="1"/>
  <c r="H88" i="11"/>
  <c r="G89" i="11"/>
  <c r="I89" i="11" s="1"/>
  <c r="H89" i="11"/>
  <c r="G90" i="11"/>
  <c r="I90" i="11" s="1"/>
  <c r="H90" i="11"/>
  <c r="G91" i="11"/>
  <c r="I91" i="11" s="1"/>
  <c r="H91" i="11"/>
  <c r="G92" i="11"/>
  <c r="I92" i="11" s="1"/>
  <c r="H92" i="11"/>
  <c r="G93" i="11"/>
  <c r="I93" i="11" s="1"/>
  <c r="H93" i="11"/>
  <c r="G94" i="11"/>
  <c r="I94" i="11" s="1"/>
  <c r="H94" i="11"/>
  <c r="G95" i="11"/>
  <c r="I95" i="11" s="1"/>
  <c r="H95" i="11"/>
  <c r="G96" i="11"/>
  <c r="I96" i="11" s="1"/>
  <c r="H96" i="11"/>
  <c r="G97" i="11"/>
  <c r="I97" i="11" s="1"/>
  <c r="H97" i="11"/>
  <c r="G98" i="11"/>
  <c r="I98" i="11" s="1"/>
  <c r="H98" i="11"/>
  <c r="G99" i="11"/>
  <c r="I99" i="11" s="1"/>
  <c r="H99" i="11"/>
  <c r="G100" i="11"/>
  <c r="I100" i="11" s="1"/>
  <c r="H100" i="11"/>
  <c r="G101" i="11"/>
  <c r="I101" i="11" s="1"/>
  <c r="H101" i="11"/>
  <c r="G102" i="11"/>
  <c r="I102" i="11" s="1"/>
  <c r="H102" i="11"/>
  <c r="G103" i="11"/>
  <c r="I103" i="11" s="1"/>
  <c r="H103" i="11"/>
  <c r="G104" i="11"/>
  <c r="I104" i="11" s="1"/>
  <c r="H104" i="11"/>
  <c r="G105" i="11"/>
  <c r="I105" i="11" s="1"/>
  <c r="H105" i="11"/>
  <c r="G106" i="11"/>
  <c r="I106" i="11" s="1"/>
  <c r="H106" i="11"/>
  <c r="G107" i="11"/>
  <c r="I107" i="11" s="1"/>
  <c r="H107" i="11"/>
  <c r="G108" i="11"/>
  <c r="I108" i="11" s="1"/>
  <c r="H108" i="11"/>
  <c r="G109" i="11"/>
  <c r="I109" i="11" s="1"/>
  <c r="H109" i="11"/>
  <c r="G110" i="11"/>
  <c r="I110" i="11" s="1"/>
  <c r="H110" i="11"/>
  <c r="G111" i="11"/>
  <c r="I111" i="11" s="1"/>
  <c r="H111" i="11"/>
  <c r="G112" i="11"/>
  <c r="I112" i="11" s="1"/>
  <c r="H112" i="11"/>
  <c r="G113" i="11"/>
  <c r="I113" i="11" s="1"/>
  <c r="H113" i="11"/>
  <c r="G114" i="11"/>
  <c r="I114" i="11" s="1"/>
  <c r="H114" i="11"/>
  <c r="G115" i="11"/>
  <c r="I115" i="11" s="1"/>
  <c r="H115" i="11"/>
  <c r="G116" i="11"/>
  <c r="I116" i="11" s="1"/>
  <c r="H116" i="11"/>
  <c r="G117" i="11"/>
  <c r="I117" i="11" s="1"/>
  <c r="H117" i="11"/>
  <c r="G118" i="11"/>
  <c r="I118" i="11" s="1"/>
  <c r="H118" i="11"/>
  <c r="G119" i="11"/>
  <c r="I119" i="11" s="1"/>
  <c r="H119" i="11"/>
  <c r="G120" i="11"/>
  <c r="I120" i="11" s="1"/>
  <c r="H120" i="11"/>
  <c r="G121" i="11"/>
  <c r="I121" i="11" s="1"/>
  <c r="H121" i="11"/>
  <c r="G122" i="11"/>
  <c r="I122" i="11" s="1"/>
  <c r="H122" i="11"/>
  <c r="G123" i="11"/>
  <c r="I123" i="11" s="1"/>
  <c r="H123" i="11"/>
  <c r="G124" i="11"/>
  <c r="I124" i="11" s="1"/>
  <c r="H124" i="11"/>
  <c r="G125" i="11"/>
  <c r="I125" i="11" s="1"/>
  <c r="H125" i="11"/>
  <c r="G126" i="11"/>
  <c r="I126" i="11" s="1"/>
  <c r="H126" i="11"/>
  <c r="G127" i="11"/>
  <c r="I127" i="11" s="1"/>
  <c r="H127" i="11"/>
  <c r="G128" i="11"/>
  <c r="I128" i="11" s="1"/>
  <c r="H128" i="11"/>
  <c r="G129" i="11"/>
  <c r="I129" i="11" s="1"/>
  <c r="H129" i="11"/>
  <c r="G130" i="11"/>
  <c r="I130" i="11" s="1"/>
  <c r="H130" i="11"/>
  <c r="G131" i="11"/>
  <c r="I131" i="11" s="1"/>
  <c r="H131" i="11"/>
  <c r="G132" i="11"/>
  <c r="I132" i="11" s="1"/>
  <c r="H132" i="11"/>
  <c r="G133" i="11"/>
  <c r="I133" i="11" s="1"/>
  <c r="H133" i="11"/>
  <c r="G134" i="11"/>
  <c r="I134" i="11" s="1"/>
  <c r="H134" i="11"/>
  <c r="G135" i="11"/>
  <c r="I135" i="11" s="1"/>
  <c r="H135" i="11"/>
  <c r="G136" i="11"/>
  <c r="I136" i="11" s="1"/>
  <c r="H136" i="11"/>
  <c r="G137" i="11"/>
  <c r="I137" i="11" s="1"/>
  <c r="H137" i="11"/>
  <c r="G138" i="11"/>
  <c r="I138" i="11" s="1"/>
  <c r="H138" i="11"/>
  <c r="G139" i="11"/>
  <c r="I139" i="11" s="1"/>
  <c r="H139" i="11"/>
  <c r="G140" i="11"/>
  <c r="I140" i="11" s="1"/>
  <c r="H140" i="11"/>
  <c r="G141" i="11"/>
  <c r="I141" i="11" s="1"/>
  <c r="H141" i="11"/>
  <c r="G142" i="11"/>
  <c r="I142" i="11" s="1"/>
  <c r="H142" i="11"/>
  <c r="G143" i="11"/>
  <c r="I143" i="11" s="1"/>
  <c r="H143" i="11"/>
  <c r="G144" i="11"/>
  <c r="I144" i="11" s="1"/>
  <c r="H144" i="11"/>
  <c r="G145" i="11"/>
  <c r="I145" i="11" s="1"/>
  <c r="H145" i="11"/>
  <c r="G146" i="11"/>
  <c r="I146" i="11" s="1"/>
  <c r="H146" i="11"/>
  <c r="G147" i="11"/>
  <c r="I147" i="11" s="1"/>
  <c r="H147" i="11"/>
  <c r="G148" i="11"/>
  <c r="I148" i="11" s="1"/>
  <c r="H148" i="11"/>
  <c r="G149" i="11"/>
  <c r="I149" i="11" s="1"/>
  <c r="Y149" i="11" s="1"/>
  <c r="H149" i="11"/>
  <c r="G150" i="11"/>
  <c r="I150" i="11" s="1"/>
  <c r="Y150" i="11" s="1"/>
  <c r="H150" i="11"/>
  <c r="G151" i="11"/>
  <c r="I151" i="11" s="1"/>
  <c r="Y151" i="11" s="1"/>
  <c r="H151" i="11"/>
  <c r="G152" i="11"/>
  <c r="I152" i="11" s="1"/>
  <c r="Y152" i="11" s="1"/>
  <c r="H152" i="11"/>
  <c r="G153" i="11"/>
  <c r="I153" i="11" s="1"/>
  <c r="Y153" i="11" s="1"/>
  <c r="H153" i="11"/>
  <c r="G154" i="11"/>
  <c r="I154" i="11" s="1"/>
  <c r="Y154" i="11" s="1"/>
  <c r="H154" i="11"/>
  <c r="G155" i="11"/>
  <c r="I155" i="11" s="1"/>
  <c r="Y155" i="11" s="1"/>
  <c r="H155" i="11"/>
  <c r="G156" i="11"/>
  <c r="I156" i="11" s="1"/>
  <c r="Y156" i="11" s="1"/>
  <c r="H156" i="11"/>
  <c r="G157" i="11"/>
  <c r="I157" i="11" s="1"/>
  <c r="Y157" i="11" s="1"/>
  <c r="H157" i="11"/>
  <c r="G158" i="11"/>
  <c r="I158" i="11" s="1"/>
  <c r="Y158" i="11" s="1"/>
  <c r="H158" i="11"/>
  <c r="G159" i="11"/>
  <c r="I159" i="11" s="1"/>
  <c r="Y159" i="11" s="1"/>
  <c r="H159" i="11"/>
  <c r="G160" i="11"/>
  <c r="I160" i="11" s="1"/>
  <c r="Y160" i="11" s="1"/>
  <c r="H160" i="11"/>
  <c r="G161" i="11"/>
  <c r="I161" i="11" s="1"/>
  <c r="Y161" i="11" s="1"/>
  <c r="H161" i="11"/>
  <c r="G162" i="11"/>
  <c r="I162" i="11" s="1"/>
  <c r="Y162" i="11" s="1"/>
  <c r="H162" i="11"/>
  <c r="G163" i="11"/>
  <c r="I163" i="11" s="1"/>
  <c r="Y163" i="11" s="1"/>
  <c r="H163" i="11"/>
  <c r="G164" i="11"/>
  <c r="I164" i="11" s="1"/>
  <c r="Y164" i="11" s="1"/>
  <c r="H164" i="11"/>
  <c r="G165" i="11"/>
  <c r="I165" i="11" s="1"/>
  <c r="Y165" i="11" s="1"/>
  <c r="H165" i="11"/>
  <c r="G166" i="11"/>
  <c r="I166" i="11" s="1"/>
  <c r="Y166" i="11" s="1"/>
  <c r="H166" i="11"/>
  <c r="G167" i="11"/>
  <c r="I167" i="11" s="1"/>
  <c r="Y167" i="11" s="1"/>
  <c r="H167" i="11"/>
  <c r="G168" i="11"/>
  <c r="I168" i="11" s="1"/>
  <c r="Y168" i="11" s="1"/>
  <c r="H168" i="11"/>
  <c r="G169" i="11"/>
  <c r="I169" i="11" s="1"/>
  <c r="Y169" i="11" s="1"/>
  <c r="H169" i="11"/>
  <c r="G170" i="11"/>
  <c r="I170" i="11" s="1"/>
  <c r="Y170" i="11" s="1"/>
  <c r="H170" i="11"/>
  <c r="G171" i="11"/>
  <c r="I171" i="11" s="1"/>
  <c r="Y171" i="11" s="1"/>
  <c r="H171" i="11"/>
  <c r="G172" i="11"/>
  <c r="I172" i="11" s="1"/>
  <c r="Y172" i="11" s="1"/>
  <c r="H172" i="11"/>
  <c r="G173" i="11"/>
  <c r="I173" i="11" s="1"/>
  <c r="Y173" i="11" s="1"/>
  <c r="H173" i="11"/>
  <c r="G174" i="11"/>
  <c r="I174" i="11" s="1"/>
  <c r="Y174" i="11" s="1"/>
  <c r="H174" i="11"/>
  <c r="G175" i="11"/>
  <c r="I175" i="11" s="1"/>
  <c r="Y175" i="11" s="1"/>
  <c r="H175" i="11"/>
  <c r="G176" i="11"/>
  <c r="I176" i="11" s="1"/>
  <c r="Y176" i="11" s="1"/>
  <c r="H176" i="11"/>
  <c r="G177" i="11"/>
  <c r="I177" i="11" s="1"/>
  <c r="Y177" i="11" s="1"/>
  <c r="H177" i="11"/>
  <c r="G178" i="11"/>
  <c r="I178" i="11" s="1"/>
  <c r="Y178" i="11" s="1"/>
  <c r="H178" i="11"/>
  <c r="G179" i="11"/>
  <c r="I179" i="11" s="1"/>
  <c r="Y179" i="11" s="1"/>
  <c r="H179" i="11"/>
  <c r="G180" i="11"/>
  <c r="I180" i="11" s="1"/>
  <c r="Y180" i="11" s="1"/>
  <c r="H180" i="11"/>
  <c r="G181" i="11"/>
  <c r="I181" i="11" s="1"/>
  <c r="Y181" i="11" s="1"/>
  <c r="H181" i="11"/>
  <c r="G182" i="11"/>
  <c r="I182" i="11" s="1"/>
  <c r="Y182" i="11" s="1"/>
  <c r="H182" i="11"/>
  <c r="G183" i="11"/>
  <c r="I183" i="11" s="1"/>
  <c r="Y183" i="11" s="1"/>
  <c r="H183" i="11"/>
  <c r="G184" i="11"/>
  <c r="I184" i="11" s="1"/>
  <c r="Y184" i="11" s="1"/>
  <c r="H184" i="11"/>
  <c r="G185" i="11"/>
  <c r="I185" i="11" s="1"/>
  <c r="Y185" i="11" s="1"/>
  <c r="H185" i="11"/>
  <c r="G186" i="11"/>
  <c r="I186" i="11" s="1"/>
  <c r="Y186" i="11" s="1"/>
  <c r="H186" i="11"/>
  <c r="G187" i="11"/>
  <c r="I187" i="11" s="1"/>
  <c r="Y187" i="11" s="1"/>
  <c r="H187" i="11"/>
  <c r="G188" i="11"/>
  <c r="I188" i="11" s="1"/>
  <c r="Y188" i="11" s="1"/>
  <c r="H188" i="11"/>
  <c r="G189" i="11"/>
  <c r="I189" i="11" s="1"/>
  <c r="Y189" i="11" s="1"/>
  <c r="H189" i="11"/>
  <c r="G190" i="11"/>
  <c r="I190" i="11" s="1"/>
  <c r="Y190" i="11" s="1"/>
  <c r="H190" i="11"/>
  <c r="G191" i="11"/>
  <c r="I191" i="11" s="1"/>
  <c r="Y191" i="11" s="1"/>
  <c r="H191" i="11"/>
  <c r="G192" i="11"/>
  <c r="I192" i="11" s="1"/>
  <c r="Y192" i="11" s="1"/>
  <c r="H192" i="11"/>
  <c r="G193" i="11"/>
  <c r="I193" i="11" s="1"/>
  <c r="Y193" i="11" s="1"/>
  <c r="H193" i="11"/>
  <c r="G194" i="11"/>
  <c r="I194" i="11" s="1"/>
  <c r="Y194" i="11" s="1"/>
  <c r="H194" i="11"/>
  <c r="G195" i="11"/>
  <c r="I195" i="11" s="1"/>
  <c r="Y195" i="11" s="1"/>
  <c r="H195" i="11"/>
  <c r="G196" i="11"/>
  <c r="I196" i="11" s="1"/>
  <c r="Y196" i="11" s="1"/>
  <c r="H196" i="11"/>
  <c r="G197" i="11"/>
  <c r="I197" i="11" s="1"/>
  <c r="Y197" i="11" s="1"/>
  <c r="H197" i="11"/>
  <c r="G198" i="11"/>
  <c r="I198" i="11" s="1"/>
  <c r="Y198" i="11" s="1"/>
  <c r="H198" i="11"/>
  <c r="G199" i="11"/>
  <c r="I199" i="11" s="1"/>
  <c r="Y199" i="11" s="1"/>
  <c r="H199" i="11"/>
  <c r="G200" i="11"/>
  <c r="I200" i="11" s="1"/>
  <c r="Y200" i="11" s="1"/>
  <c r="H200" i="11"/>
  <c r="G201" i="11"/>
  <c r="I201" i="11" s="1"/>
  <c r="Y201" i="11" s="1"/>
  <c r="H201" i="11"/>
  <c r="G202" i="11"/>
  <c r="I202" i="11" s="1"/>
  <c r="Y202" i="11" s="1"/>
  <c r="H202" i="11"/>
  <c r="G203" i="11"/>
  <c r="I203" i="11" s="1"/>
  <c r="Y203" i="11" s="1"/>
  <c r="H203" i="11"/>
  <c r="G204" i="11"/>
  <c r="I204" i="11" s="1"/>
  <c r="Y204" i="11" s="1"/>
  <c r="H204" i="11"/>
  <c r="G205" i="11"/>
  <c r="I205" i="11" s="1"/>
  <c r="Y205" i="11" s="1"/>
  <c r="H205" i="11"/>
  <c r="G206" i="11"/>
  <c r="I206" i="11" s="1"/>
  <c r="Y206" i="11" s="1"/>
  <c r="H206" i="11"/>
  <c r="G207" i="11"/>
  <c r="I207" i="11" s="1"/>
  <c r="Y207" i="11" s="1"/>
  <c r="H207" i="11"/>
  <c r="G208" i="11"/>
  <c r="I208" i="11" s="1"/>
  <c r="Y208" i="11" s="1"/>
  <c r="H208" i="11"/>
  <c r="G209" i="11"/>
  <c r="I209" i="11" s="1"/>
  <c r="Y209" i="11" s="1"/>
  <c r="H209" i="11"/>
  <c r="G210" i="11"/>
  <c r="I210" i="11" s="1"/>
  <c r="Y210" i="11" s="1"/>
  <c r="H210" i="11"/>
  <c r="G211" i="11"/>
  <c r="I211" i="11" s="1"/>
  <c r="Y211" i="11" s="1"/>
  <c r="H211" i="11"/>
  <c r="G212" i="11"/>
  <c r="I212" i="11" s="1"/>
  <c r="Y212" i="11" s="1"/>
  <c r="H212" i="11"/>
  <c r="G213" i="11"/>
  <c r="I213" i="11" s="1"/>
  <c r="Y213" i="11" s="1"/>
  <c r="H213" i="11"/>
  <c r="G214" i="11"/>
  <c r="I214" i="11" s="1"/>
  <c r="Y214" i="11" s="1"/>
  <c r="H214" i="11"/>
  <c r="G215" i="11"/>
  <c r="I215" i="11" s="1"/>
  <c r="Y215" i="11" s="1"/>
  <c r="H215" i="11"/>
  <c r="G216" i="11"/>
  <c r="I216" i="11" s="1"/>
  <c r="Y216" i="11" s="1"/>
  <c r="H216" i="11"/>
  <c r="G217" i="11"/>
  <c r="I217" i="11" s="1"/>
  <c r="Y217" i="11" s="1"/>
  <c r="H217" i="11"/>
  <c r="G218" i="11"/>
  <c r="I218" i="11" s="1"/>
  <c r="Y218" i="11" s="1"/>
  <c r="H218" i="11"/>
  <c r="G219" i="11"/>
  <c r="I219" i="11" s="1"/>
  <c r="Y219" i="11" s="1"/>
  <c r="H219" i="11"/>
  <c r="G220" i="11"/>
  <c r="I220" i="11" s="1"/>
  <c r="Y220" i="11" s="1"/>
  <c r="H220" i="11"/>
  <c r="G221" i="11"/>
  <c r="I221" i="11" s="1"/>
  <c r="Y221" i="11" s="1"/>
  <c r="H221" i="11"/>
  <c r="G222" i="11"/>
  <c r="I222" i="11" s="1"/>
  <c r="Y222" i="11" s="1"/>
  <c r="H222" i="11"/>
  <c r="G223" i="11"/>
  <c r="I223" i="11" s="1"/>
  <c r="Y223" i="11" s="1"/>
  <c r="H223" i="11"/>
  <c r="G224" i="11"/>
  <c r="I224" i="11" s="1"/>
  <c r="Y224" i="11" s="1"/>
  <c r="H224" i="11"/>
  <c r="G225" i="11"/>
  <c r="I225" i="11" s="1"/>
  <c r="Y225" i="11" s="1"/>
  <c r="H225" i="11"/>
  <c r="G226" i="11"/>
  <c r="I226" i="11" s="1"/>
  <c r="Y226" i="11" s="1"/>
  <c r="H226" i="11"/>
  <c r="G227" i="11"/>
  <c r="I227" i="11" s="1"/>
  <c r="Y227" i="11" s="1"/>
  <c r="H227" i="11"/>
  <c r="G228" i="11"/>
  <c r="I228" i="11" s="1"/>
  <c r="Y228" i="11" s="1"/>
  <c r="H228" i="11"/>
  <c r="G229" i="11"/>
  <c r="I229" i="11" s="1"/>
  <c r="Y229" i="11" s="1"/>
  <c r="H229" i="11"/>
  <c r="G230" i="11"/>
  <c r="I230" i="11" s="1"/>
  <c r="Y230" i="11" s="1"/>
  <c r="H230" i="11"/>
  <c r="G231" i="11"/>
  <c r="I231" i="11" s="1"/>
  <c r="Y231" i="11" s="1"/>
  <c r="H231" i="11"/>
  <c r="G232" i="11"/>
  <c r="I232" i="11" s="1"/>
  <c r="Y232" i="11" s="1"/>
  <c r="H232" i="11"/>
  <c r="G233" i="11"/>
  <c r="I233" i="11" s="1"/>
  <c r="Y233" i="11" s="1"/>
  <c r="H233" i="11"/>
  <c r="G234" i="11"/>
  <c r="I234" i="11" s="1"/>
  <c r="Y234" i="11" s="1"/>
  <c r="H234" i="11"/>
  <c r="G235" i="11"/>
  <c r="I235" i="11" s="1"/>
  <c r="Y235" i="11" s="1"/>
  <c r="H235" i="11"/>
  <c r="G236" i="11"/>
  <c r="I236" i="11" s="1"/>
  <c r="Y236" i="11" s="1"/>
  <c r="H236" i="11"/>
  <c r="G237" i="11"/>
  <c r="I237" i="11" s="1"/>
  <c r="Y237" i="11" s="1"/>
  <c r="H237" i="11"/>
  <c r="G238" i="11"/>
  <c r="I238" i="11" s="1"/>
  <c r="Y238" i="11" s="1"/>
  <c r="H238" i="11"/>
  <c r="G239" i="11"/>
  <c r="I239" i="11" s="1"/>
  <c r="Y239" i="11" s="1"/>
  <c r="H239" i="11"/>
  <c r="G240" i="11"/>
  <c r="I240" i="11" s="1"/>
  <c r="Y240" i="11" s="1"/>
  <c r="H240" i="11"/>
  <c r="G241" i="11"/>
  <c r="I241" i="11" s="1"/>
  <c r="Y241" i="11" s="1"/>
  <c r="H241" i="11"/>
  <c r="G242" i="11"/>
  <c r="I242" i="11" s="1"/>
  <c r="Y242" i="11" s="1"/>
  <c r="H242" i="11"/>
  <c r="G243" i="11"/>
  <c r="I243" i="11" s="1"/>
  <c r="Y243" i="11" s="1"/>
  <c r="H243" i="11"/>
  <c r="G244" i="11"/>
  <c r="I244" i="11" s="1"/>
  <c r="Y244" i="11" s="1"/>
  <c r="H244" i="11"/>
  <c r="G245" i="11"/>
  <c r="I245" i="11" s="1"/>
  <c r="Y245" i="11" s="1"/>
  <c r="H245" i="11"/>
  <c r="G246" i="11"/>
  <c r="I246" i="11" s="1"/>
  <c r="Y246" i="11" s="1"/>
  <c r="H246" i="11"/>
  <c r="G247" i="11"/>
  <c r="I247" i="11" s="1"/>
  <c r="Y247" i="11" s="1"/>
  <c r="H247" i="11"/>
  <c r="G248" i="11"/>
  <c r="I248" i="11" s="1"/>
  <c r="Y248" i="11" s="1"/>
  <c r="H248" i="11"/>
  <c r="G249" i="11"/>
  <c r="I249" i="11" s="1"/>
  <c r="Y249" i="11" s="1"/>
  <c r="H249" i="11"/>
  <c r="G250" i="11"/>
  <c r="I250" i="11" s="1"/>
  <c r="Y250" i="11" s="1"/>
  <c r="H250" i="11"/>
  <c r="G251" i="11"/>
  <c r="I251" i="11" s="1"/>
  <c r="Y251" i="11" s="1"/>
  <c r="H251" i="11"/>
  <c r="G252" i="11"/>
  <c r="I252" i="11" s="1"/>
  <c r="Y252" i="11" s="1"/>
  <c r="H252" i="11"/>
  <c r="G253" i="11"/>
  <c r="I253" i="11" s="1"/>
  <c r="Y253" i="11" s="1"/>
  <c r="H253" i="11"/>
  <c r="G254" i="11"/>
  <c r="I254" i="11" s="1"/>
  <c r="Y254" i="11" s="1"/>
  <c r="H254" i="11"/>
  <c r="G255" i="11"/>
  <c r="I255" i="11" s="1"/>
  <c r="Y255" i="11" s="1"/>
  <c r="H255" i="11"/>
  <c r="G256" i="11"/>
  <c r="I256" i="11" s="1"/>
  <c r="Y256" i="11" s="1"/>
  <c r="H256" i="11"/>
  <c r="G257" i="11"/>
  <c r="I257" i="11" s="1"/>
  <c r="Y257" i="11" s="1"/>
  <c r="H257" i="11"/>
  <c r="G258" i="11"/>
  <c r="I258" i="11" s="1"/>
  <c r="Y258" i="11" s="1"/>
  <c r="H258" i="11"/>
  <c r="G259" i="11"/>
  <c r="I259" i="11" s="1"/>
  <c r="Y259" i="11" s="1"/>
  <c r="H259" i="11"/>
  <c r="G260" i="11"/>
  <c r="I260" i="11" s="1"/>
  <c r="Y260" i="11" s="1"/>
  <c r="H260" i="11"/>
  <c r="G261" i="11"/>
  <c r="I261" i="11" s="1"/>
  <c r="Y261" i="11" s="1"/>
  <c r="H261" i="11"/>
  <c r="G262" i="11"/>
  <c r="I262" i="11" s="1"/>
  <c r="Y262" i="11" s="1"/>
  <c r="H262" i="11"/>
  <c r="G263" i="11"/>
  <c r="I263" i="11" s="1"/>
  <c r="Y263" i="11" s="1"/>
  <c r="H263" i="11"/>
  <c r="G264" i="11"/>
  <c r="I264" i="11" s="1"/>
  <c r="Y264" i="11" s="1"/>
  <c r="H264" i="11"/>
  <c r="G265" i="11"/>
  <c r="I265" i="11" s="1"/>
  <c r="Y265" i="11" s="1"/>
  <c r="H265" i="11"/>
  <c r="G266" i="11"/>
  <c r="I266" i="11" s="1"/>
  <c r="Y266" i="11" s="1"/>
  <c r="H266" i="11"/>
  <c r="G267" i="11"/>
  <c r="I267" i="11" s="1"/>
  <c r="Y267" i="11" s="1"/>
  <c r="H267" i="11"/>
  <c r="G268" i="11"/>
  <c r="I268" i="11" s="1"/>
  <c r="Y268" i="11" s="1"/>
  <c r="H268" i="11"/>
  <c r="G269" i="11"/>
  <c r="I269" i="11" s="1"/>
  <c r="Y269" i="11" s="1"/>
  <c r="H269" i="11"/>
  <c r="G270" i="11"/>
  <c r="I270" i="11" s="1"/>
  <c r="Y270" i="11" s="1"/>
  <c r="H270" i="11"/>
  <c r="G271" i="11"/>
  <c r="I271" i="11" s="1"/>
  <c r="Y271" i="11" s="1"/>
  <c r="H271" i="11"/>
  <c r="G272" i="11"/>
  <c r="I272" i="11" s="1"/>
  <c r="Y272" i="11" s="1"/>
  <c r="H272" i="11"/>
  <c r="G273" i="11"/>
  <c r="I273" i="11" s="1"/>
  <c r="Y273" i="11" s="1"/>
  <c r="H273" i="11"/>
  <c r="G274" i="11"/>
  <c r="I274" i="11" s="1"/>
  <c r="Y274" i="11" s="1"/>
  <c r="H274" i="11"/>
  <c r="G275" i="11"/>
  <c r="I275" i="11" s="1"/>
  <c r="Y275" i="11" s="1"/>
  <c r="H275" i="11"/>
  <c r="G276" i="11"/>
  <c r="I276" i="11" s="1"/>
  <c r="Y276" i="11" s="1"/>
  <c r="H276" i="11"/>
  <c r="G277" i="11"/>
  <c r="I277" i="11" s="1"/>
  <c r="Y277" i="11" s="1"/>
  <c r="H277" i="11"/>
  <c r="G278" i="11"/>
  <c r="I278" i="11" s="1"/>
  <c r="Y278" i="11" s="1"/>
  <c r="H278" i="11"/>
  <c r="G279" i="11"/>
  <c r="I279" i="11" s="1"/>
  <c r="Y279" i="11" s="1"/>
  <c r="H279" i="11"/>
  <c r="G280" i="11"/>
  <c r="I280" i="11" s="1"/>
  <c r="Y280" i="11" s="1"/>
  <c r="H280" i="11"/>
  <c r="G281" i="11"/>
  <c r="I281" i="11" s="1"/>
  <c r="Y281" i="11" s="1"/>
  <c r="H281" i="11"/>
  <c r="G282" i="11"/>
  <c r="I282" i="11" s="1"/>
  <c r="Y282" i="11" s="1"/>
  <c r="H282" i="11"/>
  <c r="G283" i="11"/>
  <c r="I283" i="11" s="1"/>
  <c r="Y283" i="11" s="1"/>
  <c r="H283" i="11"/>
  <c r="G284" i="11"/>
  <c r="I284" i="11" s="1"/>
  <c r="Y284" i="11" s="1"/>
  <c r="H284" i="11"/>
  <c r="G285" i="11"/>
  <c r="I285" i="11" s="1"/>
  <c r="Y285" i="11" s="1"/>
  <c r="H285" i="11"/>
  <c r="G286" i="11"/>
  <c r="I286" i="11" s="1"/>
  <c r="Y286" i="11" s="1"/>
  <c r="H286" i="11"/>
  <c r="G287" i="11"/>
  <c r="I287" i="11" s="1"/>
  <c r="Y287" i="11" s="1"/>
  <c r="H287" i="11"/>
  <c r="G288" i="11"/>
  <c r="I288" i="11" s="1"/>
  <c r="Y288" i="11" s="1"/>
  <c r="H288" i="11"/>
  <c r="G289" i="11"/>
  <c r="I289" i="11" s="1"/>
  <c r="Y289" i="11" s="1"/>
  <c r="H289" i="11"/>
  <c r="G290" i="11"/>
  <c r="I290" i="11" s="1"/>
  <c r="Y290" i="11" s="1"/>
  <c r="H290" i="11"/>
  <c r="G291" i="11"/>
  <c r="I291" i="11" s="1"/>
  <c r="Y291" i="11" s="1"/>
  <c r="H291" i="11"/>
  <c r="G292" i="11"/>
  <c r="I292" i="11" s="1"/>
  <c r="Y292" i="11" s="1"/>
  <c r="H292" i="11"/>
  <c r="G293" i="11"/>
  <c r="I293" i="11" s="1"/>
  <c r="Y293" i="11" s="1"/>
  <c r="H293" i="11"/>
  <c r="G294" i="11"/>
  <c r="I294" i="11" s="1"/>
  <c r="Y294" i="11" s="1"/>
  <c r="H294" i="11"/>
  <c r="G295" i="11"/>
  <c r="I295" i="11" s="1"/>
  <c r="Y295" i="11" s="1"/>
  <c r="H295" i="11"/>
  <c r="G296" i="11"/>
  <c r="I296" i="11" s="1"/>
  <c r="Y296" i="11" s="1"/>
  <c r="H296" i="11"/>
  <c r="G297" i="11"/>
  <c r="I297" i="11" s="1"/>
  <c r="Y297" i="11" s="1"/>
  <c r="H297" i="11"/>
  <c r="G298" i="11"/>
  <c r="I298" i="11" s="1"/>
  <c r="Y298" i="11" s="1"/>
  <c r="H298" i="11"/>
  <c r="G299" i="11"/>
  <c r="I299" i="11" s="1"/>
  <c r="Y299" i="11" s="1"/>
  <c r="H299" i="11"/>
  <c r="G300" i="11"/>
  <c r="I300" i="11" s="1"/>
  <c r="Y300" i="11" s="1"/>
  <c r="H300" i="11"/>
  <c r="G301" i="11"/>
  <c r="I301" i="11" s="1"/>
  <c r="Y301" i="11" s="1"/>
  <c r="H301" i="11"/>
  <c r="G302" i="11"/>
  <c r="I302" i="11" s="1"/>
  <c r="Y302" i="11" s="1"/>
  <c r="H302" i="11"/>
  <c r="G303" i="11"/>
  <c r="I303" i="11" s="1"/>
  <c r="Y303" i="11" s="1"/>
  <c r="H303" i="11"/>
  <c r="G304" i="11"/>
  <c r="I304" i="11" s="1"/>
  <c r="Y304" i="11" s="1"/>
  <c r="H304" i="11"/>
  <c r="G305" i="11"/>
  <c r="I305" i="11" s="1"/>
  <c r="Y305" i="11" s="1"/>
  <c r="H305" i="11"/>
  <c r="G306" i="11"/>
  <c r="I306" i="11" s="1"/>
  <c r="Y306" i="11" s="1"/>
  <c r="H306" i="11"/>
  <c r="G307" i="11"/>
  <c r="I307" i="11" s="1"/>
  <c r="Y307" i="11" s="1"/>
  <c r="H307" i="11"/>
  <c r="G308" i="11"/>
  <c r="I308" i="11" s="1"/>
  <c r="Y308" i="11" s="1"/>
  <c r="H308" i="11"/>
  <c r="G309" i="11"/>
  <c r="I309" i="11" s="1"/>
  <c r="Y309" i="11" s="1"/>
  <c r="H309" i="11"/>
  <c r="G310" i="11"/>
  <c r="I310" i="11" s="1"/>
  <c r="Y310" i="11" s="1"/>
  <c r="H310" i="11"/>
  <c r="G311" i="11"/>
  <c r="I311" i="11" s="1"/>
  <c r="Y311" i="11" s="1"/>
  <c r="H311" i="11"/>
  <c r="G312" i="11"/>
  <c r="I312" i="11" s="1"/>
  <c r="Y312" i="11" s="1"/>
  <c r="H312" i="11"/>
  <c r="G313" i="11"/>
  <c r="I313" i="11" s="1"/>
  <c r="Y313" i="11" s="1"/>
  <c r="H313" i="11"/>
  <c r="G314" i="11"/>
  <c r="I314" i="11" s="1"/>
  <c r="Y314" i="11" s="1"/>
  <c r="H314" i="11"/>
  <c r="G315" i="11"/>
  <c r="I315" i="11" s="1"/>
  <c r="Y315" i="11" s="1"/>
  <c r="H315" i="11"/>
  <c r="G316" i="11"/>
  <c r="I316" i="11" s="1"/>
  <c r="Y316" i="11" s="1"/>
  <c r="H316" i="11"/>
  <c r="G317" i="11"/>
  <c r="I317" i="11" s="1"/>
  <c r="Y317" i="11" s="1"/>
  <c r="H317" i="11"/>
  <c r="G318" i="11"/>
  <c r="I318" i="11" s="1"/>
  <c r="Y318" i="11" s="1"/>
  <c r="H318" i="11"/>
  <c r="G319" i="11"/>
  <c r="I319" i="11" s="1"/>
  <c r="Y319" i="11" s="1"/>
  <c r="H319" i="11"/>
  <c r="G320" i="11"/>
  <c r="I320" i="11" s="1"/>
  <c r="Y320" i="11" s="1"/>
  <c r="H320" i="11"/>
  <c r="G321" i="11"/>
  <c r="I321" i="11" s="1"/>
  <c r="Y321" i="11" s="1"/>
  <c r="H321" i="11"/>
  <c r="G322" i="11"/>
  <c r="I322" i="11" s="1"/>
  <c r="Y322" i="11" s="1"/>
  <c r="H322" i="11"/>
  <c r="G323" i="11"/>
  <c r="I323" i="11" s="1"/>
  <c r="Y323" i="11" s="1"/>
  <c r="H323" i="11"/>
  <c r="G324" i="11"/>
  <c r="I324" i="11" s="1"/>
  <c r="Y324" i="11" s="1"/>
  <c r="H324" i="11"/>
  <c r="G325" i="11"/>
  <c r="I325" i="11" s="1"/>
  <c r="Y325" i="11" s="1"/>
  <c r="H325" i="11"/>
  <c r="G326" i="11"/>
  <c r="I326" i="11" s="1"/>
  <c r="Y326" i="11" s="1"/>
  <c r="H326" i="11"/>
  <c r="G327" i="11"/>
  <c r="I327" i="11" s="1"/>
  <c r="Y327" i="11" s="1"/>
  <c r="H327" i="11"/>
  <c r="G328" i="11"/>
  <c r="I328" i="11" s="1"/>
  <c r="Y328" i="11" s="1"/>
  <c r="H328" i="11"/>
  <c r="G329" i="11"/>
  <c r="I329" i="11" s="1"/>
  <c r="Y329" i="11" s="1"/>
  <c r="H329" i="11"/>
  <c r="G330" i="11"/>
  <c r="I330" i="11" s="1"/>
  <c r="Y330" i="11" s="1"/>
  <c r="H330" i="11"/>
  <c r="G331" i="11"/>
  <c r="I331" i="11" s="1"/>
  <c r="Y331" i="11" s="1"/>
  <c r="H331" i="11"/>
  <c r="G332" i="11"/>
  <c r="I332" i="11" s="1"/>
  <c r="Y332" i="11" s="1"/>
  <c r="H332" i="11"/>
  <c r="G333" i="11"/>
  <c r="I333" i="11" s="1"/>
  <c r="Y333" i="11" s="1"/>
  <c r="H333" i="11"/>
  <c r="G334" i="11"/>
  <c r="I334" i="11" s="1"/>
  <c r="Y334" i="11" s="1"/>
  <c r="H334" i="11"/>
  <c r="G335" i="11"/>
  <c r="I335" i="11" s="1"/>
  <c r="Y335" i="11" s="1"/>
  <c r="H335" i="11"/>
  <c r="G336" i="11"/>
  <c r="I336" i="11" s="1"/>
  <c r="Y336" i="11" s="1"/>
  <c r="H336" i="11"/>
  <c r="G337" i="11"/>
  <c r="I337" i="11" s="1"/>
  <c r="Y337" i="11" s="1"/>
  <c r="H337" i="11"/>
  <c r="G338" i="11"/>
  <c r="I338" i="11" s="1"/>
  <c r="Y338" i="11" s="1"/>
  <c r="H338" i="11"/>
  <c r="G339" i="11"/>
  <c r="I339" i="11" s="1"/>
  <c r="Y339" i="11" s="1"/>
  <c r="H339" i="11"/>
  <c r="G340" i="11"/>
  <c r="I340" i="11" s="1"/>
  <c r="Y340" i="11" s="1"/>
  <c r="H340" i="11"/>
  <c r="G341" i="11"/>
  <c r="I341" i="11" s="1"/>
  <c r="Y341" i="11" s="1"/>
  <c r="H341" i="11"/>
  <c r="G342" i="11"/>
  <c r="I342" i="11" s="1"/>
  <c r="Y342" i="11" s="1"/>
  <c r="H342" i="11"/>
  <c r="G343" i="11"/>
  <c r="I343" i="11" s="1"/>
  <c r="Y343" i="11" s="1"/>
  <c r="H343" i="11"/>
  <c r="G344" i="11"/>
  <c r="I344" i="11" s="1"/>
  <c r="Y344" i="11" s="1"/>
  <c r="H344" i="11"/>
  <c r="G345" i="11"/>
  <c r="I345" i="11" s="1"/>
  <c r="Y345" i="11" s="1"/>
  <c r="H345" i="11"/>
  <c r="G346" i="11"/>
  <c r="I346" i="11" s="1"/>
  <c r="Y346" i="11" s="1"/>
  <c r="H346" i="11"/>
  <c r="G347" i="11"/>
  <c r="I347" i="11" s="1"/>
  <c r="Y347" i="11" s="1"/>
  <c r="H347" i="11"/>
  <c r="G348" i="11"/>
  <c r="I348" i="11" s="1"/>
  <c r="Y348" i="11" s="1"/>
  <c r="H348" i="11"/>
  <c r="G349" i="11"/>
  <c r="I349" i="11" s="1"/>
  <c r="Y349" i="11" s="1"/>
  <c r="H349" i="11"/>
  <c r="G350" i="11"/>
  <c r="I350" i="11" s="1"/>
  <c r="Y350" i="11" s="1"/>
  <c r="H350" i="11"/>
  <c r="G351" i="11"/>
  <c r="I351" i="11" s="1"/>
  <c r="Y351" i="11" s="1"/>
  <c r="H351" i="11"/>
  <c r="G352" i="11"/>
  <c r="I352" i="11" s="1"/>
  <c r="Y352" i="11" s="1"/>
  <c r="H352" i="11"/>
  <c r="G353" i="11"/>
  <c r="I353" i="11" s="1"/>
  <c r="Y353" i="11" s="1"/>
  <c r="H353" i="11"/>
  <c r="G354" i="11"/>
  <c r="I354" i="11" s="1"/>
  <c r="Y354" i="11" s="1"/>
  <c r="H354" i="11"/>
  <c r="G355" i="11"/>
  <c r="I355" i="11" s="1"/>
  <c r="Y355" i="11" s="1"/>
  <c r="H355" i="11"/>
  <c r="G356" i="11"/>
  <c r="I356" i="11" s="1"/>
  <c r="Y356" i="11" s="1"/>
  <c r="H356" i="11"/>
  <c r="G357" i="11"/>
  <c r="I357" i="11" s="1"/>
  <c r="Y357" i="11" s="1"/>
  <c r="H357" i="11"/>
  <c r="G358" i="11"/>
  <c r="I358" i="11" s="1"/>
  <c r="Y358" i="11" s="1"/>
  <c r="H358" i="11"/>
  <c r="G359" i="11"/>
  <c r="I359" i="11" s="1"/>
  <c r="Y359" i="11" s="1"/>
  <c r="H359" i="11"/>
  <c r="G360" i="11"/>
  <c r="I360" i="11" s="1"/>
  <c r="Y360" i="11" s="1"/>
  <c r="H360" i="11"/>
  <c r="G361" i="11"/>
  <c r="I361" i="11" s="1"/>
  <c r="Y361" i="11" s="1"/>
  <c r="H361" i="11"/>
  <c r="G362" i="11"/>
  <c r="I362" i="11" s="1"/>
  <c r="Y362" i="11" s="1"/>
  <c r="H362" i="11"/>
  <c r="G363" i="11"/>
  <c r="I363" i="11" s="1"/>
  <c r="Y363" i="11" s="1"/>
  <c r="H363" i="11"/>
  <c r="G364" i="11"/>
  <c r="I364" i="11" s="1"/>
  <c r="Y364" i="11" s="1"/>
  <c r="H364" i="11"/>
  <c r="G365" i="11"/>
  <c r="I365" i="11" s="1"/>
  <c r="Y365" i="11" s="1"/>
  <c r="H365" i="11"/>
  <c r="G366" i="11"/>
  <c r="I366" i="11" s="1"/>
  <c r="Y366" i="11" s="1"/>
  <c r="H366" i="11"/>
  <c r="G367" i="11"/>
  <c r="I367" i="11" s="1"/>
  <c r="Y367" i="11" s="1"/>
  <c r="H367" i="11"/>
  <c r="G368" i="11"/>
  <c r="I368" i="11" s="1"/>
  <c r="Y368" i="11" s="1"/>
  <c r="H368" i="11"/>
  <c r="G369" i="11"/>
  <c r="I369" i="11" s="1"/>
  <c r="Y369" i="11" s="1"/>
  <c r="H369" i="11"/>
  <c r="G370" i="11"/>
  <c r="I370" i="11" s="1"/>
  <c r="Y370" i="11" s="1"/>
  <c r="H370" i="11"/>
  <c r="G371" i="11"/>
  <c r="I371" i="11" s="1"/>
  <c r="Y371" i="11" s="1"/>
  <c r="H371" i="11"/>
  <c r="G372" i="11"/>
  <c r="I372" i="11" s="1"/>
  <c r="Y372" i="11" s="1"/>
  <c r="H372" i="11"/>
  <c r="G373" i="11"/>
  <c r="I373" i="11" s="1"/>
  <c r="Y373" i="11" s="1"/>
  <c r="H373" i="11"/>
  <c r="G374" i="11"/>
  <c r="I374" i="11" s="1"/>
  <c r="Y374" i="11" s="1"/>
  <c r="H374" i="11"/>
  <c r="G375" i="11"/>
  <c r="I375" i="11" s="1"/>
  <c r="Y375" i="11" s="1"/>
  <c r="H375" i="11"/>
  <c r="G376" i="11"/>
  <c r="I376" i="11" s="1"/>
  <c r="Y376" i="11" s="1"/>
  <c r="H376" i="11"/>
  <c r="G377" i="11"/>
  <c r="I377" i="11" s="1"/>
  <c r="Y377" i="11" s="1"/>
  <c r="H377" i="11"/>
  <c r="G378" i="11"/>
  <c r="I378" i="11" s="1"/>
  <c r="Y378" i="11" s="1"/>
  <c r="H378" i="11"/>
  <c r="G379" i="11"/>
  <c r="I379" i="11" s="1"/>
  <c r="Y379" i="11" s="1"/>
  <c r="H379" i="11"/>
  <c r="G380" i="11"/>
  <c r="I380" i="11" s="1"/>
  <c r="Y380" i="11" s="1"/>
  <c r="H380" i="11"/>
  <c r="G381" i="11"/>
  <c r="I381" i="11" s="1"/>
  <c r="Y381" i="11" s="1"/>
  <c r="H381" i="11"/>
  <c r="G382" i="11"/>
  <c r="I382" i="11" s="1"/>
  <c r="Y382" i="11" s="1"/>
  <c r="H382" i="11"/>
  <c r="G383" i="11"/>
  <c r="I383" i="11" s="1"/>
  <c r="Y383" i="11" s="1"/>
  <c r="H383" i="11"/>
  <c r="G384" i="11"/>
  <c r="I384" i="11" s="1"/>
  <c r="Y384" i="11" s="1"/>
  <c r="H384" i="11"/>
  <c r="G385" i="11"/>
  <c r="I385" i="11" s="1"/>
  <c r="Y385" i="11" s="1"/>
  <c r="H385" i="11"/>
  <c r="G386" i="11"/>
  <c r="I386" i="11" s="1"/>
  <c r="Y386" i="11" s="1"/>
  <c r="H386" i="11"/>
  <c r="G387" i="11"/>
  <c r="I387" i="11" s="1"/>
  <c r="Y387" i="11" s="1"/>
  <c r="H387" i="11"/>
  <c r="G388" i="11"/>
  <c r="I388" i="11" s="1"/>
  <c r="Y388" i="11" s="1"/>
  <c r="H388" i="11"/>
  <c r="G389" i="11"/>
  <c r="I389" i="11" s="1"/>
  <c r="Y389" i="11" s="1"/>
  <c r="H389" i="11"/>
  <c r="G390" i="11"/>
  <c r="I390" i="11" s="1"/>
  <c r="Y390" i="11" s="1"/>
  <c r="H390" i="11"/>
  <c r="G391" i="11"/>
  <c r="I391" i="11" s="1"/>
  <c r="Y391" i="11" s="1"/>
  <c r="H391" i="11"/>
  <c r="G392" i="11"/>
  <c r="I392" i="11" s="1"/>
  <c r="Y392" i="11" s="1"/>
  <c r="H392" i="11"/>
  <c r="G393" i="11"/>
  <c r="I393" i="11" s="1"/>
  <c r="Y393" i="11" s="1"/>
  <c r="H393" i="11"/>
  <c r="G394" i="11"/>
  <c r="I394" i="11" s="1"/>
  <c r="Y394" i="11" s="1"/>
  <c r="H394" i="11"/>
  <c r="G395" i="11"/>
  <c r="I395" i="11" s="1"/>
  <c r="Y395" i="11" s="1"/>
  <c r="H395" i="11"/>
  <c r="G396" i="11"/>
  <c r="I396" i="11" s="1"/>
  <c r="Y396" i="11" s="1"/>
  <c r="H396" i="11"/>
  <c r="G397" i="11"/>
  <c r="I397" i="11" s="1"/>
  <c r="Y397" i="11" s="1"/>
  <c r="H397" i="11"/>
  <c r="G398" i="11"/>
  <c r="I398" i="11" s="1"/>
  <c r="Y398" i="11" s="1"/>
  <c r="H398" i="11"/>
  <c r="G399" i="11"/>
  <c r="I399" i="11" s="1"/>
  <c r="Y399" i="11" s="1"/>
  <c r="H399" i="11"/>
  <c r="G400" i="11"/>
  <c r="I400" i="11" s="1"/>
  <c r="Y400" i="11" s="1"/>
  <c r="H400" i="11"/>
  <c r="G401" i="11"/>
  <c r="I401" i="11" s="1"/>
  <c r="Y401" i="11" s="1"/>
  <c r="H401" i="11"/>
  <c r="G402" i="11"/>
  <c r="I402" i="11" s="1"/>
  <c r="Y402" i="11" s="1"/>
  <c r="H402" i="11"/>
  <c r="G403" i="11"/>
  <c r="I403" i="11" s="1"/>
  <c r="Y403" i="11" s="1"/>
  <c r="H403" i="11"/>
  <c r="G404" i="11"/>
  <c r="I404" i="11" s="1"/>
  <c r="Y404" i="11" s="1"/>
  <c r="H404" i="11"/>
  <c r="G405" i="11"/>
  <c r="I405" i="11" s="1"/>
  <c r="Y405" i="11" s="1"/>
  <c r="H405" i="11"/>
  <c r="G406" i="11"/>
  <c r="I406" i="11" s="1"/>
  <c r="Y406" i="11" s="1"/>
  <c r="H406" i="11"/>
  <c r="G407" i="11"/>
  <c r="I407" i="11" s="1"/>
  <c r="Y407" i="11" s="1"/>
  <c r="H407" i="11"/>
  <c r="G408" i="11"/>
  <c r="I408" i="11" s="1"/>
  <c r="Y408" i="11" s="1"/>
  <c r="H408" i="11"/>
  <c r="G409" i="11"/>
  <c r="I409" i="11" s="1"/>
  <c r="Y409" i="11" s="1"/>
  <c r="H409" i="11"/>
  <c r="G410" i="11"/>
  <c r="I410" i="11" s="1"/>
  <c r="Y410" i="11" s="1"/>
  <c r="H410" i="11"/>
  <c r="G411" i="11"/>
  <c r="I411" i="11" s="1"/>
  <c r="Y411" i="11" s="1"/>
  <c r="H411" i="11"/>
  <c r="G412" i="11"/>
  <c r="I412" i="11" s="1"/>
  <c r="Y412" i="11" s="1"/>
  <c r="H412" i="11"/>
  <c r="G413" i="11"/>
  <c r="I413" i="11" s="1"/>
  <c r="Y413" i="11" s="1"/>
  <c r="H413" i="11"/>
  <c r="G414" i="11"/>
  <c r="I414" i="11" s="1"/>
  <c r="Y414" i="11" s="1"/>
  <c r="H414" i="11"/>
  <c r="G415" i="11"/>
  <c r="I415" i="11" s="1"/>
  <c r="Y415" i="11" s="1"/>
  <c r="H415" i="11"/>
  <c r="G416" i="11"/>
  <c r="I416" i="11" s="1"/>
  <c r="Y416" i="11" s="1"/>
  <c r="H416" i="11"/>
  <c r="G417" i="11"/>
  <c r="I417" i="11" s="1"/>
  <c r="Y417" i="11" s="1"/>
  <c r="H417" i="11"/>
  <c r="G418" i="11"/>
  <c r="I418" i="11" s="1"/>
  <c r="Y418" i="11" s="1"/>
  <c r="H418" i="11"/>
  <c r="G419" i="11"/>
  <c r="I419" i="11" s="1"/>
  <c r="Y419" i="11" s="1"/>
  <c r="H419" i="11"/>
  <c r="G420" i="11"/>
  <c r="I420" i="11" s="1"/>
  <c r="Y420" i="11" s="1"/>
  <c r="H420" i="11"/>
  <c r="G421" i="11"/>
  <c r="I421" i="11" s="1"/>
  <c r="Y421" i="11" s="1"/>
  <c r="H421" i="11"/>
  <c r="G422" i="11"/>
  <c r="I422" i="11" s="1"/>
  <c r="Y422" i="11" s="1"/>
  <c r="H422" i="11"/>
  <c r="G423" i="11"/>
  <c r="I423" i="11" s="1"/>
  <c r="Y423" i="11" s="1"/>
  <c r="H423" i="11"/>
  <c r="G424" i="11"/>
  <c r="I424" i="11" s="1"/>
  <c r="Y424" i="11" s="1"/>
  <c r="H424" i="11"/>
  <c r="G425" i="11"/>
  <c r="I425" i="11" s="1"/>
  <c r="Y425" i="11" s="1"/>
  <c r="H425" i="11"/>
  <c r="G426" i="11"/>
  <c r="I426" i="11" s="1"/>
  <c r="Y426" i="11" s="1"/>
  <c r="H426" i="11"/>
  <c r="G427" i="11"/>
  <c r="I427" i="11" s="1"/>
  <c r="Y427" i="11" s="1"/>
  <c r="H427" i="11"/>
  <c r="G428" i="11"/>
  <c r="I428" i="11" s="1"/>
  <c r="Y428" i="11" s="1"/>
  <c r="H428" i="11"/>
  <c r="G429" i="11"/>
  <c r="I429" i="11" s="1"/>
  <c r="Y429" i="11" s="1"/>
  <c r="H429" i="11"/>
  <c r="G430" i="11"/>
  <c r="I430" i="11" s="1"/>
  <c r="Y430" i="11" s="1"/>
  <c r="H430" i="11"/>
  <c r="G431" i="11"/>
  <c r="I431" i="11" s="1"/>
  <c r="Y431" i="11" s="1"/>
  <c r="H431" i="11"/>
  <c r="G432" i="11"/>
  <c r="I432" i="11" s="1"/>
  <c r="Y432" i="11" s="1"/>
  <c r="H432" i="11"/>
  <c r="G433" i="11"/>
  <c r="I433" i="11" s="1"/>
  <c r="Y433" i="11" s="1"/>
  <c r="H433" i="11"/>
  <c r="G434" i="11"/>
  <c r="I434" i="11" s="1"/>
  <c r="Y434" i="11" s="1"/>
  <c r="H434" i="11"/>
  <c r="G435" i="11"/>
  <c r="I435" i="11" s="1"/>
  <c r="Y435" i="11" s="1"/>
  <c r="H435" i="11"/>
  <c r="G436" i="11"/>
  <c r="I436" i="11" s="1"/>
  <c r="Y436" i="11" s="1"/>
  <c r="H436" i="11"/>
  <c r="G437" i="11"/>
  <c r="I437" i="11" s="1"/>
  <c r="Y437" i="11" s="1"/>
  <c r="H437" i="11"/>
  <c r="G438" i="11"/>
  <c r="I438" i="11" s="1"/>
  <c r="Y438" i="11" s="1"/>
  <c r="H438" i="11"/>
  <c r="G439" i="11"/>
  <c r="I439" i="11" s="1"/>
  <c r="Y439" i="11" s="1"/>
  <c r="H439" i="11"/>
  <c r="G440" i="11"/>
  <c r="I440" i="11" s="1"/>
  <c r="Y440" i="11" s="1"/>
  <c r="H440" i="11"/>
  <c r="G441" i="11"/>
  <c r="I441" i="11" s="1"/>
  <c r="Y441" i="11" s="1"/>
  <c r="H441" i="11"/>
  <c r="G442" i="11"/>
  <c r="I442" i="11" s="1"/>
  <c r="Y442" i="11" s="1"/>
  <c r="H442" i="11"/>
  <c r="G443" i="11"/>
  <c r="I443" i="11" s="1"/>
  <c r="Y443" i="11" s="1"/>
  <c r="H443" i="11"/>
  <c r="G444" i="11"/>
  <c r="I444" i="11" s="1"/>
  <c r="Y444" i="11" s="1"/>
  <c r="H444" i="11"/>
  <c r="G445" i="11"/>
  <c r="I445" i="11" s="1"/>
  <c r="Y445" i="11" s="1"/>
  <c r="H445" i="11"/>
  <c r="G446" i="11"/>
  <c r="I446" i="11" s="1"/>
  <c r="Y446" i="11" s="1"/>
  <c r="H446" i="11"/>
  <c r="G447" i="11"/>
  <c r="I447" i="11" s="1"/>
  <c r="Y447" i="11" s="1"/>
  <c r="H447" i="11"/>
  <c r="G448" i="11"/>
  <c r="I448" i="11" s="1"/>
  <c r="Y448" i="11" s="1"/>
  <c r="H448" i="11"/>
  <c r="G449" i="11"/>
  <c r="I449" i="11" s="1"/>
  <c r="Y449" i="11" s="1"/>
  <c r="H449" i="11"/>
  <c r="G450" i="11"/>
  <c r="I450" i="11" s="1"/>
  <c r="Y450" i="11" s="1"/>
  <c r="H450" i="11"/>
  <c r="G451" i="11"/>
  <c r="I451" i="11" s="1"/>
  <c r="Y451" i="11" s="1"/>
  <c r="H451" i="11"/>
  <c r="G452" i="11"/>
  <c r="I452" i="11" s="1"/>
  <c r="Y452" i="11" s="1"/>
  <c r="H452" i="11"/>
  <c r="G453" i="11"/>
  <c r="I453" i="11" s="1"/>
  <c r="Y453" i="11" s="1"/>
  <c r="H453" i="11"/>
  <c r="G454" i="11"/>
  <c r="I454" i="11" s="1"/>
  <c r="Y454" i="11" s="1"/>
  <c r="H454" i="11"/>
  <c r="G455" i="11"/>
  <c r="I455" i="11" s="1"/>
  <c r="Y455" i="11" s="1"/>
  <c r="H455" i="11"/>
  <c r="G456" i="11"/>
  <c r="I456" i="11" s="1"/>
  <c r="Y456" i="11" s="1"/>
  <c r="H456" i="11"/>
  <c r="G457" i="11"/>
  <c r="I457" i="11" s="1"/>
  <c r="Y457" i="11" s="1"/>
  <c r="H457" i="11"/>
  <c r="G458" i="11"/>
  <c r="I458" i="11" s="1"/>
  <c r="Y458" i="11" s="1"/>
  <c r="H458" i="11"/>
  <c r="G459" i="11"/>
  <c r="I459" i="11" s="1"/>
  <c r="Y459" i="11" s="1"/>
  <c r="H459" i="11"/>
  <c r="G460" i="11"/>
  <c r="I460" i="11" s="1"/>
  <c r="Y460" i="11" s="1"/>
  <c r="H460" i="11"/>
  <c r="G461" i="11"/>
  <c r="I461" i="11" s="1"/>
  <c r="Y461" i="11" s="1"/>
  <c r="H461" i="11"/>
  <c r="G462" i="11"/>
  <c r="I462" i="11" s="1"/>
  <c r="Y462" i="11" s="1"/>
  <c r="H462" i="11"/>
  <c r="G463" i="11"/>
  <c r="I463" i="11" s="1"/>
  <c r="Y463" i="11" s="1"/>
  <c r="H463" i="11"/>
  <c r="G464" i="11"/>
  <c r="I464" i="11" s="1"/>
  <c r="Y464" i="11" s="1"/>
  <c r="H464" i="11"/>
  <c r="G465" i="11"/>
  <c r="I465" i="11" s="1"/>
  <c r="Y465" i="11" s="1"/>
  <c r="H465" i="11"/>
  <c r="G466" i="11"/>
  <c r="I466" i="11" s="1"/>
  <c r="Y466" i="11" s="1"/>
  <c r="H466" i="11"/>
  <c r="G467" i="11"/>
  <c r="I467" i="11" s="1"/>
  <c r="Y467" i="11" s="1"/>
  <c r="H467" i="11"/>
  <c r="G468" i="11"/>
  <c r="I468" i="11" s="1"/>
  <c r="Y468" i="11" s="1"/>
  <c r="H468" i="11"/>
  <c r="G469" i="11"/>
  <c r="I469" i="11" s="1"/>
  <c r="Y469" i="11" s="1"/>
  <c r="H469" i="11"/>
  <c r="G470" i="11"/>
  <c r="I470" i="11" s="1"/>
  <c r="Y470" i="11" s="1"/>
  <c r="H470" i="11"/>
  <c r="G471" i="11"/>
  <c r="I471" i="11" s="1"/>
  <c r="Y471" i="11" s="1"/>
  <c r="H471" i="11"/>
  <c r="G472" i="11"/>
  <c r="I472" i="11" s="1"/>
  <c r="Y472" i="11" s="1"/>
  <c r="H472" i="11"/>
  <c r="G473" i="11"/>
  <c r="I473" i="11" s="1"/>
  <c r="Y473" i="11" s="1"/>
  <c r="H473" i="11"/>
  <c r="G474" i="11"/>
  <c r="I474" i="11" s="1"/>
  <c r="Y474" i="11" s="1"/>
  <c r="H474" i="11"/>
  <c r="G475" i="11"/>
  <c r="I475" i="11" s="1"/>
  <c r="Y475" i="11" s="1"/>
  <c r="H475" i="11"/>
  <c r="G476" i="11"/>
  <c r="I476" i="11" s="1"/>
  <c r="Y476" i="11" s="1"/>
  <c r="H476" i="11"/>
  <c r="G477" i="11"/>
  <c r="I477" i="11" s="1"/>
  <c r="Y477" i="11" s="1"/>
  <c r="H477" i="11"/>
  <c r="G478" i="11"/>
  <c r="I478" i="11" s="1"/>
  <c r="Y478" i="11" s="1"/>
  <c r="H478" i="11"/>
  <c r="G479" i="11"/>
  <c r="I479" i="11" s="1"/>
  <c r="Y479" i="11" s="1"/>
  <c r="H479" i="11"/>
  <c r="G480" i="11"/>
  <c r="I480" i="11" s="1"/>
  <c r="Y480" i="11" s="1"/>
  <c r="H480" i="11"/>
  <c r="G481" i="11"/>
  <c r="I481" i="11" s="1"/>
  <c r="Y481" i="11" s="1"/>
  <c r="H481" i="11"/>
  <c r="G482" i="11"/>
  <c r="I482" i="11" s="1"/>
  <c r="Y482" i="11" s="1"/>
  <c r="H482" i="11"/>
  <c r="G483" i="11"/>
  <c r="I483" i="11" s="1"/>
  <c r="Y483" i="11" s="1"/>
  <c r="H483" i="11"/>
  <c r="G484" i="11"/>
  <c r="I484" i="11" s="1"/>
  <c r="Y484" i="11" s="1"/>
  <c r="H484" i="11"/>
  <c r="G485" i="11"/>
  <c r="I485" i="11" s="1"/>
  <c r="Y485" i="11" s="1"/>
  <c r="H485" i="11"/>
  <c r="G486" i="11"/>
  <c r="I486" i="11" s="1"/>
  <c r="Y486" i="11" s="1"/>
  <c r="H486" i="11"/>
  <c r="G487" i="11"/>
  <c r="I487" i="11" s="1"/>
  <c r="Y487" i="11" s="1"/>
  <c r="H487" i="11"/>
  <c r="G488" i="11"/>
  <c r="I488" i="11" s="1"/>
  <c r="Y488" i="11" s="1"/>
  <c r="H488" i="11"/>
  <c r="G489" i="11"/>
  <c r="I489" i="11" s="1"/>
  <c r="Y489" i="11" s="1"/>
  <c r="H489" i="11"/>
  <c r="G490" i="11"/>
  <c r="I490" i="11" s="1"/>
  <c r="Y490" i="11" s="1"/>
  <c r="H490" i="11"/>
  <c r="G491" i="11"/>
  <c r="I491" i="11" s="1"/>
  <c r="Y491" i="11" s="1"/>
  <c r="H491" i="11"/>
  <c r="G492" i="11"/>
  <c r="I492" i="11" s="1"/>
  <c r="Y492" i="11" s="1"/>
  <c r="H492" i="11"/>
  <c r="G493" i="11"/>
  <c r="I493" i="11" s="1"/>
  <c r="Y493" i="11" s="1"/>
  <c r="H493" i="11"/>
  <c r="G494" i="11"/>
  <c r="I494" i="11" s="1"/>
  <c r="Y494" i="11" s="1"/>
  <c r="H494" i="11"/>
  <c r="G495" i="11"/>
  <c r="I495" i="11" s="1"/>
  <c r="Y495" i="11" s="1"/>
  <c r="H495" i="11"/>
  <c r="G496" i="11"/>
  <c r="I496" i="11" s="1"/>
  <c r="Y496" i="11" s="1"/>
  <c r="H496" i="11"/>
  <c r="G497" i="11"/>
  <c r="I497" i="11" s="1"/>
  <c r="Y497" i="11" s="1"/>
  <c r="H497" i="11"/>
  <c r="G498" i="11"/>
  <c r="I498" i="11" s="1"/>
  <c r="Y498" i="11" s="1"/>
  <c r="H498" i="11"/>
  <c r="G499" i="11"/>
  <c r="I499" i="11" s="1"/>
  <c r="Y499" i="11" s="1"/>
  <c r="H499" i="11"/>
  <c r="G500" i="11"/>
  <c r="I500" i="11" s="1"/>
  <c r="Y500" i="11" s="1"/>
  <c r="H500" i="11"/>
  <c r="G501" i="11"/>
  <c r="I501" i="11" s="1"/>
  <c r="Y501" i="11" s="1"/>
  <c r="H501" i="11"/>
  <c r="G502" i="11"/>
  <c r="I502" i="11" s="1"/>
  <c r="Y502" i="11" s="1"/>
  <c r="H502" i="11"/>
  <c r="G503" i="11"/>
  <c r="I503" i="11" s="1"/>
  <c r="Y503" i="11" s="1"/>
  <c r="H503" i="11"/>
  <c r="G504" i="11"/>
  <c r="I504" i="11" s="1"/>
  <c r="Y504" i="11" s="1"/>
  <c r="H504" i="11"/>
  <c r="G505" i="11"/>
  <c r="I505" i="11" s="1"/>
  <c r="Y505" i="11" s="1"/>
  <c r="H505" i="11"/>
  <c r="G506" i="11"/>
  <c r="I506" i="11" s="1"/>
  <c r="Y506" i="11" s="1"/>
  <c r="H506" i="11"/>
  <c r="G507" i="11"/>
  <c r="I507" i="11" s="1"/>
  <c r="Y507" i="11" s="1"/>
  <c r="H507" i="11"/>
  <c r="G508" i="11"/>
  <c r="I508" i="11" s="1"/>
  <c r="Y508" i="11" s="1"/>
  <c r="H508" i="11"/>
  <c r="G509" i="11"/>
  <c r="I509" i="11" s="1"/>
  <c r="Y509" i="11" s="1"/>
  <c r="H509" i="11"/>
  <c r="G510" i="11"/>
  <c r="I510" i="11" s="1"/>
  <c r="Y510" i="11" s="1"/>
  <c r="H510" i="11"/>
  <c r="G511" i="11"/>
  <c r="I511" i="11" s="1"/>
  <c r="Y511" i="11" s="1"/>
  <c r="H511" i="11"/>
  <c r="G512" i="11"/>
  <c r="I512" i="11" s="1"/>
  <c r="Y512" i="11" s="1"/>
  <c r="H512" i="11"/>
  <c r="G513" i="11"/>
  <c r="I513" i="11" s="1"/>
  <c r="Y513" i="11" s="1"/>
  <c r="H513" i="11"/>
  <c r="G514" i="11"/>
  <c r="I514" i="11" s="1"/>
  <c r="Y514" i="11" s="1"/>
  <c r="H514" i="11"/>
  <c r="G515" i="11"/>
  <c r="I515" i="11" s="1"/>
  <c r="Y515" i="11" s="1"/>
  <c r="H515" i="11"/>
  <c r="G516" i="11"/>
  <c r="I516" i="11" s="1"/>
  <c r="Y516" i="11" s="1"/>
  <c r="H516" i="11"/>
  <c r="G517" i="11"/>
  <c r="I517" i="11" s="1"/>
  <c r="Y517" i="11" s="1"/>
  <c r="H517" i="11"/>
  <c r="G518" i="11"/>
  <c r="I518" i="11" s="1"/>
  <c r="Y518" i="11" s="1"/>
  <c r="H518" i="11"/>
  <c r="G519" i="11"/>
  <c r="I519" i="11" s="1"/>
  <c r="Y519" i="11" s="1"/>
  <c r="H519" i="11"/>
  <c r="G520" i="11"/>
  <c r="I520" i="11" s="1"/>
  <c r="Y520" i="11" s="1"/>
  <c r="H520" i="11"/>
  <c r="G521" i="11"/>
  <c r="I521" i="11" s="1"/>
  <c r="Y521" i="11" s="1"/>
  <c r="H521" i="11"/>
  <c r="G522" i="11"/>
  <c r="I522" i="11" s="1"/>
  <c r="Y522" i="11" s="1"/>
  <c r="H522" i="11"/>
  <c r="G523" i="11"/>
  <c r="I523" i="11" s="1"/>
  <c r="Y523" i="11" s="1"/>
  <c r="H523" i="11"/>
  <c r="G524" i="11"/>
  <c r="I524" i="11" s="1"/>
  <c r="Y524" i="11" s="1"/>
  <c r="H524" i="11"/>
  <c r="G525" i="11"/>
  <c r="I525" i="11" s="1"/>
  <c r="Y525" i="11" s="1"/>
  <c r="H525" i="11"/>
  <c r="G526" i="11"/>
  <c r="I526" i="11" s="1"/>
  <c r="Y526" i="11" s="1"/>
  <c r="H526" i="11"/>
  <c r="G527" i="11"/>
  <c r="I527" i="11" s="1"/>
  <c r="Y527" i="11" s="1"/>
  <c r="H527" i="11"/>
  <c r="G528" i="11"/>
  <c r="I528" i="11" s="1"/>
  <c r="Y528" i="11" s="1"/>
  <c r="H528" i="11"/>
  <c r="G529" i="11"/>
  <c r="I529" i="11" s="1"/>
  <c r="Y529" i="11" s="1"/>
  <c r="H529" i="11"/>
  <c r="G530" i="11"/>
  <c r="I530" i="11" s="1"/>
  <c r="Y530" i="11" s="1"/>
  <c r="H530" i="11"/>
  <c r="G531" i="11"/>
  <c r="I531" i="11" s="1"/>
  <c r="Y531" i="11" s="1"/>
  <c r="H531" i="11"/>
  <c r="G532" i="11"/>
  <c r="I532" i="11" s="1"/>
  <c r="Y532" i="11" s="1"/>
  <c r="H532" i="11"/>
  <c r="G533" i="11"/>
  <c r="I533" i="11" s="1"/>
  <c r="Y533" i="11" s="1"/>
  <c r="H533" i="11"/>
  <c r="G534" i="11"/>
  <c r="I534" i="11" s="1"/>
  <c r="Y534" i="11" s="1"/>
  <c r="H534" i="11"/>
  <c r="G535" i="11"/>
  <c r="I535" i="11" s="1"/>
  <c r="Y535" i="11" s="1"/>
  <c r="H535" i="11"/>
  <c r="G536" i="11"/>
  <c r="I536" i="11" s="1"/>
  <c r="Y536" i="11" s="1"/>
  <c r="H536" i="11"/>
  <c r="G537" i="11"/>
  <c r="I537" i="11" s="1"/>
  <c r="Y537" i="11" s="1"/>
  <c r="H537" i="11"/>
  <c r="G538" i="11"/>
  <c r="I538" i="11" s="1"/>
  <c r="Y538" i="11" s="1"/>
  <c r="H538" i="11"/>
  <c r="G539" i="11"/>
  <c r="I539" i="11" s="1"/>
  <c r="Y539" i="11" s="1"/>
  <c r="H539" i="11"/>
  <c r="G540" i="11"/>
  <c r="I540" i="11" s="1"/>
  <c r="Y540" i="11" s="1"/>
  <c r="H540" i="11"/>
  <c r="G541" i="11"/>
  <c r="I541" i="11" s="1"/>
  <c r="Y541" i="11" s="1"/>
  <c r="H541" i="11"/>
  <c r="G542" i="11"/>
  <c r="I542" i="11" s="1"/>
  <c r="Y542" i="11" s="1"/>
  <c r="H542" i="11"/>
  <c r="G543" i="11"/>
  <c r="I543" i="11" s="1"/>
  <c r="Y543" i="11" s="1"/>
  <c r="H543" i="11"/>
  <c r="G544" i="11"/>
  <c r="I544" i="11" s="1"/>
  <c r="Y544" i="11" s="1"/>
  <c r="H544" i="11"/>
  <c r="G545" i="11"/>
  <c r="I545" i="11" s="1"/>
  <c r="Y545" i="11" s="1"/>
  <c r="H545" i="11"/>
  <c r="G546" i="11"/>
  <c r="I546" i="11" s="1"/>
  <c r="Y546" i="11" s="1"/>
  <c r="H546" i="11"/>
  <c r="G547" i="11"/>
  <c r="I547" i="11" s="1"/>
  <c r="Y547" i="11" s="1"/>
  <c r="H547" i="11"/>
  <c r="G548" i="11"/>
  <c r="I548" i="11" s="1"/>
  <c r="Y548" i="11" s="1"/>
  <c r="H548" i="11"/>
  <c r="G549" i="11"/>
  <c r="I549" i="11" s="1"/>
  <c r="Y549" i="11" s="1"/>
  <c r="H549" i="11"/>
  <c r="G550" i="11"/>
  <c r="I550" i="11" s="1"/>
  <c r="Y550" i="11" s="1"/>
  <c r="H550" i="11"/>
  <c r="G551" i="11"/>
  <c r="I551" i="11" s="1"/>
  <c r="Y551" i="11" s="1"/>
  <c r="H551" i="11"/>
  <c r="G552" i="11"/>
  <c r="I552" i="11" s="1"/>
  <c r="Y552" i="11" s="1"/>
  <c r="H552" i="11"/>
  <c r="G553" i="11"/>
  <c r="I553" i="11" s="1"/>
  <c r="Y553" i="11" s="1"/>
  <c r="H553" i="11"/>
  <c r="G554" i="11"/>
  <c r="I554" i="11" s="1"/>
  <c r="Y554" i="11" s="1"/>
  <c r="H554" i="11"/>
  <c r="G555" i="11"/>
  <c r="I555" i="11" s="1"/>
  <c r="Y555" i="11" s="1"/>
  <c r="H555" i="11"/>
  <c r="G556" i="11"/>
  <c r="I556" i="11" s="1"/>
  <c r="Y556" i="11" s="1"/>
  <c r="H556" i="11"/>
  <c r="G557" i="11"/>
  <c r="I557" i="11" s="1"/>
  <c r="Y557" i="11" s="1"/>
  <c r="H557" i="11"/>
  <c r="G558" i="11"/>
  <c r="I558" i="11" s="1"/>
  <c r="Y558" i="11" s="1"/>
  <c r="H558" i="11"/>
  <c r="G559" i="11"/>
  <c r="I559" i="11" s="1"/>
  <c r="Y559" i="11" s="1"/>
  <c r="H559" i="11"/>
  <c r="G560" i="11"/>
  <c r="I560" i="11" s="1"/>
  <c r="Y560" i="11" s="1"/>
  <c r="H560" i="11"/>
  <c r="G561" i="11"/>
  <c r="I561" i="11" s="1"/>
  <c r="Y561" i="11" s="1"/>
  <c r="H561" i="11"/>
  <c r="G562" i="11"/>
  <c r="I562" i="11" s="1"/>
  <c r="Y562" i="11" s="1"/>
  <c r="H562" i="11"/>
  <c r="G563" i="11"/>
  <c r="I563" i="11" s="1"/>
  <c r="Y563" i="11" s="1"/>
  <c r="H563" i="11"/>
  <c r="G564" i="11"/>
  <c r="I564" i="11" s="1"/>
  <c r="Y564" i="11" s="1"/>
  <c r="H564" i="11"/>
  <c r="G565" i="11"/>
  <c r="I565" i="11" s="1"/>
  <c r="Y565" i="11" s="1"/>
  <c r="H565" i="11"/>
  <c r="G566" i="11"/>
  <c r="I566" i="11" s="1"/>
  <c r="Y566" i="11" s="1"/>
  <c r="H566" i="11"/>
  <c r="G567" i="11"/>
  <c r="I567" i="11" s="1"/>
  <c r="Y567" i="11" s="1"/>
  <c r="H567" i="11"/>
  <c r="G568" i="11"/>
  <c r="I568" i="11" s="1"/>
  <c r="Y568" i="11" s="1"/>
  <c r="H568" i="11"/>
  <c r="G569" i="11"/>
  <c r="I569" i="11" s="1"/>
  <c r="Y569" i="11" s="1"/>
  <c r="H569" i="11"/>
  <c r="G570" i="11"/>
  <c r="I570" i="11" s="1"/>
  <c r="Y570" i="11" s="1"/>
  <c r="H570" i="11"/>
  <c r="G571" i="11"/>
  <c r="I571" i="11" s="1"/>
  <c r="Y571" i="11" s="1"/>
  <c r="H571" i="11"/>
  <c r="G572" i="11"/>
  <c r="I572" i="11" s="1"/>
  <c r="Y572" i="11" s="1"/>
  <c r="H572" i="11"/>
  <c r="G573" i="11"/>
  <c r="I573" i="11" s="1"/>
  <c r="Y573" i="11" s="1"/>
  <c r="H573" i="11"/>
  <c r="G574" i="11"/>
  <c r="I574" i="11" s="1"/>
  <c r="Y574" i="11" s="1"/>
  <c r="H574" i="11"/>
  <c r="G575" i="11"/>
  <c r="I575" i="11" s="1"/>
  <c r="Y575" i="11" s="1"/>
  <c r="H575" i="11"/>
  <c r="G576" i="11"/>
  <c r="I576" i="11" s="1"/>
  <c r="Y576" i="11" s="1"/>
  <c r="H576" i="11"/>
  <c r="G577" i="11"/>
  <c r="I577" i="11" s="1"/>
  <c r="Y577" i="11" s="1"/>
  <c r="H577" i="11"/>
  <c r="G578" i="11"/>
  <c r="I578" i="11" s="1"/>
  <c r="Y578" i="11" s="1"/>
  <c r="H578" i="11"/>
  <c r="G579" i="11"/>
  <c r="I579" i="11" s="1"/>
  <c r="Y579" i="11" s="1"/>
  <c r="H579" i="11"/>
  <c r="G580" i="11"/>
  <c r="I580" i="11" s="1"/>
  <c r="Y580" i="11" s="1"/>
  <c r="H580" i="11"/>
  <c r="G581" i="11"/>
  <c r="I581" i="11" s="1"/>
  <c r="Y581" i="11" s="1"/>
  <c r="H581" i="11"/>
  <c r="G582" i="11"/>
  <c r="I582" i="11" s="1"/>
  <c r="Y582" i="11" s="1"/>
  <c r="H582" i="11"/>
  <c r="G583" i="11"/>
  <c r="I583" i="11" s="1"/>
  <c r="Y583" i="11" s="1"/>
  <c r="H583" i="11"/>
  <c r="G584" i="11"/>
  <c r="I584" i="11" s="1"/>
  <c r="Y584" i="11" s="1"/>
  <c r="H584" i="11"/>
  <c r="G585" i="11"/>
  <c r="I585" i="11" s="1"/>
  <c r="Y585" i="11" s="1"/>
  <c r="H585" i="11"/>
  <c r="G586" i="11"/>
  <c r="I586" i="11" s="1"/>
  <c r="Y586" i="11" s="1"/>
  <c r="H586" i="11"/>
  <c r="G587" i="11"/>
  <c r="I587" i="11" s="1"/>
  <c r="Y587" i="11" s="1"/>
  <c r="H587" i="11"/>
  <c r="G588" i="11"/>
  <c r="I588" i="11" s="1"/>
  <c r="Y588" i="11" s="1"/>
  <c r="H588" i="11"/>
  <c r="G589" i="11"/>
  <c r="I589" i="11" s="1"/>
  <c r="Y589" i="11" s="1"/>
  <c r="H589" i="11"/>
  <c r="G590" i="11"/>
  <c r="I590" i="11" s="1"/>
  <c r="Y590" i="11" s="1"/>
  <c r="H590" i="11"/>
  <c r="G591" i="11"/>
  <c r="I591" i="11" s="1"/>
  <c r="Y591" i="11" s="1"/>
  <c r="H591" i="11"/>
  <c r="G592" i="11"/>
  <c r="I592" i="11" s="1"/>
  <c r="Y592" i="11" s="1"/>
  <c r="H592" i="11"/>
  <c r="G593" i="11"/>
  <c r="I593" i="11" s="1"/>
  <c r="Y593" i="11" s="1"/>
  <c r="H593" i="11"/>
  <c r="G594" i="11"/>
  <c r="I594" i="11" s="1"/>
  <c r="Y594" i="11" s="1"/>
  <c r="H594" i="11"/>
  <c r="G595" i="11"/>
  <c r="I595" i="11" s="1"/>
  <c r="Y595" i="11" s="1"/>
  <c r="H595" i="11"/>
  <c r="G596" i="11"/>
  <c r="I596" i="11" s="1"/>
  <c r="Y596" i="11" s="1"/>
  <c r="H596" i="11"/>
  <c r="G597" i="11"/>
  <c r="I597" i="11" s="1"/>
  <c r="Y597" i="11" s="1"/>
  <c r="H597" i="11"/>
  <c r="G598" i="11"/>
  <c r="I598" i="11" s="1"/>
  <c r="Y598" i="11" s="1"/>
  <c r="H598" i="11"/>
  <c r="G599" i="11"/>
  <c r="I599" i="11" s="1"/>
  <c r="Y599" i="11" s="1"/>
  <c r="H599" i="11"/>
  <c r="G600" i="11"/>
  <c r="I600" i="11" s="1"/>
  <c r="Y600" i="11" s="1"/>
  <c r="H600" i="11"/>
  <c r="G601" i="11"/>
  <c r="I601" i="11" s="1"/>
  <c r="Y601" i="11" s="1"/>
  <c r="H601" i="11"/>
  <c r="G602" i="11"/>
  <c r="I602" i="11" s="1"/>
  <c r="Y602" i="11" s="1"/>
  <c r="H602" i="11"/>
  <c r="G603" i="11"/>
  <c r="I603" i="11" s="1"/>
  <c r="Y603" i="11" s="1"/>
  <c r="H603" i="11"/>
  <c r="G604" i="11"/>
  <c r="I604" i="11" s="1"/>
  <c r="Y604" i="11" s="1"/>
  <c r="H604" i="11"/>
  <c r="G605" i="11"/>
  <c r="I605" i="11" s="1"/>
  <c r="Y605" i="11" s="1"/>
  <c r="H605" i="11"/>
  <c r="G606" i="11"/>
  <c r="I606" i="11" s="1"/>
  <c r="Y606" i="11" s="1"/>
  <c r="H606" i="11"/>
  <c r="G607" i="11"/>
  <c r="I607" i="11" s="1"/>
  <c r="Y607" i="11" s="1"/>
  <c r="H607" i="11"/>
  <c r="G608" i="11"/>
  <c r="I608" i="11" s="1"/>
  <c r="Y608" i="11" s="1"/>
  <c r="H608" i="11"/>
  <c r="G609" i="11"/>
  <c r="I609" i="11" s="1"/>
  <c r="Y609" i="11" s="1"/>
  <c r="H609" i="11"/>
  <c r="G610" i="11"/>
  <c r="I610" i="11" s="1"/>
  <c r="Y610" i="11" s="1"/>
  <c r="H610" i="11"/>
  <c r="G611" i="11"/>
  <c r="I611" i="11" s="1"/>
  <c r="Y611" i="11" s="1"/>
  <c r="H611" i="11"/>
  <c r="G612" i="11"/>
  <c r="I612" i="11" s="1"/>
  <c r="Y612" i="11" s="1"/>
  <c r="H612" i="11"/>
  <c r="G613" i="11"/>
  <c r="I613" i="11" s="1"/>
  <c r="Y613" i="11" s="1"/>
  <c r="H613" i="11"/>
  <c r="G614" i="11"/>
  <c r="I614" i="11" s="1"/>
  <c r="Y614" i="11" s="1"/>
  <c r="H614" i="11"/>
  <c r="G615" i="11"/>
  <c r="I615" i="11" s="1"/>
  <c r="Y615" i="11" s="1"/>
  <c r="H615" i="11"/>
  <c r="G616" i="11"/>
  <c r="I616" i="11" s="1"/>
  <c r="Y616" i="11" s="1"/>
  <c r="H616" i="11"/>
  <c r="G617" i="11"/>
  <c r="I617" i="11" s="1"/>
  <c r="Y617" i="11" s="1"/>
  <c r="H617" i="11"/>
  <c r="G618" i="11"/>
  <c r="I618" i="11" s="1"/>
  <c r="Y618" i="11" s="1"/>
  <c r="H618" i="11"/>
  <c r="G619" i="11"/>
  <c r="I619" i="11" s="1"/>
  <c r="Y619" i="11" s="1"/>
  <c r="H619" i="11"/>
  <c r="G620" i="11"/>
  <c r="I620" i="11" s="1"/>
  <c r="Y620" i="11" s="1"/>
  <c r="H620" i="11"/>
  <c r="G621" i="11"/>
  <c r="I621" i="11" s="1"/>
  <c r="Y621" i="11" s="1"/>
  <c r="H621" i="11"/>
  <c r="G622" i="11"/>
  <c r="I622" i="11" s="1"/>
  <c r="Y622" i="11" s="1"/>
  <c r="H622" i="11"/>
  <c r="G623" i="11"/>
  <c r="I623" i="11" s="1"/>
  <c r="Y623" i="11" s="1"/>
  <c r="H623" i="11"/>
  <c r="G624" i="11"/>
  <c r="I624" i="11" s="1"/>
  <c r="Y624" i="11" s="1"/>
  <c r="H624" i="11"/>
  <c r="G625" i="11"/>
  <c r="I625" i="11" s="1"/>
  <c r="Y625" i="11" s="1"/>
  <c r="H625" i="11"/>
  <c r="G626" i="11"/>
  <c r="I626" i="11" s="1"/>
  <c r="Y626" i="11" s="1"/>
  <c r="H626" i="11"/>
  <c r="G627" i="11"/>
  <c r="I627" i="11" s="1"/>
  <c r="Y627" i="11" s="1"/>
  <c r="H627" i="11"/>
  <c r="G628" i="11"/>
  <c r="I628" i="11" s="1"/>
  <c r="Y628" i="11" s="1"/>
  <c r="H628" i="11"/>
  <c r="G629" i="11"/>
  <c r="I629" i="11" s="1"/>
  <c r="Y629" i="11" s="1"/>
  <c r="H629" i="11"/>
  <c r="G630" i="11"/>
  <c r="I630" i="11" s="1"/>
  <c r="Y630" i="11" s="1"/>
  <c r="H630" i="11"/>
  <c r="G631" i="11"/>
  <c r="I631" i="11" s="1"/>
  <c r="Y631" i="11" s="1"/>
  <c r="H631" i="11"/>
  <c r="G632" i="11"/>
  <c r="I632" i="11" s="1"/>
  <c r="Y632" i="11" s="1"/>
  <c r="H632" i="11"/>
  <c r="G633" i="11"/>
  <c r="I633" i="11" s="1"/>
  <c r="Y633" i="11" s="1"/>
  <c r="H633" i="11"/>
  <c r="G634" i="11"/>
  <c r="I634" i="11" s="1"/>
  <c r="Y634" i="11" s="1"/>
  <c r="H634" i="11"/>
  <c r="G635" i="11"/>
  <c r="I635" i="11" s="1"/>
  <c r="Y635" i="11" s="1"/>
  <c r="H635" i="11"/>
  <c r="G636" i="11"/>
  <c r="I636" i="11" s="1"/>
  <c r="Y636" i="11" s="1"/>
  <c r="H636" i="11"/>
  <c r="G637" i="11"/>
  <c r="I637" i="11" s="1"/>
  <c r="Y637" i="11" s="1"/>
  <c r="H637" i="11"/>
  <c r="G638" i="11"/>
  <c r="I638" i="11" s="1"/>
  <c r="Y638" i="11" s="1"/>
  <c r="H638" i="11"/>
  <c r="G639" i="11"/>
  <c r="I639" i="11" s="1"/>
  <c r="Y639" i="11" s="1"/>
  <c r="H639" i="11"/>
  <c r="G640" i="11"/>
  <c r="I640" i="11" s="1"/>
  <c r="Y640" i="11" s="1"/>
  <c r="H640" i="11"/>
  <c r="G641" i="11"/>
  <c r="I641" i="11" s="1"/>
  <c r="Y641" i="11" s="1"/>
  <c r="H641" i="11"/>
  <c r="G642" i="11"/>
  <c r="I642" i="11" s="1"/>
  <c r="Y642" i="11" s="1"/>
  <c r="H642" i="11"/>
  <c r="G643" i="11"/>
  <c r="I643" i="11" s="1"/>
  <c r="Y643" i="11" s="1"/>
  <c r="H643" i="11"/>
  <c r="G644" i="11"/>
  <c r="I644" i="11" s="1"/>
  <c r="Y644" i="11" s="1"/>
  <c r="H644" i="11"/>
  <c r="G645" i="11"/>
  <c r="I645" i="11" s="1"/>
  <c r="Y645" i="11" s="1"/>
  <c r="H645" i="11"/>
  <c r="G646" i="11"/>
  <c r="I646" i="11" s="1"/>
  <c r="Y646" i="11" s="1"/>
  <c r="H646" i="11"/>
  <c r="G647" i="11"/>
  <c r="I647" i="11" s="1"/>
  <c r="Y647" i="11" s="1"/>
  <c r="H647" i="11"/>
  <c r="G648" i="11"/>
  <c r="I648" i="11" s="1"/>
  <c r="Y648" i="11" s="1"/>
  <c r="H648" i="11"/>
  <c r="G649" i="11"/>
  <c r="I649" i="11" s="1"/>
  <c r="Y649" i="11" s="1"/>
  <c r="H649" i="11"/>
  <c r="G650" i="11"/>
  <c r="I650" i="11" s="1"/>
  <c r="Y650" i="11" s="1"/>
  <c r="H650" i="11"/>
  <c r="G651" i="11"/>
  <c r="I651" i="11" s="1"/>
  <c r="Y651" i="11" s="1"/>
  <c r="H651" i="11"/>
  <c r="G652" i="11"/>
  <c r="I652" i="11" s="1"/>
  <c r="Y652" i="11" s="1"/>
  <c r="H652" i="11"/>
  <c r="G653" i="11"/>
  <c r="I653" i="11" s="1"/>
  <c r="Y653" i="11" s="1"/>
  <c r="H653" i="11"/>
  <c r="G654" i="11"/>
  <c r="I654" i="11" s="1"/>
  <c r="Y654" i="11" s="1"/>
  <c r="H654" i="11"/>
  <c r="G655" i="11"/>
  <c r="I655" i="11" s="1"/>
  <c r="Y655" i="11" s="1"/>
  <c r="H655" i="11"/>
  <c r="G656" i="11"/>
  <c r="I656" i="11" s="1"/>
  <c r="Y656" i="11" s="1"/>
  <c r="H656" i="11"/>
  <c r="G657" i="11"/>
  <c r="I657" i="11" s="1"/>
  <c r="Y657" i="11" s="1"/>
  <c r="H657" i="11"/>
  <c r="G658" i="11"/>
  <c r="I658" i="11" s="1"/>
  <c r="Y658" i="11" s="1"/>
  <c r="H658" i="11"/>
  <c r="G659" i="11"/>
  <c r="I659" i="11" s="1"/>
  <c r="Y659" i="11" s="1"/>
  <c r="H659" i="11"/>
  <c r="G660" i="11"/>
  <c r="I660" i="11" s="1"/>
  <c r="Y660" i="11" s="1"/>
  <c r="H660" i="11"/>
  <c r="G661" i="11"/>
  <c r="I661" i="11" s="1"/>
  <c r="Y661" i="11" s="1"/>
  <c r="H661" i="11"/>
  <c r="G662" i="11"/>
  <c r="I662" i="11" s="1"/>
  <c r="Y662" i="11" s="1"/>
  <c r="H662" i="11"/>
  <c r="G663" i="11"/>
  <c r="I663" i="11" s="1"/>
  <c r="Y663" i="11" s="1"/>
  <c r="H663" i="11"/>
  <c r="G664" i="11"/>
  <c r="I664" i="11" s="1"/>
  <c r="Y664" i="11" s="1"/>
  <c r="H664" i="11"/>
  <c r="G665" i="11"/>
  <c r="I665" i="11" s="1"/>
  <c r="Y665" i="11" s="1"/>
  <c r="H665" i="11"/>
  <c r="G666" i="11"/>
  <c r="I666" i="11" s="1"/>
  <c r="Y666" i="11" s="1"/>
  <c r="H666" i="11"/>
  <c r="G667" i="11"/>
  <c r="I667" i="11" s="1"/>
  <c r="Y667" i="11" s="1"/>
  <c r="H667" i="11"/>
  <c r="G668" i="11"/>
  <c r="I668" i="11" s="1"/>
  <c r="Y668" i="11" s="1"/>
  <c r="H668" i="11"/>
  <c r="G669" i="11"/>
  <c r="I669" i="11" s="1"/>
  <c r="Y669" i="11" s="1"/>
  <c r="H669" i="11"/>
  <c r="G670" i="11"/>
  <c r="I670" i="11" s="1"/>
  <c r="Y670" i="11" s="1"/>
  <c r="H670" i="11"/>
  <c r="G671" i="11"/>
  <c r="I671" i="11" s="1"/>
  <c r="Y671" i="11" s="1"/>
  <c r="H671" i="11"/>
  <c r="G672" i="11"/>
  <c r="I672" i="11" s="1"/>
  <c r="Y672" i="11" s="1"/>
  <c r="H672" i="11"/>
  <c r="G673" i="11"/>
  <c r="I673" i="11" s="1"/>
  <c r="Y673" i="11" s="1"/>
  <c r="H673" i="11"/>
  <c r="G674" i="11"/>
  <c r="I674" i="11" s="1"/>
  <c r="Y674" i="11" s="1"/>
  <c r="H674" i="11"/>
  <c r="G675" i="11"/>
  <c r="I675" i="11" s="1"/>
  <c r="Y675" i="11" s="1"/>
  <c r="H675" i="11"/>
  <c r="G676" i="11"/>
  <c r="I676" i="11" s="1"/>
  <c r="Y676" i="11" s="1"/>
  <c r="H676" i="11"/>
  <c r="G677" i="11"/>
  <c r="I677" i="11" s="1"/>
  <c r="Y677" i="11" s="1"/>
  <c r="H677" i="11"/>
  <c r="G678" i="11"/>
  <c r="I678" i="11" s="1"/>
  <c r="Y678" i="11" s="1"/>
  <c r="H678" i="11"/>
  <c r="G679" i="11"/>
  <c r="I679" i="11" s="1"/>
  <c r="Y679" i="11" s="1"/>
  <c r="H679" i="11"/>
  <c r="G680" i="11"/>
  <c r="I680" i="11" s="1"/>
  <c r="Y680" i="11" s="1"/>
  <c r="H680" i="11"/>
  <c r="G681" i="11"/>
  <c r="I681" i="11" s="1"/>
  <c r="Y681" i="11" s="1"/>
  <c r="H681" i="11"/>
  <c r="G682" i="11"/>
  <c r="I682" i="11" s="1"/>
  <c r="Y682" i="11" s="1"/>
  <c r="H682" i="11"/>
  <c r="G683" i="11"/>
  <c r="I683" i="11" s="1"/>
  <c r="Y683" i="11" s="1"/>
  <c r="H683" i="11"/>
  <c r="G684" i="11"/>
  <c r="I684" i="11" s="1"/>
  <c r="Y684" i="11" s="1"/>
  <c r="H684" i="11"/>
  <c r="G685" i="11"/>
  <c r="I685" i="11" s="1"/>
  <c r="Y685" i="11" s="1"/>
  <c r="H685" i="11"/>
  <c r="G686" i="11"/>
  <c r="I686" i="11" s="1"/>
  <c r="Y686" i="11" s="1"/>
  <c r="H686" i="11"/>
  <c r="G687" i="11"/>
  <c r="I687" i="11" s="1"/>
  <c r="Y687" i="11" s="1"/>
  <c r="H687" i="11"/>
  <c r="G688" i="11"/>
  <c r="I688" i="11" s="1"/>
  <c r="Y688" i="11" s="1"/>
  <c r="H688" i="11"/>
  <c r="G689" i="11"/>
  <c r="I689" i="11" s="1"/>
  <c r="Y689" i="11" s="1"/>
  <c r="H689" i="11"/>
  <c r="G690" i="11"/>
  <c r="I690" i="11" s="1"/>
  <c r="Y690" i="11" s="1"/>
  <c r="H690" i="11"/>
  <c r="G691" i="11"/>
  <c r="I691" i="11" s="1"/>
  <c r="Y691" i="11" s="1"/>
  <c r="H691" i="11"/>
  <c r="G692" i="11"/>
  <c r="I692" i="11" s="1"/>
  <c r="Y692" i="11" s="1"/>
  <c r="H692" i="11"/>
  <c r="G693" i="11"/>
  <c r="I693" i="11" s="1"/>
  <c r="Y693" i="11" s="1"/>
  <c r="H693" i="11"/>
  <c r="G694" i="11"/>
  <c r="I694" i="11" s="1"/>
  <c r="Y694" i="11" s="1"/>
  <c r="H694" i="11"/>
  <c r="G695" i="11"/>
  <c r="I695" i="11" s="1"/>
  <c r="Y695" i="11" s="1"/>
  <c r="H695" i="11"/>
  <c r="G696" i="11"/>
  <c r="I696" i="11" s="1"/>
  <c r="Y696" i="11" s="1"/>
  <c r="H696" i="11"/>
  <c r="G697" i="11"/>
  <c r="I697" i="11" s="1"/>
  <c r="Y697" i="11" s="1"/>
  <c r="H697" i="11"/>
  <c r="G698" i="11"/>
  <c r="I698" i="11" s="1"/>
  <c r="Y698" i="11" s="1"/>
  <c r="H698" i="11"/>
  <c r="G699" i="11"/>
  <c r="I699" i="11" s="1"/>
  <c r="Y699" i="11" s="1"/>
  <c r="H699" i="11"/>
  <c r="G700" i="11"/>
  <c r="I700" i="11" s="1"/>
  <c r="Y700" i="11" s="1"/>
  <c r="H700" i="11"/>
  <c r="G701" i="11"/>
  <c r="I701" i="11" s="1"/>
  <c r="Y701" i="11" s="1"/>
  <c r="H701" i="11"/>
  <c r="G702" i="11"/>
  <c r="I702" i="11" s="1"/>
  <c r="Y702" i="11" s="1"/>
  <c r="H702" i="11"/>
  <c r="G703" i="11"/>
  <c r="I703" i="11" s="1"/>
  <c r="Y703" i="11" s="1"/>
  <c r="H703" i="11"/>
  <c r="G704" i="11"/>
  <c r="I704" i="11" s="1"/>
  <c r="Y704" i="11" s="1"/>
  <c r="H704" i="11"/>
  <c r="G705" i="11"/>
  <c r="I705" i="11" s="1"/>
  <c r="Y705" i="11" s="1"/>
  <c r="H705" i="11"/>
  <c r="G706" i="11"/>
  <c r="I706" i="11" s="1"/>
  <c r="Y706" i="11" s="1"/>
  <c r="H706" i="11"/>
  <c r="G707" i="11"/>
  <c r="I707" i="11" s="1"/>
  <c r="Y707" i="11" s="1"/>
  <c r="H707" i="11"/>
  <c r="G708" i="11"/>
  <c r="I708" i="11" s="1"/>
  <c r="Y708" i="11" s="1"/>
  <c r="H708" i="11"/>
  <c r="G709" i="11"/>
  <c r="I709" i="11" s="1"/>
  <c r="Y709" i="11" s="1"/>
  <c r="H709" i="11"/>
  <c r="G710" i="11"/>
  <c r="I710" i="11" s="1"/>
  <c r="Y710" i="11" s="1"/>
  <c r="H710" i="11"/>
  <c r="G711" i="11"/>
  <c r="I711" i="11" s="1"/>
  <c r="Y711" i="11" s="1"/>
  <c r="H711" i="11"/>
  <c r="G712" i="11"/>
  <c r="I712" i="11" s="1"/>
  <c r="Y712" i="11" s="1"/>
  <c r="H712" i="11"/>
  <c r="G713" i="11"/>
  <c r="I713" i="11" s="1"/>
  <c r="Y713" i="11" s="1"/>
  <c r="H713" i="11"/>
  <c r="G714" i="11"/>
  <c r="I714" i="11" s="1"/>
  <c r="Y714" i="11" s="1"/>
  <c r="H714" i="11"/>
  <c r="G715" i="11"/>
  <c r="I715" i="11" s="1"/>
  <c r="Y715" i="11" s="1"/>
  <c r="H715" i="11"/>
  <c r="G716" i="11"/>
  <c r="I716" i="11" s="1"/>
  <c r="Y716" i="11" s="1"/>
  <c r="H716" i="11"/>
  <c r="G717" i="11"/>
  <c r="I717" i="11" s="1"/>
  <c r="Y717" i="11" s="1"/>
  <c r="H717" i="11"/>
  <c r="G718" i="11"/>
  <c r="I718" i="11" s="1"/>
  <c r="Y718" i="11" s="1"/>
  <c r="H718" i="11"/>
  <c r="G719" i="11"/>
  <c r="I719" i="11" s="1"/>
  <c r="Y719" i="11" s="1"/>
  <c r="H719" i="11"/>
  <c r="G720" i="11"/>
  <c r="I720" i="11" s="1"/>
  <c r="Y720" i="11" s="1"/>
  <c r="H720" i="11"/>
  <c r="G721" i="11"/>
  <c r="I721" i="11" s="1"/>
  <c r="Y721" i="11" s="1"/>
  <c r="H721" i="11"/>
  <c r="G722" i="11"/>
  <c r="I722" i="11" s="1"/>
  <c r="Y722" i="11" s="1"/>
  <c r="H722" i="11"/>
  <c r="G723" i="11"/>
  <c r="I723" i="11" s="1"/>
  <c r="Y723" i="11" s="1"/>
  <c r="H723" i="11"/>
  <c r="G724" i="11"/>
  <c r="I724" i="11" s="1"/>
  <c r="Y724" i="11" s="1"/>
  <c r="H724" i="11"/>
  <c r="G725" i="11"/>
  <c r="I725" i="11" s="1"/>
  <c r="Y725" i="11" s="1"/>
  <c r="H725" i="11"/>
  <c r="G726" i="11"/>
  <c r="I726" i="11" s="1"/>
  <c r="Y726" i="11" s="1"/>
  <c r="H726" i="11"/>
  <c r="G727" i="11"/>
  <c r="I727" i="11" s="1"/>
  <c r="Y727" i="11" s="1"/>
  <c r="H727" i="11"/>
  <c r="G728" i="11"/>
  <c r="I728" i="11" s="1"/>
  <c r="Y728" i="11" s="1"/>
  <c r="H728" i="11"/>
  <c r="G729" i="11"/>
  <c r="I729" i="11" s="1"/>
  <c r="Y729" i="11" s="1"/>
  <c r="H729" i="11"/>
  <c r="G730" i="11"/>
  <c r="I730" i="11" s="1"/>
  <c r="Y730" i="11" s="1"/>
  <c r="H730" i="11"/>
  <c r="G731" i="11"/>
  <c r="I731" i="11" s="1"/>
  <c r="Y731" i="11" s="1"/>
  <c r="H731" i="11"/>
  <c r="G732" i="11"/>
  <c r="I732" i="11" s="1"/>
  <c r="Y732" i="11" s="1"/>
  <c r="H732" i="11"/>
  <c r="G733" i="11"/>
  <c r="I733" i="11" s="1"/>
  <c r="Y733" i="11" s="1"/>
  <c r="H733" i="11"/>
  <c r="G734" i="11"/>
  <c r="I734" i="11" s="1"/>
  <c r="Y734" i="11" s="1"/>
  <c r="H734" i="11"/>
  <c r="G735" i="11"/>
  <c r="I735" i="11" s="1"/>
  <c r="Y735" i="11" s="1"/>
  <c r="H735" i="11"/>
  <c r="G736" i="11"/>
  <c r="I736" i="11" s="1"/>
  <c r="Y736" i="11" s="1"/>
  <c r="H736" i="11"/>
  <c r="G737" i="11"/>
  <c r="I737" i="11" s="1"/>
  <c r="Y737" i="11" s="1"/>
  <c r="H737" i="11"/>
  <c r="G738" i="11"/>
  <c r="I738" i="11" s="1"/>
  <c r="Y738" i="11" s="1"/>
  <c r="H738" i="11"/>
  <c r="G739" i="11"/>
  <c r="I739" i="11" s="1"/>
  <c r="Y739" i="11" s="1"/>
  <c r="H739" i="11"/>
  <c r="G740" i="11"/>
  <c r="I740" i="11" s="1"/>
  <c r="Y740" i="11" s="1"/>
  <c r="H740" i="11"/>
  <c r="G741" i="11"/>
  <c r="I741" i="11" s="1"/>
  <c r="Y741" i="11" s="1"/>
  <c r="H741" i="11"/>
  <c r="G742" i="11"/>
  <c r="I742" i="11" s="1"/>
  <c r="Y742" i="11" s="1"/>
  <c r="H742" i="11"/>
  <c r="G743" i="11"/>
  <c r="I743" i="11" s="1"/>
  <c r="Y743" i="11" s="1"/>
  <c r="H743" i="11"/>
  <c r="G744" i="11"/>
  <c r="I744" i="11" s="1"/>
  <c r="Y744" i="11" s="1"/>
  <c r="H744" i="11"/>
  <c r="G745" i="11"/>
  <c r="I745" i="11" s="1"/>
  <c r="Y745" i="11" s="1"/>
  <c r="H745" i="11"/>
  <c r="G746" i="11"/>
  <c r="I746" i="11" s="1"/>
  <c r="Y746" i="11" s="1"/>
  <c r="H746" i="11"/>
  <c r="G747" i="11"/>
  <c r="I747" i="11" s="1"/>
  <c r="Y747" i="11" s="1"/>
  <c r="H747" i="11"/>
  <c r="G748" i="11"/>
  <c r="I748" i="11" s="1"/>
  <c r="Y748" i="11" s="1"/>
  <c r="H748" i="11"/>
  <c r="G749" i="11"/>
  <c r="I749" i="11" s="1"/>
  <c r="Y749" i="11" s="1"/>
  <c r="H749" i="11"/>
  <c r="G750" i="11"/>
  <c r="I750" i="11" s="1"/>
  <c r="Y750" i="11" s="1"/>
  <c r="H750" i="11"/>
  <c r="G751" i="11"/>
  <c r="I751" i="11" s="1"/>
  <c r="Y751" i="11" s="1"/>
  <c r="H751" i="11"/>
  <c r="G752" i="11"/>
  <c r="I752" i="11" s="1"/>
  <c r="Y752" i="11" s="1"/>
  <c r="H752" i="11"/>
  <c r="G753" i="11"/>
  <c r="I753" i="11" s="1"/>
  <c r="Y753" i="11" s="1"/>
  <c r="H753" i="11"/>
  <c r="G754" i="11"/>
  <c r="I754" i="11" s="1"/>
  <c r="Y754" i="11" s="1"/>
  <c r="H754" i="11"/>
  <c r="G755" i="11"/>
  <c r="I755" i="11" s="1"/>
  <c r="Y755" i="11" s="1"/>
  <c r="H755" i="11"/>
  <c r="G756" i="11"/>
  <c r="I756" i="11" s="1"/>
  <c r="Y756" i="11" s="1"/>
  <c r="H756" i="11"/>
  <c r="G757" i="11"/>
  <c r="I757" i="11" s="1"/>
  <c r="Y757" i="11" s="1"/>
  <c r="H757" i="11"/>
  <c r="G758" i="11"/>
  <c r="I758" i="11" s="1"/>
  <c r="Y758" i="11" s="1"/>
  <c r="H758" i="11"/>
  <c r="G759" i="11"/>
  <c r="I759" i="11" s="1"/>
  <c r="Y759" i="11" s="1"/>
  <c r="H759" i="11"/>
  <c r="G760" i="11"/>
  <c r="I760" i="11" s="1"/>
  <c r="Y760" i="11" s="1"/>
  <c r="H760" i="11"/>
  <c r="G761" i="11"/>
  <c r="I761" i="11" s="1"/>
  <c r="Y761" i="11" s="1"/>
  <c r="H761" i="11"/>
  <c r="G762" i="11"/>
  <c r="I762" i="11" s="1"/>
  <c r="Y762" i="11" s="1"/>
  <c r="H762" i="11"/>
  <c r="G763" i="11"/>
  <c r="I763" i="11" s="1"/>
  <c r="Y763" i="11" s="1"/>
  <c r="H763" i="11"/>
  <c r="G764" i="11"/>
  <c r="I764" i="11" s="1"/>
  <c r="Y764" i="11" s="1"/>
  <c r="H764" i="11"/>
  <c r="G765" i="11"/>
  <c r="I765" i="11" s="1"/>
  <c r="Y765" i="11" s="1"/>
  <c r="H765" i="11"/>
  <c r="G766" i="11"/>
  <c r="I766" i="11" s="1"/>
  <c r="Y766" i="11" s="1"/>
  <c r="H766" i="11"/>
  <c r="G767" i="11"/>
  <c r="I767" i="11" s="1"/>
  <c r="Y767" i="11" s="1"/>
  <c r="H767" i="11"/>
  <c r="G768" i="11"/>
  <c r="I768" i="11" s="1"/>
  <c r="Y768" i="11" s="1"/>
  <c r="H768" i="11"/>
  <c r="G769" i="11"/>
  <c r="I769" i="11" s="1"/>
  <c r="Y769" i="11" s="1"/>
  <c r="H769" i="11"/>
  <c r="G770" i="11"/>
  <c r="I770" i="11" s="1"/>
  <c r="Y770" i="11" s="1"/>
  <c r="H770" i="11"/>
  <c r="G771" i="11"/>
  <c r="I771" i="11" s="1"/>
  <c r="Y771" i="11" s="1"/>
  <c r="H771" i="11"/>
  <c r="G772" i="11"/>
  <c r="I772" i="11" s="1"/>
  <c r="Y772" i="11" s="1"/>
  <c r="H772" i="11"/>
  <c r="G773" i="11"/>
  <c r="I773" i="11" s="1"/>
  <c r="Y773" i="11" s="1"/>
  <c r="H773" i="11"/>
  <c r="G774" i="11"/>
  <c r="I774" i="11" s="1"/>
  <c r="Y774" i="11" s="1"/>
  <c r="H774" i="11"/>
  <c r="G775" i="11"/>
  <c r="I775" i="11" s="1"/>
  <c r="Y775" i="11" s="1"/>
  <c r="H775" i="11"/>
  <c r="G776" i="11"/>
  <c r="I776" i="11" s="1"/>
  <c r="Y776" i="11" s="1"/>
  <c r="H776" i="11"/>
  <c r="G777" i="11"/>
  <c r="I777" i="11" s="1"/>
  <c r="Y777" i="11" s="1"/>
  <c r="H777" i="11"/>
  <c r="G778" i="11"/>
  <c r="I778" i="11" s="1"/>
  <c r="Y778" i="11" s="1"/>
  <c r="H778" i="11"/>
  <c r="G779" i="11"/>
  <c r="I779" i="11" s="1"/>
  <c r="Y779" i="11" s="1"/>
  <c r="H779" i="11"/>
  <c r="G780" i="11"/>
  <c r="I780" i="11" s="1"/>
  <c r="Y780" i="11" s="1"/>
  <c r="H780" i="11"/>
  <c r="G781" i="11"/>
  <c r="I781" i="11" s="1"/>
  <c r="Y781" i="11" s="1"/>
  <c r="H781" i="11"/>
  <c r="G782" i="11"/>
  <c r="I782" i="11" s="1"/>
  <c r="Y782" i="11" s="1"/>
  <c r="H782" i="11"/>
  <c r="G783" i="11"/>
  <c r="I783" i="11" s="1"/>
  <c r="Y783" i="11" s="1"/>
  <c r="H783" i="11"/>
  <c r="G784" i="11"/>
  <c r="I784" i="11" s="1"/>
  <c r="Y784" i="11" s="1"/>
  <c r="H784" i="11"/>
  <c r="G785" i="11"/>
  <c r="I785" i="11" s="1"/>
  <c r="Y785" i="11" s="1"/>
  <c r="H785" i="11"/>
  <c r="G786" i="11"/>
  <c r="I786" i="11" s="1"/>
  <c r="Y786" i="11" s="1"/>
  <c r="H786" i="11"/>
  <c r="G787" i="11"/>
  <c r="I787" i="11" s="1"/>
  <c r="Y787" i="11" s="1"/>
  <c r="H787" i="11"/>
  <c r="G788" i="11"/>
  <c r="I788" i="11" s="1"/>
  <c r="Y788" i="11" s="1"/>
  <c r="H788" i="11"/>
  <c r="G789" i="11"/>
  <c r="I789" i="11" s="1"/>
  <c r="Y789" i="11" s="1"/>
  <c r="H789" i="11"/>
  <c r="G790" i="11"/>
  <c r="I790" i="11" s="1"/>
  <c r="Y790" i="11" s="1"/>
  <c r="H790" i="11"/>
  <c r="G791" i="11"/>
  <c r="I791" i="11" s="1"/>
  <c r="Y791" i="11" s="1"/>
  <c r="H791" i="11"/>
  <c r="G792" i="11"/>
  <c r="I792" i="11" s="1"/>
  <c r="Y792" i="11" s="1"/>
  <c r="H792" i="11"/>
  <c r="G793" i="11"/>
  <c r="I793" i="11" s="1"/>
  <c r="Y793" i="11" s="1"/>
  <c r="H793" i="11"/>
  <c r="G794" i="11"/>
  <c r="I794" i="11" s="1"/>
  <c r="Y794" i="11" s="1"/>
  <c r="H794" i="11"/>
  <c r="G795" i="11"/>
  <c r="I795" i="11" s="1"/>
  <c r="Y795" i="11" s="1"/>
  <c r="H795" i="11"/>
  <c r="G796" i="11"/>
  <c r="I796" i="11" s="1"/>
  <c r="Y796" i="11" s="1"/>
  <c r="H796" i="11"/>
  <c r="G797" i="11"/>
  <c r="I797" i="11" s="1"/>
  <c r="Y797" i="11" s="1"/>
  <c r="H797" i="11"/>
  <c r="G798" i="11"/>
  <c r="I798" i="11" s="1"/>
  <c r="Y798" i="11" s="1"/>
  <c r="H798" i="11"/>
  <c r="G799" i="11"/>
  <c r="I799" i="11" s="1"/>
  <c r="Y799" i="11" s="1"/>
  <c r="H799" i="11"/>
  <c r="G800" i="11"/>
  <c r="I800" i="11" s="1"/>
  <c r="Y800" i="11" s="1"/>
  <c r="H800" i="11"/>
  <c r="G801" i="11"/>
  <c r="I801" i="11" s="1"/>
  <c r="Y801" i="11" s="1"/>
  <c r="H801" i="11"/>
  <c r="G802" i="11"/>
  <c r="I802" i="11" s="1"/>
  <c r="Y802" i="11" s="1"/>
  <c r="H802" i="11"/>
  <c r="G803" i="11"/>
  <c r="I803" i="11" s="1"/>
  <c r="Y803" i="11" s="1"/>
  <c r="H803" i="11"/>
  <c r="G804" i="11"/>
  <c r="I804" i="11" s="1"/>
  <c r="Y804" i="11" s="1"/>
  <c r="H804" i="11"/>
  <c r="G805" i="11"/>
  <c r="I805" i="11" s="1"/>
  <c r="Y805" i="11" s="1"/>
  <c r="H805" i="11"/>
  <c r="G806" i="11"/>
  <c r="I806" i="11" s="1"/>
  <c r="Y806" i="11" s="1"/>
  <c r="H806" i="11"/>
  <c r="G807" i="11"/>
  <c r="I807" i="11" s="1"/>
  <c r="Y807" i="11" s="1"/>
  <c r="H807" i="11"/>
  <c r="G808" i="11"/>
  <c r="I808" i="11" s="1"/>
  <c r="Y808" i="11" s="1"/>
  <c r="H808" i="11"/>
  <c r="G809" i="11"/>
  <c r="I809" i="11" s="1"/>
  <c r="Y809" i="11" s="1"/>
  <c r="H809" i="11"/>
  <c r="G810" i="11"/>
  <c r="I810" i="11" s="1"/>
  <c r="Y810" i="11" s="1"/>
  <c r="H810" i="11"/>
  <c r="G811" i="11"/>
  <c r="I811" i="11" s="1"/>
  <c r="Y811" i="11" s="1"/>
  <c r="H811" i="11"/>
  <c r="G812" i="11"/>
  <c r="I812" i="11" s="1"/>
  <c r="Y812" i="11" s="1"/>
  <c r="H812" i="11"/>
  <c r="G813" i="11"/>
  <c r="I813" i="11" s="1"/>
  <c r="Y813" i="11" s="1"/>
  <c r="H813" i="11"/>
  <c r="G814" i="11"/>
  <c r="I814" i="11" s="1"/>
  <c r="Y814" i="11" s="1"/>
  <c r="H814" i="11"/>
  <c r="G815" i="11"/>
  <c r="I815" i="11" s="1"/>
  <c r="Y815" i="11" s="1"/>
  <c r="H815" i="11"/>
  <c r="G816" i="11"/>
  <c r="I816" i="11" s="1"/>
  <c r="Y816" i="11" s="1"/>
  <c r="H816" i="11"/>
  <c r="G817" i="11"/>
  <c r="I817" i="11" s="1"/>
  <c r="Y817" i="11" s="1"/>
  <c r="H817" i="11"/>
  <c r="G818" i="11"/>
  <c r="I818" i="11" s="1"/>
  <c r="Y818" i="11" s="1"/>
  <c r="H818" i="11"/>
  <c r="G819" i="11"/>
  <c r="I819" i="11" s="1"/>
  <c r="Y819" i="11" s="1"/>
  <c r="H819" i="11"/>
  <c r="G820" i="11"/>
  <c r="I820" i="11" s="1"/>
  <c r="Y820" i="11" s="1"/>
  <c r="H820" i="11"/>
  <c r="G821" i="11"/>
  <c r="I821" i="11" s="1"/>
  <c r="Y821" i="11" s="1"/>
  <c r="H821" i="11"/>
  <c r="G822" i="11"/>
  <c r="I822" i="11" s="1"/>
  <c r="Y822" i="11" s="1"/>
  <c r="H822" i="11"/>
  <c r="G823" i="11"/>
  <c r="I823" i="11" s="1"/>
  <c r="Y823" i="11" s="1"/>
  <c r="H823" i="11"/>
  <c r="G824" i="11"/>
  <c r="I824" i="11" s="1"/>
  <c r="Y824" i="11" s="1"/>
  <c r="H824" i="11"/>
  <c r="G825" i="11"/>
  <c r="I825" i="11" s="1"/>
  <c r="Y825" i="11" s="1"/>
  <c r="H825" i="11"/>
  <c r="G826" i="11"/>
  <c r="I826" i="11" s="1"/>
  <c r="Y826" i="11" s="1"/>
  <c r="H826" i="11"/>
  <c r="G827" i="11"/>
  <c r="I827" i="11" s="1"/>
  <c r="Y827" i="11" s="1"/>
  <c r="H827" i="11"/>
  <c r="G828" i="11"/>
  <c r="I828" i="11" s="1"/>
  <c r="Y828" i="11" s="1"/>
  <c r="H828" i="11"/>
  <c r="G829" i="11"/>
  <c r="I829" i="11" s="1"/>
  <c r="Y829" i="11" s="1"/>
  <c r="H829" i="11"/>
  <c r="G830" i="11"/>
  <c r="I830" i="11" s="1"/>
  <c r="Y830" i="11" s="1"/>
  <c r="H830" i="11"/>
  <c r="G831" i="11"/>
  <c r="I831" i="11" s="1"/>
  <c r="Y831" i="11" s="1"/>
  <c r="H831" i="11"/>
  <c r="G832" i="11"/>
  <c r="I832" i="11" s="1"/>
  <c r="Y832" i="11" s="1"/>
  <c r="H832" i="11"/>
  <c r="G833" i="11"/>
  <c r="I833" i="11" s="1"/>
  <c r="Y833" i="11" s="1"/>
  <c r="H833" i="11"/>
  <c r="G834" i="11"/>
  <c r="I834" i="11" s="1"/>
  <c r="Y834" i="11" s="1"/>
  <c r="H834" i="11"/>
  <c r="G835" i="11"/>
  <c r="I835" i="11" s="1"/>
  <c r="Y835" i="11" s="1"/>
  <c r="H835" i="11"/>
  <c r="G836" i="11"/>
  <c r="I836" i="11" s="1"/>
  <c r="Y836" i="11" s="1"/>
  <c r="H836" i="11"/>
  <c r="G837" i="11"/>
  <c r="I837" i="11" s="1"/>
  <c r="Y837" i="11" s="1"/>
  <c r="H837" i="11"/>
  <c r="G838" i="11"/>
  <c r="I838" i="11" s="1"/>
  <c r="Y838" i="11" s="1"/>
  <c r="H838" i="11"/>
  <c r="G839" i="11"/>
  <c r="I839" i="11" s="1"/>
  <c r="Y839" i="11" s="1"/>
  <c r="H839" i="11"/>
  <c r="G840" i="11"/>
  <c r="I840" i="11" s="1"/>
  <c r="Y840" i="11" s="1"/>
  <c r="H840" i="11"/>
  <c r="G841" i="11"/>
  <c r="I841" i="11" s="1"/>
  <c r="Y841" i="11" s="1"/>
  <c r="H841" i="11"/>
  <c r="G842" i="11"/>
  <c r="I842" i="11" s="1"/>
  <c r="Y842" i="11" s="1"/>
  <c r="H842" i="11"/>
  <c r="G843" i="11"/>
  <c r="I843" i="11" s="1"/>
  <c r="Y843" i="11" s="1"/>
  <c r="H843" i="11"/>
  <c r="G844" i="11"/>
  <c r="I844" i="11" s="1"/>
  <c r="Y844" i="11" s="1"/>
  <c r="H844" i="11"/>
  <c r="G845" i="11"/>
  <c r="I845" i="11" s="1"/>
  <c r="Y845" i="11" s="1"/>
  <c r="H845" i="11"/>
  <c r="G846" i="11"/>
  <c r="I846" i="11" s="1"/>
  <c r="Y846" i="11" s="1"/>
  <c r="H846" i="11"/>
  <c r="G847" i="11"/>
  <c r="I847" i="11" s="1"/>
  <c r="Y847" i="11" s="1"/>
  <c r="H847" i="11"/>
  <c r="G848" i="11"/>
  <c r="I848" i="11" s="1"/>
  <c r="Y848" i="11" s="1"/>
  <c r="H848" i="11"/>
  <c r="G849" i="11"/>
  <c r="I849" i="11" s="1"/>
  <c r="Y849" i="11" s="1"/>
  <c r="H849" i="11"/>
  <c r="G850" i="11"/>
  <c r="I850" i="11" s="1"/>
  <c r="Y850" i="11" s="1"/>
  <c r="H850" i="11"/>
  <c r="G851" i="11"/>
  <c r="I851" i="11" s="1"/>
  <c r="Y851" i="11" s="1"/>
  <c r="H851" i="11"/>
  <c r="G852" i="11"/>
  <c r="I852" i="11" s="1"/>
  <c r="Y852" i="11" s="1"/>
  <c r="H852" i="11"/>
  <c r="G853" i="11"/>
  <c r="I853" i="11" s="1"/>
  <c r="Y853" i="11" s="1"/>
  <c r="H853" i="11"/>
  <c r="G854" i="11"/>
  <c r="I854" i="11" s="1"/>
  <c r="Y854" i="11" s="1"/>
  <c r="H854" i="11"/>
  <c r="G855" i="11"/>
  <c r="I855" i="11" s="1"/>
  <c r="Y855" i="11" s="1"/>
  <c r="H855" i="11"/>
  <c r="G856" i="11"/>
  <c r="I856" i="11" s="1"/>
  <c r="Y856" i="11" s="1"/>
  <c r="H856" i="11"/>
  <c r="G857" i="11"/>
  <c r="I857" i="11" s="1"/>
  <c r="Y857" i="11" s="1"/>
  <c r="H857" i="11"/>
  <c r="G858" i="11"/>
  <c r="I858" i="11" s="1"/>
  <c r="Y858" i="11" s="1"/>
  <c r="H858" i="11"/>
  <c r="G859" i="11"/>
  <c r="I859" i="11" s="1"/>
  <c r="Y859" i="11" s="1"/>
  <c r="H859" i="11"/>
  <c r="G860" i="11"/>
  <c r="I860" i="11" s="1"/>
  <c r="Y860" i="11" s="1"/>
  <c r="H860" i="11"/>
  <c r="G861" i="11"/>
  <c r="I861" i="11" s="1"/>
  <c r="Y861" i="11" s="1"/>
  <c r="H861" i="11"/>
  <c r="G862" i="11"/>
  <c r="I862" i="11" s="1"/>
  <c r="Y862" i="11" s="1"/>
  <c r="H862" i="11"/>
  <c r="G863" i="11"/>
  <c r="I863" i="11" s="1"/>
  <c r="Y863" i="11" s="1"/>
  <c r="H863" i="11"/>
  <c r="G864" i="11"/>
  <c r="I864" i="11" s="1"/>
  <c r="Y864" i="11" s="1"/>
  <c r="H864" i="11"/>
  <c r="G865" i="11"/>
  <c r="I865" i="11" s="1"/>
  <c r="Y865" i="11" s="1"/>
  <c r="H865" i="11"/>
  <c r="G866" i="11"/>
  <c r="I866" i="11" s="1"/>
  <c r="Y866" i="11" s="1"/>
  <c r="H866" i="11"/>
  <c r="G867" i="11"/>
  <c r="I867" i="11" s="1"/>
  <c r="Y867" i="11" s="1"/>
  <c r="H867" i="11"/>
  <c r="G868" i="11"/>
  <c r="I868" i="11" s="1"/>
  <c r="Y868" i="11" s="1"/>
  <c r="H868" i="11"/>
  <c r="G869" i="11"/>
  <c r="I869" i="11" s="1"/>
  <c r="Y869" i="11" s="1"/>
  <c r="H869" i="11"/>
  <c r="G870" i="11"/>
  <c r="I870" i="11" s="1"/>
  <c r="Y870" i="11" s="1"/>
  <c r="H870" i="11"/>
  <c r="G871" i="11"/>
  <c r="I871" i="11" s="1"/>
  <c r="Y871" i="11" s="1"/>
  <c r="H871" i="11"/>
  <c r="G872" i="11"/>
  <c r="I872" i="11" s="1"/>
  <c r="Y872" i="11" s="1"/>
  <c r="H872" i="11"/>
  <c r="G873" i="11"/>
  <c r="I873" i="11" s="1"/>
  <c r="Y873" i="11" s="1"/>
  <c r="H873" i="11"/>
  <c r="G874" i="11"/>
  <c r="I874" i="11" s="1"/>
  <c r="Y874" i="11" s="1"/>
  <c r="H874" i="11"/>
  <c r="G875" i="11"/>
  <c r="I875" i="11" s="1"/>
  <c r="Y875" i="11" s="1"/>
  <c r="H875" i="11"/>
  <c r="G876" i="11"/>
  <c r="I876" i="11" s="1"/>
  <c r="Y876" i="11" s="1"/>
  <c r="H876" i="11"/>
  <c r="G877" i="11"/>
  <c r="I877" i="11" s="1"/>
  <c r="Y877" i="11" s="1"/>
  <c r="H877" i="11"/>
  <c r="G878" i="11"/>
  <c r="I878" i="11" s="1"/>
  <c r="Y878" i="11" s="1"/>
  <c r="H878" i="11"/>
  <c r="G879" i="11"/>
  <c r="I879" i="11" s="1"/>
  <c r="Y879" i="11" s="1"/>
  <c r="H879" i="11"/>
  <c r="G880" i="11"/>
  <c r="I880" i="11" s="1"/>
  <c r="Y880" i="11" s="1"/>
  <c r="H880" i="11"/>
  <c r="G881" i="11"/>
  <c r="I881" i="11" s="1"/>
  <c r="Y881" i="11" s="1"/>
  <c r="H881" i="11"/>
  <c r="G882" i="11"/>
  <c r="I882" i="11" s="1"/>
  <c r="Y882" i="11" s="1"/>
  <c r="H882" i="11"/>
  <c r="G883" i="11"/>
  <c r="I883" i="11" s="1"/>
  <c r="Y883" i="11" s="1"/>
  <c r="H883" i="11"/>
  <c r="G884" i="11"/>
  <c r="I884" i="11" s="1"/>
  <c r="Y884" i="11" s="1"/>
  <c r="H884" i="11"/>
  <c r="G885" i="11"/>
  <c r="I885" i="11" s="1"/>
  <c r="Y885" i="11" s="1"/>
  <c r="H885" i="11"/>
  <c r="G886" i="11"/>
  <c r="I886" i="11" s="1"/>
  <c r="Y886" i="11" s="1"/>
  <c r="H886" i="11"/>
  <c r="G887" i="11"/>
  <c r="I887" i="11" s="1"/>
  <c r="Y887" i="11" s="1"/>
  <c r="H887" i="11"/>
  <c r="G888" i="11"/>
  <c r="I888" i="11" s="1"/>
  <c r="Y888" i="11" s="1"/>
  <c r="H888" i="11"/>
  <c r="G889" i="11"/>
  <c r="I889" i="11" s="1"/>
  <c r="Y889" i="11" s="1"/>
  <c r="H889" i="11"/>
  <c r="G890" i="11"/>
  <c r="I890" i="11" s="1"/>
  <c r="Y890" i="11" s="1"/>
  <c r="H890" i="11"/>
  <c r="G891" i="11"/>
  <c r="I891" i="11" s="1"/>
  <c r="Y891" i="11" s="1"/>
  <c r="H891" i="11"/>
  <c r="G892" i="11"/>
  <c r="I892" i="11" s="1"/>
  <c r="Y892" i="11" s="1"/>
  <c r="H892" i="11"/>
  <c r="G893" i="11"/>
  <c r="I893" i="11" s="1"/>
  <c r="Y893" i="11" s="1"/>
  <c r="H893" i="11"/>
  <c r="G894" i="11"/>
  <c r="I894" i="11" s="1"/>
  <c r="Y894" i="11" s="1"/>
  <c r="H894" i="11"/>
  <c r="G895" i="11"/>
  <c r="I895" i="11" s="1"/>
  <c r="Y895" i="11" s="1"/>
  <c r="H895" i="11"/>
  <c r="G896" i="11"/>
  <c r="I896" i="11" s="1"/>
  <c r="Y896" i="11" s="1"/>
  <c r="H896" i="11"/>
  <c r="G897" i="11"/>
  <c r="I897" i="11" s="1"/>
  <c r="Y897" i="11" s="1"/>
  <c r="H897" i="11"/>
  <c r="G898" i="11"/>
  <c r="I898" i="11" s="1"/>
  <c r="Y898" i="11" s="1"/>
  <c r="H898" i="11"/>
  <c r="G899" i="11"/>
  <c r="I899" i="11" s="1"/>
  <c r="Y899" i="11" s="1"/>
  <c r="H899" i="11"/>
  <c r="G900" i="11"/>
  <c r="I900" i="11" s="1"/>
  <c r="Y900" i="11" s="1"/>
  <c r="H900" i="11"/>
  <c r="G901" i="11"/>
  <c r="I901" i="11" s="1"/>
  <c r="Y901" i="11" s="1"/>
  <c r="H901" i="11"/>
  <c r="G902" i="11"/>
  <c r="I902" i="11" s="1"/>
  <c r="Y902" i="11" s="1"/>
  <c r="H902" i="11"/>
  <c r="G903" i="11"/>
  <c r="I903" i="11" s="1"/>
  <c r="Y903" i="11" s="1"/>
  <c r="H903" i="11"/>
  <c r="G904" i="11"/>
  <c r="I904" i="11" s="1"/>
  <c r="Y904" i="11" s="1"/>
  <c r="H904" i="11"/>
  <c r="G905" i="11"/>
  <c r="I905" i="11" s="1"/>
  <c r="Y905" i="11" s="1"/>
  <c r="H905" i="11"/>
  <c r="G906" i="11"/>
  <c r="I906" i="11" s="1"/>
  <c r="Y906" i="11" s="1"/>
  <c r="H906" i="11"/>
  <c r="G907" i="11"/>
  <c r="I907" i="11" s="1"/>
  <c r="Y907" i="11" s="1"/>
  <c r="H907" i="11"/>
  <c r="G908" i="11"/>
  <c r="I908" i="11" s="1"/>
  <c r="Y908" i="11" s="1"/>
  <c r="H908" i="11"/>
  <c r="G909" i="11"/>
  <c r="I909" i="11" s="1"/>
  <c r="Y909" i="11" s="1"/>
  <c r="H909" i="11"/>
  <c r="G910" i="11"/>
  <c r="I910" i="11" s="1"/>
  <c r="Y910" i="11" s="1"/>
  <c r="H910" i="11"/>
  <c r="G911" i="11"/>
  <c r="I911" i="11" s="1"/>
  <c r="Y911" i="11" s="1"/>
  <c r="H911" i="11"/>
  <c r="G912" i="11"/>
  <c r="I912" i="11" s="1"/>
  <c r="Y912" i="11" s="1"/>
  <c r="H912" i="11"/>
  <c r="G913" i="11"/>
  <c r="I913" i="11" s="1"/>
  <c r="Y913" i="11" s="1"/>
  <c r="H913" i="11"/>
  <c r="G914" i="11"/>
  <c r="I914" i="11" s="1"/>
  <c r="Y914" i="11" s="1"/>
  <c r="H914" i="11"/>
  <c r="G915" i="11"/>
  <c r="I915" i="11" s="1"/>
  <c r="Y915" i="11" s="1"/>
  <c r="H915" i="11"/>
  <c r="G916" i="11"/>
  <c r="I916" i="11" s="1"/>
  <c r="Y916" i="11" s="1"/>
  <c r="H916" i="11"/>
  <c r="G917" i="11"/>
  <c r="I917" i="11" s="1"/>
  <c r="Y917" i="11" s="1"/>
  <c r="H917" i="11"/>
  <c r="G918" i="11"/>
  <c r="I918" i="11" s="1"/>
  <c r="Y918" i="11" s="1"/>
  <c r="H918" i="11"/>
  <c r="G919" i="11"/>
  <c r="I919" i="11" s="1"/>
  <c r="Y919" i="11" s="1"/>
  <c r="H919" i="11"/>
  <c r="G920" i="11"/>
  <c r="I920" i="11" s="1"/>
  <c r="Y920" i="11" s="1"/>
  <c r="H920" i="11"/>
  <c r="G921" i="11"/>
  <c r="I921" i="11" s="1"/>
  <c r="Y921" i="11" s="1"/>
  <c r="H921" i="11"/>
  <c r="G922" i="11"/>
  <c r="I922" i="11" s="1"/>
  <c r="Y922" i="11" s="1"/>
  <c r="H922" i="11"/>
  <c r="G923" i="11"/>
  <c r="I923" i="11" s="1"/>
  <c r="Y923" i="11" s="1"/>
  <c r="H923" i="11"/>
  <c r="G924" i="11"/>
  <c r="I924" i="11" s="1"/>
  <c r="Y924" i="11" s="1"/>
  <c r="H924" i="11"/>
  <c r="G925" i="11"/>
  <c r="I925" i="11" s="1"/>
  <c r="Y925" i="11" s="1"/>
  <c r="H925" i="11"/>
  <c r="G926" i="11"/>
  <c r="I926" i="11" s="1"/>
  <c r="Y926" i="11" s="1"/>
  <c r="H926" i="11"/>
  <c r="G927" i="11"/>
  <c r="I927" i="11" s="1"/>
  <c r="Y927" i="11" s="1"/>
  <c r="H927" i="11"/>
  <c r="G928" i="11"/>
  <c r="I928" i="11" s="1"/>
  <c r="Y928" i="11" s="1"/>
  <c r="H928" i="11"/>
  <c r="G929" i="11"/>
  <c r="I929" i="11" s="1"/>
  <c r="Y929" i="11" s="1"/>
  <c r="H929" i="11"/>
  <c r="G930" i="11"/>
  <c r="I930" i="11" s="1"/>
  <c r="Y930" i="11" s="1"/>
  <c r="H930" i="11"/>
  <c r="G931" i="11"/>
  <c r="I931" i="11" s="1"/>
  <c r="Y931" i="11" s="1"/>
  <c r="H931" i="11"/>
  <c r="G932" i="11"/>
  <c r="I932" i="11" s="1"/>
  <c r="Y932" i="11" s="1"/>
  <c r="H932" i="11"/>
  <c r="G933" i="11"/>
  <c r="I933" i="11" s="1"/>
  <c r="Y933" i="11" s="1"/>
  <c r="H933" i="11"/>
  <c r="G934" i="11"/>
  <c r="I934" i="11" s="1"/>
  <c r="Y934" i="11" s="1"/>
  <c r="H934" i="11"/>
  <c r="G935" i="11"/>
  <c r="I935" i="11" s="1"/>
  <c r="Y935" i="11" s="1"/>
  <c r="H935" i="11"/>
  <c r="G936" i="11"/>
  <c r="I936" i="11" s="1"/>
  <c r="Y936" i="11" s="1"/>
  <c r="H936" i="11"/>
  <c r="G937" i="11"/>
  <c r="I937" i="11" s="1"/>
  <c r="Y937" i="11" s="1"/>
  <c r="H937" i="11"/>
  <c r="G938" i="11"/>
  <c r="I938" i="11" s="1"/>
  <c r="Y938" i="11" s="1"/>
  <c r="H938" i="11"/>
  <c r="G939" i="11"/>
  <c r="I939" i="11" s="1"/>
  <c r="Y939" i="11" s="1"/>
  <c r="H939" i="11"/>
  <c r="G940" i="11"/>
  <c r="I940" i="11" s="1"/>
  <c r="Y940" i="11" s="1"/>
  <c r="H940" i="11"/>
  <c r="G941" i="11"/>
  <c r="I941" i="11" s="1"/>
  <c r="Y941" i="11" s="1"/>
  <c r="H941" i="11"/>
  <c r="G942" i="11"/>
  <c r="I942" i="11" s="1"/>
  <c r="Y942" i="11" s="1"/>
  <c r="H942" i="11"/>
  <c r="G943" i="11"/>
  <c r="I943" i="11" s="1"/>
  <c r="Y943" i="11" s="1"/>
  <c r="H943" i="11"/>
  <c r="G944" i="11"/>
  <c r="I944" i="11" s="1"/>
  <c r="Y944" i="11" s="1"/>
  <c r="H944" i="11"/>
  <c r="G945" i="11"/>
  <c r="I945" i="11" s="1"/>
  <c r="Y945" i="11" s="1"/>
  <c r="H945" i="11"/>
  <c r="G946" i="11"/>
  <c r="I946" i="11" s="1"/>
  <c r="Y946" i="11" s="1"/>
  <c r="H946" i="11"/>
  <c r="G947" i="11"/>
  <c r="I947" i="11" s="1"/>
  <c r="Y947" i="11" s="1"/>
  <c r="H947" i="11"/>
  <c r="G948" i="11"/>
  <c r="I948" i="11" s="1"/>
  <c r="Y948" i="11" s="1"/>
  <c r="H948" i="11"/>
  <c r="G949" i="11"/>
  <c r="I949" i="11" s="1"/>
  <c r="Y949" i="11" s="1"/>
  <c r="H949" i="11"/>
  <c r="G950" i="11"/>
  <c r="I950" i="11" s="1"/>
  <c r="Y950" i="11" s="1"/>
  <c r="H950" i="11"/>
  <c r="G951" i="11"/>
  <c r="I951" i="11" s="1"/>
  <c r="Y951" i="11" s="1"/>
  <c r="H951" i="11"/>
  <c r="G952" i="11"/>
  <c r="I952" i="11" s="1"/>
  <c r="Y952" i="11" s="1"/>
  <c r="H952" i="11"/>
  <c r="G953" i="11"/>
  <c r="I953" i="11" s="1"/>
  <c r="Y953" i="11" s="1"/>
  <c r="H953" i="11"/>
  <c r="G954" i="11"/>
  <c r="I954" i="11" s="1"/>
  <c r="Y954" i="11" s="1"/>
  <c r="H954" i="11"/>
  <c r="G955" i="11"/>
  <c r="I955" i="11" s="1"/>
  <c r="Y955" i="11" s="1"/>
  <c r="H955" i="11"/>
  <c r="G956" i="11"/>
  <c r="I956" i="11" s="1"/>
  <c r="Y956" i="11" s="1"/>
  <c r="H956" i="11"/>
  <c r="G957" i="11"/>
  <c r="I957" i="11" s="1"/>
  <c r="Y957" i="11" s="1"/>
  <c r="H957" i="11"/>
  <c r="G958" i="11"/>
  <c r="I958" i="11" s="1"/>
  <c r="Y958" i="11" s="1"/>
  <c r="H958" i="11"/>
  <c r="G959" i="11"/>
  <c r="I959" i="11" s="1"/>
  <c r="Y959" i="11" s="1"/>
  <c r="H959" i="11"/>
  <c r="G960" i="11"/>
  <c r="I960" i="11" s="1"/>
  <c r="Y960" i="11" s="1"/>
  <c r="H960" i="11"/>
  <c r="G961" i="11"/>
  <c r="I961" i="11" s="1"/>
  <c r="Y961" i="11" s="1"/>
  <c r="H961" i="11"/>
  <c r="G962" i="11"/>
  <c r="I962" i="11" s="1"/>
  <c r="Y962" i="11" s="1"/>
  <c r="H962" i="11"/>
  <c r="G963" i="11"/>
  <c r="I963" i="11" s="1"/>
  <c r="Y963" i="11" s="1"/>
  <c r="H963" i="11"/>
  <c r="G964" i="11"/>
  <c r="I964" i="11" s="1"/>
  <c r="Y964" i="11" s="1"/>
  <c r="H964" i="11"/>
  <c r="G965" i="11"/>
  <c r="I965" i="11" s="1"/>
  <c r="Y965" i="11" s="1"/>
  <c r="H965" i="11"/>
  <c r="G966" i="11"/>
  <c r="I966" i="11" s="1"/>
  <c r="Y966" i="11" s="1"/>
  <c r="H966" i="11"/>
  <c r="G967" i="11"/>
  <c r="I967" i="11" s="1"/>
  <c r="Y967" i="11" s="1"/>
  <c r="H967" i="11"/>
  <c r="G968" i="11"/>
  <c r="I968" i="11" s="1"/>
  <c r="Y968" i="11" s="1"/>
  <c r="H968" i="11"/>
  <c r="G969" i="11"/>
  <c r="I969" i="11" s="1"/>
  <c r="Y969" i="11" s="1"/>
  <c r="H969" i="11"/>
  <c r="G970" i="11"/>
  <c r="I970" i="11" s="1"/>
  <c r="Y970" i="11" s="1"/>
  <c r="H970" i="11"/>
  <c r="G971" i="11"/>
  <c r="I971" i="11" s="1"/>
  <c r="Y971" i="11" s="1"/>
  <c r="H971" i="11"/>
  <c r="G972" i="11"/>
  <c r="I972" i="11" s="1"/>
  <c r="Y972" i="11" s="1"/>
  <c r="H972" i="11"/>
  <c r="G973" i="11"/>
  <c r="I973" i="11" s="1"/>
  <c r="Y973" i="11" s="1"/>
  <c r="H973" i="11"/>
  <c r="G974" i="11"/>
  <c r="I974" i="11" s="1"/>
  <c r="Y974" i="11" s="1"/>
  <c r="H974" i="11"/>
  <c r="G975" i="11"/>
  <c r="I975" i="11" s="1"/>
  <c r="Y975" i="11" s="1"/>
  <c r="H975" i="11"/>
  <c r="G976" i="11"/>
  <c r="I976" i="11" s="1"/>
  <c r="Y976" i="11" s="1"/>
  <c r="H976" i="11"/>
  <c r="G977" i="11"/>
  <c r="I977" i="11" s="1"/>
  <c r="Y977" i="11" s="1"/>
  <c r="H977" i="11"/>
  <c r="G978" i="11"/>
  <c r="I978" i="11" s="1"/>
  <c r="Y978" i="11" s="1"/>
  <c r="H978" i="11"/>
  <c r="G979" i="11"/>
  <c r="I979" i="11" s="1"/>
  <c r="Y979" i="11" s="1"/>
  <c r="H979" i="11"/>
  <c r="G980" i="11"/>
  <c r="I980" i="11" s="1"/>
  <c r="Y980" i="11" s="1"/>
  <c r="H980" i="11"/>
  <c r="G981" i="11"/>
  <c r="I981" i="11" s="1"/>
  <c r="Y981" i="11" s="1"/>
  <c r="H981" i="11"/>
  <c r="G982" i="11"/>
  <c r="I982" i="11" s="1"/>
  <c r="Y982" i="11" s="1"/>
  <c r="H982" i="11"/>
  <c r="G983" i="11"/>
  <c r="I983" i="11" s="1"/>
  <c r="Y983" i="11" s="1"/>
  <c r="H983" i="11"/>
  <c r="G984" i="11"/>
  <c r="I984" i="11" s="1"/>
  <c r="Y984" i="11" s="1"/>
  <c r="H984" i="11"/>
  <c r="G985" i="11"/>
  <c r="I985" i="11" s="1"/>
  <c r="Y985" i="11" s="1"/>
  <c r="H985" i="11"/>
  <c r="G986" i="11"/>
  <c r="I986" i="11" s="1"/>
  <c r="Y986" i="11" s="1"/>
  <c r="H986" i="11"/>
  <c r="G987" i="11"/>
  <c r="I987" i="11" s="1"/>
  <c r="Y987" i="11" s="1"/>
  <c r="H987" i="11"/>
  <c r="G988" i="11"/>
  <c r="I988" i="11" s="1"/>
  <c r="Y988" i="11" s="1"/>
  <c r="H988" i="11"/>
  <c r="G989" i="11"/>
  <c r="I989" i="11" s="1"/>
  <c r="Y989" i="11" s="1"/>
  <c r="H989" i="11"/>
  <c r="G990" i="11"/>
  <c r="I990" i="11" s="1"/>
  <c r="Y990" i="11" s="1"/>
  <c r="H990" i="11"/>
  <c r="G991" i="11"/>
  <c r="I991" i="11" s="1"/>
  <c r="Y991" i="11" s="1"/>
  <c r="H991" i="11"/>
  <c r="G992" i="11"/>
  <c r="I992" i="11" s="1"/>
  <c r="Y992" i="11" s="1"/>
  <c r="H992" i="11"/>
  <c r="G993" i="11"/>
  <c r="I993" i="11" s="1"/>
  <c r="Y993" i="11" s="1"/>
  <c r="H993" i="11"/>
  <c r="G994" i="11"/>
  <c r="I994" i="11" s="1"/>
  <c r="Y994" i="11" s="1"/>
  <c r="H994" i="11"/>
  <c r="G995" i="11"/>
  <c r="I995" i="11" s="1"/>
  <c r="Y995" i="11" s="1"/>
  <c r="H995" i="11"/>
  <c r="G996" i="11"/>
  <c r="I996" i="11" s="1"/>
  <c r="Y996" i="11" s="1"/>
  <c r="H996" i="11"/>
  <c r="G997" i="11"/>
  <c r="I997" i="11" s="1"/>
  <c r="Y997" i="11" s="1"/>
  <c r="H997" i="11"/>
  <c r="G998" i="11"/>
  <c r="I998" i="11" s="1"/>
  <c r="Y998" i="11" s="1"/>
  <c r="H998" i="11"/>
  <c r="G999" i="11"/>
  <c r="I999" i="11" s="1"/>
  <c r="Y999" i="11" s="1"/>
  <c r="H999" i="11"/>
  <c r="G1000" i="11"/>
  <c r="I1000" i="11" s="1"/>
  <c r="Y1000" i="11" s="1"/>
  <c r="H1000" i="11"/>
  <c r="G1001" i="11"/>
  <c r="I1001" i="11" s="1"/>
  <c r="Y1001" i="11" s="1"/>
  <c r="H1001" i="11"/>
  <c r="G1002" i="11"/>
  <c r="I1002" i="11" s="1"/>
  <c r="Y1002" i="11" s="1"/>
  <c r="H1002" i="11"/>
  <c r="G1003" i="11"/>
  <c r="I1003" i="11" s="1"/>
  <c r="Y1003" i="11" s="1"/>
  <c r="H1003" i="11"/>
  <c r="G1004" i="11"/>
  <c r="I1004" i="11" s="1"/>
  <c r="Y1004" i="11" s="1"/>
  <c r="H1004" i="11"/>
  <c r="G1005" i="11"/>
  <c r="I1005" i="11" s="1"/>
  <c r="Y1005" i="11" s="1"/>
  <c r="H1005" i="11"/>
  <c r="G1006" i="11"/>
  <c r="I1006" i="11" s="1"/>
  <c r="Y1006" i="11" s="1"/>
  <c r="H1006" i="11"/>
  <c r="G1007" i="11"/>
  <c r="I1007" i="11" s="1"/>
  <c r="Y1007" i="11" s="1"/>
  <c r="H1007" i="11"/>
  <c r="G1008" i="11"/>
  <c r="I1008" i="11" s="1"/>
  <c r="Y1008" i="11" s="1"/>
  <c r="H1008" i="11"/>
  <c r="G1009" i="11"/>
  <c r="I1009" i="11" s="1"/>
  <c r="Y1009" i="11" s="1"/>
  <c r="H1009" i="11"/>
  <c r="G1010" i="11"/>
  <c r="I1010" i="11" s="1"/>
  <c r="Y1010" i="11" s="1"/>
  <c r="H1010" i="11"/>
  <c r="G1011" i="11"/>
  <c r="I1011" i="11" s="1"/>
  <c r="Y1011" i="11" s="1"/>
  <c r="H1011" i="11"/>
  <c r="G1012" i="11"/>
  <c r="I1012" i="11" s="1"/>
  <c r="Y1012" i="11" s="1"/>
  <c r="H1012" i="11"/>
  <c r="G1013" i="11"/>
  <c r="I1013" i="11" s="1"/>
  <c r="Y1013" i="11" s="1"/>
  <c r="H1013" i="11"/>
  <c r="G1014" i="11"/>
  <c r="I1014" i="11" s="1"/>
  <c r="Y1014" i="11" s="1"/>
  <c r="H1014" i="11"/>
  <c r="G1015" i="11"/>
  <c r="I1015" i="11" s="1"/>
  <c r="Y1015" i="11" s="1"/>
  <c r="H1015" i="11"/>
  <c r="G1016" i="11"/>
  <c r="I1016" i="11" s="1"/>
  <c r="Y1016" i="11" s="1"/>
  <c r="H1016" i="11"/>
  <c r="G1017" i="11"/>
  <c r="I1017" i="11" s="1"/>
  <c r="Y1017" i="11" s="1"/>
  <c r="H1017" i="11"/>
  <c r="G1018" i="11"/>
  <c r="I1018" i="11" s="1"/>
  <c r="Y1018" i="11" s="1"/>
  <c r="H1018" i="11"/>
  <c r="G1019" i="11"/>
  <c r="I1019" i="11" s="1"/>
  <c r="Y1019" i="11" s="1"/>
  <c r="H1019" i="11"/>
  <c r="G1020" i="11"/>
  <c r="I1020" i="11" s="1"/>
  <c r="Y1020" i="11" s="1"/>
  <c r="H1020" i="11"/>
  <c r="G1021" i="11"/>
  <c r="I1021" i="11" s="1"/>
  <c r="Y1021" i="11" s="1"/>
  <c r="H1021" i="11"/>
  <c r="G1022" i="11"/>
  <c r="I1022" i="11" s="1"/>
  <c r="Y1022" i="11" s="1"/>
  <c r="H1022" i="11"/>
  <c r="G1023" i="11"/>
  <c r="I1023" i="11" s="1"/>
  <c r="Y1023" i="11" s="1"/>
  <c r="H1023" i="11"/>
  <c r="G1024" i="11"/>
  <c r="I1024" i="11" s="1"/>
  <c r="Y1024" i="11" s="1"/>
  <c r="H1024" i="11"/>
  <c r="G1025" i="11"/>
  <c r="I1025" i="11" s="1"/>
  <c r="Y1025" i="11" s="1"/>
  <c r="H1025" i="11"/>
  <c r="G1026" i="11"/>
  <c r="I1026" i="11" s="1"/>
  <c r="Y1026" i="11" s="1"/>
  <c r="H1026" i="11"/>
  <c r="G1027" i="11"/>
  <c r="I1027" i="11" s="1"/>
  <c r="Y1027" i="11" s="1"/>
  <c r="H1027" i="11"/>
  <c r="G1028" i="11"/>
  <c r="I1028" i="11" s="1"/>
  <c r="Y1028" i="11" s="1"/>
  <c r="H1028" i="11"/>
  <c r="G1029" i="11"/>
  <c r="I1029" i="11" s="1"/>
  <c r="Y1029" i="11" s="1"/>
  <c r="H1029" i="11"/>
  <c r="G1030" i="11"/>
  <c r="I1030" i="11" s="1"/>
  <c r="Y1030" i="11" s="1"/>
  <c r="H1030" i="11"/>
  <c r="G1031" i="11"/>
  <c r="I1031" i="11" s="1"/>
  <c r="Y1031" i="11" s="1"/>
  <c r="H1031" i="11"/>
  <c r="G1032" i="11"/>
  <c r="I1032" i="11" s="1"/>
  <c r="Y1032" i="11" s="1"/>
  <c r="H1032" i="11"/>
  <c r="G1033" i="11"/>
  <c r="I1033" i="11" s="1"/>
  <c r="Y1033" i="11" s="1"/>
  <c r="H1033" i="11"/>
  <c r="G1034" i="11"/>
  <c r="I1034" i="11" s="1"/>
  <c r="Y1034" i="11" s="1"/>
  <c r="H1034" i="11"/>
  <c r="G1035" i="11"/>
  <c r="I1035" i="11" s="1"/>
  <c r="Y1035" i="11" s="1"/>
  <c r="H1035" i="11"/>
  <c r="G1036" i="11"/>
  <c r="I1036" i="11" s="1"/>
  <c r="Y1036" i="11" s="1"/>
  <c r="H1036" i="11"/>
  <c r="G1037" i="11"/>
  <c r="I1037" i="11" s="1"/>
  <c r="Y1037" i="11" s="1"/>
  <c r="H1037" i="11"/>
  <c r="G1038" i="11"/>
  <c r="I1038" i="11" s="1"/>
  <c r="Y1038" i="11" s="1"/>
  <c r="H1038" i="11"/>
  <c r="G1039" i="11"/>
  <c r="I1039" i="11" s="1"/>
  <c r="Y1039" i="11" s="1"/>
  <c r="H1039" i="11"/>
  <c r="G1040" i="11"/>
  <c r="I1040" i="11" s="1"/>
  <c r="Y1040" i="11" s="1"/>
  <c r="H1040" i="11"/>
  <c r="G1041" i="11"/>
  <c r="I1041" i="11" s="1"/>
  <c r="Y1041" i="11" s="1"/>
  <c r="H1041" i="11"/>
  <c r="G1042" i="11"/>
  <c r="I1042" i="11" s="1"/>
  <c r="Y1042" i="11" s="1"/>
  <c r="H1042" i="11"/>
  <c r="G1043" i="11"/>
  <c r="I1043" i="11" s="1"/>
  <c r="Y1043" i="11" s="1"/>
  <c r="H1043" i="11"/>
  <c r="G1044" i="11"/>
  <c r="I1044" i="11" s="1"/>
  <c r="Y1044" i="11" s="1"/>
  <c r="H1044" i="11"/>
  <c r="G1045" i="11"/>
  <c r="I1045" i="11" s="1"/>
  <c r="Y1045" i="11" s="1"/>
  <c r="H1045" i="11"/>
  <c r="G1046" i="11"/>
  <c r="I1046" i="11" s="1"/>
  <c r="Y1046" i="11" s="1"/>
  <c r="H1046" i="11"/>
  <c r="G1047" i="11"/>
  <c r="I1047" i="11" s="1"/>
  <c r="Y1047" i="11" s="1"/>
  <c r="H1047" i="11"/>
  <c r="G1048" i="11"/>
  <c r="I1048" i="11" s="1"/>
  <c r="Y1048" i="11" s="1"/>
  <c r="H1048" i="11"/>
  <c r="G1049" i="11"/>
  <c r="I1049" i="11" s="1"/>
  <c r="Y1049" i="11" s="1"/>
  <c r="H1049" i="11"/>
  <c r="G1050" i="11"/>
  <c r="I1050" i="11" s="1"/>
  <c r="Y1050" i="11" s="1"/>
  <c r="H1050" i="11"/>
  <c r="G1051" i="11"/>
  <c r="I1051" i="11" s="1"/>
  <c r="Y1051" i="11" s="1"/>
  <c r="H1051" i="11"/>
  <c r="G1052" i="11"/>
  <c r="I1052" i="11" s="1"/>
  <c r="Y1052" i="11" s="1"/>
  <c r="H1052" i="11"/>
  <c r="G1053" i="11"/>
  <c r="I1053" i="11" s="1"/>
  <c r="Y1053" i="11" s="1"/>
  <c r="H1053" i="11"/>
  <c r="G1054" i="11"/>
  <c r="I1054" i="11" s="1"/>
  <c r="Y1054" i="11" s="1"/>
  <c r="H1054" i="11"/>
  <c r="G1055" i="11"/>
  <c r="I1055" i="11" s="1"/>
  <c r="Y1055" i="11" s="1"/>
  <c r="H1055" i="11"/>
  <c r="G1056" i="11"/>
  <c r="I1056" i="11" s="1"/>
  <c r="Y1056" i="11" s="1"/>
  <c r="H1056" i="11"/>
  <c r="G1057" i="11"/>
  <c r="I1057" i="11" s="1"/>
  <c r="Y1057" i="11" s="1"/>
  <c r="H1057" i="11"/>
  <c r="G1058" i="11"/>
  <c r="I1058" i="11" s="1"/>
  <c r="Y1058" i="11" s="1"/>
  <c r="H1058" i="11"/>
  <c r="G1059" i="11"/>
  <c r="I1059" i="11" s="1"/>
  <c r="Y1059" i="11" s="1"/>
  <c r="H1059" i="11"/>
  <c r="G1060" i="11"/>
  <c r="I1060" i="11" s="1"/>
  <c r="Y1060" i="11" s="1"/>
  <c r="H1060" i="11"/>
  <c r="G1061" i="11"/>
  <c r="I1061" i="11" s="1"/>
  <c r="Y1061" i="11" s="1"/>
  <c r="H1061" i="11"/>
  <c r="G1062" i="11"/>
  <c r="I1062" i="11" s="1"/>
  <c r="Y1062" i="11" s="1"/>
  <c r="H1062" i="11"/>
  <c r="G1063" i="11"/>
  <c r="I1063" i="11" s="1"/>
  <c r="Y1063" i="11" s="1"/>
  <c r="H1063" i="11"/>
  <c r="G1064" i="11"/>
  <c r="I1064" i="11" s="1"/>
  <c r="Y1064" i="11" s="1"/>
  <c r="H1064" i="11"/>
  <c r="G1065" i="11"/>
  <c r="I1065" i="11" s="1"/>
  <c r="Y1065" i="11" s="1"/>
  <c r="H1065" i="11"/>
  <c r="G1066" i="11"/>
  <c r="I1066" i="11" s="1"/>
  <c r="Y1066" i="11" s="1"/>
  <c r="H1066" i="11"/>
  <c r="G1067" i="11"/>
  <c r="I1067" i="11" s="1"/>
  <c r="Y1067" i="11" s="1"/>
  <c r="H1067" i="11"/>
  <c r="G1068" i="11"/>
  <c r="I1068" i="11" s="1"/>
  <c r="Y1068" i="11" s="1"/>
  <c r="H1068" i="11"/>
  <c r="G1069" i="11"/>
  <c r="I1069" i="11" s="1"/>
  <c r="Y1069" i="11" s="1"/>
  <c r="H1069" i="11"/>
  <c r="G1070" i="11"/>
  <c r="I1070" i="11" s="1"/>
  <c r="Y1070" i="11" s="1"/>
  <c r="H1070" i="11"/>
  <c r="G1071" i="11"/>
  <c r="I1071" i="11" s="1"/>
  <c r="Y1071" i="11" s="1"/>
  <c r="H1071" i="11"/>
  <c r="G1072" i="11"/>
  <c r="I1072" i="11" s="1"/>
  <c r="Y1072" i="11" s="1"/>
  <c r="H1072" i="11"/>
  <c r="G1073" i="11"/>
  <c r="I1073" i="11" s="1"/>
  <c r="Y1073" i="11" s="1"/>
  <c r="H1073" i="11"/>
  <c r="G1074" i="11"/>
  <c r="I1074" i="11" s="1"/>
  <c r="Y1074" i="11" s="1"/>
  <c r="H1074" i="11"/>
  <c r="G1075" i="11"/>
  <c r="I1075" i="11" s="1"/>
  <c r="Y1075" i="11" s="1"/>
  <c r="H1075" i="11"/>
  <c r="G1076" i="11"/>
  <c r="I1076" i="11" s="1"/>
  <c r="Y1076" i="11" s="1"/>
  <c r="H1076" i="11"/>
  <c r="G1077" i="11"/>
  <c r="I1077" i="11" s="1"/>
  <c r="Y1077" i="11" s="1"/>
  <c r="H1077" i="11"/>
  <c r="G1078" i="11"/>
  <c r="I1078" i="11" s="1"/>
  <c r="Y1078" i="11" s="1"/>
  <c r="H1078" i="11"/>
  <c r="G1079" i="11"/>
  <c r="I1079" i="11" s="1"/>
  <c r="Y1079" i="11" s="1"/>
  <c r="H1079" i="11"/>
  <c r="G1080" i="11"/>
  <c r="I1080" i="11" s="1"/>
  <c r="Y1080" i="11" s="1"/>
  <c r="H1080" i="11"/>
  <c r="G1081" i="11"/>
  <c r="I1081" i="11" s="1"/>
  <c r="Y1081" i="11" s="1"/>
  <c r="H1081" i="11"/>
  <c r="G1082" i="11"/>
  <c r="I1082" i="11" s="1"/>
  <c r="Y1082" i="11" s="1"/>
  <c r="H1082" i="11"/>
  <c r="G1083" i="11"/>
  <c r="I1083" i="11" s="1"/>
  <c r="Y1083" i="11" s="1"/>
  <c r="H1083" i="11"/>
  <c r="G1084" i="11"/>
  <c r="I1084" i="11" s="1"/>
  <c r="Y1084" i="11" s="1"/>
  <c r="H1084" i="11"/>
  <c r="G1085" i="11"/>
  <c r="I1085" i="11" s="1"/>
  <c r="Y1085" i="11" s="1"/>
  <c r="H1085" i="11"/>
  <c r="G1086" i="11"/>
  <c r="I1086" i="11" s="1"/>
  <c r="Y1086" i="11" s="1"/>
  <c r="H1086" i="11"/>
  <c r="G1087" i="11"/>
  <c r="I1087" i="11" s="1"/>
  <c r="Y1087" i="11" s="1"/>
  <c r="H1087" i="11"/>
  <c r="G1088" i="11"/>
  <c r="I1088" i="11" s="1"/>
  <c r="Y1088" i="11" s="1"/>
  <c r="H1088" i="11"/>
  <c r="G1089" i="11"/>
  <c r="I1089" i="11" s="1"/>
  <c r="Y1089" i="11" s="1"/>
  <c r="H1089" i="11"/>
  <c r="G1090" i="11"/>
  <c r="I1090" i="11" s="1"/>
  <c r="Y1090" i="11" s="1"/>
  <c r="H1090" i="11"/>
  <c r="G1091" i="11"/>
  <c r="I1091" i="11" s="1"/>
  <c r="Y1091" i="11" s="1"/>
  <c r="H1091" i="11"/>
  <c r="G1092" i="11"/>
  <c r="I1092" i="11" s="1"/>
  <c r="Y1092" i="11" s="1"/>
  <c r="H1092" i="11"/>
  <c r="G1093" i="11"/>
  <c r="I1093" i="11" s="1"/>
  <c r="Y1093" i="11" s="1"/>
  <c r="H1093" i="11"/>
  <c r="G1094" i="11"/>
  <c r="I1094" i="11" s="1"/>
  <c r="Y1094" i="11" s="1"/>
  <c r="H1094" i="11"/>
  <c r="G1095" i="11"/>
  <c r="I1095" i="11" s="1"/>
  <c r="Y1095" i="11" s="1"/>
  <c r="H1095" i="11"/>
  <c r="G1096" i="11"/>
  <c r="I1096" i="11" s="1"/>
  <c r="Y1096" i="11" s="1"/>
  <c r="H1096" i="11"/>
  <c r="G1097" i="11"/>
  <c r="I1097" i="11" s="1"/>
  <c r="Y1097" i="11" s="1"/>
  <c r="H1097" i="11"/>
  <c r="G1098" i="11"/>
  <c r="I1098" i="11" s="1"/>
  <c r="Y1098" i="11" s="1"/>
  <c r="H1098" i="11"/>
  <c r="G1099" i="11"/>
  <c r="I1099" i="11" s="1"/>
  <c r="Y1099" i="11" s="1"/>
  <c r="H1099" i="11"/>
  <c r="G1100" i="11"/>
  <c r="I1100" i="11" s="1"/>
  <c r="Y1100" i="11" s="1"/>
  <c r="H1100" i="11"/>
  <c r="G1101" i="11"/>
  <c r="I1101" i="11" s="1"/>
  <c r="Y1101" i="11" s="1"/>
  <c r="H1101" i="11"/>
  <c r="G1102" i="11"/>
  <c r="I1102" i="11" s="1"/>
  <c r="Y1102" i="11" s="1"/>
  <c r="H1102" i="11"/>
  <c r="G1103" i="11"/>
  <c r="I1103" i="11" s="1"/>
  <c r="Y1103" i="11" s="1"/>
  <c r="H1103" i="11"/>
  <c r="G1104" i="11"/>
  <c r="I1104" i="11" s="1"/>
  <c r="Y1104" i="11" s="1"/>
  <c r="H1104" i="11"/>
  <c r="G1105" i="11"/>
  <c r="I1105" i="11" s="1"/>
  <c r="Y1105" i="11" s="1"/>
  <c r="H1105" i="11"/>
  <c r="G1106" i="11"/>
  <c r="I1106" i="11" s="1"/>
  <c r="Y1106" i="11" s="1"/>
  <c r="H1106" i="11"/>
  <c r="G1107" i="11"/>
  <c r="I1107" i="11" s="1"/>
  <c r="Y1107" i="11" s="1"/>
  <c r="H1107" i="11"/>
  <c r="G1108" i="11"/>
  <c r="I1108" i="11" s="1"/>
  <c r="Y1108" i="11" s="1"/>
  <c r="H1108" i="11"/>
  <c r="G1109" i="11"/>
  <c r="I1109" i="11" s="1"/>
  <c r="Y1109" i="11" s="1"/>
  <c r="H1109" i="11"/>
  <c r="G1110" i="11"/>
  <c r="I1110" i="11" s="1"/>
  <c r="Y1110" i="11" s="1"/>
  <c r="H1110" i="11"/>
  <c r="G1111" i="11"/>
  <c r="I1111" i="11" s="1"/>
  <c r="Y1111" i="11" s="1"/>
  <c r="H1111" i="11"/>
  <c r="G1112" i="11"/>
  <c r="I1112" i="11" s="1"/>
  <c r="Y1112" i="11" s="1"/>
  <c r="H1112" i="11"/>
  <c r="G1113" i="11"/>
  <c r="I1113" i="11" s="1"/>
  <c r="Y1113" i="11" s="1"/>
  <c r="H1113" i="11"/>
  <c r="G1114" i="11"/>
  <c r="I1114" i="11" s="1"/>
  <c r="Y1114" i="11" s="1"/>
  <c r="H1114" i="11"/>
  <c r="G1115" i="11"/>
  <c r="I1115" i="11" s="1"/>
  <c r="Y1115" i="11" s="1"/>
  <c r="H1115" i="11"/>
  <c r="G1116" i="11"/>
  <c r="I1116" i="11" s="1"/>
  <c r="Y1116" i="11" s="1"/>
  <c r="H1116" i="11"/>
  <c r="G1117" i="11"/>
  <c r="I1117" i="11" s="1"/>
  <c r="Y1117" i="11" s="1"/>
  <c r="H1117" i="11"/>
  <c r="G1118" i="11"/>
  <c r="I1118" i="11" s="1"/>
  <c r="Y1118" i="11" s="1"/>
  <c r="H1118" i="11"/>
  <c r="G1119" i="11"/>
  <c r="I1119" i="11" s="1"/>
  <c r="Y1119" i="11" s="1"/>
  <c r="H1119" i="11"/>
  <c r="G1120" i="11"/>
  <c r="I1120" i="11" s="1"/>
  <c r="Y1120" i="11" s="1"/>
  <c r="H1120" i="11"/>
  <c r="G1121" i="11"/>
  <c r="I1121" i="11" s="1"/>
  <c r="Y1121" i="11" s="1"/>
  <c r="H1121" i="11"/>
  <c r="G1122" i="11"/>
  <c r="I1122" i="11" s="1"/>
  <c r="Y1122" i="11" s="1"/>
  <c r="H1122" i="11"/>
  <c r="G1123" i="11"/>
  <c r="I1123" i="11" s="1"/>
  <c r="Y1123" i="11" s="1"/>
  <c r="H1123" i="11"/>
  <c r="G1124" i="11"/>
  <c r="I1124" i="11" s="1"/>
  <c r="Y1124" i="11" s="1"/>
  <c r="H1124" i="11"/>
  <c r="G1125" i="11"/>
  <c r="I1125" i="11" s="1"/>
  <c r="Y1125" i="11" s="1"/>
  <c r="H1125" i="11"/>
  <c r="G1126" i="11"/>
  <c r="I1126" i="11" s="1"/>
  <c r="Y1126" i="11" s="1"/>
  <c r="H1126" i="11"/>
  <c r="G1127" i="11"/>
  <c r="I1127" i="11" s="1"/>
  <c r="Y1127" i="11" s="1"/>
  <c r="H1127" i="11"/>
  <c r="G1128" i="11"/>
  <c r="I1128" i="11" s="1"/>
  <c r="Y1128" i="11" s="1"/>
  <c r="H1128" i="11"/>
  <c r="G1129" i="11"/>
  <c r="I1129" i="11" s="1"/>
  <c r="Y1129" i="11" s="1"/>
  <c r="H1129" i="11"/>
  <c r="G1130" i="11"/>
  <c r="I1130" i="11" s="1"/>
  <c r="Y1130" i="11" s="1"/>
  <c r="H1130" i="11"/>
  <c r="G1131" i="11"/>
  <c r="I1131" i="11" s="1"/>
  <c r="Y1131" i="11" s="1"/>
  <c r="H1131" i="11"/>
  <c r="G1132" i="11"/>
  <c r="I1132" i="11" s="1"/>
  <c r="Y1132" i="11" s="1"/>
  <c r="H1132" i="11"/>
  <c r="G1133" i="11"/>
  <c r="I1133" i="11" s="1"/>
  <c r="Y1133" i="11" s="1"/>
  <c r="H1133" i="11"/>
  <c r="G1134" i="11"/>
  <c r="I1134" i="11" s="1"/>
  <c r="Y1134" i="11" s="1"/>
  <c r="H1134" i="11"/>
  <c r="G1135" i="11"/>
  <c r="I1135" i="11" s="1"/>
  <c r="Y1135" i="11" s="1"/>
  <c r="H1135" i="11"/>
  <c r="G1136" i="11"/>
  <c r="I1136" i="11" s="1"/>
  <c r="Y1136" i="11" s="1"/>
  <c r="H1136" i="11"/>
  <c r="G1137" i="11"/>
  <c r="I1137" i="11" s="1"/>
  <c r="Y1137" i="11" s="1"/>
  <c r="H1137" i="11"/>
  <c r="G1138" i="11"/>
  <c r="I1138" i="11" s="1"/>
  <c r="Y1138" i="11" s="1"/>
  <c r="H1138" i="11"/>
  <c r="G1139" i="11"/>
  <c r="I1139" i="11" s="1"/>
  <c r="Y1139" i="11" s="1"/>
  <c r="H1139" i="11"/>
  <c r="G1140" i="11"/>
  <c r="I1140" i="11" s="1"/>
  <c r="Y1140" i="11" s="1"/>
  <c r="H1140" i="11"/>
  <c r="G1141" i="11"/>
  <c r="I1141" i="11" s="1"/>
  <c r="Y1141" i="11" s="1"/>
  <c r="H1141" i="11"/>
  <c r="G1142" i="11"/>
  <c r="I1142" i="11" s="1"/>
  <c r="Y1142" i="11" s="1"/>
  <c r="H1142" i="11"/>
  <c r="G1143" i="11"/>
  <c r="I1143" i="11" s="1"/>
  <c r="Y1143" i="11" s="1"/>
  <c r="H1143" i="11"/>
  <c r="G1144" i="11"/>
  <c r="I1144" i="11" s="1"/>
  <c r="Y1144" i="11" s="1"/>
  <c r="H1144" i="11"/>
  <c r="G1145" i="11"/>
  <c r="I1145" i="11" s="1"/>
  <c r="Y1145" i="11" s="1"/>
  <c r="H1145" i="11"/>
  <c r="G1146" i="11"/>
  <c r="I1146" i="11" s="1"/>
  <c r="Y1146" i="11" s="1"/>
  <c r="H1146" i="11"/>
  <c r="G1147" i="11"/>
  <c r="I1147" i="11" s="1"/>
  <c r="Y1147" i="11" s="1"/>
  <c r="H1147" i="11"/>
  <c r="G1148" i="11"/>
  <c r="I1148" i="11" s="1"/>
  <c r="Y1148" i="11" s="1"/>
  <c r="H1148" i="11"/>
  <c r="G1149" i="11"/>
  <c r="I1149" i="11" s="1"/>
  <c r="Y1149" i="11" s="1"/>
  <c r="H1149" i="11"/>
  <c r="G1150" i="11"/>
  <c r="I1150" i="11" s="1"/>
  <c r="Y1150" i="11" s="1"/>
  <c r="H1150" i="11"/>
  <c r="G1151" i="11"/>
  <c r="I1151" i="11" s="1"/>
  <c r="Y1151" i="11" s="1"/>
  <c r="H1151" i="11"/>
  <c r="G1152" i="11"/>
  <c r="I1152" i="11" s="1"/>
  <c r="Y1152" i="11" s="1"/>
  <c r="H1152" i="11"/>
  <c r="G1153" i="11"/>
  <c r="I1153" i="11" s="1"/>
  <c r="Y1153" i="11" s="1"/>
  <c r="H1153" i="11"/>
  <c r="G1154" i="11"/>
  <c r="I1154" i="11" s="1"/>
  <c r="Y1154" i="11" s="1"/>
  <c r="H1154" i="11"/>
  <c r="G1155" i="11"/>
  <c r="I1155" i="11" s="1"/>
  <c r="Y1155" i="11" s="1"/>
  <c r="H1155" i="11"/>
  <c r="G1156" i="11"/>
  <c r="I1156" i="11" s="1"/>
  <c r="Y1156" i="11" s="1"/>
  <c r="H1156" i="11"/>
  <c r="G1157" i="11"/>
  <c r="I1157" i="11" s="1"/>
  <c r="Y1157" i="11" s="1"/>
  <c r="H1157" i="11"/>
  <c r="G1158" i="11"/>
  <c r="I1158" i="11" s="1"/>
  <c r="Y1158" i="11" s="1"/>
  <c r="H1158" i="11"/>
  <c r="G1159" i="11"/>
  <c r="I1159" i="11" s="1"/>
  <c r="Y1159" i="11" s="1"/>
  <c r="H1159" i="11"/>
  <c r="G1160" i="11"/>
  <c r="I1160" i="11" s="1"/>
  <c r="Y1160" i="11" s="1"/>
  <c r="H1160" i="11"/>
  <c r="G1161" i="11"/>
  <c r="I1161" i="11" s="1"/>
  <c r="Y1161" i="11" s="1"/>
  <c r="H1161" i="11"/>
  <c r="G1162" i="11"/>
  <c r="I1162" i="11" s="1"/>
  <c r="Y1162" i="11" s="1"/>
  <c r="H1162" i="11"/>
  <c r="G1163" i="11"/>
  <c r="I1163" i="11" s="1"/>
  <c r="Y1163" i="11" s="1"/>
  <c r="H1163" i="11"/>
  <c r="G1164" i="11"/>
  <c r="I1164" i="11" s="1"/>
  <c r="Y1164" i="11" s="1"/>
  <c r="H1164" i="11"/>
  <c r="G1165" i="11"/>
  <c r="I1165" i="11" s="1"/>
  <c r="Y1165" i="11" s="1"/>
  <c r="H1165" i="11"/>
  <c r="G1166" i="11"/>
  <c r="I1166" i="11" s="1"/>
  <c r="Y1166" i="11" s="1"/>
  <c r="H1166" i="11"/>
  <c r="G1167" i="11"/>
  <c r="I1167" i="11" s="1"/>
  <c r="Y1167" i="11" s="1"/>
  <c r="H1167" i="11"/>
  <c r="G1168" i="11"/>
  <c r="I1168" i="11" s="1"/>
  <c r="Y1168" i="11" s="1"/>
  <c r="H1168" i="11"/>
  <c r="G1169" i="11"/>
  <c r="I1169" i="11" s="1"/>
  <c r="Y1169" i="11" s="1"/>
  <c r="H1169" i="11"/>
  <c r="G1170" i="11"/>
  <c r="I1170" i="11" s="1"/>
  <c r="Y1170" i="11" s="1"/>
  <c r="H1170" i="11"/>
  <c r="G1171" i="11"/>
  <c r="I1171" i="11" s="1"/>
  <c r="Y1171" i="11" s="1"/>
  <c r="H1171" i="11"/>
  <c r="G1172" i="11"/>
  <c r="I1172" i="11" s="1"/>
  <c r="Y1172" i="11" s="1"/>
  <c r="H1172" i="11"/>
  <c r="G1173" i="11"/>
  <c r="I1173" i="11" s="1"/>
  <c r="Y1173" i="11" s="1"/>
  <c r="H1173" i="11"/>
  <c r="G1174" i="11"/>
  <c r="I1174" i="11" s="1"/>
  <c r="Y1174" i="11" s="1"/>
  <c r="H1174" i="11"/>
  <c r="G1175" i="11"/>
  <c r="I1175" i="11" s="1"/>
  <c r="Y1175" i="11" s="1"/>
  <c r="H1175" i="11"/>
  <c r="G1176" i="11"/>
  <c r="I1176" i="11" s="1"/>
  <c r="Y1176" i="11" s="1"/>
  <c r="H1176" i="11"/>
  <c r="G1177" i="11"/>
  <c r="I1177" i="11" s="1"/>
  <c r="Y1177" i="11" s="1"/>
  <c r="H1177" i="11"/>
  <c r="G1178" i="11"/>
  <c r="I1178" i="11" s="1"/>
  <c r="Y1178" i="11" s="1"/>
  <c r="H1178" i="11"/>
  <c r="G1179" i="11"/>
  <c r="I1179" i="11" s="1"/>
  <c r="Y1179" i="11" s="1"/>
  <c r="H1179" i="11"/>
  <c r="G1180" i="11"/>
  <c r="I1180" i="11" s="1"/>
  <c r="Y1180" i="11" s="1"/>
  <c r="H1180" i="11"/>
  <c r="G1181" i="11"/>
  <c r="I1181" i="11" s="1"/>
  <c r="Y1181" i="11" s="1"/>
  <c r="H1181" i="11"/>
  <c r="G1182" i="11"/>
  <c r="I1182" i="11" s="1"/>
  <c r="Y1182" i="11" s="1"/>
  <c r="H1182" i="11"/>
  <c r="G1183" i="11"/>
  <c r="I1183" i="11" s="1"/>
  <c r="Y1183" i="11" s="1"/>
  <c r="H1183" i="11"/>
  <c r="G1184" i="11"/>
  <c r="I1184" i="11" s="1"/>
  <c r="Y1184" i="11" s="1"/>
  <c r="H1184" i="11"/>
  <c r="G1185" i="11"/>
  <c r="I1185" i="11" s="1"/>
  <c r="Y1185" i="11" s="1"/>
  <c r="H1185" i="11"/>
  <c r="G1186" i="11"/>
  <c r="I1186" i="11" s="1"/>
  <c r="Y1186" i="11" s="1"/>
  <c r="H1186" i="11"/>
  <c r="G1187" i="11"/>
  <c r="I1187" i="11" s="1"/>
  <c r="Y1187" i="11" s="1"/>
  <c r="H1187" i="11"/>
  <c r="G1188" i="11"/>
  <c r="I1188" i="11" s="1"/>
  <c r="Y1188" i="11" s="1"/>
  <c r="H1188" i="11"/>
  <c r="G1189" i="11"/>
  <c r="I1189" i="11" s="1"/>
  <c r="Y1189" i="11" s="1"/>
  <c r="H1189" i="11"/>
  <c r="G1190" i="11"/>
  <c r="I1190" i="11" s="1"/>
  <c r="Y1190" i="11" s="1"/>
  <c r="H1190" i="11"/>
  <c r="G1191" i="11"/>
  <c r="I1191" i="11" s="1"/>
  <c r="Y1191" i="11" s="1"/>
  <c r="H1191" i="11"/>
  <c r="G1192" i="11"/>
  <c r="I1192" i="11" s="1"/>
  <c r="Y1192" i="11" s="1"/>
  <c r="H1192" i="11"/>
  <c r="G1193" i="11"/>
  <c r="I1193" i="11" s="1"/>
  <c r="Y1193" i="11" s="1"/>
  <c r="H1193" i="11"/>
  <c r="G1194" i="11"/>
  <c r="I1194" i="11" s="1"/>
  <c r="Y1194" i="11" s="1"/>
  <c r="H1194" i="11"/>
  <c r="G1195" i="11"/>
  <c r="I1195" i="11" s="1"/>
  <c r="Y1195" i="11" s="1"/>
  <c r="H1195" i="11"/>
  <c r="G1196" i="11"/>
  <c r="I1196" i="11" s="1"/>
  <c r="Y1196" i="11" s="1"/>
  <c r="H1196" i="11"/>
  <c r="G1197" i="11"/>
  <c r="I1197" i="11" s="1"/>
  <c r="Y1197" i="11" s="1"/>
  <c r="H1197" i="11"/>
  <c r="G1198" i="11"/>
  <c r="I1198" i="11" s="1"/>
  <c r="Y1198" i="11" s="1"/>
  <c r="H1198" i="11"/>
  <c r="G1199" i="11"/>
  <c r="I1199" i="11" s="1"/>
  <c r="Y1199" i="11" s="1"/>
  <c r="H1199" i="11"/>
  <c r="G1200" i="11"/>
  <c r="I1200" i="11" s="1"/>
  <c r="Y1200" i="11" s="1"/>
  <c r="H1200" i="11"/>
  <c r="G1201" i="11"/>
  <c r="I1201" i="11" s="1"/>
  <c r="Y1201" i="11" s="1"/>
  <c r="H1201" i="11"/>
  <c r="G1202" i="11"/>
  <c r="I1202" i="11" s="1"/>
  <c r="Y1202" i="11" s="1"/>
  <c r="H1202" i="11"/>
  <c r="G1203" i="11"/>
  <c r="I1203" i="11" s="1"/>
  <c r="Y1203" i="11" s="1"/>
  <c r="H1203" i="11"/>
  <c r="G1204" i="11"/>
  <c r="I1204" i="11" s="1"/>
  <c r="Y1204" i="11" s="1"/>
  <c r="H1204" i="11"/>
  <c r="G1205" i="11"/>
  <c r="I1205" i="11" s="1"/>
  <c r="Y1205" i="11" s="1"/>
  <c r="H1205" i="11"/>
  <c r="G1206" i="11"/>
  <c r="I1206" i="11" s="1"/>
  <c r="Y1206" i="11" s="1"/>
  <c r="H1206" i="11"/>
  <c r="G1207" i="11"/>
  <c r="I1207" i="11" s="1"/>
  <c r="Y1207" i="11" s="1"/>
  <c r="H1207" i="11"/>
  <c r="G1208" i="11"/>
  <c r="I1208" i="11" s="1"/>
  <c r="Y1208" i="11" s="1"/>
  <c r="H1208" i="11"/>
  <c r="G1209" i="11"/>
  <c r="I1209" i="11" s="1"/>
  <c r="Y1209" i="11" s="1"/>
  <c r="H1209" i="11"/>
  <c r="G1210" i="11"/>
  <c r="I1210" i="11" s="1"/>
  <c r="Y1210" i="11" s="1"/>
  <c r="H1210" i="11"/>
  <c r="G1211" i="11"/>
  <c r="I1211" i="11" s="1"/>
  <c r="Y1211" i="11" s="1"/>
  <c r="H1211" i="11"/>
  <c r="G1212" i="11"/>
  <c r="I1212" i="11" s="1"/>
  <c r="Y1212" i="11" s="1"/>
  <c r="H1212" i="11"/>
  <c r="G1213" i="11"/>
  <c r="I1213" i="11" s="1"/>
  <c r="Y1213" i="11" s="1"/>
  <c r="H1213" i="11"/>
  <c r="G1214" i="11"/>
  <c r="I1214" i="11" s="1"/>
  <c r="Y1214" i="11" s="1"/>
  <c r="H1214" i="11"/>
  <c r="G1215" i="11"/>
  <c r="I1215" i="11" s="1"/>
  <c r="Y1215" i="11" s="1"/>
  <c r="H1215" i="11"/>
  <c r="G1216" i="11"/>
  <c r="I1216" i="11" s="1"/>
  <c r="Y1216" i="11" s="1"/>
  <c r="H1216" i="11"/>
  <c r="G1217" i="11"/>
  <c r="I1217" i="11" s="1"/>
  <c r="Y1217" i="11" s="1"/>
  <c r="H1217" i="11"/>
  <c r="G1218" i="11"/>
  <c r="I1218" i="11" s="1"/>
  <c r="Y1218" i="11" s="1"/>
  <c r="H1218" i="11"/>
  <c r="G1219" i="11"/>
  <c r="I1219" i="11" s="1"/>
  <c r="Y1219" i="11" s="1"/>
  <c r="H1219" i="11"/>
  <c r="G1220" i="11"/>
  <c r="I1220" i="11" s="1"/>
  <c r="Y1220" i="11" s="1"/>
  <c r="H1220" i="11"/>
  <c r="G1221" i="11"/>
  <c r="I1221" i="11" s="1"/>
  <c r="Y1221" i="11" s="1"/>
  <c r="H1221" i="11"/>
  <c r="G1222" i="11"/>
  <c r="I1222" i="11" s="1"/>
  <c r="Y1222" i="11" s="1"/>
  <c r="H1222" i="11"/>
  <c r="G1223" i="11"/>
  <c r="I1223" i="11" s="1"/>
  <c r="Y1223" i="11" s="1"/>
  <c r="H1223" i="11"/>
  <c r="G1224" i="11"/>
  <c r="I1224" i="11" s="1"/>
  <c r="Y1224" i="11" s="1"/>
  <c r="H1224" i="11"/>
  <c r="G1225" i="11"/>
  <c r="I1225" i="11" s="1"/>
  <c r="Y1225" i="11" s="1"/>
  <c r="H1225" i="11"/>
  <c r="G1226" i="11"/>
  <c r="I1226" i="11" s="1"/>
  <c r="Y1226" i="11" s="1"/>
  <c r="H1226" i="11"/>
  <c r="G1227" i="11"/>
  <c r="I1227" i="11" s="1"/>
  <c r="Y1227" i="11" s="1"/>
  <c r="H1227" i="11"/>
  <c r="G1228" i="11"/>
  <c r="I1228" i="11" s="1"/>
  <c r="Y1228" i="11" s="1"/>
  <c r="H1228" i="11"/>
  <c r="G1229" i="11"/>
  <c r="I1229" i="11" s="1"/>
  <c r="Y1229" i="11" s="1"/>
  <c r="H1229" i="11"/>
  <c r="G1230" i="11"/>
  <c r="I1230" i="11" s="1"/>
  <c r="Y1230" i="11" s="1"/>
  <c r="H1230" i="11"/>
  <c r="G1231" i="11"/>
  <c r="I1231" i="11" s="1"/>
  <c r="Y1231" i="11" s="1"/>
  <c r="H1231" i="11"/>
  <c r="G1232" i="11"/>
  <c r="I1232" i="11" s="1"/>
  <c r="Y1232" i="11" s="1"/>
  <c r="H1232" i="11"/>
  <c r="G1233" i="11"/>
  <c r="I1233" i="11" s="1"/>
  <c r="Y1233" i="11" s="1"/>
  <c r="H1233" i="11"/>
  <c r="G1234" i="11"/>
  <c r="I1234" i="11" s="1"/>
  <c r="Y1234" i="11" s="1"/>
  <c r="H1234" i="11"/>
  <c r="G1235" i="11"/>
  <c r="I1235" i="11" s="1"/>
  <c r="Y1235" i="11" s="1"/>
  <c r="H1235" i="11"/>
  <c r="G1236" i="11"/>
  <c r="I1236" i="11" s="1"/>
  <c r="Y1236" i="11" s="1"/>
  <c r="H1236" i="11"/>
  <c r="G1237" i="11"/>
  <c r="I1237" i="11" s="1"/>
  <c r="Y1237" i="11" s="1"/>
  <c r="H1237" i="11"/>
  <c r="G1238" i="11"/>
  <c r="I1238" i="11" s="1"/>
  <c r="Y1238" i="11" s="1"/>
  <c r="H1238" i="11"/>
  <c r="G1239" i="11"/>
  <c r="I1239" i="11" s="1"/>
  <c r="Y1239" i="11" s="1"/>
  <c r="H1239" i="11"/>
  <c r="G1240" i="11"/>
  <c r="I1240" i="11" s="1"/>
  <c r="Y1240" i="11" s="1"/>
  <c r="H1240" i="11"/>
  <c r="G1241" i="11"/>
  <c r="I1241" i="11" s="1"/>
  <c r="Y1241" i="11" s="1"/>
  <c r="H1241" i="11"/>
  <c r="G1242" i="11"/>
  <c r="I1242" i="11" s="1"/>
  <c r="Y1242" i="11" s="1"/>
  <c r="H1242" i="11"/>
  <c r="G1243" i="11"/>
  <c r="I1243" i="11" s="1"/>
  <c r="Y1243" i="11" s="1"/>
  <c r="H1243" i="11"/>
  <c r="G1244" i="11"/>
  <c r="I1244" i="11" s="1"/>
  <c r="Y1244" i="11" s="1"/>
  <c r="H1244" i="11"/>
  <c r="G1245" i="11"/>
  <c r="I1245" i="11" s="1"/>
  <c r="Y1245" i="11" s="1"/>
  <c r="H1245" i="11"/>
  <c r="G1246" i="11"/>
  <c r="I1246" i="11" s="1"/>
  <c r="Y1246" i="11" s="1"/>
  <c r="H1246" i="11"/>
  <c r="G1247" i="11"/>
  <c r="I1247" i="11" s="1"/>
  <c r="Y1247" i="11" s="1"/>
  <c r="H1247" i="11"/>
  <c r="G1248" i="11"/>
  <c r="I1248" i="11" s="1"/>
  <c r="Y1248" i="11" s="1"/>
  <c r="H1248" i="11"/>
  <c r="G1249" i="11"/>
  <c r="I1249" i="11" s="1"/>
  <c r="Y1249" i="11" s="1"/>
  <c r="H1249" i="11"/>
  <c r="G1250" i="11"/>
  <c r="I1250" i="11" s="1"/>
  <c r="Y1250" i="11" s="1"/>
  <c r="H1250" i="11"/>
  <c r="G1251" i="11"/>
  <c r="I1251" i="11" s="1"/>
  <c r="Y1251" i="11" s="1"/>
  <c r="H1251" i="11"/>
  <c r="G1252" i="11"/>
  <c r="I1252" i="11" s="1"/>
  <c r="Y1252" i="11" s="1"/>
  <c r="H1252" i="11"/>
  <c r="G1253" i="11"/>
  <c r="I1253" i="11" s="1"/>
  <c r="Y1253" i="11" s="1"/>
  <c r="H1253" i="11"/>
  <c r="G1254" i="11"/>
  <c r="I1254" i="11" s="1"/>
  <c r="Y1254" i="11" s="1"/>
  <c r="H1254" i="11"/>
  <c r="G1255" i="11"/>
  <c r="I1255" i="11" s="1"/>
  <c r="Y1255" i="11" s="1"/>
  <c r="H1255" i="11"/>
  <c r="G1256" i="11"/>
  <c r="I1256" i="11" s="1"/>
  <c r="Y1256" i="11" s="1"/>
  <c r="H1256" i="11"/>
  <c r="G1257" i="11"/>
  <c r="I1257" i="11" s="1"/>
  <c r="Y1257" i="11" s="1"/>
  <c r="H1257" i="11"/>
  <c r="G1258" i="11"/>
  <c r="I1258" i="11" s="1"/>
  <c r="Y1258" i="11" s="1"/>
  <c r="H1258" i="11"/>
  <c r="G1259" i="11"/>
  <c r="I1259" i="11" s="1"/>
  <c r="Y1259" i="11" s="1"/>
  <c r="H1259" i="11"/>
  <c r="G1260" i="11"/>
  <c r="I1260" i="11" s="1"/>
  <c r="Y1260" i="11" s="1"/>
  <c r="H1260" i="11"/>
  <c r="G1261" i="11"/>
  <c r="I1261" i="11" s="1"/>
  <c r="Y1261" i="11" s="1"/>
  <c r="H1261" i="11"/>
  <c r="G1262" i="11"/>
  <c r="I1262" i="11" s="1"/>
  <c r="Y1262" i="11" s="1"/>
  <c r="H1262" i="11"/>
  <c r="G1263" i="11"/>
  <c r="I1263" i="11" s="1"/>
  <c r="Y1263" i="11" s="1"/>
  <c r="H1263" i="11"/>
  <c r="G1264" i="11"/>
  <c r="I1264" i="11" s="1"/>
  <c r="Y1264" i="11" s="1"/>
  <c r="H1264" i="11"/>
  <c r="G1265" i="11"/>
  <c r="I1265" i="11" s="1"/>
  <c r="Y1265" i="11" s="1"/>
  <c r="H1265" i="11"/>
  <c r="G1266" i="11"/>
  <c r="I1266" i="11" s="1"/>
  <c r="Y1266" i="11" s="1"/>
  <c r="H1266" i="11"/>
  <c r="G1267" i="11"/>
  <c r="I1267" i="11" s="1"/>
  <c r="Y1267" i="11" s="1"/>
  <c r="H1267" i="11"/>
  <c r="G1268" i="11"/>
  <c r="I1268" i="11" s="1"/>
  <c r="Y1268" i="11" s="1"/>
  <c r="H1268" i="11"/>
  <c r="G1269" i="11"/>
  <c r="I1269" i="11" s="1"/>
  <c r="Y1269" i="11" s="1"/>
  <c r="H1269" i="11"/>
  <c r="G1270" i="11"/>
  <c r="I1270" i="11" s="1"/>
  <c r="Y1270" i="11" s="1"/>
  <c r="H1270" i="11"/>
  <c r="G1271" i="11"/>
  <c r="I1271" i="11" s="1"/>
  <c r="Y1271" i="11" s="1"/>
  <c r="H1271" i="11"/>
  <c r="G1272" i="11"/>
  <c r="I1272" i="11" s="1"/>
  <c r="Y1272" i="11" s="1"/>
  <c r="H1272" i="11"/>
  <c r="G1273" i="11"/>
  <c r="I1273" i="11" s="1"/>
  <c r="Y1273" i="11" s="1"/>
  <c r="H1273" i="11"/>
  <c r="G1274" i="11"/>
  <c r="I1274" i="11" s="1"/>
  <c r="Y1274" i="11" s="1"/>
  <c r="H1274" i="11"/>
  <c r="G1275" i="11"/>
  <c r="I1275" i="11" s="1"/>
  <c r="Y1275" i="11" s="1"/>
  <c r="H1275" i="11"/>
  <c r="G1276" i="11"/>
  <c r="I1276" i="11" s="1"/>
  <c r="Y1276" i="11" s="1"/>
  <c r="H1276" i="11"/>
  <c r="G1277" i="11"/>
  <c r="I1277" i="11" s="1"/>
  <c r="Y1277" i="11" s="1"/>
  <c r="H1277" i="11"/>
  <c r="G1278" i="11"/>
  <c r="I1278" i="11" s="1"/>
  <c r="Y1278" i="11" s="1"/>
  <c r="H1278" i="11"/>
  <c r="G1279" i="11"/>
  <c r="I1279" i="11" s="1"/>
  <c r="Y1279" i="11" s="1"/>
  <c r="H1279" i="11"/>
  <c r="G1280" i="11"/>
  <c r="I1280" i="11" s="1"/>
  <c r="Y1280" i="11" s="1"/>
  <c r="H1280" i="11"/>
  <c r="G1281" i="11"/>
  <c r="I1281" i="11" s="1"/>
  <c r="Y1281" i="11" s="1"/>
  <c r="H1281" i="11"/>
  <c r="G1282" i="11"/>
  <c r="I1282" i="11" s="1"/>
  <c r="Y1282" i="11" s="1"/>
  <c r="H1282" i="11"/>
  <c r="G1283" i="11"/>
  <c r="I1283" i="11" s="1"/>
  <c r="Y1283" i="11" s="1"/>
  <c r="H1283" i="11"/>
  <c r="G1284" i="11"/>
  <c r="I1284" i="11" s="1"/>
  <c r="Y1284" i="11" s="1"/>
  <c r="H1284" i="11"/>
  <c r="G1285" i="11"/>
  <c r="I1285" i="11" s="1"/>
  <c r="Y1285" i="11" s="1"/>
  <c r="H1285" i="11"/>
  <c r="G1286" i="11"/>
  <c r="I1286" i="11" s="1"/>
  <c r="Y1286" i="11" s="1"/>
  <c r="H1286" i="11"/>
  <c r="G1287" i="11"/>
  <c r="I1287" i="11" s="1"/>
  <c r="Y1287" i="11" s="1"/>
  <c r="H1287" i="11"/>
  <c r="G1288" i="11"/>
  <c r="I1288" i="11" s="1"/>
  <c r="Y1288" i="11" s="1"/>
  <c r="H1288" i="11"/>
  <c r="G1289" i="11"/>
  <c r="I1289" i="11" s="1"/>
  <c r="Y1289" i="11" s="1"/>
  <c r="H1289" i="11"/>
  <c r="G1290" i="11"/>
  <c r="I1290" i="11" s="1"/>
  <c r="Y1290" i="11" s="1"/>
  <c r="H1290" i="11"/>
  <c r="G1291" i="11"/>
  <c r="I1291" i="11" s="1"/>
  <c r="Y1291" i="11" s="1"/>
  <c r="H1291" i="11"/>
  <c r="G1292" i="11"/>
  <c r="I1292" i="11" s="1"/>
  <c r="Y1292" i="11" s="1"/>
  <c r="H1292" i="11"/>
  <c r="G1293" i="11"/>
  <c r="I1293" i="11" s="1"/>
  <c r="Y1293" i="11" s="1"/>
  <c r="H1293" i="11"/>
  <c r="G1294" i="11"/>
  <c r="I1294" i="11" s="1"/>
  <c r="Y1294" i="11" s="1"/>
  <c r="H1294" i="11"/>
  <c r="G1295" i="11"/>
  <c r="I1295" i="11" s="1"/>
  <c r="Y1295" i="11" s="1"/>
  <c r="H1295" i="11"/>
  <c r="G1296" i="11"/>
  <c r="I1296" i="11" s="1"/>
  <c r="Y1296" i="11" s="1"/>
  <c r="H1296" i="11"/>
  <c r="G1297" i="11"/>
  <c r="I1297" i="11" s="1"/>
  <c r="Y1297" i="11" s="1"/>
  <c r="H1297" i="11"/>
  <c r="G1298" i="11"/>
  <c r="I1298" i="11" s="1"/>
  <c r="Y1298" i="11" s="1"/>
  <c r="H1298" i="11"/>
  <c r="G1299" i="11"/>
  <c r="I1299" i="11" s="1"/>
  <c r="Y1299" i="11" s="1"/>
  <c r="H1299" i="11"/>
  <c r="G1300" i="11"/>
  <c r="I1300" i="11" s="1"/>
  <c r="Y1300" i="11" s="1"/>
  <c r="H1300" i="11"/>
  <c r="G1301" i="11"/>
  <c r="I1301" i="11" s="1"/>
  <c r="Y1301" i="11" s="1"/>
  <c r="H1301" i="11"/>
  <c r="G1302" i="11"/>
  <c r="I1302" i="11" s="1"/>
  <c r="Y1302" i="11" s="1"/>
  <c r="H1302" i="11"/>
  <c r="G1303" i="11"/>
  <c r="I1303" i="11" s="1"/>
  <c r="Y1303" i="11" s="1"/>
  <c r="H1303" i="11"/>
  <c r="G1304" i="11"/>
  <c r="I1304" i="11" s="1"/>
  <c r="Y1304" i="11" s="1"/>
  <c r="H1304" i="11"/>
  <c r="G1305" i="11"/>
  <c r="I1305" i="11" s="1"/>
  <c r="Y1305" i="11" s="1"/>
  <c r="H1305" i="11"/>
  <c r="G1306" i="11"/>
  <c r="I1306" i="11" s="1"/>
  <c r="Y1306" i="11" s="1"/>
  <c r="H1306" i="11"/>
  <c r="G1307" i="11"/>
  <c r="I1307" i="11" s="1"/>
  <c r="Y1307" i="11" s="1"/>
  <c r="H1307" i="11"/>
  <c r="G1308" i="11"/>
  <c r="I1308" i="11" s="1"/>
  <c r="Y1308" i="11" s="1"/>
  <c r="H1308" i="11"/>
  <c r="G1309" i="11"/>
  <c r="I1309" i="11" s="1"/>
  <c r="Y1309" i="11" s="1"/>
  <c r="H1309" i="11"/>
  <c r="G1310" i="11"/>
  <c r="I1310" i="11" s="1"/>
  <c r="Y1310" i="11" s="1"/>
  <c r="H1310" i="11"/>
  <c r="G1311" i="11"/>
  <c r="I1311" i="11" s="1"/>
  <c r="Y1311" i="11" s="1"/>
  <c r="H1311" i="11"/>
  <c r="G1312" i="11"/>
  <c r="I1312" i="11" s="1"/>
  <c r="Y1312" i="11" s="1"/>
  <c r="H1312" i="11"/>
  <c r="G1313" i="11"/>
  <c r="I1313" i="11" s="1"/>
  <c r="Y1313" i="11" s="1"/>
  <c r="H1313" i="11"/>
  <c r="G1314" i="11"/>
  <c r="I1314" i="11" s="1"/>
  <c r="Y1314" i="11" s="1"/>
  <c r="H1314" i="11"/>
  <c r="G1315" i="11"/>
  <c r="I1315" i="11" s="1"/>
  <c r="Y1315" i="11" s="1"/>
  <c r="H1315" i="11"/>
  <c r="G1316" i="11"/>
  <c r="I1316" i="11" s="1"/>
  <c r="Y1316" i="11" s="1"/>
  <c r="H1316" i="11"/>
  <c r="G1317" i="11"/>
  <c r="I1317" i="11" s="1"/>
  <c r="Y1317" i="11" s="1"/>
  <c r="H1317" i="11"/>
  <c r="G1318" i="11"/>
  <c r="I1318" i="11" s="1"/>
  <c r="Y1318" i="11" s="1"/>
  <c r="H1318" i="11"/>
  <c r="G1319" i="11"/>
  <c r="I1319" i="11" s="1"/>
  <c r="Y1319" i="11" s="1"/>
  <c r="H1319" i="11"/>
  <c r="G1320" i="11"/>
  <c r="I1320" i="11" s="1"/>
  <c r="Y1320" i="11" s="1"/>
  <c r="H1320" i="11"/>
  <c r="G1321" i="11"/>
  <c r="I1321" i="11" s="1"/>
  <c r="Y1321" i="11" s="1"/>
  <c r="H1321" i="11"/>
  <c r="G1322" i="11"/>
  <c r="I1322" i="11" s="1"/>
  <c r="Y1322" i="11" s="1"/>
  <c r="H1322" i="11"/>
  <c r="G1323" i="11"/>
  <c r="I1323" i="11" s="1"/>
  <c r="Y1323" i="11" s="1"/>
  <c r="H1323" i="11"/>
  <c r="G1324" i="11"/>
  <c r="I1324" i="11" s="1"/>
  <c r="Y1324" i="11" s="1"/>
  <c r="H1324" i="11"/>
  <c r="G1325" i="11"/>
  <c r="I1325" i="11" s="1"/>
  <c r="Y1325" i="11" s="1"/>
  <c r="H1325" i="11"/>
  <c r="G1326" i="11"/>
  <c r="I1326" i="11" s="1"/>
  <c r="Y1326" i="11" s="1"/>
  <c r="H1326" i="11"/>
  <c r="G1327" i="11"/>
  <c r="I1327" i="11" s="1"/>
  <c r="Y1327" i="11" s="1"/>
  <c r="H1327" i="11"/>
  <c r="G1328" i="11"/>
  <c r="I1328" i="11" s="1"/>
  <c r="Y1328" i="11" s="1"/>
  <c r="H1328" i="11"/>
  <c r="G1329" i="11"/>
  <c r="I1329" i="11" s="1"/>
  <c r="Y1329" i="11" s="1"/>
  <c r="H1329" i="11"/>
  <c r="G1330" i="11"/>
  <c r="I1330" i="11" s="1"/>
  <c r="Y1330" i="11" s="1"/>
  <c r="H1330" i="11"/>
  <c r="G1331" i="11"/>
  <c r="I1331" i="11" s="1"/>
  <c r="Y1331" i="11" s="1"/>
  <c r="H1331" i="11"/>
  <c r="G1332" i="11"/>
  <c r="I1332" i="11" s="1"/>
  <c r="Y1332" i="11" s="1"/>
  <c r="H1332" i="11"/>
  <c r="G1333" i="11"/>
  <c r="I1333" i="11" s="1"/>
  <c r="Y1333" i="11" s="1"/>
  <c r="H1333" i="11"/>
  <c r="G1334" i="11"/>
  <c r="I1334" i="11" s="1"/>
  <c r="Y1334" i="11" s="1"/>
  <c r="H1334" i="11"/>
  <c r="G1335" i="11"/>
  <c r="I1335" i="11" s="1"/>
  <c r="Y1335" i="11" s="1"/>
  <c r="H1335" i="11"/>
  <c r="G1336" i="11"/>
  <c r="I1336" i="11" s="1"/>
  <c r="Y1336" i="11" s="1"/>
  <c r="H1336" i="11"/>
  <c r="G1337" i="11"/>
  <c r="I1337" i="11" s="1"/>
  <c r="Y1337" i="11" s="1"/>
  <c r="H1337" i="11"/>
  <c r="G1338" i="11"/>
  <c r="I1338" i="11" s="1"/>
  <c r="Y1338" i="11" s="1"/>
  <c r="H1338" i="11"/>
  <c r="G1339" i="11"/>
  <c r="I1339" i="11" s="1"/>
  <c r="Y1339" i="11" s="1"/>
  <c r="H1339" i="11"/>
  <c r="G1340" i="11"/>
  <c r="I1340" i="11" s="1"/>
  <c r="Y1340" i="11" s="1"/>
  <c r="H1340" i="11"/>
  <c r="G1341" i="11"/>
  <c r="I1341" i="11" s="1"/>
  <c r="Y1341" i="11" s="1"/>
  <c r="H1341" i="11"/>
  <c r="G1342" i="11"/>
  <c r="I1342" i="11" s="1"/>
  <c r="Y1342" i="11" s="1"/>
  <c r="H1342" i="11"/>
  <c r="G1343" i="11"/>
  <c r="I1343" i="11" s="1"/>
  <c r="Y1343" i="11" s="1"/>
  <c r="H1343" i="11"/>
  <c r="G1344" i="11"/>
  <c r="I1344" i="11" s="1"/>
  <c r="Y1344" i="11" s="1"/>
  <c r="H1344" i="11"/>
  <c r="G1345" i="11"/>
  <c r="I1345" i="11" s="1"/>
  <c r="Y1345" i="11" s="1"/>
  <c r="H1345" i="11"/>
  <c r="G1346" i="11"/>
  <c r="I1346" i="11" s="1"/>
  <c r="Y1346" i="11" s="1"/>
  <c r="H1346" i="11"/>
  <c r="G1347" i="11"/>
  <c r="I1347" i="11" s="1"/>
  <c r="Y1347" i="11" s="1"/>
  <c r="H1347" i="11"/>
  <c r="G1348" i="11"/>
  <c r="I1348" i="11" s="1"/>
  <c r="Y1348" i="11" s="1"/>
  <c r="H1348" i="11"/>
  <c r="G1349" i="11"/>
  <c r="I1349" i="11" s="1"/>
  <c r="Y1349" i="11" s="1"/>
  <c r="H1349" i="11"/>
  <c r="G1350" i="11"/>
  <c r="I1350" i="11" s="1"/>
  <c r="Y1350" i="11" s="1"/>
  <c r="H1350" i="11"/>
  <c r="G1351" i="11"/>
  <c r="I1351" i="11" s="1"/>
  <c r="Y1351" i="11" s="1"/>
  <c r="H1351" i="11"/>
  <c r="G1352" i="11"/>
  <c r="I1352" i="11" s="1"/>
  <c r="Y1352" i="11" s="1"/>
  <c r="H1352" i="11"/>
  <c r="G1353" i="11"/>
  <c r="I1353" i="11" s="1"/>
  <c r="Y1353" i="11" s="1"/>
  <c r="H1353" i="11"/>
  <c r="G1354" i="11"/>
  <c r="I1354" i="11" s="1"/>
  <c r="Y1354" i="11" s="1"/>
  <c r="H1354" i="11"/>
  <c r="G1355" i="11"/>
  <c r="I1355" i="11" s="1"/>
  <c r="Y1355" i="11" s="1"/>
  <c r="H1355" i="11"/>
  <c r="G1356" i="11"/>
  <c r="I1356" i="11" s="1"/>
  <c r="Y1356" i="11" s="1"/>
  <c r="H1356" i="11"/>
  <c r="G1357" i="11"/>
  <c r="I1357" i="11" s="1"/>
  <c r="Y1357" i="11" s="1"/>
  <c r="H1357" i="11"/>
  <c r="G1358" i="11"/>
  <c r="I1358" i="11" s="1"/>
  <c r="Y1358" i="11" s="1"/>
  <c r="H1358" i="11"/>
  <c r="G1359" i="11"/>
  <c r="I1359" i="11" s="1"/>
  <c r="Y1359" i="11" s="1"/>
  <c r="H1359" i="11"/>
  <c r="G1360" i="11"/>
  <c r="I1360" i="11" s="1"/>
  <c r="Y1360" i="11" s="1"/>
  <c r="H1360" i="11"/>
  <c r="G1361" i="11"/>
  <c r="I1361" i="11" s="1"/>
  <c r="Y1361" i="11" s="1"/>
  <c r="H1361" i="11"/>
  <c r="G1362" i="11"/>
  <c r="I1362" i="11" s="1"/>
  <c r="Y1362" i="11" s="1"/>
  <c r="H1362" i="11"/>
  <c r="G1363" i="11"/>
  <c r="I1363" i="11" s="1"/>
  <c r="Y1363" i="11" s="1"/>
  <c r="H1363" i="11"/>
  <c r="G1364" i="11"/>
  <c r="I1364" i="11" s="1"/>
  <c r="Y1364" i="11" s="1"/>
  <c r="H1364" i="11"/>
  <c r="G1365" i="11"/>
  <c r="I1365" i="11" s="1"/>
  <c r="Y1365" i="11" s="1"/>
  <c r="H1365" i="11"/>
  <c r="G1366" i="11"/>
  <c r="I1366" i="11" s="1"/>
  <c r="Y1366" i="11" s="1"/>
  <c r="H1366" i="11"/>
  <c r="G1367" i="11"/>
  <c r="I1367" i="11" s="1"/>
  <c r="Y1367" i="11" s="1"/>
  <c r="H1367" i="11"/>
  <c r="G1368" i="11"/>
  <c r="I1368" i="11" s="1"/>
  <c r="Y1368" i="11" s="1"/>
  <c r="H1368" i="11"/>
  <c r="G1369" i="11"/>
  <c r="I1369" i="11" s="1"/>
  <c r="Y1369" i="11" s="1"/>
  <c r="H1369" i="11"/>
  <c r="G1370" i="11"/>
  <c r="I1370" i="11" s="1"/>
  <c r="Y1370" i="11" s="1"/>
  <c r="H1370" i="11"/>
  <c r="G1371" i="11"/>
  <c r="I1371" i="11" s="1"/>
  <c r="Y1371" i="11" s="1"/>
  <c r="H1371" i="11"/>
  <c r="G1372" i="11"/>
  <c r="I1372" i="11" s="1"/>
  <c r="Y1372" i="11" s="1"/>
  <c r="H1372" i="11"/>
  <c r="G1373" i="11"/>
  <c r="I1373" i="11" s="1"/>
  <c r="Y1373" i="11" s="1"/>
  <c r="H1373" i="11"/>
  <c r="G1374" i="11"/>
  <c r="I1374" i="11" s="1"/>
  <c r="Y1374" i="11" s="1"/>
  <c r="H1374" i="11"/>
  <c r="G1375" i="11"/>
  <c r="I1375" i="11" s="1"/>
  <c r="Y1375" i="11" s="1"/>
  <c r="H1375" i="11"/>
  <c r="G1376" i="11"/>
  <c r="I1376" i="11" s="1"/>
  <c r="Y1376" i="11" s="1"/>
  <c r="H1376" i="11"/>
  <c r="G1377" i="11"/>
  <c r="I1377" i="11" s="1"/>
  <c r="Y1377" i="11" s="1"/>
  <c r="H1377" i="11"/>
  <c r="G1378" i="11"/>
  <c r="I1378" i="11" s="1"/>
  <c r="Y1378" i="11" s="1"/>
  <c r="H1378" i="11"/>
  <c r="G1379" i="11"/>
  <c r="I1379" i="11" s="1"/>
  <c r="Y1379" i="11" s="1"/>
  <c r="H1379" i="11"/>
  <c r="G1380" i="11"/>
  <c r="I1380" i="11" s="1"/>
  <c r="Y1380" i="11" s="1"/>
  <c r="H1380" i="11"/>
  <c r="G1381" i="11"/>
  <c r="I1381" i="11" s="1"/>
  <c r="Y1381" i="11" s="1"/>
  <c r="H1381" i="11"/>
  <c r="G1382" i="11"/>
  <c r="I1382" i="11" s="1"/>
  <c r="Y1382" i="11" s="1"/>
  <c r="H1382" i="11"/>
  <c r="G1383" i="11"/>
  <c r="I1383" i="11" s="1"/>
  <c r="Y1383" i="11" s="1"/>
  <c r="H1383" i="11"/>
  <c r="G1384" i="11"/>
  <c r="I1384" i="11" s="1"/>
  <c r="Y1384" i="11" s="1"/>
  <c r="H1384" i="11"/>
  <c r="G1385" i="11"/>
  <c r="I1385" i="11" s="1"/>
  <c r="Y1385" i="11" s="1"/>
  <c r="H1385" i="11"/>
  <c r="G1386" i="11"/>
  <c r="I1386" i="11" s="1"/>
  <c r="Y1386" i="11" s="1"/>
  <c r="H1386" i="11"/>
  <c r="G1387" i="11"/>
  <c r="I1387" i="11" s="1"/>
  <c r="Y1387" i="11" s="1"/>
  <c r="H1387" i="11"/>
  <c r="G1388" i="11"/>
  <c r="I1388" i="11" s="1"/>
  <c r="Y1388" i="11" s="1"/>
  <c r="H1388" i="11"/>
  <c r="G1389" i="11"/>
  <c r="I1389" i="11" s="1"/>
  <c r="Y1389" i="11" s="1"/>
  <c r="H1389" i="11"/>
  <c r="G1390" i="11"/>
  <c r="I1390" i="11" s="1"/>
  <c r="Y1390" i="11" s="1"/>
  <c r="H1390" i="11"/>
  <c r="G1391" i="11"/>
  <c r="I1391" i="11" s="1"/>
  <c r="Y1391" i="11" s="1"/>
  <c r="H1391" i="11"/>
  <c r="G1392" i="11"/>
  <c r="I1392" i="11" s="1"/>
  <c r="Y1392" i="11" s="1"/>
  <c r="H1392" i="11"/>
  <c r="G1393" i="11"/>
  <c r="I1393" i="11" s="1"/>
  <c r="Y1393" i="11" s="1"/>
  <c r="H1393" i="11"/>
  <c r="G1394" i="11"/>
  <c r="I1394" i="11" s="1"/>
  <c r="Y1394" i="11" s="1"/>
  <c r="H1394" i="11"/>
  <c r="G1395" i="11"/>
  <c r="I1395" i="11" s="1"/>
  <c r="Y1395" i="11" s="1"/>
  <c r="H1395" i="11"/>
  <c r="G1396" i="11"/>
  <c r="I1396" i="11" s="1"/>
  <c r="Y1396" i="11" s="1"/>
  <c r="H1396" i="11"/>
  <c r="G1397" i="11"/>
  <c r="I1397" i="11" s="1"/>
  <c r="Y1397" i="11" s="1"/>
  <c r="H1397" i="11"/>
  <c r="G1398" i="11"/>
  <c r="I1398" i="11" s="1"/>
  <c r="Y1398" i="11" s="1"/>
  <c r="H1398" i="11"/>
  <c r="G1399" i="11"/>
  <c r="I1399" i="11" s="1"/>
  <c r="Y1399" i="11" s="1"/>
  <c r="H1399" i="11"/>
  <c r="G1400" i="11"/>
  <c r="I1400" i="11" s="1"/>
  <c r="Y1400" i="11" s="1"/>
  <c r="H1400" i="11"/>
  <c r="G1401" i="11"/>
  <c r="I1401" i="11" s="1"/>
  <c r="Y1401" i="11" s="1"/>
  <c r="H1401" i="11"/>
  <c r="G1402" i="11"/>
  <c r="I1402" i="11" s="1"/>
  <c r="Y1402" i="11" s="1"/>
  <c r="H1402" i="11"/>
  <c r="G1403" i="11"/>
  <c r="I1403" i="11" s="1"/>
  <c r="Y1403" i="11" s="1"/>
  <c r="H1403" i="11"/>
  <c r="G1404" i="11"/>
  <c r="I1404" i="11" s="1"/>
  <c r="Y1404" i="11" s="1"/>
  <c r="H1404" i="11"/>
  <c r="G1405" i="11"/>
  <c r="I1405" i="11" s="1"/>
  <c r="Y1405" i="11" s="1"/>
  <c r="H1405" i="11"/>
  <c r="G1406" i="11"/>
  <c r="I1406" i="11" s="1"/>
  <c r="Y1406" i="11" s="1"/>
  <c r="H1406" i="11"/>
  <c r="G1407" i="11"/>
  <c r="I1407" i="11" s="1"/>
  <c r="Y1407" i="11" s="1"/>
  <c r="H1407" i="11"/>
  <c r="G1408" i="11"/>
  <c r="I1408" i="11" s="1"/>
  <c r="Y1408" i="11" s="1"/>
  <c r="H1408" i="11"/>
  <c r="G1409" i="11"/>
  <c r="I1409" i="11" s="1"/>
  <c r="Y1409" i="11" s="1"/>
  <c r="H1409" i="11"/>
  <c r="G1410" i="11"/>
  <c r="I1410" i="11" s="1"/>
  <c r="Y1410" i="11" s="1"/>
  <c r="H1410" i="11"/>
  <c r="G1411" i="11"/>
  <c r="I1411" i="11" s="1"/>
  <c r="Y1411" i="11" s="1"/>
  <c r="H1411" i="11"/>
  <c r="G1412" i="11"/>
  <c r="I1412" i="11" s="1"/>
  <c r="Y1412" i="11" s="1"/>
  <c r="H1412" i="11"/>
  <c r="G1413" i="11"/>
  <c r="I1413" i="11" s="1"/>
  <c r="Y1413" i="11" s="1"/>
  <c r="H1413" i="11"/>
  <c r="G1414" i="11"/>
  <c r="I1414" i="11" s="1"/>
  <c r="Y1414" i="11" s="1"/>
  <c r="H1414" i="11"/>
  <c r="G1415" i="11"/>
  <c r="I1415" i="11" s="1"/>
  <c r="Y1415" i="11" s="1"/>
  <c r="H1415" i="11"/>
  <c r="G1416" i="11"/>
  <c r="I1416" i="11" s="1"/>
  <c r="Y1416" i="11" s="1"/>
  <c r="H1416" i="11"/>
  <c r="G1417" i="11"/>
  <c r="I1417" i="11" s="1"/>
  <c r="Y1417" i="11" s="1"/>
  <c r="H1417" i="11"/>
  <c r="G1418" i="11"/>
  <c r="I1418" i="11" s="1"/>
  <c r="Y1418" i="11" s="1"/>
  <c r="H1418" i="11"/>
  <c r="G1419" i="11"/>
  <c r="I1419" i="11" s="1"/>
  <c r="Y1419" i="11" s="1"/>
  <c r="H1419" i="11"/>
  <c r="G1420" i="11"/>
  <c r="I1420" i="11" s="1"/>
  <c r="Y1420" i="11" s="1"/>
  <c r="H1420" i="11"/>
  <c r="G1421" i="11"/>
  <c r="I1421" i="11" s="1"/>
  <c r="Y1421" i="11" s="1"/>
  <c r="H1421" i="11"/>
  <c r="G1422" i="11"/>
  <c r="I1422" i="11" s="1"/>
  <c r="Y1422" i="11" s="1"/>
  <c r="H1422" i="11"/>
  <c r="G1423" i="11"/>
  <c r="I1423" i="11" s="1"/>
  <c r="Y1423" i="11" s="1"/>
  <c r="H1423" i="11"/>
  <c r="G1424" i="11"/>
  <c r="I1424" i="11" s="1"/>
  <c r="Y1424" i="11" s="1"/>
  <c r="H1424" i="11"/>
  <c r="G1425" i="11"/>
  <c r="I1425" i="11" s="1"/>
  <c r="Y1425" i="11" s="1"/>
  <c r="H1425" i="11"/>
  <c r="G1426" i="11"/>
  <c r="I1426" i="11" s="1"/>
  <c r="Y1426" i="11" s="1"/>
  <c r="H1426" i="11"/>
  <c r="G1427" i="11"/>
  <c r="I1427" i="11" s="1"/>
  <c r="Y1427" i="11" s="1"/>
  <c r="H1427" i="11"/>
  <c r="G1428" i="11"/>
  <c r="I1428" i="11" s="1"/>
  <c r="Y1428" i="11" s="1"/>
  <c r="H1428" i="11"/>
  <c r="G1429" i="11"/>
  <c r="I1429" i="11" s="1"/>
  <c r="Y1429" i="11" s="1"/>
  <c r="H1429" i="11"/>
  <c r="G1430" i="11"/>
  <c r="I1430" i="11" s="1"/>
  <c r="Y1430" i="11" s="1"/>
  <c r="H1430" i="11"/>
  <c r="G1431" i="11"/>
  <c r="I1431" i="11" s="1"/>
  <c r="Y1431" i="11" s="1"/>
  <c r="H1431" i="11"/>
  <c r="G1432" i="11"/>
  <c r="I1432" i="11" s="1"/>
  <c r="Y1432" i="11" s="1"/>
  <c r="H1432" i="11"/>
  <c r="G1433" i="11"/>
  <c r="I1433" i="11" s="1"/>
  <c r="Y1433" i="11" s="1"/>
  <c r="H1433" i="11"/>
  <c r="G1434" i="11"/>
  <c r="I1434" i="11" s="1"/>
  <c r="Y1434" i="11" s="1"/>
  <c r="H1434" i="11"/>
  <c r="G1435" i="11"/>
  <c r="I1435" i="11" s="1"/>
  <c r="Y1435" i="11" s="1"/>
  <c r="H1435" i="11"/>
  <c r="G1436" i="11"/>
  <c r="I1436" i="11" s="1"/>
  <c r="Y1436" i="11" s="1"/>
  <c r="H1436" i="11"/>
  <c r="G1437" i="11"/>
  <c r="I1437" i="11" s="1"/>
  <c r="Y1437" i="11" s="1"/>
  <c r="H1437" i="11"/>
  <c r="G1438" i="11"/>
  <c r="I1438" i="11" s="1"/>
  <c r="Y1438" i="11" s="1"/>
  <c r="H1438" i="11"/>
  <c r="G1439" i="11"/>
  <c r="I1439" i="11" s="1"/>
  <c r="Y1439" i="11" s="1"/>
  <c r="H1439" i="11"/>
  <c r="G1440" i="11"/>
  <c r="I1440" i="11" s="1"/>
  <c r="Y1440" i="11" s="1"/>
  <c r="H1440" i="11"/>
  <c r="G1441" i="11"/>
  <c r="I1441" i="11" s="1"/>
  <c r="Y1441" i="11" s="1"/>
  <c r="H1441" i="11"/>
  <c r="G1442" i="11"/>
  <c r="I1442" i="11" s="1"/>
  <c r="Y1442" i="11" s="1"/>
  <c r="H1442" i="11"/>
  <c r="G1443" i="11"/>
  <c r="I1443" i="11" s="1"/>
  <c r="Y1443" i="11" s="1"/>
  <c r="H1443" i="11"/>
  <c r="G1444" i="11"/>
  <c r="I1444" i="11" s="1"/>
  <c r="Y1444" i="11" s="1"/>
  <c r="H1444" i="11"/>
  <c r="G1445" i="11"/>
  <c r="I1445" i="11" s="1"/>
  <c r="Y1445" i="11" s="1"/>
  <c r="H1445" i="11"/>
  <c r="G1446" i="11"/>
  <c r="I1446" i="11" s="1"/>
  <c r="Y1446" i="11" s="1"/>
  <c r="H1446" i="11"/>
  <c r="G1447" i="11"/>
  <c r="I1447" i="11" s="1"/>
  <c r="Y1447" i="11" s="1"/>
  <c r="H1447" i="11"/>
  <c r="G1448" i="11"/>
  <c r="I1448" i="11" s="1"/>
  <c r="Y1448" i="11" s="1"/>
  <c r="H1448" i="11"/>
  <c r="G1449" i="11"/>
  <c r="I1449" i="11" s="1"/>
  <c r="Y1449" i="11" s="1"/>
  <c r="H1449" i="11"/>
  <c r="G1450" i="11"/>
  <c r="I1450" i="11" s="1"/>
  <c r="Y1450" i="11" s="1"/>
  <c r="H1450" i="11"/>
  <c r="G1451" i="11"/>
  <c r="I1451" i="11" s="1"/>
  <c r="Y1451" i="11" s="1"/>
  <c r="H1451" i="11"/>
  <c r="G1452" i="11"/>
  <c r="I1452" i="11" s="1"/>
  <c r="Y1452" i="11" s="1"/>
  <c r="H1452" i="11"/>
  <c r="G1453" i="11"/>
  <c r="I1453" i="11" s="1"/>
  <c r="Y1453" i="11" s="1"/>
  <c r="H1453" i="11"/>
  <c r="G1454" i="11"/>
  <c r="I1454" i="11" s="1"/>
  <c r="Y1454" i="11" s="1"/>
  <c r="H1454" i="11"/>
  <c r="G1455" i="11"/>
  <c r="I1455" i="11" s="1"/>
  <c r="Y1455" i="11" s="1"/>
  <c r="H1455" i="11"/>
  <c r="G1456" i="11"/>
  <c r="I1456" i="11" s="1"/>
  <c r="Y1456" i="11" s="1"/>
  <c r="H1456" i="11"/>
  <c r="G1457" i="11"/>
  <c r="I1457" i="11" s="1"/>
  <c r="Y1457" i="11" s="1"/>
  <c r="H1457" i="11"/>
  <c r="G1458" i="11"/>
  <c r="I1458" i="11" s="1"/>
  <c r="Y1458" i="11" s="1"/>
  <c r="H1458" i="11"/>
  <c r="G1459" i="11"/>
  <c r="I1459" i="11" s="1"/>
  <c r="Y1459" i="11" s="1"/>
  <c r="H1459" i="11"/>
  <c r="G1460" i="11"/>
  <c r="I1460" i="11" s="1"/>
  <c r="Y1460" i="11" s="1"/>
  <c r="H1460" i="11"/>
  <c r="G1461" i="11"/>
  <c r="I1461" i="11" s="1"/>
  <c r="Y1461" i="11" s="1"/>
  <c r="H1461" i="11"/>
  <c r="G1462" i="11"/>
  <c r="I1462" i="11" s="1"/>
  <c r="Y1462" i="11" s="1"/>
  <c r="H1462" i="11"/>
  <c r="G1463" i="11"/>
  <c r="I1463" i="11" s="1"/>
  <c r="Y1463" i="11" s="1"/>
  <c r="H1463" i="11"/>
  <c r="G1464" i="11"/>
  <c r="I1464" i="11" s="1"/>
  <c r="Y1464" i="11" s="1"/>
  <c r="H1464" i="11"/>
  <c r="G1465" i="11"/>
  <c r="I1465" i="11" s="1"/>
  <c r="Y1465" i="11" s="1"/>
  <c r="H1465" i="11"/>
  <c r="G1466" i="11"/>
  <c r="I1466" i="11" s="1"/>
  <c r="Y1466" i="11" s="1"/>
  <c r="H1466" i="11"/>
  <c r="G1467" i="11"/>
  <c r="I1467" i="11" s="1"/>
  <c r="Y1467" i="11" s="1"/>
  <c r="H1467" i="11"/>
  <c r="G1468" i="11"/>
  <c r="I1468" i="11" s="1"/>
  <c r="Y1468" i="11" s="1"/>
  <c r="H1468" i="11"/>
  <c r="G1469" i="11"/>
  <c r="I1469" i="11" s="1"/>
  <c r="Y1469" i="11" s="1"/>
  <c r="H1469" i="11"/>
  <c r="G1470" i="11"/>
  <c r="I1470" i="11" s="1"/>
  <c r="Y1470" i="11" s="1"/>
  <c r="H1470" i="11"/>
  <c r="G1471" i="11"/>
  <c r="I1471" i="11" s="1"/>
  <c r="Y1471" i="11" s="1"/>
  <c r="H1471" i="11"/>
  <c r="G1472" i="11"/>
  <c r="I1472" i="11" s="1"/>
  <c r="Y1472" i="11" s="1"/>
  <c r="H1472" i="11"/>
  <c r="G1473" i="11"/>
  <c r="I1473" i="11" s="1"/>
  <c r="Y1473" i="11" s="1"/>
  <c r="H1473" i="11"/>
  <c r="G1474" i="11"/>
  <c r="I1474" i="11" s="1"/>
  <c r="Y1474" i="11" s="1"/>
  <c r="H1474" i="11"/>
  <c r="G1475" i="11"/>
  <c r="I1475" i="11" s="1"/>
  <c r="Y1475" i="11" s="1"/>
  <c r="H1475" i="11"/>
  <c r="G1476" i="11"/>
  <c r="I1476" i="11" s="1"/>
  <c r="Y1476" i="11" s="1"/>
  <c r="H1476" i="11"/>
  <c r="G1477" i="11"/>
  <c r="I1477" i="11" s="1"/>
  <c r="Y1477" i="11" s="1"/>
  <c r="H1477" i="11"/>
  <c r="G1478" i="11"/>
  <c r="I1478" i="11" s="1"/>
  <c r="Y1478" i="11" s="1"/>
  <c r="H1478" i="11"/>
  <c r="G1479" i="11"/>
  <c r="I1479" i="11" s="1"/>
  <c r="Y1479" i="11" s="1"/>
  <c r="H1479" i="11"/>
  <c r="G1480" i="11"/>
  <c r="I1480" i="11" s="1"/>
  <c r="Y1480" i="11" s="1"/>
  <c r="H1480" i="11"/>
  <c r="G1481" i="11"/>
  <c r="I1481" i="11" s="1"/>
  <c r="Y1481" i="11" s="1"/>
  <c r="H1481" i="11"/>
  <c r="G1482" i="11"/>
  <c r="I1482" i="11" s="1"/>
  <c r="Y1482" i="11" s="1"/>
  <c r="H1482" i="11"/>
  <c r="G1483" i="11"/>
  <c r="I1483" i="11" s="1"/>
  <c r="Y1483" i="11" s="1"/>
  <c r="H1483" i="11"/>
  <c r="G1484" i="11"/>
  <c r="I1484" i="11" s="1"/>
  <c r="Y1484" i="11" s="1"/>
  <c r="H1484" i="11"/>
  <c r="G1485" i="11"/>
  <c r="I1485" i="11" s="1"/>
  <c r="Y1485" i="11" s="1"/>
  <c r="H1485" i="11"/>
  <c r="G1486" i="11"/>
  <c r="I1486" i="11" s="1"/>
  <c r="Y1486" i="11" s="1"/>
  <c r="H1486" i="11"/>
  <c r="G1487" i="11"/>
  <c r="I1487" i="11" s="1"/>
  <c r="Y1487" i="11" s="1"/>
  <c r="H1487" i="11"/>
  <c r="G1488" i="11"/>
  <c r="I1488" i="11" s="1"/>
  <c r="Y1488" i="11" s="1"/>
  <c r="H1488" i="11"/>
  <c r="G1489" i="11"/>
  <c r="I1489" i="11" s="1"/>
  <c r="Y1489" i="11" s="1"/>
  <c r="H1489" i="11"/>
  <c r="G1490" i="11"/>
  <c r="I1490" i="11" s="1"/>
  <c r="Y1490" i="11" s="1"/>
  <c r="H1490" i="11"/>
  <c r="G1491" i="11"/>
  <c r="I1491" i="11" s="1"/>
  <c r="Y1491" i="11" s="1"/>
  <c r="H1491" i="11"/>
  <c r="G1492" i="11"/>
  <c r="I1492" i="11" s="1"/>
  <c r="Y1492" i="11" s="1"/>
  <c r="H1492" i="11"/>
  <c r="G1493" i="11"/>
  <c r="I1493" i="11" s="1"/>
  <c r="Y1493" i="11" s="1"/>
  <c r="H1493" i="11"/>
  <c r="G1494" i="11"/>
  <c r="I1494" i="11" s="1"/>
  <c r="Y1494" i="11" s="1"/>
  <c r="H1494" i="11"/>
  <c r="G1495" i="11"/>
  <c r="I1495" i="11" s="1"/>
  <c r="Y1495" i="11" s="1"/>
  <c r="H1495" i="11"/>
  <c r="G1496" i="11"/>
  <c r="I1496" i="11" s="1"/>
  <c r="Y1496" i="11" s="1"/>
  <c r="H1496" i="11"/>
  <c r="G1497" i="11"/>
  <c r="I1497" i="11" s="1"/>
  <c r="Y1497" i="11" s="1"/>
  <c r="H1497" i="11"/>
  <c r="G1498" i="11"/>
  <c r="I1498" i="11" s="1"/>
  <c r="Y1498" i="11" s="1"/>
  <c r="H1498" i="11"/>
  <c r="G1499" i="11"/>
  <c r="I1499" i="11" s="1"/>
  <c r="Y1499" i="11" s="1"/>
  <c r="H1499" i="11"/>
  <c r="G1500" i="11"/>
  <c r="I1500" i="11" s="1"/>
  <c r="Y1500" i="11" s="1"/>
  <c r="H1500" i="11"/>
  <c r="G1501" i="11"/>
  <c r="I1501" i="11" s="1"/>
  <c r="Y1501" i="11" s="1"/>
  <c r="H1501" i="11"/>
  <c r="G1502" i="11"/>
  <c r="I1502" i="11" s="1"/>
  <c r="Y1502" i="11" s="1"/>
  <c r="H1502" i="11"/>
  <c r="G1503" i="11"/>
  <c r="I1503" i="11" s="1"/>
  <c r="Y1503" i="11" s="1"/>
  <c r="H1503" i="11"/>
  <c r="G1504" i="11"/>
  <c r="I1504" i="11" s="1"/>
  <c r="Y1504" i="11" s="1"/>
  <c r="H1504" i="11"/>
  <c r="G1505" i="11"/>
  <c r="I1505" i="11" s="1"/>
  <c r="Y1505" i="11" s="1"/>
  <c r="H1505" i="11"/>
  <c r="G1506" i="11"/>
  <c r="I1506" i="11" s="1"/>
  <c r="Y1506" i="11" s="1"/>
  <c r="H1506" i="11"/>
  <c r="G1507" i="11"/>
  <c r="I1507" i="11" s="1"/>
  <c r="Y1507" i="11" s="1"/>
  <c r="H1507" i="11"/>
  <c r="G1508" i="11"/>
  <c r="I1508" i="11" s="1"/>
  <c r="Y1508" i="11" s="1"/>
  <c r="H1508" i="11"/>
  <c r="G1509" i="11"/>
  <c r="I1509" i="11" s="1"/>
  <c r="Y1509" i="11" s="1"/>
  <c r="H1509" i="11"/>
  <c r="G1510" i="11"/>
  <c r="I1510" i="11" s="1"/>
  <c r="Y1510" i="11" s="1"/>
  <c r="H1510" i="11"/>
  <c r="G1511" i="11"/>
  <c r="I1511" i="11" s="1"/>
  <c r="Y1511" i="11" s="1"/>
  <c r="H1511" i="11"/>
  <c r="G1512" i="11"/>
  <c r="I1512" i="11" s="1"/>
  <c r="Y1512" i="11" s="1"/>
  <c r="H1512" i="11"/>
  <c r="G1513" i="11"/>
  <c r="I1513" i="11" s="1"/>
  <c r="Y1513" i="11" s="1"/>
  <c r="H1513" i="11"/>
  <c r="G1514" i="11"/>
  <c r="I1514" i="11" s="1"/>
  <c r="Y1514" i="11" s="1"/>
  <c r="H1514" i="11"/>
  <c r="G1515" i="11"/>
  <c r="I1515" i="11" s="1"/>
  <c r="Y1515" i="11" s="1"/>
  <c r="H1515" i="11"/>
  <c r="G1516" i="11"/>
  <c r="I1516" i="11" s="1"/>
  <c r="Y1516" i="11" s="1"/>
  <c r="H1516" i="11"/>
  <c r="G1517" i="11"/>
  <c r="I1517" i="11" s="1"/>
  <c r="Y1517" i="11" s="1"/>
  <c r="H1517" i="11"/>
  <c r="G1518" i="11"/>
  <c r="I1518" i="11" s="1"/>
  <c r="Y1518" i="11" s="1"/>
  <c r="H1518" i="11"/>
  <c r="G1519" i="11"/>
  <c r="I1519" i="11" s="1"/>
  <c r="Y1519" i="11" s="1"/>
  <c r="H1519" i="11"/>
  <c r="G1520" i="11"/>
  <c r="I1520" i="11" s="1"/>
  <c r="Y1520" i="11" s="1"/>
  <c r="H1520" i="11"/>
  <c r="G1521" i="11"/>
  <c r="I1521" i="11" s="1"/>
  <c r="Y1521" i="11" s="1"/>
  <c r="H1521" i="11"/>
  <c r="G1522" i="11"/>
  <c r="I1522" i="11" s="1"/>
  <c r="Y1522" i="11" s="1"/>
  <c r="H1522" i="11"/>
  <c r="G1523" i="11"/>
  <c r="I1523" i="11" s="1"/>
  <c r="Y1523" i="11" s="1"/>
  <c r="H1523" i="11"/>
  <c r="G1524" i="11"/>
  <c r="I1524" i="11" s="1"/>
  <c r="Y1524" i="11" s="1"/>
  <c r="H1524" i="11"/>
  <c r="G1525" i="11"/>
  <c r="I1525" i="11" s="1"/>
  <c r="Y1525" i="11" s="1"/>
  <c r="H1525" i="11"/>
  <c r="G1526" i="11"/>
  <c r="I1526" i="11" s="1"/>
  <c r="Y1526" i="11" s="1"/>
  <c r="H1526" i="11"/>
  <c r="G1527" i="11"/>
  <c r="I1527" i="11" s="1"/>
  <c r="Y1527" i="11" s="1"/>
  <c r="H1527" i="11"/>
  <c r="G1528" i="11"/>
  <c r="I1528" i="11" s="1"/>
  <c r="Y1528" i="11" s="1"/>
  <c r="H1528" i="11"/>
  <c r="G1529" i="11"/>
  <c r="I1529" i="11" s="1"/>
  <c r="Y1529" i="11" s="1"/>
  <c r="H1529" i="11"/>
  <c r="G1530" i="11"/>
  <c r="I1530" i="11" s="1"/>
  <c r="Y1530" i="11" s="1"/>
  <c r="H1530" i="11"/>
  <c r="G1531" i="11"/>
  <c r="I1531" i="11" s="1"/>
  <c r="Y1531" i="11" s="1"/>
  <c r="H1531" i="11"/>
  <c r="G1532" i="11"/>
  <c r="I1532" i="11" s="1"/>
  <c r="Y1532" i="11" s="1"/>
  <c r="H1532" i="11"/>
  <c r="G1533" i="11"/>
  <c r="I1533" i="11" s="1"/>
  <c r="Y1533" i="11" s="1"/>
  <c r="H1533" i="11"/>
  <c r="G1534" i="11"/>
  <c r="I1534" i="11" s="1"/>
  <c r="Y1534" i="11" s="1"/>
  <c r="H1534" i="11"/>
  <c r="G1535" i="11"/>
  <c r="I1535" i="11" s="1"/>
  <c r="Y1535" i="11" s="1"/>
  <c r="H1535" i="11"/>
  <c r="G1536" i="11"/>
  <c r="I1536" i="11" s="1"/>
  <c r="Y1536" i="11" s="1"/>
  <c r="H1536" i="11"/>
  <c r="G1537" i="11"/>
  <c r="I1537" i="11" s="1"/>
  <c r="Y1537" i="11" s="1"/>
  <c r="H1537" i="11"/>
  <c r="G1538" i="11"/>
  <c r="I1538" i="11" s="1"/>
  <c r="Y1538" i="11" s="1"/>
  <c r="H1538" i="11"/>
  <c r="G1539" i="11"/>
  <c r="I1539" i="11" s="1"/>
  <c r="Y1539" i="11" s="1"/>
  <c r="H1539" i="11"/>
  <c r="G1540" i="11"/>
  <c r="I1540" i="11" s="1"/>
  <c r="Y1540" i="11" s="1"/>
  <c r="H1540" i="11"/>
  <c r="G1541" i="11"/>
  <c r="I1541" i="11" s="1"/>
  <c r="Y1541" i="11" s="1"/>
  <c r="H1541" i="11"/>
  <c r="G1542" i="11"/>
  <c r="I1542" i="11" s="1"/>
  <c r="Y1542" i="11" s="1"/>
  <c r="H1542" i="11"/>
  <c r="G1543" i="11"/>
  <c r="I1543" i="11" s="1"/>
  <c r="Y1543" i="11" s="1"/>
  <c r="H1543" i="11"/>
  <c r="G1544" i="11"/>
  <c r="I1544" i="11" s="1"/>
  <c r="Y1544" i="11" s="1"/>
  <c r="H1544" i="11"/>
  <c r="G1545" i="11"/>
  <c r="I1545" i="11" s="1"/>
  <c r="Y1545" i="11" s="1"/>
  <c r="H1545" i="11"/>
  <c r="G1546" i="11"/>
  <c r="I1546" i="11" s="1"/>
  <c r="Y1546" i="11" s="1"/>
  <c r="H1546" i="11"/>
  <c r="G1547" i="11"/>
  <c r="I1547" i="11" s="1"/>
  <c r="Y1547" i="11" s="1"/>
  <c r="H1547" i="11"/>
  <c r="G1548" i="11"/>
  <c r="I1548" i="11" s="1"/>
  <c r="Y1548" i="11" s="1"/>
  <c r="H1548" i="11"/>
  <c r="G1549" i="11"/>
  <c r="I1549" i="11" s="1"/>
  <c r="Y1549" i="11" s="1"/>
  <c r="H1549" i="11"/>
  <c r="G1550" i="11"/>
  <c r="I1550" i="11" s="1"/>
  <c r="Y1550" i="11" s="1"/>
  <c r="H1550" i="11"/>
  <c r="G1551" i="11"/>
  <c r="I1551" i="11" s="1"/>
  <c r="Y1551" i="11" s="1"/>
  <c r="H1551" i="11"/>
  <c r="G1552" i="11"/>
  <c r="I1552" i="11" s="1"/>
  <c r="Y1552" i="11" s="1"/>
  <c r="H1552" i="11"/>
  <c r="G1553" i="11"/>
  <c r="I1553" i="11" s="1"/>
  <c r="Y1553" i="11" s="1"/>
  <c r="H1553" i="11"/>
  <c r="G1554" i="11"/>
  <c r="I1554" i="11" s="1"/>
  <c r="Y1554" i="11" s="1"/>
  <c r="H1554" i="11"/>
  <c r="G1555" i="11"/>
  <c r="I1555" i="11" s="1"/>
  <c r="Y1555" i="11" s="1"/>
  <c r="H1555" i="11"/>
  <c r="G1556" i="11"/>
  <c r="I1556" i="11" s="1"/>
  <c r="Y1556" i="11" s="1"/>
  <c r="H1556" i="11"/>
  <c r="G1557" i="11"/>
  <c r="I1557" i="11" s="1"/>
  <c r="Y1557" i="11" s="1"/>
  <c r="H1557" i="11"/>
  <c r="G1558" i="11"/>
  <c r="I1558" i="11" s="1"/>
  <c r="Y1558" i="11" s="1"/>
  <c r="H1558" i="11"/>
  <c r="G1559" i="11"/>
  <c r="I1559" i="11" s="1"/>
  <c r="Y1559" i="11" s="1"/>
  <c r="H1559" i="11"/>
  <c r="G1560" i="11"/>
  <c r="I1560" i="11" s="1"/>
  <c r="Y1560" i="11" s="1"/>
  <c r="H1560" i="11"/>
  <c r="G1561" i="11"/>
  <c r="I1561" i="11" s="1"/>
  <c r="Y1561" i="11" s="1"/>
  <c r="H1561" i="11"/>
  <c r="G1562" i="11"/>
  <c r="I1562" i="11" s="1"/>
  <c r="Y1562" i="11" s="1"/>
  <c r="H1562" i="11"/>
  <c r="G1563" i="11"/>
  <c r="I1563" i="11" s="1"/>
  <c r="Y1563" i="11" s="1"/>
  <c r="H1563" i="11"/>
  <c r="G1564" i="11"/>
  <c r="I1564" i="11" s="1"/>
  <c r="Y1564" i="11" s="1"/>
  <c r="H1564" i="11"/>
  <c r="G1565" i="11"/>
  <c r="I1565" i="11" s="1"/>
  <c r="Y1565" i="11" s="1"/>
  <c r="H1565" i="11"/>
  <c r="G1566" i="11"/>
  <c r="I1566" i="11" s="1"/>
  <c r="Y1566" i="11" s="1"/>
  <c r="H1566" i="11"/>
  <c r="G1567" i="11"/>
  <c r="I1567" i="11" s="1"/>
  <c r="Y1567" i="11" s="1"/>
  <c r="H1567" i="11"/>
  <c r="G1568" i="11"/>
  <c r="I1568" i="11" s="1"/>
  <c r="Y1568" i="11" s="1"/>
  <c r="H1568" i="11"/>
  <c r="G1569" i="11"/>
  <c r="I1569" i="11" s="1"/>
  <c r="Y1569" i="11" s="1"/>
  <c r="H1569" i="11"/>
  <c r="G1570" i="11"/>
  <c r="I1570" i="11" s="1"/>
  <c r="Y1570" i="11" s="1"/>
  <c r="H1570" i="11"/>
  <c r="G1571" i="11"/>
  <c r="I1571" i="11" s="1"/>
  <c r="Y1571" i="11" s="1"/>
  <c r="H1571" i="11"/>
  <c r="G1572" i="11"/>
  <c r="I1572" i="11" s="1"/>
  <c r="Y1572" i="11" s="1"/>
  <c r="H1572" i="11"/>
  <c r="G1573" i="11"/>
  <c r="I1573" i="11" s="1"/>
  <c r="Y1573" i="11" s="1"/>
  <c r="H1573" i="11"/>
  <c r="G1574" i="11"/>
  <c r="I1574" i="11" s="1"/>
  <c r="Y1574" i="11" s="1"/>
  <c r="H1574" i="11"/>
  <c r="G1575" i="11"/>
  <c r="I1575" i="11" s="1"/>
  <c r="Y1575" i="11" s="1"/>
  <c r="H1575" i="11"/>
  <c r="G1576" i="11"/>
  <c r="I1576" i="11" s="1"/>
  <c r="Y1576" i="11" s="1"/>
  <c r="H1576" i="11"/>
  <c r="G1577" i="11"/>
  <c r="I1577" i="11" s="1"/>
  <c r="Y1577" i="11" s="1"/>
  <c r="H1577" i="11"/>
  <c r="G1578" i="11"/>
  <c r="I1578" i="11" s="1"/>
  <c r="Y1578" i="11" s="1"/>
  <c r="H1578" i="11"/>
  <c r="G1579" i="11"/>
  <c r="I1579" i="11" s="1"/>
  <c r="Y1579" i="11" s="1"/>
  <c r="H1579" i="11"/>
  <c r="G1580" i="11"/>
  <c r="I1580" i="11" s="1"/>
  <c r="Y1580" i="11" s="1"/>
  <c r="H1580" i="11"/>
  <c r="G1581" i="11"/>
  <c r="I1581" i="11" s="1"/>
  <c r="Y1581" i="11" s="1"/>
  <c r="H1581" i="11"/>
  <c r="G1582" i="11"/>
  <c r="I1582" i="11" s="1"/>
  <c r="Y1582" i="11" s="1"/>
  <c r="H1582" i="11"/>
  <c r="G1583" i="11"/>
  <c r="I1583" i="11" s="1"/>
  <c r="Y1583" i="11" s="1"/>
  <c r="H1583" i="11"/>
  <c r="G1584" i="11"/>
  <c r="I1584" i="11" s="1"/>
  <c r="Y1584" i="11" s="1"/>
  <c r="H1584" i="11"/>
  <c r="G1585" i="11"/>
  <c r="I1585" i="11" s="1"/>
  <c r="Y1585" i="11" s="1"/>
  <c r="H1585" i="11"/>
  <c r="G1586" i="11"/>
  <c r="I1586" i="11" s="1"/>
  <c r="Y1586" i="11" s="1"/>
  <c r="H1586" i="11"/>
  <c r="G1587" i="11"/>
  <c r="I1587" i="11" s="1"/>
  <c r="Y1587" i="11" s="1"/>
  <c r="H1587" i="11"/>
  <c r="G1588" i="11"/>
  <c r="I1588" i="11" s="1"/>
  <c r="Y1588" i="11" s="1"/>
  <c r="H1588" i="11"/>
  <c r="G1589" i="11"/>
  <c r="I1589" i="11" s="1"/>
  <c r="Y1589" i="11" s="1"/>
  <c r="H1589" i="11"/>
  <c r="G1590" i="11"/>
  <c r="I1590" i="11" s="1"/>
  <c r="Y1590" i="11" s="1"/>
  <c r="H1590" i="11"/>
  <c r="G1591" i="11"/>
  <c r="I1591" i="11" s="1"/>
  <c r="Y1591" i="11" s="1"/>
  <c r="H1591" i="11"/>
  <c r="G1592" i="11"/>
  <c r="I1592" i="11" s="1"/>
  <c r="Y1592" i="11" s="1"/>
  <c r="H1592" i="11"/>
  <c r="G1593" i="11"/>
  <c r="I1593" i="11" s="1"/>
  <c r="Y1593" i="11" s="1"/>
  <c r="H1593" i="11"/>
  <c r="G1594" i="11"/>
  <c r="I1594" i="11" s="1"/>
  <c r="Y1594" i="11" s="1"/>
  <c r="H1594" i="11"/>
  <c r="G1595" i="11"/>
  <c r="I1595" i="11" s="1"/>
  <c r="Y1595" i="11" s="1"/>
  <c r="H1595" i="11"/>
  <c r="G1596" i="11"/>
  <c r="I1596" i="11" s="1"/>
  <c r="Y1596" i="11" s="1"/>
  <c r="H1596" i="11"/>
  <c r="G1597" i="11"/>
  <c r="I1597" i="11" s="1"/>
  <c r="Y1597" i="11" s="1"/>
  <c r="H1597" i="11"/>
  <c r="G1598" i="11"/>
  <c r="I1598" i="11" s="1"/>
  <c r="Y1598" i="11" s="1"/>
  <c r="H1598" i="11"/>
  <c r="G1599" i="11"/>
  <c r="I1599" i="11" s="1"/>
  <c r="Y1599" i="11" s="1"/>
  <c r="H1599" i="11"/>
  <c r="G1600" i="11"/>
  <c r="I1600" i="11" s="1"/>
  <c r="Y1600" i="11" s="1"/>
  <c r="H1600" i="11"/>
  <c r="G1601" i="11"/>
  <c r="I1601" i="11" s="1"/>
  <c r="Y1601" i="11" s="1"/>
  <c r="H1601" i="11"/>
  <c r="G1602" i="11"/>
  <c r="I1602" i="11" s="1"/>
  <c r="Y1602" i="11" s="1"/>
  <c r="H1602" i="11"/>
  <c r="G1603" i="11"/>
  <c r="I1603" i="11" s="1"/>
  <c r="Y1603" i="11" s="1"/>
  <c r="H1603" i="11"/>
  <c r="G1604" i="11"/>
  <c r="I1604" i="11" s="1"/>
  <c r="Y1604" i="11" s="1"/>
  <c r="H1604" i="11"/>
  <c r="G1605" i="11"/>
  <c r="I1605" i="11" s="1"/>
  <c r="Y1605" i="11" s="1"/>
  <c r="H1605" i="11"/>
  <c r="G1606" i="11"/>
  <c r="I1606" i="11" s="1"/>
  <c r="Y1606" i="11" s="1"/>
  <c r="H1606" i="11"/>
  <c r="G1607" i="11"/>
  <c r="I1607" i="11" s="1"/>
  <c r="Y1607" i="11" s="1"/>
  <c r="H1607" i="11"/>
  <c r="G1608" i="11"/>
  <c r="I1608" i="11" s="1"/>
  <c r="Y1608" i="11" s="1"/>
  <c r="H1608" i="11"/>
  <c r="G1609" i="11"/>
  <c r="I1609" i="11" s="1"/>
  <c r="Y1609" i="11" s="1"/>
  <c r="H1609" i="11"/>
  <c r="G1610" i="11"/>
  <c r="I1610" i="11" s="1"/>
  <c r="Y1610" i="11" s="1"/>
  <c r="H1610" i="11"/>
  <c r="G1611" i="11"/>
  <c r="I1611" i="11" s="1"/>
  <c r="Y1611" i="11" s="1"/>
  <c r="H1611" i="11"/>
  <c r="G1612" i="11"/>
  <c r="I1612" i="11" s="1"/>
  <c r="Y1612" i="11" s="1"/>
  <c r="H1612" i="11"/>
  <c r="G1613" i="11"/>
  <c r="I1613" i="11" s="1"/>
  <c r="Y1613" i="11" s="1"/>
  <c r="H1613" i="11"/>
  <c r="G1614" i="11"/>
  <c r="I1614" i="11" s="1"/>
  <c r="Y1614" i="11" s="1"/>
  <c r="H1614" i="11"/>
  <c r="G1615" i="11"/>
  <c r="I1615" i="11" s="1"/>
  <c r="Y1615" i="11" s="1"/>
  <c r="H1615" i="11"/>
  <c r="G1616" i="11"/>
  <c r="I1616" i="11" s="1"/>
  <c r="Y1616" i="11" s="1"/>
  <c r="H1616" i="11"/>
  <c r="G1617" i="11"/>
  <c r="I1617" i="11" s="1"/>
  <c r="Y1617" i="11" s="1"/>
  <c r="H1617" i="11"/>
  <c r="G1618" i="11"/>
  <c r="I1618" i="11" s="1"/>
  <c r="Y1618" i="11" s="1"/>
  <c r="H1618" i="11"/>
  <c r="G1619" i="11"/>
  <c r="I1619" i="11" s="1"/>
  <c r="Y1619" i="11" s="1"/>
  <c r="H1619" i="11"/>
  <c r="G1620" i="11"/>
  <c r="I1620" i="11" s="1"/>
  <c r="Y1620" i="11" s="1"/>
  <c r="H1620" i="11"/>
  <c r="G1621" i="11"/>
  <c r="I1621" i="11" s="1"/>
  <c r="Y1621" i="11" s="1"/>
  <c r="H1621" i="11"/>
  <c r="G1622" i="11"/>
  <c r="I1622" i="11" s="1"/>
  <c r="Y1622" i="11" s="1"/>
  <c r="H1622" i="11"/>
  <c r="G1623" i="11"/>
  <c r="I1623" i="11" s="1"/>
  <c r="Y1623" i="11" s="1"/>
  <c r="H1623" i="11"/>
  <c r="G1624" i="11"/>
  <c r="I1624" i="11" s="1"/>
  <c r="Y1624" i="11" s="1"/>
  <c r="H1624" i="11"/>
  <c r="G1625" i="11"/>
  <c r="I1625" i="11" s="1"/>
  <c r="Y1625" i="11" s="1"/>
  <c r="H1625" i="11"/>
  <c r="G1626" i="11"/>
  <c r="I1626" i="11" s="1"/>
  <c r="Y1626" i="11" s="1"/>
  <c r="H1626" i="11"/>
  <c r="G1627" i="11"/>
  <c r="I1627" i="11" s="1"/>
  <c r="Y1627" i="11" s="1"/>
  <c r="H1627" i="11"/>
  <c r="G1628" i="11"/>
  <c r="I1628" i="11" s="1"/>
  <c r="Y1628" i="11" s="1"/>
  <c r="H1628" i="11"/>
  <c r="G1629" i="11"/>
  <c r="I1629" i="11" s="1"/>
  <c r="Y1629" i="11" s="1"/>
  <c r="H1629" i="11"/>
  <c r="G1630" i="11"/>
  <c r="I1630" i="11" s="1"/>
  <c r="Y1630" i="11" s="1"/>
  <c r="H1630" i="11"/>
  <c r="G1631" i="11"/>
  <c r="I1631" i="11" s="1"/>
  <c r="Y1631" i="11" s="1"/>
  <c r="H1631" i="11"/>
  <c r="G1632" i="11"/>
  <c r="I1632" i="11" s="1"/>
  <c r="Y1632" i="11" s="1"/>
  <c r="H1632" i="11"/>
  <c r="G1633" i="11"/>
  <c r="I1633" i="11" s="1"/>
  <c r="Y1633" i="11" s="1"/>
  <c r="H1633" i="11"/>
  <c r="G1634" i="11"/>
  <c r="I1634" i="11" s="1"/>
  <c r="Y1634" i="11" s="1"/>
  <c r="H1634" i="11"/>
  <c r="G1635" i="11"/>
  <c r="I1635" i="11" s="1"/>
  <c r="Y1635" i="11" s="1"/>
  <c r="H1635" i="11"/>
  <c r="G1636" i="11"/>
  <c r="I1636" i="11" s="1"/>
  <c r="Y1636" i="11" s="1"/>
  <c r="H1636" i="11"/>
  <c r="G1637" i="11"/>
  <c r="I1637" i="11" s="1"/>
  <c r="Y1637" i="11" s="1"/>
  <c r="H1637" i="11"/>
  <c r="G1638" i="11"/>
  <c r="I1638" i="11" s="1"/>
  <c r="Y1638" i="11" s="1"/>
  <c r="H1638" i="11"/>
  <c r="G1639" i="11"/>
  <c r="I1639" i="11" s="1"/>
  <c r="Y1639" i="11" s="1"/>
  <c r="H1639" i="11"/>
  <c r="G1640" i="11"/>
  <c r="I1640" i="11" s="1"/>
  <c r="Y1640" i="11" s="1"/>
  <c r="H1640" i="11"/>
  <c r="G1641" i="11"/>
  <c r="I1641" i="11" s="1"/>
  <c r="Y1641" i="11" s="1"/>
  <c r="H1641" i="11"/>
  <c r="G1642" i="11"/>
  <c r="I1642" i="11" s="1"/>
  <c r="Y1642" i="11" s="1"/>
  <c r="H1642" i="11"/>
  <c r="G1643" i="11"/>
  <c r="I1643" i="11" s="1"/>
  <c r="Y1643" i="11" s="1"/>
  <c r="H1643" i="11"/>
  <c r="G1644" i="11"/>
  <c r="I1644" i="11" s="1"/>
  <c r="Y1644" i="11" s="1"/>
  <c r="H1644" i="11"/>
  <c r="G1645" i="11"/>
  <c r="I1645" i="11" s="1"/>
  <c r="Y1645" i="11" s="1"/>
  <c r="H1645" i="11"/>
  <c r="G1646" i="11"/>
  <c r="I1646" i="11" s="1"/>
  <c r="Y1646" i="11" s="1"/>
  <c r="H1646" i="11"/>
  <c r="G1647" i="11"/>
  <c r="I1647" i="11" s="1"/>
  <c r="Y1647" i="11" s="1"/>
  <c r="H1647" i="11"/>
  <c r="G1648" i="11"/>
  <c r="I1648" i="11" s="1"/>
  <c r="Y1648" i="11" s="1"/>
  <c r="H1648" i="11"/>
  <c r="G1649" i="11"/>
  <c r="I1649" i="11" s="1"/>
  <c r="Y1649" i="11" s="1"/>
  <c r="H1649" i="11"/>
  <c r="G1650" i="11"/>
  <c r="I1650" i="11" s="1"/>
  <c r="Y1650" i="11" s="1"/>
  <c r="H1650" i="11"/>
  <c r="G1651" i="11"/>
  <c r="I1651" i="11" s="1"/>
  <c r="Y1651" i="11" s="1"/>
  <c r="H1651" i="11"/>
  <c r="G1652" i="11"/>
  <c r="I1652" i="11" s="1"/>
  <c r="Y1652" i="11" s="1"/>
  <c r="H1652" i="11"/>
  <c r="G1653" i="11"/>
  <c r="I1653" i="11" s="1"/>
  <c r="Y1653" i="11" s="1"/>
  <c r="H1653" i="11"/>
  <c r="G1654" i="11"/>
  <c r="I1654" i="11" s="1"/>
  <c r="Y1654" i="11" s="1"/>
  <c r="H1654" i="11"/>
  <c r="G1655" i="11"/>
  <c r="I1655" i="11" s="1"/>
  <c r="Y1655" i="11" s="1"/>
  <c r="H1655" i="11"/>
  <c r="G1656" i="11"/>
  <c r="I1656" i="11" s="1"/>
  <c r="Y1656" i="11" s="1"/>
  <c r="H1656" i="11"/>
  <c r="G1657" i="11"/>
  <c r="I1657" i="11" s="1"/>
  <c r="Y1657" i="11" s="1"/>
  <c r="H1657" i="11"/>
  <c r="G1658" i="11"/>
  <c r="I1658" i="11" s="1"/>
  <c r="Y1658" i="11" s="1"/>
  <c r="H1658" i="11"/>
  <c r="G1659" i="11"/>
  <c r="I1659" i="11" s="1"/>
  <c r="Y1659" i="11" s="1"/>
  <c r="H1659" i="11"/>
  <c r="G1660" i="11"/>
  <c r="I1660" i="11" s="1"/>
  <c r="Y1660" i="11" s="1"/>
  <c r="H1660" i="11"/>
  <c r="G1661" i="11"/>
  <c r="I1661" i="11" s="1"/>
  <c r="Y1661" i="11" s="1"/>
  <c r="H1661" i="11"/>
  <c r="G1662" i="11"/>
  <c r="I1662" i="11" s="1"/>
  <c r="Y1662" i="11" s="1"/>
  <c r="H1662" i="11"/>
  <c r="G1663" i="11"/>
  <c r="I1663" i="11" s="1"/>
  <c r="Y1663" i="11" s="1"/>
  <c r="H1663" i="11"/>
  <c r="G1664" i="11"/>
  <c r="I1664" i="11" s="1"/>
  <c r="Y1664" i="11" s="1"/>
  <c r="H1664" i="11"/>
  <c r="G1665" i="11"/>
  <c r="I1665" i="11" s="1"/>
  <c r="Y1665" i="11" s="1"/>
  <c r="H1665" i="11"/>
  <c r="G1666" i="11"/>
  <c r="I1666" i="11" s="1"/>
  <c r="Y1666" i="11" s="1"/>
  <c r="H1666" i="11"/>
  <c r="G1667" i="11"/>
  <c r="I1667" i="11" s="1"/>
  <c r="Y1667" i="11" s="1"/>
  <c r="H1667" i="11"/>
  <c r="G1668" i="11"/>
  <c r="I1668" i="11" s="1"/>
  <c r="Y1668" i="11" s="1"/>
  <c r="H1668" i="11"/>
  <c r="G1669" i="11"/>
  <c r="I1669" i="11" s="1"/>
  <c r="Y1669" i="11" s="1"/>
  <c r="H1669" i="11"/>
  <c r="G1670" i="11"/>
  <c r="I1670" i="11" s="1"/>
  <c r="Y1670" i="11" s="1"/>
  <c r="H1670" i="11"/>
  <c r="G1671" i="11"/>
  <c r="I1671" i="11" s="1"/>
  <c r="Y1671" i="11" s="1"/>
  <c r="H1671" i="11"/>
  <c r="G1672" i="11"/>
  <c r="I1672" i="11" s="1"/>
  <c r="Y1672" i="11" s="1"/>
  <c r="H1672" i="11"/>
  <c r="G1673" i="11"/>
  <c r="I1673" i="11" s="1"/>
  <c r="Y1673" i="11" s="1"/>
  <c r="H1673" i="11"/>
  <c r="G1674" i="11"/>
  <c r="I1674" i="11" s="1"/>
  <c r="Y1674" i="11" s="1"/>
  <c r="H1674" i="11"/>
  <c r="G1675" i="11"/>
  <c r="I1675" i="11" s="1"/>
  <c r="Y1675" i="11" s="1"/>
  <c r="H1675" i="11"/>
  <c r="G1676" i="11"/>
  <c r="I1676" i="11" s="1"/>
  <c r="Y1676" i="11" s="1"/>
  <c r="H1676" i="11"/>
  <c r="G1677" i="11"/>
  <c r="I1677" i="11" s="1"/>
  <c r="Y1677" i="11" s="1"/>
  <c r="H1677" i="11"/>
  <c r="G1678" i="11"/>
  <c r="I1678" i="11" s="1"/>
  <c r="Y1678" i="11" s="1"/>
  <c r="H1678" i="11"/>
  <c r="G1679" i="11"/>
  <c r="I1679" i="11" s="1"/>
  <c r="Y1679" i="11" s="1"/>
  <c r="H1679" i="11"/>
  <c r="G1680" i="11"/>
  <c r="I1680" i="11" s="1"/>
  <c r="Y1680" i="11" s="1"/>
  <c r="H1680" i="11"/>
  <c r="G1681" i="11"/>
  <c r="I1681" i="11" s="1"/>
  <c r="Y1681" i="11" s="1"/>
  <c r="H1681" i="11"/>
  <c r="G1682" i="11"/>
  <c r="I1682" i="11" s="1"/>
  <c r="Y1682" i="11" s="1"/>
  <c r="H1682" i="11"/>
  <c r="G1683" i="11"/>
  <c r="I1683" i="11" s="1"/>
  <c r="Y1683" i="11" s="1"/>
  <c r="H1683" i="11"/>
  <c r="G1684" i="11"/>
  <c r="I1684" i="11" s="1"/>
  <c r="Y1684" i="11" s="1"/>
  <c r="H1684" i="11"/>
  <c r="G1685" i="11"/>
  <c r="I1685" i="11" s="1"/>
  <c r="Y1685" i="11" s="1"/>
  <c r="H1685" i="11"/>
  <c r="G1686" i="11"/>
  <c r="I1686" i="11" s="1"/>
  <c r="Y1686" i="11" s="1"/>
  <c r="H1686" i="11"/>
  <c r="G1687" i="11"/>
  <c r="I1687" i="11" s="1"/>
  <c r="Y1687" i="11" s="1"/>
  <c r="H1687" i="11"/>
  <c r="G1688" i="11"/>
  <c r="I1688" i="11" s="1"/>
  <c r="Y1688" i="11" s="1"/>
  <c r="H1688" i="11"/>
  <c r="G1689" i="11"/>
  <c r="I1689" i="11" s="1"/>
  <c r="Y1689" i="11" s="1"/>
  <c r="H1689" i="11"/>
  <c r="G1690" i="11"/>
  <c r="I1690" i="11" s="1"/>
  <c r="Y1690" i="11" s="1"/>
  <c r="H1690" i="11"/>
  <c r="G1691" i="11"/>
  <c r="I1691" i="11" s="1"/>
  <c r="Y1691" i="11" s="1"/>
  <c r="H1691" i="11"/>
  <c r="G1692" i="11"/>
  <c r="I1692" i="11" s="1"/>
  <c r="Y1692" i="11" s="1"/>
  <c r="H1692" i="11"/>
  <c r="G1693" i="11"/>
  <c r="I1693" i="11" s="1"/>
  <c r="Y1693" i="11" s="1"/>
  <c r="H1693" i="11"/>
  <c r="G1694" i="11"/>
  <c r="I1694" i="11" s="1"/>
  <c r="Y1694" i="11" s="1"/>
  <c r="H1694" i="11"/>
  <c r="G1695" i="11"/>
  <c r="I1695" i="11" s="1"/>
  <c r="Y1695" i="11" s="1"/>
  <c r="H1695" i="11"/>
  <c r="G1696" i="11"/>
  <c r="I1696" i="11" s="1"/>
  <c r="Y1696" i="11" s="1"/>
  <c r="H1696" i="11"/>
  <c r="G1697" i="11"/>
  <c r="I1697" i="11" s="1"/>
  <c r="Y1697" i="11" s="1"/>
  <c r="H1697" i="11"/>
  <c r="G1698" i="11"/>
  <c r="I1698" i="11" s="1"/>
  <c r="Y1698" i="11" s="1"/>
  <c r="H1698" i="11"/>
  <c r="G1699" i="11"/>
  <c r="I1699" i="11" s="1"/>
  <c r="Y1699" i="11" s="1"/>
  <c r="H1699" i="11"/>
  <c r="G1700" i="11"/>
  <c r="I1700" i="11" s="1"/>
  <c r="Y1700" i="11" s="1"/>
  <c r="H1700" i="11"/>
  <c r="G1701" i="11"/>
  <c r="I1701" i="11" s="1"/>
  <c r="Y1701" i="11" s="1"/>
  <c r="H1701" i="11"/>
  <c r="G1702" i="11"/>
  <c r="I1702" i="11" s="1"/>
  <c r="Y1702" i="11" s="1"/>
  <c r="H1702" i="11"/>
  <c r="G1703" i="11"/>
  <c r="I1703" i="11" s="1"/>
  <c r="Y1703" i="11" s="1"/>
  <c r="H1703" i="11"/>
  <c r="G1704" i="11"/>
  <c r="I1704" i="11" s="1"/>
  <c r="Y1704" i="11" s="1"/>
  <c r="H1704" i="11"/>
  <c r="G1705" i="11"/>
  <c r="I1705" i="11" s="1"/>
  <c r="Y1705" i="11" s="1"/>
  <c r="H1705" i="11"/>
  <c r="G1706" i="11"/>
  <c r="I1706" i="11" s="1"/>
  <c r="Y1706" i="11" s="1"/>
  <c r="H1706" i="11"/>
  <c r="G1707" i="11"/>
  <c r="I1707" i="11" s="1"/>
  <c r="Y1707" i="11" s="1"/>
  <c r="H1707" i="11"/>
  <c r="G1708" i="11"/>
  <c r="I1708" i="11" s="1"/>
  <c r="Y1708" i="11" s="1"/>
  <c r="H1708" i="11"/>
  <c r="G1709" i="11"/>
  <c r="I1709" i="11" s="1"/>
  <c r="Y1709" i="11" s="1"/>
  <c r="H1709" i="11"/>
  <c r="G1710" i="11"/>
  <c r="I1710" i="11" s="1"/>
  <c r="Y1710" i="11" s="1"/>
  <c r="H1710" i="11"/>
  <c r="G1711" i="11"/>
  <c r="I1711" i="11" s="1"/>
  <c r="Y1711" i="11" s="1"/>
  <c r="H1711" i="11"/>
  <c r="G1712" i="11"/>
  <c r="I1712" i="11" s="1"/>
  <c r="Y1712" i="11" s="1"/>
  <c r="H1712" i="11"/>
  <c r="G1713" i="11"/>
  <c r="I1713" i="11" s="1"/>
  <c r="Y1713" i="11" s="1"/>
  <c r="H1713" i="11"/>
  <c r="G1714" i="11"/>
  <c r="I1714" i="11" s="1"/>
  <c r="Y1714" i="11" s="1"/>
  <c r="H1714" i="11"/>
  <c r="G1715" i="11"/>
  <c r="I1715" i="11" s="1"/>
  <c r="Y1715" i="11" s="1"/>
  <c r="H1715" i="11"/>
  <c r="G1716" i="11"/>
  <c r="I1716" i="11" s="1"/>
  <c r="Y1716" i="11" s="1"/>
  <c r="H1716" i="11"/>
  <c r="G1717" i="11"/>
  <c r="I1717" i="11" s="1"/>
  <c r="Y1717" i="11" s="1"/>
  <c r="H1717" i="11"/>
  <c r="G1718" i="11"/>
  <c r="I1718" i="11" s="1"/>
  <c r="Y1718" i="11" s="1"/>
  <c r="H1718" i="11"/>
  <c r="G1719" i="11"/>
  <c r="I1719" i="11" s="1"/>
  <c r="Y1719" i="11" s="1"/>
  <c r="H1719" i="11"/>
  <c r="G1720" i="11"/>
  <c r="I1720" i="11" s="1"/>
  <c r="Y1720" i="11" s="1"/>
  <c r="H1720" i="11"/>
  <c r="G1721" i="11"/>
  <c r="I1721" i="11" s="1"/>
  <c r="Y1721" i="11" s="1"/>
  <c r="H1721" i="11"/>
  <c r="G1722" i="11"/>
  <c r="I1722" i="11" s="1"/>
  <c r="Y1722" i="11" s="1"/>
  <c r="H1722" i="11"/>
  <c r="G1723" i="11"/>
  <c r="I1723" i="11" s="1"/>
  <c r="Y1723" i="11" s="1"/>
  <c r="H1723" i="11"/>
  <c r="G1724" i="11"/>
  <c r="I1724" i="11" s="1"/>
  <c r="Y1724" i="11" s="1"/>
  <c r="H1724" i="11"/>
  <c r="G1725" i="11"/>
  <c r="I1725" i="11" s="1"/>
  <c r="Y1725" i="11" s="1"/>
  <c r="H1725" i="11"/>
  <c r="G1726" i="11"/>
  <c r="I1726" i="11" s="1"/>
  <c r="Y1726" i="11" s="1"/>
  <c r="H1726" i="11"/>
  <c r="G1727" i="11"/>
  <c r="I1727" i="11" s="1"/>
  <c r="Y1727" i="11" s="1"/>
  <c r="H1727" i="11"/>
  <c r="G1728" i="11"/>
  <c r="I1728" i="11" s="1"/>
  <c r="Y1728" i="11" s="1"/>
  <c r="H1728" i="11"/>
  <c r="G1729" i="11"/>
  <c r="I1729" i="11" s="1"/>
  <c r="Y1729" i="11" s="1"/>
  <c r="H1729" i="11"/>
  <c r="G1730" i="11"/>
  <c r="I1730" i="11" s="1"/>
  <c r="Y1730" i="11" s="1"/>
  <c r="H1730" i="11"/>
  <c r="G1731" i="11"/>
  <c r="I1731" i="11" s="1"/>
  <c r="Y1731" i="11" s="1"/>
  <c r="H1731" i="11"/>
  <c r="G1732" i="11"/>
  <c r="I1732" i="11" s="1"/>
  <c r="Y1732" i="11" s="1"/>
  <c r="H1732" i="11"/>
  <c r="G1733" i="11"/>
  <c r="I1733" i="11" s="1"/>
  <c r="Y1733" i="11" s="1"/>
  <c r="H1733" i="11"/>
  <c r="G1734" i="11"/>
  <c r="I1734" i="11" s="1"/>
  <c r="Y1734" i="11" s="1"/>
  <c r="H1734" i="11"/>
  <c r="G1735" i="11"/>
  <c r="I1735" i="11" s="1"/>
  <c r="Y1735" i="11" s="1"/>
  <c r="H1735" i="11"/>
  <c r="G1736" i="11"/>
  <c r="I1736" i="11" s="1"/>
  <c r="Y1736" i="11" s="1"/>
  <c r="H1736" i="11"/>
  <c r="G1737" i="11"/>
  <c r="I1737" i="11" s="1"/>
  <c r="Y1737" i="11" s="1"/>
  <c r="H1737" i="11"/>
  <c r="G1738" i="11"/>
  <c r="I1738" i="11" s="1"/>
  <c r="Y1738" i="11" s="1"/>
  <c r="H1738" i="11"/>
  <c r="G1739" i="11"/>
  <c r="I1739" i="11" s="1"/>
  <c r="Y1739" i="11" s="1"/>
  <c r="H1739" i="11"/>
  <c r="G1740" i="11"/>
  <c r="I1740" i="11" s="1"/>
  <c r="Y1740" i="11" s="1"/>
  <c r="H1740" i="11"/>
  <c r="G1741" i="11"/>
  <c r="I1741" i="11" s="1"/>
  <c r="Y1741" i="11" s="1"/>
  <c r="H1741" i="11"/>
  <c r="G1742" i="11"/>
  <c r="I1742" i="11" s="1"/>
  <c r="Y1742" i="11" s="1"/>
  <c r="H1742" i="11"/>
  <c r="G1743" i="11"/>
  <c r="I1743" i="11" s="1"/>
  <c r="Y1743" i="11" s="1"/>
  <c r="H1743" i="11"/>
  <c r="G1744" i="11"/>
  <c r="I1744" i="11" s="1"/>
  <c r="Y1744" i="11" s="1"/>
  <c r="H1744" i="11"/>
  <c r="G1745" i="11"/>
  <c r="I1745" i="11" s="1"/>
  <c r="Y1745" i="11" s="1"/>
  <c r="H1745" i="11"/>
  <c r="G1746" i="11"/>
  <c r="I1746" i="11" s="1"/>
  <c r="Y1746" i="11" s="1"/>
  <c r="H1746" i="11"/>
  <c r="G1747" i="11"/>
  <c r="I1747" i="11" s="1"/>
  <c r="Y1747" i="11" s="1"/>
  <c r="H1747" i="11"/>
  <c r="G1748" i="11"/>
  <c r="I1748" i="11" s="1"/>
  <c r="Y1748" i="11" s="1"/>
  <c r="H1748" i="11"/>
  <c r="G1749" i="11"/>
  <c r="I1749" i="11" s="1"/>
  <c r="Y1749" i="11" s="1"/>
  <c r="H1749" i="11"/>
  <c r="G1750" i="11"/>
  <c r="I1750" i="11" s="1"/>
  <c r="Y1750" i="11" s="1"/>
  <c r="H1750" i="11"/>
  <c r="G1751" i="11"/>
  <c r="I1751" i="11" s="1"/>
  <c r="Y1751" i="11" s="1"/>
  <c r="H1751" i="11"/>
  <c r="G1752" i="11"/>
  <c r="I1752" i="11" s="1"/>
  <c r="Y1752" i="11" s="1"/>
  <c r="H1752" i="11"/>
  <c r="G1753" i="11"/>
  <c r="I1753" i="11" s="1"/>
  <c r="Y1753" i="11" s="1"/>
  <c r="H1753" i="11"/>
  <c r="G1754" i="11"/>
  <c r="I1754" i="11" s="1"/>
  <c r="Y1754" i="11" s="1"/>
  <c r="H1754" i="11"/>
  <c r="G1755" i="11"/>
  <c r="I1755" i="11" s="1"/>
  <c r="Y1755" i="11" s="1"/>
  <c r="H1755" i="11"/>
  <c r="G1756" i="11"/>
  <c r="I1756" i="11" s="1"/>
  <c r="Y1756" i="11" s="1"/>
  <c r="H1756" i="11"/>
  <c r="G1757" i="11"/>
  <c r="I1757" i="11" s="1"/>
  <c r="Y1757" i="11" s="1"/>
  <c r="H1757" i="11"/>
  <c r="G1758" i="11"/>
  <c r="I1758" i="11" s="1"/>
  <c r="Y1758" i="11" s="1"/>
  <c r="H1758" i="11"/>
  <c r="G1759" i="11"/>
  <c r="I1759" i="11" s="1"/>
  <c r="Y1759" i="11" s="1"/>
  <c r="H1759" i="11"/>
  <c r="G1760" i="11"/>
  <c r="I1760" i="11" s="1"/>
  <c r="Y1760" i="11" s="1"/>
  <c r="H1760" i="11"/>
  <c r="G1761" i="11"/>
  <c r="I1761" i="11" s="1"/>
  <c r="Y1761" i="11" s="1"/>
  <c r="H1761" i="11"/>
  <c r="G1762" i="11"/>
  <c r="I1762" i="11" s="1"/>
  <c r="Y1762" i="11" s="1"/>
  <c r="H1762" i="11"/>
  <c r="G1763" i="11"/>
  <c r="I1763" i="11" s="1"/>
  <c r="Y1763" i="11" s="1"/>
  <c r="H1763" i="11"/>
  <c r="G1764" i="11"/>
  <c r="I1764" i="11" s="1"/>
  <c r="Y1764" i="11" s="1"/>
  <c r="H1764" i="11"/>
  <c r="G1765" i="11"/>
  <c r="I1765" i="11" s="1"/>
  <c r="Y1765" i="11" s="1"/>
  <c r="H1765" i="11"/>
  <c r="G1766" i="11"/>
  <c r="I1766" i="11" s="1"/>
  <c r="Y1766" i="11" s="1"/>
  <c r="H1766" i="11"/>
  <c r="G1767" i="11"/>
  <c r="I1767" i="11" s="1"/>
  <c r="Y1767" i="11" s="1"/>
  <c r="H1767" i="11"/>
  <c r="G1768" i="11"/>
  <c r="I1768" i="11" s="1"/>
  <c r="Y1768" i="11" s="1"/>
  <c r="H1768" i="11"/>
  <c r="G1769" i="11"/>
  <c r="I1769" i="11" s="1"/>
  <c r="Y1769" i="11" s="1"/>
  <c r="H1769" i="11"/>
  <c r="G1770" i="11"/>
  <c r="I1770" i="11" s="1"/>
  <c r="Y1770" i="11" s="1"/>
  <c r="H1770" i="11"/>
  <c r="G1771" i="11"/>
  <c r="I1771" i="11" s="1"/>
  <c r="Y1771" i="11" s="1"/>
  <c r="H1771" i="11"/>
  <c r="G1772" i="11"/>
  <c r="I1772" i="11" s="1"/>
  <c r="Y1772" i="11" s="1"/>
  <c r="H1772" i="11"/>
  <c r="G1773" i="11"/>
  <c r="I1773" i="11" s="1"/>
  <c r="Y1773" i="11" s="1"/>
  <c r="H1773" i="11"/>
  <c r="G1774" i="11"/>
  <c r="I1774" i="11" s="1"/>
  <c r="Y1774" i="11" s="1"/>
  <c r="H1774" i="11"/>
  <c r="G1775" i="11"/>
  <c r="I1775" i="11" s="1"/>
  <c r="Y1775" i="11" s="1"/>
  <c r="H1775" i="11"/>
  <c r="G1776" i="11"/>
  <c r="I1776" i="11" s="1"/>
  <c r="Y1776" i="11" s="1"/>
  <c r="H1776" i="11"/>
  <c r="G1777" i="11"/>
  <c r="I1777" i="11" s="1"/>
  <c r="Y1777" i="11" s="1"/>
  <c r="H1777" i="11"/>
  <c r="G1778" i="11"/>
  <c r="I1778" i="11" s="1"/>
  <c r="Y1778" i="11" s="1"/>
  <c r="H1778" i="11"/>
  <c r="G1779" i="11"/>
  <c r="I1779" i="11" s="1"/>
  <c r="Y1779" i="11" s="1"/>
  <c r="H1779" i="11"/>
  <c r="G1780" i="11"/>
  <c r="I1780" i="11" s="1"/>
  <c r="Y1780" i="11" s="1"/>
  <c r="H1780" i="11"/>
  <c r="G1781" i="11"/>
  <c r="I1781" i="11" s="1"/>
  <c r="Y1781" i="11" s="1"/>
  <c r="H1781" i="11"/>
  <c r="G1782" i="11"/>
  <c r="I1782" i="11" s="1"/>
  <c r="Y1782" i="11" s="1"/>
  <c r="H1782" i="11"/>
  <c r="G1783" i="11"/>
  <c r="I1783" i="11" s="1"/>
  <c r="Y1783" i="11" s="1"/>
  <c r="H1783" i="11"/>
  <c r="G1784" i="11"/>
  <c r="I1784" i="11" s="1"/>
  <c r="Y1784" i="11" s="1"/>
  <c r="H1784" i="11"/>
  <c r="G1785" i="11"/>
  <c r="I1785" i="11" s="1"/>
  <c r="Y1785" i="11" s="1"/>
  <c r="H1785" i="11"/>
  <c r="G1786" i="11"/>
  <c r="I1786" i="11" s="1"/>
  <c r="Y1786" i="11" s="1"/>
  <c r="H1786" i="11"/>
  <c r="G1787" i="11"/>
  <c r="I1787" i="11" s="1"/>
  <c r="Y1787" i="11" s="1"/>
  <c r="H1787" i="11"/>
  <c r="G1788" i="11"/>
  <c r="I1788" i="11" s="1"/>
  <c r="Y1788" i="11" s="1"/>
  <c r="H1788" i="11"/>
  <c r="G1789" i="11"/>
  <c r="I1789" i="11" s="1"/>
  <c r="Y1789" i="11" s="1"/>
  <c r="H1789" i="11"/>
  <c r="G1790" i="11"/>
  <c r="I1790" i="11" s="1"/>
  <c r="Y1790" i="11" s="1"/>
  <c r="H1790" i="11"/>
  <c r="G1791" i="11"/>
  <c r="I1791" i="11" s="1"/>
  <c r="Y1791" i="11" s="1"/>
  <c r="H1791" i="11"/>
  <c r="G1792" i="11"/>
  <c r="I1792" i="11" s="1"/>
  <c r="Y1792" i="11" s="1"/>
  <c r="H1792" i="11"/>
  <c r="G1793" i="11"/>
  <c r="I1793" i="11" s="1"/>
  <c r="Y1793" i="11" s="1"/>
  <c r="H1793" i="11"/>
  <c r="G1794" i="11"/>
  <c r="I1794" i="11" s="1"/>
  <c r="Y1794" i="11" s="1"/>
  <c r="H1794" i="11"/>
  <c r="G1795" i="11"/>
  <c r="I1795" i="11" s="1"/>
  <c r="Y1795" i="11" s="1"/>
  <c r="H1795" i="11"/>
  <c r="G1796" i="11"/>
  <c r="I1796" i="11" s="1"/>
  <c r="Y1796" i="11" s="1"/>
  <c r="H1796" i="11"/>
  <c r="G1797" i="11"/>
  <c r="I1797" i="11" s="1"/>
  <c r="Y1797" i="11" s="1"/>
  <c r="H1797" i="11"/>
  <c r="G1798" i="11"/>
  <c r="I1798" i="11" s="1"/>
  <c r="Y1798" i="11" s="1"/>
  <c r="H1798" i="11"/>
  <c r="G1799" i="11"/>
  <c r="I1799" i="11" s="1"/>
  <c r="Y1799" i="11" s="1"/>
  <c r="H1799" i="11"/>
  <c r="G1800" i="11"/>
  <c r="I1800" i="11" s="1"/>
  <c r="Y1800" i="11" s="1"/>
  <c r="H1800" i="11"/>
  <c r="G1801" i="11"/>
  <c r="I1801" i="11" s="1"/>
  <c r="Y1801" i="11" s="1"/>
  <c r="H1801" i="11"/>
  <c r="G1802" i="11"/>
  <c r="I1802" i="11" s="1"/>
  <c r="Y1802" i="11" s="1"/>
  <c r="H1802" i="11"/>
  <c r="G1803" i="11"/>
  <c r="I1803" i="11" s="1"/>
  <c r="Y1803" i="11" s="1"/>
  <c r="H1803" i="11"/>
  <c r="G1804" i="11"/>
  <c r="I1804" i="11" s="1"/>
  <c r="Y1804" i="11" s="1"/>
  <c r="H1804" i="11"/>
  <c r="G1805" i="11"/>
  <c r="I1805" i="11" s="1"/>
  <c r="Y1805" i="11" s="1"/>
  <c r="H1805" i="11"/>
  <c r="G1806" i="11"/>
  <c r="I1806" i="11" s="1"/>
  <c r="Y1806" i="11" s="1"/>
  <c r="H1806" i="11"/>
  <c r="G1807" i="11"/>
  <c r="I1807" i="11" s="1"/>
  <c r="Y1807" i="11" s="1"/>
  <c r="H1807" i="11"/>
  <c r="G1808" i="11"/>
  <c r="I1808" i="11" s="1"/>
  <c r="Y1808" i="11" s="1"/>
  <c r="H1808" i="11"/>
  <c r="G1809" i="11"/>
  <c r="I1809" i="11" s="1"/>
  <c r="Y1809" i="11" s="1"/>
  <c r="H1809" i="11"/>
  <c r="G1810" i="11"/>
  <c r="I1810" i="11" s="1"/>
  <c r="Y1810" i="11" s="1"/>
  <c r="H1810" i="11"/>
  <c r="G1811" i="11"/>
  <c r="I1811" i="11" s="1"/>
  <c r="Y1811" i="11" s="1"/>
  <c r="H1811" i="11"/>
  <c r="G1812" i="11"/>
  <c r="I1812" i="11" s="1"/>
  <c r="Y1812" i="11" s="1"/>
  <c r="H1812" i="11"/>
  <c r="G1813" i="11"/>
  <c r="I1813" i="11" s="1"/>
  <c r="Y1813" i="11" s="1"/>
  <c r="H1813" i="11"/>
  <c r="G1814" i="11"/>
  <c r="I1814" i="11" s="1"/>
  <c r="Y1814" i="11" s="1"/>
  <c r="H1814" i="11"/>
  <c r="G1815" i="11"/>
  <c r="I1815" i="11" s="1"/>
  <c r="Y1815" i="11" s="1"/>
  <c r="H1815" i="11"/>
  <c r="G1816" i="11"/>
  <c r="I1816" i="11" s="1"/>
  <c r="Y1816" i="11" s="1"/>
  <c r="H1816" i="11"/>
  <c r="G1817" i="11"/>
  <c r="I1817" i="11" s="1"/>
  <c r="Y1817" i="11" s="1"/>
  <c r="H1817" i="11"/>
  <c r="G1818" i="11"/>
  <c r="I1818" i="11" s="1"/>
  <c r="Y1818" i="11" s="1"/>
  <c r="H1818" i="11"/>
  <c r="G1819" i="11"/>
  <c r="I1819" i="11" s="1"/>
  <c r="Y1819" i="11" s="1"/>
  <c r="H1819" i="11"/>
  <c r="G1820" i="11"/>
  <c r="I1820" i="11" s="1"/>
  <c r="Y1820" i="11" s="1"/>
  <c r="H1820" i="11"/>
  <c r="G1821" i="11"/>
  <c r="I1821" i="11" s="1"/>
  <c r="Y1821" i="11" s="1"/>
  <c r="H1821" i="11"/>
  <c r="G1822" i="11"/>
  <c r="I1822" i="11" s="1"/>
  <c r="Y1822" i="11" s="1"/>
  <c r="H1822" i="11"/>
  <c r="G1823" i="11"/>
  <c r="I1823" i="11" s="1"/>
  <c r="Y1823" i="11" s="1"/>
  <c r="H1823" i="11"/>
  <c r="G1824" i="11"/>
  <c r="I1824" i="11" s="1"/>
  <c r="Y1824" i="11" s="1"/>
  <c r="H1824" i="11"/>
  <c r="G1825" i="11"/>
  <c r="I1825" i="11" s="1"/>
  <c r="Y1825" i="11" s="1"/>
  <c r="H1825" i="11"/>
  <c r="G1826" i="11"/>
  <c r="I1826" i="11" s="1"/>
  <c r="Y1826" i="11" s="1"/>
  <c r="H1826" i="11"/>
  <c r="G1827" i="11"/>
  <c r="I1827" i="11" s="1"/>
  <c r="Y1827" i="11" s="1"/>
  <c r="H1827" i="11"/>
  <c r="G1828" i="11"/>
  <c r="I1828" i="11" s="1"/>
  <c r="Y1828" i="11" s="1"/>
  <c r="H1828" i="11"/>
  <c r="G1829" i="11"/>
  <c r="I1829" i="11" s="1"/>
  <c r="Y1829" i="11" s="1"/>
  <c r="H1829" i="11"/>
  <c r="G1830" i="11"/>
  <c r="I1830" i="11" s="1"/>
  <c r="Y1830" i="11" s="1"/>
  <c r="H1830" i="11"/>
  <c r="G1831" i="11"/>
  <c r="I1831" i="11" s="1"/>
  <c r="Y1831" i="11" s="1"/>
  <c r="H1831" i="11"/>
  <c r="G1832" i="11"/>
  <c r="I1832" i="11" s="1"/>
  <c r="Y1832" i="11" s="1"/>
  <c r="H1832" i="11"/>
  <c r="G1833" i="11"/>
  <c r="I1833" i="11" s="1"/>
  <c r="Y1833" i="11" s="1"/>
  <c r="H1833" i="11"/>
  <c r="G1834" i="11"/>
  <c r="I1834" i="11" s="1"/>
  <c r="Y1834" i="11" s="1"/>
  <c r="H1834" i="11"/>
  <c r="G1835" i="11"/>
  <c r="I1835" i="11" s="1"/>
  <c r="Y1835" i="11" s="1"/>
  <c r="H1835" i="11"/>
  <c r="G1836" i="11"/>
  <c r="I1836" i="11" s="1"/>
  <c r="Y1836" i="11" s="1"/>
  <c r="H1836" i="11"/>
  <c r="G1837" i="11"/>
  <c r="I1837" i="11" s="1"/>
  <c r="Y1837" i="11" s="1"/>
  <c r="H1837" i="11"/>
  <c r="G1838" i="11"/>
  <c r="I1838" i="11" s="1"/>
  <c r="Y1838" i="11" s="1"/>
  <c r="H1838" i="11"/>
  <c r="G1839" i="11"/>
  <c r="I1839" i="11" s="1"/>
  <c r="Y1839" i="11" s="1"/>
  <c r="H1839" i="11"/>
  <c r="G1840" i="11"/>
  <c r="I1840" i="11" s="1"/>
  <c r="Y1840" i="11" s="1"/>
  <c r="H1840" i="11"/>
  <c r="G1841" i="11"/>
  <c r="I1841" i="11" s="1"/>
  <c r="Y1841" i="11" s="1"/>
  <c r="H1841" i="11"/>
  <c r="G1842" i="11"/>
  <c r="I1842" i="11" s="1"/>
  <c r="Y1842" i="11" s="1"/>
  <c r="H1842" i="11"/>
  <c r="G1843" i="11"/>
  <c r="I1843" i="11" s="1"/>
  <c r="Y1843" i="11" s="1"/>
  <c r="H1843" i="11"/>
  <c r="G1844" i="11"/>
  <c r="I1844" i="11" s="1"/>
  <c r="Y1844" i="11" s="1"/>
  <c r="H1844" i="11"/>
  <c r="G1845" i="11"/>
  <c r="I1845" i="11" s="1"/>
  <c r="Y1845" i="11" s="1"/>
  <c r="H1845" i="11"/>
  <c r="G1846" i="11"/>
  <c r="I1846" i="11" s="1"/>
  <c r="Y1846" i="11" s="1"/>
  <c r="H1846" i="11"/>
  <c r="G1847" i="11"/>
  <c r="I1847" i="11" s="1"/>
  <c r="Y1847" i="11" s="1"/>
  <c r="H1847" i="11"/>
  <c r="G1848" i="11"/>
  <c r="I1848" i="11" s="1"/>
  <c r="Y1848" i="11" s="1"/>
  <c r="H1848" i="11"/>
  <c r="G1849" i="11"/>
  <c r="I1849" i="11" s="1"/>
  <c r="Y1849" i="11" s="1"/>
  <c r="H1849" i="11"/>
  <c r="G1850" i="11"/>
  <c r="I1850" i="11" s="1"/>
  <c r="Y1850" i="11" s="1"/>
  <c r="H1850" i="11"/>
  <c r="G1851" i="11"/>
  <c r="I1851" i="11" s="1"/>
  <c r="Y1851" i="11" s="1"/>
  <c r="H1851" i="11"/>
  <c r="G1852" i="11"/>
  <c r="I1852" i="11" s="1"/>
  <c r="Y1852" i="11" s="1"/>
  <c r="H1852" i="11"/>
  <c r="G1853" i="11"/>
  <c r="I1853" i="11" s="1"/>
  <c r="Y1853" i="11" s="1"/>
  <c r="H1853" i="11"/>
  <c r="G1854" i="11"/>
  <c r="I1854" i="11" s="1"/>
  <c r="Y1854" i="11" s="1"/>
  <c r="H1854" i="11"/>
  <c r="G1855" i="11"/>
  <c r="I1855" i="11" s="1"/>
  <c r="Y1855" i="11" s="1"/>
  <c r="H1855" i="11"/>
  <c r="G1856" i="11"/>
  <c r="I1856" i="11" s="1"/>
  <c r="Y1856" i="11" s="1"/>
  <c r="H1856" i="11"/>
  <c r="G1857" i="11"/>
  <c r="I1857" i="11" s="1"/>
  <c r="Y1857" i="11" s="1"/>
  <c r="H1857" i="11"/>
  <c r="G1858" i="11"/>
  <c r="I1858" i="11" s="1"/>
  <c r="Y1858" i="11" s="1"/>
  <c r="H1858" i="11"/>
  <c r="G1859" i="11"/>
  <c r="I1859" i="11" s="1"/>
  <c r="Y1859" i="11" s="1"/>
  <c r="H1859" i="11"/>
  <c r="G1860" i="11"/>
  <c r="I1860" i="11" s="1"/>
  <c r="Y1860" i="11" s="1"/>
  <c r="H1860" i="11"/>
  <c r="G1861" i="11"/>
  <c r="I1861" i="11" s="1"/>
  <c r="Y1861" i="11" s="1"/>
  <c r="H1861" i="11"/>
  <c r="G1862" i="11"/>
  <c r="I1862" i="11" s="1"/>
  <c r="Y1862" i="11" s="1"/>
  <c r="H1862" i="11"/>
  <c r="G1863" i="11"/>
  <c r="I1863" i="11" s="1"/>
  <c r="Y1863" i="11" s="1"/>
  <c r="H1863" i="11"/>
  <c r="G1864" i="11"/>
  <c r="I1864" i="11" s="1"/>
  <c r="Y1864" i="11" s="1"/>
  <c r="H1864" i="11"/>
  <c r="G1865" i="11"/>
  <c r="I1865" i="11" s="1"/>
  <c r="Y1865" i="11" s="1"/>
  <c r="H1865" i="11"/>
  <c r="G1866" i="11"/>
  <c r="I1866" i="11" s="1"/>
  <c r="Y1866" i="11" s="1"/>
  <c r="H1866" i="11"/>
  <c r="G1867" i="11"/>
  <c r="I1867" i="11" s="1"/>
  <c r="Y1867" i="11" s="1"/>
  <c r="H1867" i="11"/>
  <c r="G1868" i="11"/>
  <c r="I1868" i="11" s="1"/>
  <c r="Y1868" i="11" s="1"/>
  <c r="H1868" i="11"/>
  <c r="G1869" i="11"/>
  <c r="I1869" i="11" s="1"/>
  <c r="Y1869" i="11" s="1"/>
  <c r="H1869" i="11"/>
  <c r="G1870" i="11"/>
  <c r="I1870" i="11" s="1"/>
  <c r="Y1870" i="11" s="1"/>
  <c r="H1870" i="11"/>
  <c r="G1871" i="11"/>
  <c r="I1871" i="11" s="1"/>
  <c r="Y1871" i="11" s="1"/>
  <c r="H1871" i="11"/>
  <c r="G1872" i="11"/>
  <c r="I1872" i="11" s="1"/>
  <c r="Y1872" i="11" s="1"/>
  <c r="H1872" i="11"/>
  <c r="G1873" i="11"/>
  <c r="I1873" i="11" s="1"/>
  <c r="Y1873" i="11" s="1"/>
  <c r="H1873" i="11"/>
  <c r="G1874" i="11"/>
  <c r="I1874" i="11" s="1"/>
  <c r="Y1874" i="11" s="1"/>
  <c r="H1874" i="11"/>
  <c r="G1875" i="11"/>
  <c r="I1875" i="11" s="1"/>
  <c r="Y1875" i="11" s="1"/>
  <c r="H1875" i="11"/>
  <c r="G1876" i="11"/>
  <c r="I1876" i="11" s="1"/>
  <c r="Y1876" i="11" s="1"/>
  <c r="H1876" i="11"/>
  <c r="G1877" i="11"/>
  <c r="I1877" i="11" s="1"/>
  <c r="Y1877" i="11" s="1"/>
  <c r="H1877" i="11"/>
  <c r="G1878" i="11"/>
  <c r="I1878" i="11" s="1"/>
  <c r="Y1878" i="11" s="1"/>
  <c r="H1878" i="11"/>
  <c r="G1879" i="11"/>
  <c r="I1879" i="11" s="1"/>
  <c r="Y1879" i="11" s="1"/>
  <c r="H1879" i="11"/>
  <c r="G1880" i="11"/>
  <c r="I1880" i="11" s="1"/>
  <c r="Y1880" i="11" s="1"/>
  <c r="H1880" i="11"/>
  <c r="G1881" i="11"/>
  <c r="I1881" i="11" s="1"/>
  <c r="Y1881" i="11" s="1"/>
  <c r="H1881" i="11"/>
  <c r="G1882" i="11"/>
  <c r="I1882" i="11" s="1"/>
  <c r="Y1882" i="11" s="1"/>
  <c r="H1882" i="11"/>
  <c r="G1883" i="11"/>
  <c r="I1883" i="11" s="1"/>
  <c r="Y1883" i="11" s="1"/>
  <c r="H1883" i="11"/>
  <c r="G1884" i="11"/>
  <c r="I1884" i="11" s="1"/>
  <c r="Y1884" i="11" s="1"/>
  <c r="H1884" i="11"/>
  <c r="G1885" i="11"/>
  <c r="I1885" i="11" s="1"/>
  <c r="Y1885" i="11" s="1"/>
  <c r="H1885" i="11"/>
  <c r="G1886" i="11"/>
  <c r="I1886" i="11" s="1"/>
  <c r="Y1886" i="11" s="1"/>
  <c r="H1886" i="11"/>
  <c r="G1887" i="11"/>
  <c r="I1887" i="11" s="1"/>
  <c r="Y1887" i="11" s="1"/>
  <c r="H1887" i="11"/>
  <c r="G1888" i="11"/>
  <c r="I1888" i="11" s="1"/>
  <c r="Y1888" i="11" s="1"/>
  <c r="H1888" i="11"/>
  <c r="G1889" i="11"/>
  <c r="I1889" i="11" s="1"/>
  <c r="Y1889" i="11" s="1"/>
  <c r="H1889" i="11"/>
  <c r="G1890" i="11"/>
  <c r="I1890" i="11" s="1"/>
  <c r="Y1890" i="11" s="1"/>
  <c r="H1890" i="11"/>
  <c r="G1891" i="11"/>
  <c r="I1891" i="11" s="1"/>
  <c r="Y1891" i="11" s="1"/>
  <c r="H1891" i="11"/>
  <c r="G1892" i="11"/>
  <c r="I1892" i="11" s="1"/>
  <c r="Y1892" i="11" s="1"/>
  <c r="H1892" i="11"/>
  <c r="G1893" i="11"/>
  <c r="I1893" i="11" s="1"/>
  <c r="Y1893" i="11" s="1"/>
  <c r="H1893" i="11"/>
  <c r="G1894" i="11"/>
  <c r="I1894" i="11" s="1"/>
  <c r="Y1894" i="11" s="1"/>
  <c r="H1894" i="11"/>
  <c r="G1895" i="11"/>
  <c r="I1895" i="11" s="1"/>
  <c r="Y1895" i="11" s="1"/>
  <c r="H1895" i="11"/>
  <c r="G1896" i="11"/>
  <c r="I1896" i="11" s="1"/>
  <c r="Y1896" i="11" s="1"/>
  <c r="H1896" i="11"/>
  <c r="G1897" i="11"/>
  <c r="I1897" i="11" s="1"/>
  <c r="Y1897" i="11" s="1"/>
  <c r="H1897" i="11"/>
  <c r="G1898" i="11"/>
  <c r="I1898" i="11" s="1"/>
  <c r="Y1898" i="11" s="1"/>
  <c r="H1898" i="11"/>
  <c r="G1899" i="11"/>
  <c r="I1899" i="11" s="1"/>
  <c r="Y1899" i="11" s="1"/>
  <c r="H1899" i="11"/>
  <c r="G1900" i="11"/>
  <c r="I1900" i="11" s="1"/>
  <c r="Y1900" i="11" s="1"/>
  <c r="H1900" i="11"/>
  <c r="G1901" i="11"/>
  <c r="I1901" i="11" s="1"/>
  <c r="Y1901" i="11" s="1"/>
  <c r="H1901" i="11"/>
  <c r="G1902" i="11"/>
  <c r="I1902" i="11" s="1"/>
  <c r="Y1902" i="11" s="1"/>
  <c r="H1902" i="11"/>
  <c r="G1903" i="11"/>
  <c r="I1903" i="11" s="1"/>
  <c r="Y1903" i="11" s="1"/>
  <c r="H1903" i="11"/>
  <c r="G1904" i="11"/>
  <c r="I1904" i="11" s="1"/>
  <c r="Y1904" i="11" s="1"/>
  <c r="H1904" i="11"/>
  <c r="G1905" i="11"/>
  <c r="I1905" i="11" s="1"/>
  <c r="Y1905" i="11" s="1"/>
  <c r="H1905" i="11"/>
  <c r="G1906" i="11"/>
  <c r="I1906" i="11" s="1"/>
  <c r="Y1906" i="11" s="1"/>
  <c r="H1906" i="11"/>
  <c r="G1907" i="11"/>
  <c r="I1907" i="11" s="1"/>
  <c r="Y1907" i="11" s="1"/>
  <c r="H1907" i="11"/>
  <c r="G1908" i="11"/>
  <c r="I1908" i="11" s="1"/>
  <c r="Y1908" i="11" s="1"/>
  <c r="H1908" i="11"/>
  <c r="G1909" i="11"/>
  <c r="I1909" i="11" s="1"/>
  <c r="Y1909" i="11" s="1"/>
  <c r="H1909" i="11"/>
  <c r="G1910" i="11"/>
  <c r="I1910" i="11" s="1"/>
  <c r="Y1910" i="11" s="1"/>
  <c r="H1910" i="11"/>
  <c r="G1911" i="11"/>
  <c r="I1911" i="11" s="1"/>
  <c r="Y1911" i="11" s="1"/>
  <c r="H1911" i="11"/>
  <c r="G1912" i="11"/>
  <c r="I1912" i="11" s="1"/>
  <c r="Y1912" i="11" s="1"/>
  <c r="H1912" i="11"/>
  <c r="G1913" i="11"/>
  <c r="I1913" i="11" s="1"/>
  <c r="Y1913" i="11" s="1"/>
  <c r="H1913" i="11"/>
  <c r="G1914" i="11"/>
  <c r="I1914" i="11" s="1"/>
  <c r="Y1914" i="11" s="1"/>
  <c r="H1914" i="11"/>
  <c r="G1915" i="11"/>
  <c r="I1915" i="11" s="1"/>
  <c r="Y1915" i="11" s="1"/>
  <c r="H1915" i="11"/>
  <c r="G1916" i="11"/>
  <c r="I1916" i="11" s="1"/>
  <c r="Y1916" i="11" s="1"/>
  <c r="H1916" i="11"/>
  <c r="G1917" i="11"/>
  <c r="I1917" i="11" s="1"/>
  <c r="Y1917" i="11" s="1"/>
  <c r="H1917" i="11"/>
  <c r="G1918" i="11"/>
  <c r="I1918" i="11" s="1"/>
  <c r="Y1918" i="11" s="1"/>
  <c r="H1918" i="11"/>
  <c r="G1919" i="11"/>
  <c r="I1919" i="11" s="1"/>
  <c r="Y1919" i="11" s="1"/>
  <c r="H1919" i="11"/>
  <c r="G1920" i="11"/>
  <c r="I1920" i="11" s="1"/>
  <c r="Y1920" i="11" s="1"/>
  <c r="H1920" i="11"/>
  <c r="G1921" i="11"/>
  <c r="I1921" i="11" s="1"/>
  <c r="Y1921" i="11" s="1"/>
  <c r="H1921" i="11"/>
  <c r="G1922" i="11"/>
  <c r="I1922" i="11" s="1"/>
  <c r="Y1922" i="11" s="1"/>
  <c r="H1922" i="11"/>
  <c r="G1923" i="11"/>
  <c r="I1923" i="11" s="1"/>
  <c r="Y1923" i="11" s="1"/>
  <c r="H1923" i="11"/>
  <c r="G1924" i="11"/>
  <c r="I1924" i="11" s="1"/>
  <c r="Y1924" i="11" s="1"/>
  <c r="H1924" i="11"/>
  <c r="G1925" i="11"/>
  <c r="I1925" i="11" s="1"/>
  <c r="Y1925" i="11" s="1"/>
  <c r="H1925" i="11"/>
  <c r="G1926" i="11"/>
  <c r="I1926" i="11" s="1"/>
  <c r="Y1926" i="11" s="1"/>
  <c r="H1926" i="11"/>
  <c r="G1927" i="11"/>
  <c r="I1927" i="11" s="1"/>
  <c r="Y1927" i="11" s="1"/>
  <c r="H1927" i="11"/>
  <c r="G1928" i="11"/>
  <c r="I1928" i="11" s="1"/>
  <c r="Y1928" i="11" s="1"/>
  <c r="H1928" i="11"/>
  <c r="G1929" i="11"/>
  <c r="I1929" i="11" s="1"/>
  <c r="Y1929" i="11" s="1"/>
  <c r="H1929" i="11"/>
  <c r="G1930" i="11"/>
  <c r="I1930" i="11" s="1"/>
  <c r="Y1930" i="11" s="1"/>
  <c r="H1930" i="11"/>
  <c r="G1931" i="11"/>
  <c r="I1931" i="11" s="1"/>
  <c r="Y1931" i="11" s="1"/>
  <c r="H1931" i="11"/>
  <c r="G1932" i="11"/>
  <c r="I1932" i="11" s="1"/>
  <c r="Y1932" i="11" s="1"/>
  <c r="H1932" i="11"/>
  <c r="G1933" i="11"/>
  <c r="I1933" i="11" s="1"/>
  <c r="Y1933" i="11" s="1"/>
  <c r="H1933" i="11"/>
  <c r="G1934" i="11"/>
  <c r="I1934" i="11" s="1"/>
  <c r="Y1934" i="11" s="1"/>
  <c r="H1934" i="11"/>
  <c r="G1935" i="11"/>
  <c r="I1935" i="11" s="1"/>
  <c r="Y1935" i="11" s="1"/>
  <c r="H1935" i="11"/>
  <c r="G1936" i="11"/>
  <c r="I1936" i="11" s="1"/>
  <c r="Y1936" i="11" s="1"/>
  <c r="H1936" i="11"/>
  <c r="G1937" i="11"/>
  <c r="I1937" i="11" s="1"/>
  <c r="Y1937" i="11" s="1"/>
  <c r="H1937" i="11"/>
  <c r="G1938" i="11"/>
  <c r="I1938" i="11" s="1"/>
  <c r="Y1938" i="11" s="1"/>
  <c r="H1938" i="11"/>
  <c r="G1939" i="11"/>
  <c r="I1939" i="11" s="1"/>
  <c r="Y1939" i="11" s="1"/>
  <c r="H1939" i="11"/>
  <c r="G1940" i="11"/>
  <c r="I1940" i="11" s="1"/>
  <c r="Y1940" i="11" s="1"/>
  <c r="H1940" i="11"/>
  <c r="G1941" i="11"/>
  <c r="I1941" i="11" s="1"/>
  <c r="Y1941" i="11" s="1"/>
  <c r="H1941" i="11"/>
  <c r="G1942" i="11"/>
  <c r="I1942" i="11" s="1"/>
  <c r="Y1942" i="11" s="1"/>
  <c r="H1942" i="11"/>
  <c r="G1943" i="11"/>
  <c r="I1943" i="11" s="1"/>
  <c r="Y1943" i="11" s="1"/>
  <c r="H1943" i="11"/>
  <c r="G1944" i="11"/>
  <c r="I1944" i="11" s="1"/>
  <c r="Y1944" i="11" s="1"/>
  <c r="H1944" i="11"/>
  <c r="G1945" i="11"/>
  <c r="I1945" i="11" s="1"/>
  <c r="Y1945" i="11" s="1"/>
  <c r="H1945" i="11"/>
  <c r="G1946" i="11"/>
  <c r="I1946" i="11" s="1"/>
  <c r="Y1946" i="11" s="1"/>
  <c r="H1946" i="11"/>
  <c r="G1947" i="11"/>
  <c r="I1947" i="11" s="1"/>
  <c r="Y1947" i="11" s="1"/>
  <c r="H1947" i="11"/>
  <c r="G1948" i="11"/>
  <c r="I1948" i="11" s="1"/>
  <c r="Y1948" i="11" s="1"/>
  <c r="H1948" i="11"/>
  <c r="G1949" i="11"/>
  <c r="I1949" i="11" s="1"/>
  <c r="Y1949" i="11" s="1"/>
  <c r="H1949" i="11"/>
  <c r="G1950" i="11"/>
  <c r="I1950" i="11" s="1"/>
  <c r="Y1950" i="11" s="1"/>
  <c r="H1950" i="11"/>
  <c r="G1951" i="11"/>
  <c r="I1951" i="11" s="1"/>
  <c r="Y1951" i="11" s="1"/>
  <c r="H1951" i="11"/>
  <c r="G1952" i="11"/>
  <c r="I1952" i="11" s="1"/>
  <c r="Y1952" i="11" s="1"/>
  <c r="H1952" i="11"/>
  <c r="G1953" i="11"/>
  <c r="I1953" i="11" s="1"/>
  <c r="Y1953" i="11" s="1"/>
  <c r="H1953" i="11"/>
  <c r="G1954" i="11"/>
  <c r="I1954" i="11" s="1"/>
  <c r="Y1954" i="11" s="1"/>
  <c r="H1954" i="11"/>
  <c r="G1955" i="11"/>
  <c r="I1955" i="11" s="1"/>
  <c r="Y1955" i="11" s="1"/>
  <c r="H1955" i="11"/>
  <c r="G1956" i="11"/>
  <c r="I1956" i="11" s="1"/>
  <c r="Y1956" i="11" s="1"/>
  <c r="H1956" i="11"/>
  <c r="G1957" i="11"/>
  <c r="I1957" i="11" s="1"/>
  <c r="Y1957" i="11" s="1"/>
  <c r="H1957" i="11"/>
  <c r="G1958" i="11"/>
  <c r="I1958" i="11" s="1"/>
  <c r="Y1958" i="11" s="1"/>
  <c r="H1958" i="11"/>
  <c r="G1959" i="11"/>
  <c r="I1959" i="11" s="1"/>
  <c r="Y1959" i="11" s="1"/>
  <c r="H1959" i="11"/>
  <c r="G1960" i="11"/>
  <c r="I1960" i="11" s="1"/>
  <c r="Y1960" i="11" s="1"/>
  <c r="H1960" i="11"/>
  <c r="G1961" i="11"/>
  <c r="I1961" i="11" s="1"/>
  <c r="Y1961" i="11" s="1"/>
  <c r="H1961" i="11"/>
  <c r="G1962" i="11"/>
  <c r="I1962" i="11" s="1"/>
  <c r="Y1962" i="11" s="1"/>
  <c r="H1962" i="11"/>
  <c r="G1963" i="11"/>
  <c r="I1963" i="11" s="1"/>
  <c r="Y1963" i="11" s="1"/>
  <c r="H1963" i="11"/>
  <c r="G1964" i="11"/>
  <c r="I1964" i="11" s="1"/>
  <c r="Y1964" i="11" s="1"/>
  <c r="H1964" i="11"/>
  <c r="G1965" i="11"/>
  <c r="I1965" i="11" s="1"/>
  <c r="Y1965" i="11" s="1"/>
  <c r="H1965" i="11"/>
  <c r="G1966" i="11"/>
  <c r="I1966" i="11" s="1"/>
  <c r="Y1966" i="11" s="1"/>
  <c r="H1966" i="11"/>
  <c r="G1967" i="11"/>
  <c r="I1967" i="11" s="1"/>
  <c r="Y1967" i="11" s="1"/>
  <c r="H1967" i="11"/>
  <c r="G1968" i="11"/>
  <c r="I1968" i="11" s="1"/>
  <c r="Y1968" i="11" s="1"/>
  <c r="H1968" i="11"/>
  <c r="G1969" i="11"/>
  <c r="I1969" i="11" s="1"/>
  <c r="Y1969" i="11" s="1"/>
  <c r="H1969" i="11"/>
  <c r="G1970" i="11"/>
  <c r="I1970" i="11" s="1"/>
  <c r="Y1970" i="11" s="1"/>
  <c r="H1970" i="11"/>
  <c r="G1971" i="11"/>
  <c r="I1971" i="11" s="1"/>
  <c r="Y1971" i="11" s="1"/>
  <c r="H1971" i="11"/>
  <c r="G1972" i="11"/>
  <c r="I1972" i="11" s="1"/>
  <c r="Y1972" i="11" s="1"/>
  <c r="H1972" i="11"/>
  <c r="G1973" i="11"/>
  <c r="I1973" i="11" s="1"/>
  <c r="Y1973" i="11" s="1"/>
  <c r="H1973" i="11"/>
  <c r="G1974" i="11"/>
  <c r="I1974" i="11" s="1"/>
  <c r="Y1974" i="11" s="1"/>
  <c r="H1974" i="11"/>
  <c r="G1975" i="11"/>
  <c r="I1975" i="11" s="1"/>
  <c r="Y1975" i="11" s="1"/>
  <c r="H1975" i="11"/>
  <c r="G1976" i="11"/>
  <c r="I1976" i="11" s="1"/>
  <c r="Y1976" i="11" s="1"/>
  <c r="H1976" i="11"/>
  <c r="G1977" i="11"/>
  <c r="I1977" i="11" s="1"/>
  <c r="Y1977" i="11" s="1"/>
  <c r="H1977" i="11"/>
  <c r="G1978" i="11"/>
  <c r="I1978" i="11" s="1"/>
  <c r="Y1978" i="11" s="1"/>
  <c r="H1978" i="11"/>
  <c r="G1979" i="11"/>
  <c r="I1979" i="11" s="1"/>
  <c r="Y1979" i="11" s="1"/>
  <c r="H1979" i="11"/>
  <c r="G1980" i="11"/>
  <c r="I1980" i="11" s="1"/>
  <c r="Y1980" i="11" s="1"/>
  <c r="H1980" i="11"/>
  <c r="G1981" i="11"/>
  <c r="I1981" i="11" s="1"/>
  <c r="Y1981" i="11" s="1"/>
  <c r="H1981" i="11"/>
  <c r="G1982" i="11"/>
  <c r="I1982" i="11" s="1"/>
  <c r="Y1982" i="11" s="1"/>
  <c r="H1982" i="11"/>
  <c r="G1983" i="11"/>
  <c r="I1983" i="11" s="1"/>
  <c r="Y1983" i="11" s="1"/>
  <c r="H1983" i="11"/>
  <c r="G1984" i="11"/>
  <c r="I1984" i="11" s="1"/>
  <c r="Y1984" i="11" s="1"/>
  <c r="H1984" i="11"/>
  <c r="G1985" i="11"/>
  <c r="I1985" i="11" s="1"/>
  <c r="Y1985" i="11" s="1"/>
  <c r="H1985" i="11"/>
  <c r="G1986" i="11"/>
  <c r="I1986" i="11" s="1"/>
  <c r="Y1986" i="11" s="1"/>
  <c r="H1986" i="11"/>
  <c r="G1987" i="11"/>
  <c r="I1987" i="11" s="1"/>
  <c r="Y1987" i="11" s="1"/>
  <c r="H1987" i="11"/>
  <c r="G1988" i="11"/>
  <c r="I1988" i="11" s="1"/>
  <c r="Y1988" i="11" s="1"/>
  <c r="H1988" i="11"/>
  <c r="G1989" i="11"/>
  <c r="I1989" i="11" s="1"/>
  <c r="Y1989" i="11" s="1"/>
  <c r="H1989" i="11"/>
  <c r="G1990" i="11"/>
  <c r="I1990" i="11" s="1"/>
  <c r="Y1990" i="11" s="1"/>
  <c r="H1990" i="11"/>
  <c r="G1991" i="11"/>
  <c r="I1991" i="11" s="1"/>
  <c r="Y1991" i="11" s="1"/>
  <c r="H1991" i="11"/>
  <c r="G1992" i="11"/>
  <c r="I1992" i="11" s="1"/>
  <c r="Y1992" i="11" s="1"/>
  <c r="H1992" i="11"/>
  <c r="G1993" i="11"/>
  <c r="I1993" i="11" s="1"/>
  <c r="Y1993" i="11" s="1"/>
  <c r="H1993" i="11"/>
  <c r="G1994" i="11"/>
  <c r="I1994" i="11" s="1"/>
  <c r="Y1994" i="11" s="1"/>
  <c r="H1994" i="11"/>
  <c r="G1995" i="11"/>
  <c r="I1995" i="11" s="1"/>
  <c r="Y1995" i="11" s="1"/>
  <c r="H1995" i="11"/>
  <c r="G1996" i="11"/>
  <c r="I1996" i="11" s="1"/>
  <c r="Y1996" i="11" s="1"/>
  <c r="H1996" i="11"/>
  <c r="G1997" i="11"/>
  <c r="I1997" i="11" s="1"/>
  <c r="Y1997" i="11" s="1"/>
  <c r="H1997" i="11"/>
  <c r="G1998" i="11"/>
  <c r="I1998" i="11" s="1"/>
  <c r="Y1998" i="11" s="1"/>
  <c r="H1998" i="11"/>
  <c r="G1999" i="11"/>
  <c r="I1999" i="11" s="1"/>
  <c r="Y1999" i="11" s="1"/>
  <c r="H1999" i="11"/>
  <c r="G2000" i="11"/>
  <c r="I2000" i="11" s="1"/>
  <c r="Y2000" i="11" s="1"/>
  <c r="H2000" i="11"/>
  <c r="G2001" i="11"/>
  <c r="I2001" i="11" s="1"/>
  <c r="Y2001" i="11" s="1"/>
  <c r="H2001" i="11"/>
  <c r="G2002" i="11"/>
  <c r="I2002" i="11" s="1"/>
  <c r="Y2002" i="11" s="1"/>
  <c r="H2002" i="11"/>
  <c r="G2003" i="11"/>
  <c r="I2003" i="11" s="1"/>
  <c r="Y2003" i="11" s="1"/>
  <c r="H2003" i="11"/>
  <c r="I33" i="18" l="1"/>
  <c r="I35" i="18"/>
  <c r="I37" i="18"/>
  <c r="I39" i="18"/>
  <c r="I32" i="18"/>
  <c r="I34" i="18"/>
  <c r="I36" i="18"/>
  <c r="I38" i="18"/>
  <c r="I40" i="18"/>
  <c r="B50" i="24"/>
  <c r="D50" i="24" s="1"/>
  <c r="C5" i="17"/>
  <c r="B5" i="17" s="1"/>
  <c r="B23" i="1" s="1"/>
  <c r="A6" i="17"/>
  <c r="B43" i="25"/>
  <c r="G43" i="25" s="1"/>
  <c r="DL13" i="1"/>
  <c r="DK13" i="1"/>
  <c r="AY11" i="1"/>
  <c r="DI11" i="1"/>
  <c r="DJ11" i="1" s="1"/>
  <c r="AY8" i="1"/>
  <c r="DI8" i="1"/>
  <c r="DJ8" i="1" s="1"/>
  <c r="AY12" i="1"/>
  <c r="DI12" i="1"/>
  <c r="DJ12" i="1" s="1"/>
  <c r="AY10" i="1"/>
  <c r="DI10" i="1"/>
  <c r="DJ10" i="1" s="1"/>
  <c r="AY9" i="1"/>
  <c r="DI9" i="1"/>
  <c r="DJ9" i="1" s="1"/>
  <c r="AY7" i="1"/>
  <c r="DI7" i="1"/>
  <c r="B5" i="11"/>
  <c r="E5" i="11" s="1"/>
  <c r="B80" i="23"/>
  <c r="E79" i="23"/>
  <c r="B24" i="21"/>
  <c r="C23" i="21"/>
  <c r="C25" i="23"/>
  <c r="B4" i="11"/>
  <c r="E4" i="11" s="1"/>
  <c r="B3" i="11"/>
  <c r="E3" i="11" s="1"/>
  <c r="Y113" i="11"/>
  <c r="Y112" i="11"/>
  <c r="Y111" i="11"/>
  <c r="Y110" i="11"/>
  <c r="Y109" i="11"/>
  <c r="Y108" i="11"/>
  <c r="Y107" i="11"/>
  <c r="Y106" i="11"/>
  <c r="Y105" i="11"/>
  <c r="Y104" i="11"/>
  <c r="Y103" i="11"/>
  <c r="Y102" i="11"/>
  <c r="Y101" i="11"/>
  <c r="Y100" i="11"/>
  <c r="Y99" i="11"/>
  <c r="Y98" i="11"/>
  <c r="Y97" i="11"/>
  <c r="Y96" i="11"/>
  <c r="Y95" i="11"/>
  <c r="Y94" i="11"/>
  <c r="Y93" i="11"/>
  <c r="Y92" i="11"/>
  <c r="Y91" i="11"/>
  <c r="Y90" i="11"/>
  <c r="Y89" i="11"/>
  <c r="Y88" i="11"/>
  <c r="Y87" i="11"/>
  <c r="Y86" i="11"/>
  <c r="Y85" i="11"/>
  <c r="Y84" i="11"/>
  <c r="Y83" i="11"/>
  <c r="Y82" i="11"/>
  <c r="Y81" i="11"/>
  <c r="Y80" i="11"/>
  <c r="Y79" i="11"/>
  <c r="Y78" i="11"/>
  <c r="Y77" i="11"/>
  <c r="Y76" i="11"/>
  <c r="Y75" i="11"/>
  <c r="Y74" i="11"/>
  <c r="Y73" i="11"/>
  <c r="Y72" i="11"/>
  <c r="Y71" i="11"/>
  <c r="Y70" i="11"/>
  <c r="Y69" i="11"/>
  <c r="Y68" i="11"/>
  <c r="Y67" i="11"/>
  <c r="Y66" i="11"/>
  <c r="Y65" i="11"/>
  <c r="Y64" i="11"/>
  <c r="Y63" i="11"/>
  <c r="Y62" i="11"/>
  <c r="Y61" i="11"/>
  <c r="Y60" i="11"/>
  <c r="Y59" i="11"/>
  <c r="Y58" i="11"/>
  <c r="Y57" i="11"/>
  <c r="Y56" i="11"/>
  <c r="Y55" i="11"/>
  <c r="Y54" i="11"/>
  <c r="Y53" i="11"/>
  <c r="Y52" i="11"/>
  <c r="Y51" i="11"/>
  <c r="Y50" i="11"/>
  <c r="Y49" i="11"/>
  <c r="Y36" i="11"/>
  <c r="Y35" i="11"/>
  <c r="Y34" i="11"/>
  <c r="Y33" i="11"/>
  <c r="Y32" i="11"/>
  <c r="Y31" i="11"/>
  <c r="Y30" i="11"/>
  <c r="Y29" i="11"/>
  <c r="Y28" i="11"/>
  <c r="Y27" i="11"/>
  <c r="Y26" i="11"/>
  <c r="Y25" i="11"/>
  <c r="Y24" i="11"/>
  <c r="Y23" i="11"/>
  <c r="Y22" i="11"/>
  <c r="Y21" i="11"/>
  <c r="Y20" i="11"/>
  <c r="Y19" i="11"/>
  <c r="Y18" i="11"/>
  <c r="Y17" i="11"/>
  <c r="Y16" i="11"/>
  <c r="Y15" i="11"/>
  <c r="Y14" i="11"/>
  <c r="Y13" i="11"/>
  <c r="P19" i="1"/>
  <c r="F12" i="13"/>
  <c r="L11" i="13"/>
  <c r="B2" i="11"/>
  <c r="E2" i="11" s="1"/>
  <c r="Y12" i="11"/>
  <c r="Y11" i="11"/>
  <c r="Y10" i="11"/>
  <c r="Y9" i="11"/>
  <c r="Y8" i="11"/>
  <c r="Y7" i="11"/>
  <c r="Y6" i="11"/>
  <c r="Y5" i="11"/>
  <c r="Y4" i="11"/>
  <c r="Y3" i="11"/>
  <c r="E13" i="1"/>
  <c r="Q40" i="18"/>
  <c r="C13" i="1"/>
  <c r="M40" i="18"/>
  <c r="D13" i="1"/>
  <c r="O40" i="18"/>
  <c r="AH15" i="1"/>
  <c r="E12" i="1"/>
  <c r="Q38" i="18"/>
  <c r="C12" i="1"/>
  <c r="M38" i="18"/>
  <c r="D12" i="1"/>
  <c r="AH13" i="1"/>
  <c r="O38" i="18"/>
  <c r="E11" i="1"/>
  <c r="Q36" i="18"/>
  <c r="C11" i="1"/>
  <c r="M36" i="18"/>
  <c r="D11" i="1"/>
  <c r="O36" i="18"/>
  <c r="AH11" i="1"/>
  <c r="J9" i="1"/>
  <c r="Q33" i="18"/>
  <c r="H9" i="1"/>
  <c r="M33" i="18"/>
  <c r="I9" i="1"/>
  <c r="O33" i="18"/>
  <c r="AH8" i="1"/>
  <c r="O2" i="11"/>
  <c r="J13" i="1"/>
  <c r="Q41" i="18"/>
  <c r="H13" i="1"/>
  <c r="M41" i="18"/>
  <c r="I13" i="1"/>
  <c r="O41" i="18"/>
  <c r="AH16" i="1"/>
  <c r="J12" i="1"/>
  <c r="Q39" i="18"/>
  <c r="H12" i="1"/>
  <c r="M39" i="18"/>
  <c r="I12" i="1"/>
  <c r="O39" i="18"/>
  <c r="AH14" i="1"/>
  <c r="J11" i="1"/>
  <c r="Q37" i="18"/>
  <c r="H11" i="1"/>
  <c r="M37" i="18"/>
  <c r="I11" i="1"/>
  <c r="O37" i="18"/>
  <c r="AH12" i="1"/>
  <c r="J10" i="1"/>
  <c r="Q35" i="18"/>
  <c r="H10" i="1"/>
  <c r="M35" i="18"/>
  <c r="I10" i="1"/>
  <c r="O35" i="18"/>
  <c r="AH10" i="1"/>
  <c r="E10" i="1"/>
  <c r="Q34" i="18"/>
  <c r="C10" i="1"/>
  <c r="M34" i="18"/>
  <c r="D10" i="1"/>
  <c r="AH9" i="1"/>
  <c r="O34" i="18"/>
  <c r="E9" i="1"/>
  <c r="Q32" i="18"/>
  <c r="C9" i="1"/>
  <c r="M32" i="18"/>
  <c r="D9" i="1"/>
  <c r="AH7" i="1"/>
  <c r="O32" i="18"/>
  <c r="Y148" i="11"/>
  <c r="Y147" i="11"/>
  <c r="Y146" i="11"/>
  <c r="Y145" i="11"/>
  <c r="Y144" i="11"/>
  <c r="Y143" i="11"/>
  <c r="Y142" i="11"/>
  <c r="Y141" i="11"/>
  <c r="Y140" i="11"/>
  <c r="Y139" i="11"/>
  <c r="Y138" i="11"/>
  <c r="Y137" i="11"/>
  <c r="Y136" i="11"/>
  <c r="Y135" i="11"/>
  <c r="Y134" i="11"/>
  <c r="Y133" i="11"/>
  <c r="Y132" i="11"/>
  <c r="Y131" i="11"/>
  <c r="Y130" i="11"/>
  <c r="Y129" i="11"/>
  <c r="Y128" i="11"/>
  <c r="Y127" i="11"/>
  <c r="Y126" i="11"/>
  <c r="Y125" i="11"/>
  <c r="Y124" i="11"/>
  <c r="Y123" i="11"/>
  <c r="Y122" i="11"/>
  <c r="Y121" i="11"/>
  <c r="Y120" i="11"/>
  <c r="Y119" i="11"/>
  <c r="Y118" i="11"/>
  <c r="Y117" i="11"/>
  <c r="Y116" i="11"/>
  <c r="Y115" i="11"/>
  <c r="Y114" i="11"/>
  <c r="Y2" i="11"/>
  <c r="P17" i="1"/>
  <c r="P18" i="1"/>
  <c r="F6" i="11"/>
  <c r="B6" i="11"/>
  <c r="E6" i="11" s="1"/>
  <c r="A7" i="11"/>
  <c r="N18" i="1"/>
  <c r="N19" i="1"/>
  <c r="M3" i="11"/>
  <c r="N17" i="1"/>
  <c r="BT7" i="1" l="1"/>
  <c r="B51" i="24"/>
  <c r="D51" i="24" s="1"/>
  <c r="AY15" i="1"/>
  <c r="A7" i="17"/>
  <c r="C6" i="17"/>
  <c r="B6" i="17" s="1"/>
  <c r="G23" i="1" s="1"/>
  <c r="BN7" i="1"/>
  <c r="BQ7" i="1"/>
  <c r="BR7" i="1"/>
  <c r="BK7" i="1"/>
  <c r="BM7" i="1"/>
  <c r="BP7" i="1"/>
  <c r="BL7" i="1"/>
  <c r="BS7" i="1"/>
  <c r="BO7" i="1"/>
  <c r="B44" i="25"/>
  <c r="G44" i="25" s="1"/>
  <c r="DJ7" i="1"/>
  <c r="DL7" i="1" s="1"/>
  <c r="DL9" i="1"/>
  <c r="DK9" i="1"/>
  <c r="DK10" i="1"/>
  <c r="DL10" i="1"/>
  <c r="DK12" i="1"/>
  <c r="DL12" i="1"/>
  <c r="DK8" i="1"/>
  <c r="DL8" i="1"/>
  <c r="DK11" i="1"/>
  <c r="DL11" i="1"/>
  <c r="B25" i="21"/>
  <c r="C24" i="21"/>
  <c r="B81" i="23"/>
  <c r="E80" i="23"/>
  <c r="C26" i="23"/>
  <c r="Z2" i="11"/>
  <c r="T31" i="19" s="1"/>
  <c r="M4" i="11"/>
  <c r="K4" i="11" s="1"/>
  <c r="F13" i="13"/>
  <c r="L12" i="13"/>
  <c r="N9" i="11"/>
  <c r="K20" i="48" s="1"/>
  <c r="M8" i="11"/>
  <c r="M6" i="11"/>
  <c r="M9" i="11"/>
  <c r="M20" i="48" s="1"/>
  <c r="M7" i="11"/>
  <c r="M5" i="11"/>
  <c r="O3" i="11"/>
  <c r="AP7" i="1"/>
  <c r="AN7" i="1"/>
  <c r="AO7" i="1"/>
  <c r="AM7" i="1"/>
  <c r="Q19" i="1"/>
  <c r="Q18" i="1"/>
  <c r="Q17" i="1"/>
  <c r="M17" i="11"/>
  <c r="F7" i="11"/>
  <c r="O17" i="1"/>
  <c r="B7" i="11"/>
  <c r="E7" i="11" s="1"/>
  <c r="A8" i="11"/>
  <c r="O18" i="1"/>
  <c r="O19" i="1"/>
  <c r="DL15" i="1" l="1"/>
  <c r="DL16" i="1" s="1"/>
  <c r="B52" i="24"/>
  <c r="D52" i="24" s="1"/>
  <c r="W52" i="11"/>
  <c r="C7" i="17"/>
  <c r="B7" i="17" s="1"/>
  <c r="A8" i="17"/>
  <c r="W9" i="11"/>
  <c r="N6" i="11"/>
  <c r="V9" i="11"/>
  <c r="M20" i="18"/>
  <c r="N8" i="11"/>
  <c r="DK7" i="1"/>
  <c r="DK15" i="1" s="1"/>
  <c r="DK16" i="1" s="1"/>
  <c r="DK17" i="1" s="1"/>
  <c r="CJ4" i="1" s="1"/>
  <c r="CK5" i="1" s="1"/>
  <c r="BU7" i="1"/>
  <c r="CE7" i="1" s="1"/>
  <c r="B45" i="25"/>
  <c r="G45" i="25" s="1"/>
  <c r="K20" i="18"/>
  <c r="BX7" i="1"/>
  <c r="BY7" i="1"/>
  <c r="BW7" i="1"/>
  <c r="B82" i="23"/>
  <c r="E81" i="23"/>
  <c r="B26" i="21"/>
  <c r="C25" i="21"/>
  <c r="C27" i="23"/>
  <c r="K6" i="11"/>
  <c r="K5" i="11"/>
  <c r="K3" i="11"/>
  <c r="F14" i="13"/>
  <c r="L13" i="13"/>
  <c r="N7" i="11"/>
  <c r="N5" i="11"/>
  <c r="AQ7" i="1"/>
  <c r="H20" i="48" s="1"/>
  <c r="J19" i="19"/>
  <c r="D19" i="19"/>
  <c r="L19" i="19"/>
  <c r="N19" i="19"/>
  <c r="Q19" i="19"/>
  <c r="F19" i="19"/>
  <c r="F8" i="11"/>
  <c r="A9" i="11"/>
  <c r="B8" i="11"/>
  <c r="E8" i="11" s="1"/>
  <c r="BV7" i="1" l="1"/>
  <c r="BZ7" i="1"/>
  <c r="CA7" i="1"/>
  <c r="CB7" i="1"/>
  <c r="CA6" i="1" s="1"/>
  <c r="CD7" i="1"/>
  <c r="CC6" i="1" s="1"/>
  <c r="CC7" i="1"/>
  <c r="AS7" i="1"/>
  <c r="A71" i="32"/>
  <c r="A67" i="32"/>
  <c r="B53" i="24"/>
  <c r="D53" i="24" s="1"/>
  <c r="H4" i="21"/>
  <c r="H6" i="21"/>
  <c r="I6" i="21" s="1"/>
  <c r="H5" i="21"/>
  <c r="A9" i="17"/>
  <c r="C8" i="17"/>
  <c r="B8" i="17" s="1"/>
  <c r="V21" i="11"/>
  <c r="V52" i="11"/>
  <c r="X52" i="11" s="1"/>
  <c r="B46" i="25"/>
  <c r="G46" i="25" s="1"/>
  <c r="BW6" i="1"/>
  <c r="BV6" i="1"/>
  <c r="H7" i="21"/>
  <c r="I5" i="21"/>
  <c r="B27" i="21"/>
  <c r="C26" i="21"/>
  <c r="B83" i="23"/>
  <c r="E82" i="23"/>
  <c r="C28" i="23"/>
  <c r="H20" i="18"/>
  <c r="F15" i="13"/>
  <c r="L14" i="13"/>
  <c r="M17" i="1"/>
  <c r="A50" i="6"/>
  <c r="A54" i="6"/>
  <c r="K24" i="1"/>
  <c r="I24" i="1"/>
  <c r="F9" i="11"/>
  <c r="A10" i="11"/>
  <c r="B9" i="11"/>
  <c r="E9" i="11" s="1"/>
  <c r="CE6" i="1" l="1"/>
  <c r="BY6" i="1"/>
  <c r="CD6" i="1"/>
  <c r="CB6" i="1"/>
  <c r="BZ6" i="1"/>
  <c r="CG4" i="1" s="1"/>
  <c r="CG8" i="1" s="1"/>
  <c r="M12" i="49" s="1"/>
  <c r="BX6" i="1"/>
  <c r="C27" i="48"/>
  <c r="H21" i="48"/>
  <c r="S20" i="48"/>
  <c r="I4" i="21"/>
  <c r="I7" i="21"/>
  <c r="CH4" i="1"/>
  <c r="CH8" i="1" s="1"/>
  <c r="N12" i="49" s="1"/>
  <c r="AD9" i="11"/>
  <c r="AM2" i="11" s="1"/>
  <c r="AD8" i="11"/>
  <c r="AL2" i="11" s="1"/>
  <c r="AD10" i="11"/>
  <c r="AN2" i="11" s="1"/>
  <c r="AD3" i="11"/>
  <c r="AG2" i="11" s="1"/>
  <c r="AD7" i="11"/>
  <c r="AK2" i="11" s="1"/>
  <c r="AD6" i="11"/>
  <c r="AJ2" i="11" s="1"/>
  <c r="AD4" i="11"/>
  <c r="AH2" i="11" s="1"/>
  <c r="AD5" i="11"/>
  <c r="AI2" i="11" s="1"/>
  <c r="AD12" i="11"/>
  <c r="AP2" i="11" s="1"/>
  <c r="AD11" i="11"/>
  <c r="AO2" i="11" s="1"/>
  <c r="A68" i="32"/>
  <c r="A72" i="32"/>
  <c r="H21" i="18"/>
  <c r="T20" i="46"/>
  <c r="T20" i="45"/>
  <c r="T20" i="41"/>
  <c r="T20" i="44"/>
  <c r="T20" i="38"/>
  <c r="T20" i="37"/>
  <c r="T20" i="39"/>
  <c r="T20" i="40"/>
  <c r="T20" i="43"/>
  <c r="T20" i="42"/>
  <c r="T20" i="36"/>
  <c r="T20" i="33"/>
  <c r="T20" i="30"/>
  <c r="B54" i="24"/>
  <c r="D54" i="24" s="1"/>
  <c r="C9" i="17"/>
  <c r="B9" i="17" s="1"/>
  <c r="A10" i="17"/>
  <c r="B47" i="25"/>
  <c r="G47" i="25" s="1"/>
  <c r="CH7" i="1"/>
  <c r="CK7" i="1" s="1"/>
  <c r="B84" i="23"/>
  <c r="E83" i="23"/>
  <c r="B28" i="21"/>
  <c r="C27" i="21"/>
  <c r="C29" i="23"/>
  <c r="S20" i="18"/>
  <c r="C27" i="18"/>
  <c r="F16" i="13"/>
  <c r="L15" i="13"/>
  <c r="M18" i="1"/>
  <c r="A55" i="6"/>
  <c r="A51" i="6"/>
  <c r="F10" i="11"/>
  <c r="A11" i="11"/>
  <c r="B10" i="11"/>
  <c r="E10" i="11" s="1"/>
  <c r="CG7" i="1" l="1"/>
  <c r="CJ8" i="1"/>
  <c r="L12" i="44"/>
  <c r="L12" i="36"/>
  <c r="L12" i="45"/>
  <c r="L12" i="37"/>
  <c r="L12" i="38"/>
  <c r="L12" i="42"/>
  <c r="L12" i="30"/>
  <c r="L12" i="43"/>
  <c r="L12" i="33"/>
  <c r="L12" i="40"/>
  <c r="L12" i="41"/>
  <c r="CG13" i="1"/>
  <c r="L12" i="46"/>
  <c r="L12" i="39"/>
  <c r="CK8" i="1"/>
  <c r="M12" i="30"/>
  <c r="CH13" i="1"/>
  <c r="M12" i="44"/>
  <c r="M12" i="36"/>
  <c r="M12" i="37"/>
  <c r="M12" i="33"/>
  <c r="M12" i="45"/>
  <c r="M12" i="42"/>
  <c r="M12" i="43"/>
  <c r="M12" i="40"/>
  <c r="M12" i="41"/>
  <c r="M12" i="46"/>
  <c r="M12" i="38"/>
  <c r="M12" i="39"/>
  <c r="CJ7" i="1"/>
  <c r="CI7" i="1"/>
  <c r="AO9" i="11"/>
  <c r="AZ21" i="11" s="1"/>
  <c r="AO12" i="11"/>
  <c r="AZ24" i="11" s="1"/>
  <c r="AO7" i="11"/>
  <c r="AZ19" i="11" s="1"/>
  <c r="AO5" i="11"/>
  <c r="AZ17" i="11" s="1"/>
  <c r="AO4" i="11"/>
  <c r="AZ16" i="11" s="1"/>
  <c r="AO3" i="11"/>
  <c r="AZ15" i="11" s="1"/>
  <c r="AO6" i="11"/>
  <c r="AZ18" i="11" s="1"/>
  <c r="AO8" i="11"/>
  <c r="AO10" i="11"/>
  <c r="AZ22" i="11" s="1"/>
  <c r="AO11" i="11"/>
  <c r="AZ23" i="11" s="1"/>
  <c r="AP4" i="11"/>
  <c r="BA16" i="11" s="1"/>
  <c r="AP11" i="11"/>
  <c r="BA23" i="11" s="1"/>
  <c r="AP3" i="11"/>
  <c r="BA15" i="11" s="1"/>
  <c r="AP7" i="11"/>
  <c r="BA19" i="11" s="1"/>
  <c r="AP9" i="11"/>
  <c r="BA21" i="11" s="1"/>
  <c r="AP5" i="11"/>
  <c r="BA17" i="11" s="1"/>
  <c r="AP12" i="11"/>
  <c r="BA24" i="11" s="1"/>
  <c r="AP6" i="11"/>
  <c r="BA18" i="11" s="1"/>
  <c r="AP8" i="11"/>
  <c r="BA20" i="11" s="1"/>
  <c r="AP10" i="11"/>
  <c r="BA22" i="11" s="1"/>
  <c r="AI9" i="11"/>
  <c r="AT21" i="11" s="1"/>
  <c r="AI8" i="11"/>
  <c r="AT20" i="11" s="1"/>
  <c r="AI6" i="11"/>
  <c r="AT18" i="11" s="1"/>
  <c r="AI12" i="11"/>
  <c r="AT24" i="11" s="1"/>
  <c r="AI10" i="11"/>
  <c r="AT22" i="11" s="1"/>
  <c r="AI7" i="11"/>
  <c r="AT19" i="11" s="1"/>
  <c r="AI5" i="11"/>
  <c r="AT17" i="11" s="1"/>
  <c r="AI3" i="11"/>
  <c r="AT15" i="11" s="1"/>
  <c r="AI11" i="11"/>
  <c r="AT23" i="11" s="1"/>
  <c r="AI4" i="11"/>
  <c r="AT16" i="11" s="1"/>
  <c r="AH9" i="11"/>
  <c r="AS21" i="11" s="1"/>
  <c r="AH3" i="11"/>
  <c r="AS15" i="11" s="1"/>
  <c r="AH8" i="11"/>
  <c r="AS20" i="11" s="1"/>
  <c r="AH4" i="11"/>
  <c r="AS16" i="11" s="1"/>
  <c r="AH12" i="11"/>
  <c r="AS24" i="11" s="1"/>
  <c r="AH6" i="11"/>
  <c r="AS18" i="11" s="1"/>
  <c r="AH11" i="11"/>
  <c r="AS23" i="11" s="1"/>
  <c r="AH7" i="11"/>
  <c r="AS19" i="11" s="1"/>
  <c r="AH5" i="11"/>
  <c r="AS17" i="11" s="1"/>
  <c r="AH10" i="11"/>
  <c r="AS22" i="11" s="1"/>
  <c r="AJ9" i="11"/>
  <c r="AU21" i="11" s="1"/>
  <c r="AJ8" i="11"/>
  <c r="AU20" i="11" s="1"/>
  <c r="AJ6" i="11"/>
  <c r="AU18" i="11" s="1"/>
  <c r="AJ12" i="11"/>
  <c r="AU24" i="11" s="1"/>
  <c r="AJ4" i="11"/>
  <c r="AU16" i="11" s="1"/>
  <c r="AJ11" i="11"/>
  <c r="AU23" i="11" s="1"/>
  <c r="AJ10" i="11"/>
  <c r="AU22" i="11" s="1"/>
  <c r="AJ7" i="11"/>
  <c r="AU19" i="11" s="1"/>
  <c r="AJ5" i="11"/>
  <c r="AU17" i="11" s="1"/>
  <c r="AJ3" i="11"/>
  <c r="AU15" i="11" s="1"/>
  <c r="AK9" i="11"/>
  <c r="AV21" i="11" s="1"/>
  <c r="AK8" i="11"/>
  <c r="AV20" i="11" s="1"/>
  <c r="AK4" i="11"/>
  <c r="AV16" i="11" s="1"/>
  <c r="AK12" i="11"/>
  <c r="AV24" i="11" s="1"/>
  <c r="AK6" i="11"/>
  <c r="AV18" i="11" s="1"/>
  <c r="AK5" i="11"/>
  <c r="AV17" i="11" s="1"/>
  <c r="AK7" i="11"/>
  <c r="AV19" i="11" s="1"/>
  <c r="AK10" i="11"/>
  <c r="AV22" i="11" s="1"/>
  <c r="AK3" i="11"/>
  <c r="AV15" i="11" s="1"/>
  <c r="AK11" i="11"/>
  <c r="AV23" i="11" s="1"/>
  <c r="AG9" i="11"/>
  <c r="AR21" i="11" s="1"/>
  <c r="AG3" i="11"/>
  <c r="AG4" i="11"/>
  <c r="AR16" i="11" s="1"/>
  <c r="AG8" i="11"/>
  <c r="AR20" i="11" s="1"/>
  <c r="AG10" i="11"/>
  <c r="AR22" i="11" s="1"/>
  <c r="AG5" i="11"/>
  <c r="AR17" i="11" s="1"/>
  <c r="AG12" i="11"/>
  <c r="AG7" i="11"/>
  <c r="AR19" i="11" s="1"/>
  <c r="AG6" i="11"/>
  <c r="AR18" i="11" s="1"/>
  <c r="AG11" i="11"/>
  <c r="AR23" i="11" s="1"/>
  <c r="AN9" i="11"/>
  <c r="AY21" i="11" s="1"/>
  <c r="AN3" i="11"/>
  <c r="AY15" i="11" s="1"/>
  <c r="AN7" i="11"/>
  <c r="AY19" i="11" s="1"/>
  <c r="AN4" i="11"/>
  <c r="AY16" i="11" s="1"/>
  <c r="AN12" i="11"/>
  <c r="AY24" i="11" s="1"/>
  <c r="AN6" i="11"/>
  <c r="AY18" i="11" s="1"/>
  <c r="AN5" i="11"/>
  <c r="AY17" i="11" s="1"/>
  <c r="AN10" i="11"/>
  <c r="AY22" i="11" s="1"/>
  <c r="AN11" i="11"/>
  <c r="AY23" i="11" s="1"/>
  <c r="AN8" i="11"/>
  <c r="AY20" i="11" s="1"/>
  <c r="AL5" i="11"/>
  <c r="AW17" i="11" s="1"/>
  <c r="AL9" i="11"/>
  <c r="AW21" i="11" s="1"/>
  <c r="AL8" i="11"/>
  <c r="AW20" i="11" s="1"/>
  <c r="AL7" i="11"/>
  <c r="AW19" i="11" s="1"/>
  <c r="AL3" i="11"/>
  <c r="AW15" i="11" s="1"/>
  <c r="AL12" i="11"/>
  <c r="AL6" i="11"/>
  <c r="AW18" i="11" s="1"/>
  <c r="AL4" i="11"/>
  <c r="AW16" i="11" s="1"/>
  <c r="AL11" i="11"/>
  <c r="AW23" i="11" s="1"/>
  <c r="AL10" i="11"/>
  <c r="AW22" i="11" s="1"/>
  <c r="AM9" i="11"/>
  <c r="AX21" i="11" s="1"/>
  <c r="AM12" i="11"/>
  <c r="AX24" i="11" s="1"/>
  <c r="AM7" i="11"/>
  <c r="AX19" i="11" s="1"/>
  <c r="AM4" i="11"/>
  <c r="AX16" i="11" s="1"/>
  <c r="AM6" i="11"/>
  <c r="AX18" i="11" s="1"/>
  <c r="AM11" i="11"/>
  <c r="AX23" i="11" s="1"/>
  <c r="AM5" i="11"/>
  <c r="AX17" i="11" s="1"/>
  <c r="AM10" i="11"/>
  <c r="AX22" i="11" s="1"/>
  <c r="AM8" i="11"/>
  <c r="AX20" i="11" s="1"/>
  <c r="AM3" i="11"/>
  <c r="AX15" i="11" s="1"/>
  <c r="A69" i="32"/>
  <c r="A73" i="32"/>
  <c r="B55" i="24"/>
  <c r="D55" i="24" s="1"/>
  <c r="A11" i="17"/>
  <c r="C10" i="17"/>
  <c r="B10" i="17" s="1"/>
  <c r="B24" i="1" s="1"/>
  <c r="B48" i="25"/>
  <c r="G48" i="25" s="1"/>
  <c r="B29" i="21"/>
  <c r="C28" i="21"/>
  <c r="B85" i="23"/>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E84" i="23"/>
  <c r="C30" i="23"/>
  <c r="F17" i="13"/>
  <c r="L16" i="13"/>
  <c r="M19" i="1"/>
  <c r="A52" i="6"/>
  <c r="A56" i="6"/>
  <c r="F11" i="11"/>
  <c r="A12" i="11"/>
  <c r="B11" i="11"/>
  <c r="E11" i="11" s="1"/>
  <c r="K12" i="48" l="1"/>
  <c r="CK13" i="1"/>
  <c r="CJ13" i="1"/>
  <c r="K12" i="18"/>
  <c r="CL8" i="1"/>
  <c r="AZ20" i="11"/>
  <c r="CD16" i="11"/>
  <c r="CD24" i="11"/>
  <c r="CL7" i="1"/>
  <c r="D18" i="48" s="1"/>
  <c r="B56" i="24"/>
  <c r="D56" i="24" s="1"/>
  <c r="C11" i="17"/>
  <c r="B11" i="17" s="1"/>
  <c r="D24" i="1" s="1"/>
  <c r="A12" i="17"/>
  <c r="B49" i="25"/>
  <c r="G49" i="25" s="1"/>
  <c r="B30" i="21"/>
  <c r="C29" i="21"/>
  <c r="C31" i="23"/>
  <c r="F18" i="13"/>
  <c r="L17" i="13"/>
  <c r="F12" i="11"/>
  <c r="A13" i="11"/>
  <c r="B12" i="11"/>
  <c r="E12" i="11" s="1"/>
  <c r="M12" i="18" l="1"/>
  <c r="L12" i="18" s="1"/>
  <c r="M12" i="48"/>
  <c r="L12" i="48" s="1"/>
  <c r="D18" i="18"/>
  <c r="B57" i="24"/>
  <c r="D57" i="24" s="1"/>
  <c r="A13" i="17"/>
  <c r="C12" i="17"/>
  <c r="B12" i="17" s="1"/>
  <c r="G24" i="1" s="1"/>
  <c r="B50" i="25"/>
  <c r="G50" i="25" s="1"/>
  <c r="B31" i="21"/>
  <c r="C30" i="21"/>
  <c r="C32" i="23"/>
  <c r="F19" i="13"/>
  <c r="L18" i="13"/>
  <c r="F13" i="11"/>
  <c r="A14" i="11"/>
  <c r="B13" i="11"/>
  <c r="E13" i="11" s="1"/>
  <c r="B58" i="24" l="1"/>
  <c r="E57" i="24"/>
  <c r="C13" i="17"/>
  <c r="B13" i="17" s="1"/>
  <c r="J24" i="1" s="1"/>
  <c r="A14" i="17"/>
  <c r="B51" i="25"/>
  <c r="G51" i="25" s="1"/>
  <c r="B32" i="21"/>
  <c r="C31" i="21"/>
  <c r="C33" i="23"/>
  <c r="F20" i="13"/>
  <c r="L19" i="13"/>
  <c r="F14" i="11"/>
  <c r="B14" i="11"/>
  <c r="E14" i="11" s="1"/>
  <c r="A15" i="11"/>
  <c r="B59" i="24" l="1"/>
  <c r="E58" i="24"/>
  <c r="A15" i="17"/>
  <c r="C14" i="17"/>
  <c r="B14" i="17" s="1"/>
  <c r="J32" i="48" s="1"/>
  <c r="B52" i="25"/>
  <c r="G52" i="25" s="1"/>
  <c r="B33" i="21"/>
  <c r="C32" i="21"/>
  <c r="C34" i="23"/>
  <c r="F21" i="13"/>
  <c r="L20" i="13"/>
  <c r="F15" i="11"/>
  <c r="B15" i="11"/>
  <c r="E15" i="11" s="1"/>
  <c r="A16" i="11"/>
  <c r="J32" i="18" l="1"/>
  <c r="K40" i="45"/>
  <c r="K40" i="46"/>
  <c r="K40" i="39"/>
  <c r="K40" i="42"/>
  <c r="K40" i="38"/>
  <c r="K40" i="37"/>
  <c r="K40" i="41"/>
  <c r="K40" i="44"/>
  <c r="K40" i="40"/>
  <c r="K40" i="43"/>
  <c r="K40" i="36"/>
  <c r="K40" i="33"/>
  <c r="K40" i="30"/>
  <c r="B60" i="24"/>
  <c r="E59" i="24"/>
  <c r="C15" i="17"/>
  <c r="B15" i="17" s="1"/>
  <c r="J33" i="48" s="1"/>
  <c r="A16" i="17"/>
  <c r="B53" i="25"/>
  <c r="G53" i="25" s="1"/>
  <c r="B34" i="21"/>
  <c r="C33" i="21"/>
  <c r="C35" i="23"/>
  <c r="F22" i="13"/>
  <c r="L21" i="13"/>
  <c r="M7" i="1"/>
  <c r="B9" i="1" s="1"/>
  <c r="F16" i="11"/>
  <c r="B16" i="11"/>
  <c r="E16" i="11" s="1"/>
  <c r="A17" i="11"/>
  <c r="B61" i="24" l="1"/>
  <c r="E60" i="24"/>
  <c r="K41" i="46"/>
  <c r="K41" i="45"/>
  <c r="K41" i="39"/>
  <c r="K41" i="42"/>
  <c r="K41" i="37"/>
  <c r="K41" i="38"/>
  <c r="K41" i="41"/>
  <c r="K41" i="44"/>
  <c r="K41" i="40"/>
  <c r="K41" i="43"/>
  <c r="K41" i="36"/>
  <c r="K41" i="33"/>
  <c r="K41" i="30"/>
  <c r="A17" i="17"/>
  <c r="C16" i="17"/>
  <c r="B16" i="17" s="1"/>
  <c r="J34" i="48" s="1"/>
  <c r="B54" i="25"/>
  <c r="G54" i="25" s="1"/>
  <c r="B35" i="21"/>
  <c r="C34" i="21"/>
  <c r="C36" i="23"/>
  <c r="F23" i="13"/>
  <c r="L22" i="13"/>
  <c r="M8" i="1"/>
  <c r="G9" i="1" s="1"/>
  <c r="J33" i="18"/>
  <c r="F17" i="11"/>
  <c r="A18" i="11"/>
  <c r="B17" i="11"/>
  <c r="E17" i="11" s="1"/>
  <c r="K42" i="46" l="1"/>
  <c r="K42" i="45"/>
  <c r="K42" i="39"/>
  <c r="K42" i="42"/>
  <c r="K42" i="37"/>
  <c r="K42" i="38"/>
  <c r="K42" i="41"/>
  <c r="K42" i="44"/>
  <c r="K42" i="40"/>
  <c r="K42" i="43"/>
  <c r="K42" i="36"/>
  <c r="K42" i="33"/>
  <c r="K42" i="30"/>
  <c r="B62" i="24"/>
  <c r="E61" i="24"/>
  <c r="C17" i="17"/>
  <c r="B17" i="17" s="1"/>
  <c r="J35" i="48" s="1"/>
  <c r="A18" i="17"/>
  <c r="B55" i="25"/>
  <c r="G55" i="25" s="1"/>
  <c r="B36" i="21"/>
  <c r="C35" i="21"/>
  <c r="C37" i="23"/>
  <c r="F24" i="13"/>
  <c r="L23" i="13"/>
  <c r="M9" i="1"/>
  <c r="B10" i="1" s="1"/>
  <c r="J34" i="18"/>
  <c r="F18" i="11"/>
  <c r="B18" i="11"/>
  <c r="E18" i="11" s="1"/>
  <c r="A19" i="11"/>
  <c r="K43" i="46" l="1"/>
  <c r="K43" i="45"/>
  <c r="K43" i="42"/>
  <c r="K43" i="38"/>
  <c r="K43" i="41"/>
  <c r="K43" i="44"/>
  <c r="K43" i="40"/>
  <c r="K43" i="37"/>
  <c r="K43" i="43"/>
  <c r="K43" i="39"/>
  <c r="K43" i="36"/>
  <c r="K43" i="33"/>
  <c r="K43" i="30"/>
  <c r="B63" i="24"/>
  <c r="E62" i="24"/>
  <c r="A19" i="17"/>
  <c r="C18" i="17"/>
  <c r="B18" i="17" s="1"/>
  <c r="J36" i="48" s="1"/>
  <c r="B56" i="25"/>
  <c r="G56" i="25" s="1"/>
  <c r="B37" i="21"/>
  <c r="C36" i="21"/>
  <c r="C38" i="23"/>
  <c r="F25" i="13"/>
  <c r="L24" i="13"/>
  <c r="M10" i="1"/>
  <c r="G10" i="1" s="1"/>
  <c r="J35" i="18"/>
  <c r="F19" i="11"/>
  <c r="B19" i="11"/>
  <c r="E19" i="11" s="1"/>
  <c r="A20" i="11"/>
  <c r="B64" i="24" l="1"/>
  <c r="E63" i="24"/>
  <c r="K44" i="46"/>
  <c r="K44" i="45"/>
  <c r="K44" i="38"/>
  <c r="K44" i="41"/>
  <c r="K44" i="44"/>
  <c r="K44" i="37"/>
  <c r="K44" i="40"/>
  <c r="K44" i="43"/>
  <c r="K44" i="42"/>
  <c r="K44" i="39"/>
  <c r="K44" i="36"/>
  <c r="K44" i="33"/>
  <c r="K44" i="30"/>
  <c r="C19" i="17"/>
  <c r="B19" i="17" s="1"/>
  <c r="J37" i="48" s="1"/>
  <c r="A20" i="17"/>
  <c r="B57" i="25"/>
  <c r="G57" i="25" s="1"/>
  <c r="C37" i="21"/>
  <c r="B38" i="21"/>
  <c r="C39" i="23"/>
  <c r="F26" i="13"/>
  <c r="L25" i="13"/>
  <c r="M11" i="1"/>
  <c r="B11" i="1" s="1"/>
  <c r="J36" i="18"/>
  <c r="F20" i="11"/>
  <c r="A21" i="11"/>
  <c r="B20" i="11"/>
  <c r="E20" i="11" s="1"/>
  <c r="K45" i="46" l="1"/>
  <c r="K45" i="45"/>
  <c r="K45" i="38"/>
  <c r="K45" i="41"/>
  <c r="K45" i="44"/>
  <c r="K45" i="37"/>
  <c r="K45" i="40"/>
  <c r="K45" i="43"/>
  <c r="K45" i="39"/>
  <c r="K45" i="42"/>
  <c r="K45" i="36"/>
  <c r="K45" i="33"/>
  <c r="K45" i="30"/>
  <c r="B65" i="24"/>
  <c r="E64" i="24"/>
  <c r="A21" i="17"/>
  <c r="C20" i="17"/>
  <c r="B20" i="17" s="1"/>
  <c r="J38" i="48" s="1"/>
  <c r="B58" i="25"/>
  <c r="G58" i="25" s="1"/>
  <c r="C38" i="21"/>
  <c r="B39" i="21"/>
  <c r="C40" i="23"/>
  <c r="F27" i="13"/>
  <c r="L26" i="13"/>
  <c r="M12" i="1"/>
  <c r="G11" i="1" s="1"/>
  <c r="J37" i="18"/>
  <c r="F21" i="11"/>
  <c r="A22" i="11"/>
  <c r="B21" i="11"/>
  <c r="E21" i="11" s="1"/>
  <c r="K46" i="46" l="1"/>
  <c r="K46" i="45"/>
  <c r="K46" i="38"/>
  <c r="K46" i="41"/>
  <c r="K46" i="44"/>
  <c r="K46" i="37"/>
  <c r="K46" i="40"/>
  <c r="K46" i="43"/>
  <c r="K46" i="39"/>
  <c r="K46" i="42"/>
  <c r="K46" i="36"/>
  <c r="K46" i="33"/>
  <c r="K46" i="30"/>
  <c r="B66" i="24"/>
  <c r="E65" i="24"/>
  <c r="C21" i="17"/>
  <c r="B21" i="17" s="1"/>
  <c r="J39" i="48" s="1"/>
  <c r="A22" i="17"/>
  <c r="B59" i="25"/>
  <c r="G59" i="25" s="1"/>
  <c r="B40" i="21"/>
  <c r="C39" i="21"/>
  <c r="F28" i="13"/>
  <c r="L27" i="13"/>
  <c r="M13" i="1"/>
  <c r="B12" i="1" s="1"/>
  <c r="J38" i="18"/>
  <c r="F22" i="11"/>
  <c r="B22" i="11"/>
  <c r="E22" i="11" s="1"/>
  <c r="A23" i="11"/>
  <c r="B67" i="24" l="1"/>
  <c r="E66" i="24"/>
  <c r="K47" i="46"/>
  <c r="K47" i="45"/>
  <c r="K47" i="38"/>
  <c r="K47" i="41"/>
  <c r="K47" i="44"/>
  <c r="K47" i="37"/>
  <c r="K47" i="40"/>
  <c r="K47" i="43"/>
  <c r="K47" i="39"/>
  <c r="K47" i="42"/>
  <c r="K47" i="36"/>
  <c r="K47" i="33"/>
  <c r="K47" i="30"/>
  <c r="A23" i="17"/>
  <c r="C22" i="17"/>
  <c r="B22" i="17" s="1"/>
  <c r="J40" i="48" s="1"/>
  <c r="B60" i="25"/>
  <c r="G60" i="25" s="1"/>
  <c r="B41" i="21"/>
  <c r="C40" i="21"/>
  <c r="F29" i="13"/>
  <c r="L28" i="13"/>
  <c r="M14" i="1"/>
  <c r="G12" i="1" s="1"/>
  <c r="J39" i="18"/>
  <c r="F23" i="11"/>
  <c r="B23" i="11"/>
  <c r="E23" i="11" s="1"/>
  <c r="A24" i="11"/>
  <c r="K48" i="46" l="1"/>
  <c r="K48" i="45"/>
  <c r="K48" i="41"/>
  <c r="K48" i="44"/>
  <c r="K48" i="37"/>
  <c r="K48" i="40"/>
  <c r="K48" i="43"/>
  <c r="K48" i="39"/>
  <c r="K48" i="42"/>
  <c r="K48" i="38"/>
  <c r="K48" i="36"/>
  <c r="K48" i="33"/>
  <c r="K48" i="30"/>
  <c r="B68" i="24"/>
  <c r="E67" i="24"/>
  <c r="C23" i="17"/>
  <c r="B23" i="17" s="1"/>
  <c r="J41" i="48" s="1"/>
  <c r="A24" i="17"/>
  <c r="B61" i="25"/>
  <c r="G61" i="25" s="1"/>
  <c r="B42" i="21"/>
  <c r="C41" i="21"/>
  <c r="F30" i="13"/>
  <c r="L29" i="13"/>
  <c r="M15" i="1"/>
  <c r="B13" i="1" s="1"/>
  <c r="J40" i="18"/>
  <c r="F24" i="11"/>
  <c r="B24" i="11"/>
  <c r="E24" i="11" s="1"/>
  <c r="A25" i="11"/>
  <c r="K49" i="46" l="1"/>
  <c r="K49" i="45"/>
  <c r="K49" i="44"/>
  <c r="K49" i="37"/>
  <c r="K49" i="40"/>
  <c r="K49" i="41"/>
  <c r="K49" i="43"/>
  <c r="K49" i="39"/>
  <c r="K49" i="42"/>
  <c r="K49" i="38"/>
  <c r="K49" i="36"/>
  <c r="K49" i="33"/>
  <c r="K49" i="30"/>
  <c r="B69" i="24"/>
  <c r="E68" i="24"/>
  <c r="A25" i="17"/>
  <c r="C24" i="17"/>
  <c r="B24" i="17" s="1"/>
  <c r="B4" i="1" s="1"/>
  <c r="B62" i="25"/>
  <c r="G62" i="25" s="1"/>
  <c r="B43" i="21"/>
  <c r="C42" i="21"/>
  <c r="F31" i="13"/>
  <c r="L30" i="13"/>
  <c r="M16" i="1"/>
  <c r="G13" i="1" s="1"/>
  <c r="J41" i="18"/>
  <c r="F25" i="11"/>
  <c r="A26" i="11"/>
  <c r="B25" i="11"/>
  <c r="E25" i="11" s="1"/>
  <c r="B70" i="24" l="1"/>
  <c r="E69" i="24"/>
  <c r="C25" i="17"/>
  <c r="B25" i="17" s="1"/>
  <c r="B5" i="1" s="1"/>
  <c r="A26" i="17"/>
  <c r="B63" i="25"/>
  <c r="G63" i="25" s="1"/>
  <c r="B44" i="21"/>
  <c r="C43" i="21"/>
  <c r="F32" i="13"/>
  <c r="L31" i="13"/>
  <c r="F26" i="11"/>
  <c r="B26" i="11"/>
  <c r="E26" i="11" s="1"/>
  <c r="A27" i="11"/>
  <c r="B71" i="24" l="1"/>
  <c r="E70" i="24"/>
  <c r="A27" i="17"/>
  <c r="C26" i="17"/>
  <c r="B26" i="17" s="1"/>
  <c r="B6" i="1" s="1"/>
  <c r="B64" i="25"/>
  <c r="G64" i="25" s="1"/>
  <c r="B45" i="21"/>
  <c r="C44" i="21"/>
  <c r="F33" i="13"/>
  <c r="L32" i="13"/>
  <c r="F27" i="11"/>
  <c r="B27" i="11"/>
  <c r="E27" i="11" s="1"/>
  <c r="A28" i="11"/>
  <c r="B72" i="24" l="1"/>
  <c r="E71" i="24"/>
  <c r="C27" i="17"/>
  <c r="B27" i="17" s="1"/>
  <c r="G4" i="1" s="1"/>
  <c r="A28" i="17"/>
  <c r="B65" i="25"/>
  <c r="G65" i="25" s="1"/>
  <c r="B46" i="21"/>
  <c r="C45" i="21"/>
  <c r="F34" i="13"/>
  <c r="L33" i="13"/>
  <c r="F28" i="11"/>
  <c r="A29" i="11"/>
  <c r="B28" i="11"/>
  <c r="E28" i="11" s="1"/>
  <c r="B73" i="24" l="1"/>
  <c r="E72" i="24"/>
  <c r="A29" i="17"/>
  <c r="C28" i="17"/>
  <c r="B28" i="17" s="1"/>
  <c r="G5" i="1" s="1"/>
  <c r="B66" i="25"/>
  <c r="G66" i="25" s="1"/>
  <c r="B47" i="21"/>
  <c r="C46" i="21"/>
  <c r="F35" i="13"/>
  <c r="L34" i="13"/>
  <c r="F29" i="11"/>
  <c r="A30" i="11"/>
  <c r="B29" i="11"/>
  <c r="E29" i="11" s="1"/>
  <c r="B74" i="24" l="1"/>
  <c r="E73" i="24"/>
  <c r="C29" i="17"/>
  <c r="B29" i="17" s="1"/>
  <c r="G6" i="1" s="1"/>
  <c r="A30" i="17"/>
  <c r="B67" i="25"/>
  <c r="G67" i="25" s="1"/>
  <c r="B48" i="21"/>
  <c r="C47" i="21"/>
  <c r="F36" i="13"/>
  <c r="L35" i="13"/>
  <c r="F30" i="11"/>
  <c r="B30" i="11"/>
  <c r="E30" i="11" s="1"/>
  <c r="A31" i="11"/>
  <c r="B75" i="24" l="1"/>
  <c r="E74" i="24"/>
  <c r="A31" i="17"/>
  <c r="C30" i="17"/>
  <c r="B30" i="17" s="1"/>
  <c r="B7" i="1" s="1"/>
  <c r="B68" i="25"/>
  <c r="G68" i="25" s="1"/>
  <c r="B49" i="21"/>
  <c r="C48" i="21"/>
  <c r="F37" i="13"/>
  <c r="L36" i="13"/>
  <c r="F31" i="11"/>
  <c r="B31" i="11"/>
  <c r="E31" i="11" s="1"/>
  <c r="A32" i="11"/>
  <c r="B76" i="24" l="1"/>
  <c r="E75" i="24"/>
  <c r="C31" i="17"/>
  <c r="B31" i="17" s="1"/>
  <c r="B26" i="1" s="1"/>
  <c r="A32" i="17"/>
  <c r="B69" i="25"/>
  <c r="G69" i="25" s="1"/>
  <c r="B50" i="21"/>
  <c r="C49" i="21"/>
  <c r="F38" i="13"/>
  <c r="L37" i="13"/>
  <c r="F32" i="11"/>
  <c r="B32" i="11"/>
  <c r="E32" i="11" s="1"/>
  <c r="A33" i="11"/>
  <c r="B77" i="24" l="1"/>
  <c r="E76" i="24"/>
  <c r="A33" i="17"/>
  <c r="C32" i="17"/>
  <c r="B32" i="17" s="1"/>
  <c r="B27" i="1" s="1"/>
  <c r="B70" i="25"/>
  <c r="G70" i="25" s="1"/>
  <c r="B51" i="21"/>
  <c r="C50" i="21"/>
  <c r="F39" i="13"/>
  <c r="L38" i="13"/>
  <c r="F33" i="11"/>
  <c r="A34" i="11"/>
  <c r="B33" i="11"/>
  <c r="E33" i="11" s="1"/>
  <c r="B78" i="24" l="1"/>
  <c r="E77" i="24"/>
  <c r="C33" i="17"/>
  <c r="B33" i="17" s="1"/>
  <c r="G27" i="1" s="1"/>
  <c r="A34" i="17"/>
  <c r="B71" i="25"/>
  <c r="G71" i="25" s="1"/>
  <c r="B52" i="21"/>
  <c r="C51" i="21"/>
  <c r="F40" i="13"/>
  <c r="L39" i="13"/>
  <c r="F34" i="11"/>
  <c r="A35" i="11"/>
  <c r="B34" i="11"/>
  <c r="E34" i="11" s="1"/>
  <c r="B79" i="24" l="1"/>
  <c r="E78" i="24"/>
  <c r="A35" i="17"/>
  <c r="C34" i="17"/>
  <c r="B34" i="17" s="1"/>
  <c r="B28" i="1" s="1"/>
  <c r="B72" i="25"/>
  <c r="G72" i="25" s="1"/>
  <c r="B53" i="21"/>
  <c r="C52" i="21"/>
  <c r="F41" i="13"/>
  <c r="L40" i="13"/>
  <c r="F35" i="11"/>
  <c r="B35" i="11"/>
  <c r="E35" i="11" s="1"/>
  <c r="A36" i="11"/>
  <c r="B80" i="24" l="1"/>
  <c r="E79" i="24"/>
  <c r="C35" i="17"/>
  <c r="B35" i="17" s="1"/>
  <c r="D29" i="1" s="1"/>
  <c r="A36" i="17"/>
  <c r="B73" i="25"/>
  <c r="G73" i="25" s="1"/>
  <c r="B54" i="21"/>
  <c r="C53" i="21"/>
  <c r="D55" i="23"/>
  <c r="F42" i="13"/>
  <c r="L41" i="13"/>
  <c r="F36" i="11"/>
  <c r="A37" i="11"/>
  <c r="B36" i="11"/>
  <c r="E36" i="11" s="1"/>
  <c r="B81" i="24" l="1"/>
  <c r="E80" i="24"/>
  <c r="C36" i="17"/>
  <c r="B36" i="17" s="1"/>
  <c r="D30" i="1" s="1"/>
  <c r="A37" i="17"/>
  <c r="B74" i="25"/>
  <c r="G74" i="25" s="1"/>
  <c r="B55" i="21"/>
  <c r="C54" i="21"/>
  <c r="D56" i="23"/>
  <c r="F43" i="13"/>
  <c r="L42" i="13"/>
  <c r="F37" i="11"/>
  <c r="A38" i="11"/>
  <c r="B37" i="11"/>
  <c r="E37" i="11" s="1"/>
  <c r="B82" i="24" l="1"/>
  <c r="E81" i="24"/>
  <c r="C37" i="17"/>
  <c r="B37" i="17" s="1"/>
  <c r="B31" i="1" s="1"/>
  <c r="A38" i="17"/>
  <c r="B75" i="25"/>
  <c r="G75" i="25" s="1"/>
  <c r="B56" i="21"/>
  <c r="C56" i="21" s="1"/>
  <c r="C55" i="21"/>
  <c r="D57" i="23"/>
  <c r="F44" i="13"/>
  <c r="L43" i="13"/>
  <c r="F38" i="11"/>
  <c r="B38" i="11"/>
  <c r="E38" i="11" s="1"/>
  <c r="A39" i="11"/>
  <c r="B83" i="24" l="1"/>
  <c r="E82" i="24"/>
  <c r="A39" i="17"/>
  <c r="C38" i="17"/>
  <c r="B38" i="17" s="1"/>
  <c r="B8" i="1" s="1"/>
  <c r="G8" i="1" s="1"/>
  <c r="B76" i="25"/>
  <c r="G76" i="25" s="1"/>
  <c r="B57" i="21"/>
  <c r="C57" i="21" s="1"/>
  <c r="D58" i="23"/>
  <c r="F45" i="13"/>
  <c r="L44" i="13"/>
  <c r="F39" i="11"/>
  <c r="B39" i="11"/>
  <c r="E39" i="11" s="1"/>
  <c r="A40" i="11"/>
  <c r="B84" i="24" l="1"/>
  <c r="E83" i="24"/>
  <c r="C39" i="17"/>
  <c r="B39" i="17" s="1"/>
  <c r="C8" i="1" s="1"/>
  <c r="H8" i="1" s="1"/>
  <c r="A40" i="17"/>
  <c r="B77" i="25"/>
  <c r="G77" i="25" s="1"/>
  <c r="B58" i="21"/>
  <c r="C58" i="21" s="1"/>
  <c r="D59" i="23"/>
  <c r="F46" i="13"/>
  <c r="L45" i="13"/>
  <c r="F40" i="11"/>
  <c r="B40" i="11"/>
  <c r="E40" i="11" s="1"/>
  <c r="A41" i="11"/>
  <c r="B85" i="24" l="1"/>
  <c r="E84" i="24"/>
  <c r="A41" i="17"/>
  <c r="C40" i="17"/>
  <c r="B40" i="17" s="1"/>
  <c r="D8" i="1" s="1"/>
  <c r="I8" i="1" s="1"/>
  <c r="B78" i="25"/>
  <c r="G78" i="25" s="1"/>
  <c r="B59" i="21"/>
  <c r="C59" i="21" s="1"/>
  <c r="D60" i="23"/>
  <c r="F47" i="13"/>
  <c r="L46" i="13"/>
  <c r="F41" i="11"/>
  <c r="A42" i="11"/>
  <c r="B41" i="11"/>
  <c r="E41" i="11" s="1"/>
  <c r="B86" i="24" l="1"/>
  <c r="E85" i="24"/>
  <c r="C41" i="17"/>
  <c r="B41" i="17" s="1"/>
  <c r="E8" i="1" s="1"/>
  <c r="J8" i="1" s="1"/>
  <c r="A42" i="17"/>
  <c r="B79" i="25"/>
  <c r="G79" i="25" s="1"/>
  <c r="B60" i="21"/>
  <c r="C60" i="21" s="1"/>
  <c r="D61" i="23"/>
  <c r="F48" i="13"/>
  <c r="L47" i="13"/>
  <c r="F42" i="11"/>
  <c r="A43" i="11"/>
  <c r="B42" i="11"/>
  <c r="E42" i="11" s="1"/>
  <c r="B87" i="24" l="1"/>
  <c r="E86" i="24"/>
  <c r="A43" i="17"/>
  <c r="C42" i="17"/>
  <c r="B42" i="17" s="1"/>
  <c r="F8" i="1" s="1"/>
  <c r="K8" i="1" s="1"/>
  <c r="B80" i="25"/>
  <c r="G80" i="25" s="1"/>
  <c r="B61" i="21"/>
  <c r="C61" i="21" s="1"/>
  <c r="D62" i="23"/>
  <c r="F49" i="13"/>
  <c r="L48" i="13"/>
  <c r="F43" i="11"/>
  <c r="B43" i="11"/>
  <c r="E43" i="11" s="1"/>
  <c r="A44" i="11"/>
  <c r="B88" i="24" l="1"/>
  <c r="E87" i="24"/>
  <c r="C43" i="17"/>
  <c r="B43" i="17" s="1"/>
  <c r="N6" i="1" s="1"/>
  <c r="A44" i="17"/>
  <c r="B81" i="25"/>
  <c r="G81" i="25" s="1"/>
  <c r="B62" i="21"/>
  <c r="C62" i="21" s="1"/>
  <c r="D63" i="23"/>
  <c r="F50" i="13"/>
  <c r="L49" i="13"/>
  <c r="F44" i="11"/>
  <c r="A45" i="11"/>
  <c r="B44" i="11"/>
  <c r="E44" i="11" s="1"/>
  <c r="B89" i="24" l="1"/>
  <c r="E88" i="24"/>
  <c r="A45" i="17"/>
  <c r="C44" i="17"/>
  <c r="B44" i="17" s="1"/>
  <c r="O6" i="1" s="1"/>
  <c r="B82" i="25"/>
  <c r="G82" i="25" s="1"/>
  <c r="B63" i="21"/>
  <c r="C63" i="21" s="1"/>
  <c r="D64" i="23"/>
  <c r="F51" i="13"/>
  <c r="L50" i="13"/>
  <c r="F45" i="11"/>
  <c r="A46" i="11"/>
  <c r="B45" i="11"/>
  <c r="E45" i="11" s="1"/>
  <c r="B90" i="24" l="1"/>
  <c r="E89" i="24"/>
  <c r="C45" i="17"/>
  <c r="B45" i="17" s="1"/>
  <c r="P6" i="1" s="1"/>
  <c r="A46" i="17"/>
  <c r="B83" i="25"/>
  <c r="G83" i="25" s="1"/>
  <c r="B64" i="21"/>
  <c r="C64" i="21" s="1"/>
  <c r="D65" i="23"/>
  <c r="F52" i="13"/>
  <c r="L51" i="13"/>
  <c r="F46" i="11"/>
  <c r="B46" i="11"/>
  <c r="E46" i="11" s="1"/>
  <c r="A47" i="11"/>
  <c r="B91" i="24" l="1"/>
  <c r="E90" i="24"/>
  <c r="A47" i="17"/>
  <c r="C46" i="17"/>
  <c r="B46" i="17" s="1"/>
  <c r="Q6" i="1" s="1"/>
  <c r="B84" i="25"/>
  <c r="G84" i="25" s="1"/>
  <c r="B65" i="21"/>
  <c r="C65" i="21" s="1"/>
  <c r="D66" i="23"/>
  <c r="F53" i="13"/>
  <c r="L52" i="13"/>
  <c r="F47" i="11"/>
  <c r="B47" i="11"/>
  <c r="E47" i="11" s="1"/>
  <c r="A48" i="11"/>
  <c r="B92" i="24" l="1"/>
  <c r="E91" i="24"/>
  <c r="C47" i="17"/>
  <c r="B47" i="17" s="1"/>
  <c r="R6" i="1" s="1"/>
  <c r="A48" i="17"/>
  <c r="B85" i="25"/>
  <c r="G85" i="25" s="1"/>
  <c r="B66" i="21"/>
  <c r="D67" i="23"/>
  <c r="F54" i="13"/>
  <c r="L53" i="13"/>
  <c r="F48" i="11"/>
  <c r="B48" i="11"/>
  <c r="E48" i="11" s="1"/>
  <c r="A49" i="11"/>
  <c r="B93" i="24" l="1"/>
  <c r="E92" i="24"/>
  <c r="C48" i="17"/>
  <c r="B48" i="17" s="1"/>
  <c r="S6" i="1" s="1"/>
  <c r="A49" i="17"/>
  <c r="B86" i="25"/>
  <c r="G86" i="25" s="1"/>
  <c r="B67" i="21"/>
  <c r="D66" i="21"/>
  <c r="D68" i="23"/>
  <c r="F55" i="13"/>
  <c r="L54" i="13"/>
  <c r="F49" i="11"/>
  <c r="A50" i="11"/>
  <c r="B49" i="11"/>
  <c r="E49" i="11" s="1"/>
  <c r="B94" i="24" l="1"/>
  <c r="E93" i="24"/>
  <c r="C49" i="17"/>
  <c r="B49" i="17" s="1"/>
  <c r="T6" i="1" s="1"/>
  <c r="A50" i="17"/>
  <c r="B87" i="25"/>
  <c r="G87" i="25" s="1"/>
  <c r="B68" i="21"/>
  <c r="D67" i="21"/>
  <c r="D69" i="23"/>
  <c r="F56" i="13"/>
  <c r="L55" i="13"/>
  <c r="F50" i="11"/>
  <c r="A51" i="11"/>
  <c r="B50" i="11"/>
  <c r="E50" i="11" s="1"/>
  <c r="B95" i="24" l="1"/>
  <c r="E94" i="24"/>
  <c r="C50" i="17"/>
  <c r="B50" i="17" s="1"/>
  <c r="A51" i="17"/>
  <c r="B88" i="25"/>
  <c r="G88" i="25" s="1"/>
  <c r="B69" i="21"/>
  <c r="D68" i="21"/>
  <c r="D70" i="23"/>
  <c r="F57" i="13"/>
  <c r="L56" i="13"/>
  <c r="F51" i="11"/>
  <c r="B51" i="11"/>
  <c r="E51" i="11" s="1"/>
  <c r="A52" i="11"/>
  <c r="B96" i="24" l="1"/>
  <c r="E95" i="24"/>
  <c r="A52" i="17"/>
  <c r="C51" i="17"/>
  <c r="B51" i="17" s="1"/>
  <c r="B89" i="25"/>
  <c r="G89" i="25" s="1"/>
  <c r="B70" i="21"/>
  <c r="D69" i="21"/>
  <c r="D71" i="23"/>
  <c r="F58" i="13"/>
  <c r="L57" i="13"/>
  <c r="F52" i="11"/>
  <c r="A53" i="11"/>
  <c r="B52" i="11"/>
  <c r="E52" i="11" s="1"/>
  <c r="B97" i="24" l="1"/>
  <c r="E96" i="24"/>
  <c r="C52" i="17"/>
  <c r="B52" i="17" s="1"/>
  <c r="A53" i="17"/>
  <c r="B90" i="25"/>
  <c r="G90" i="25" s="1"/>
  <c r="B71" i="21"/>
  <c r="D70" i="21"/>
  <c r="D72" i="23"/>
  <c r="F59" i="13"/>
  <c r="L58" i="13"/>
  <c r="F53" i="11"/>
  <c r="A54" i="11"/>
  <c r="B53" i="11"/>
  <c r="E53" i="11" s="1"/>
  <c r="B98" i="24" l="1"/>
  <c r="E97" i="24"/>
  <c r="C53" i="17"/>
  <c r="B53" i="17" s="1"/>
  <c r="A54" i="17"/>
  <c r="B91" i="25"/>
  <c r="G91" i="25" s="1"/>
  <c r="B72" i="21"/>
  <c r="D71" i="21"/>
  <c r="D73" i="23"/>
  <c r="F60" i="13"/>
  <c r="L59" i="13"/>
  <c r="F54" i="11"/>
  <c r="B54" i="11"/>
  <c r="E54" i="11" s="1"/>
  <c r="A55" i="11"/>
  <c r="B99" i="24" l="1"/>
  <c r="E98" i="24"/>
  <c r="A55" i="17"/>
  <c r="C54" i="17"/>
  <c r="B54" i="17" s="1"/>
  <c r="B92" i="25"/>
  <c r="G92" i="25" s="1"/>
  <c r="B73" i="21"/>
  <c r="D72" i="21"/>
  <c r="D74" i="23"/>
  <c r="F61" i="13"/>
  <c r="L60" i="13"/>
  <c r="F55" i="11"/>
  <c r="B55" i="11"/>
  <c r="E55" i="11" s="1"/>
  <c r="A56" i="11"/>
  <c r="B100" i="24" l="1"/>
  <c r="E99" i="24"/>
  <c r="C55" i="17"/>
  <c r="B55" i="17" s="1"/>
  <c r="A56" i="17"/>
  <c r="B93" i="25"/>
  <c r="G93" i="25" s="1"/>
  <c r="B74" i="21"/>
  <c r="D73" i="21"/>
  <c r="D75" i="23"/>
  <c r="F62" i="13"/>
  <c r="L61" i="13"/>
  <c r="F56" i="11"/>
  <c r="B56" i="11"/>
  <c r="E56" i="11" s="1"/>
  <c r="A57" i="11"/>
  <c r="B101" i="24" l="1"/>
  <c r="E100" i="24"/>
  <c r="A57" i="17"/>
  <c r="C56" i="17"/>
  <c r="B56" i="17" s="1"/>
  <c r="B94" i="25"/>
  <c r="G94" i="25" s="1"/>
  <c r="B75" i="21"/>
  <c r="D74" i="21"/>
  <c r="F63" i="13"/>
  <c r="L62" i="13"/>
  <c r="F57" i="11"/>
  <c r="A58" i="11"/>
  <c r="B57" i="11"/>
  <c r="E57" i="11" s="1"/>
  <c r="B102" i="24" l="1"/>
  <c r="E101" i="24"/>
  <c r="C57" i="17"/>
  <c r="B57" i="17" s="1"/>
  <c r="A58" i="17"/>
  <c r="B95" i="25"/>
  <c r="G95" i="25" s="1"/>
  <c r="B76" i="21"/>
  <c r="D75" i="21"/>
  <c r="F64" i="13"/>
  <c r="L63" i="13"/>
  <c r="F58" i="11"/>
  <c r="B58" i="11"/>
  <c r="E58" i="11" s="1"/>
  <c r="A59" i="11"/>
  <c r="B103" i="24" l="1"/>
  <c r="E102" i="24"/>
  <c r="A59" i="17"/>
  <c r="C58" i="17"/>
  <c r="B58" i="17" s="1"/>
  <c r="B96" i="25"/>
  <c r="G96" i="25" s="1"/>
  <c r="B77" i="21"/>
  <c r="D76" i="21"/>
  <c r="F65" i="13"/>
  <c r="L64" i="13"/>
  <c r="F59" i="11"/>
  <c r="B59" i="11"/>
  <c r="E59" i="11" s="1"/>
  <c r="A60" i="11"/>
  <c r="B104" i="24" l="1"/>
  <c r="E103" i="24"/>
  <c r="C59" i="17"/>
  <c r="B59" i="17" s="1"/>
  <c r="A60" i="17"/>
  <c r="B97" i="25"/>
  <c r="G97" i="25" s="1"/>
  <c r="B78" i="21"/>
  <c r="D77" i="21"/>
  <c r="F66" i="13"/>
  <c r="L65" i="13"/>
  <c r="F60" i="11"/>
  <c r="A61" i="11"/>
  <c r="B60" i="11"/>
  <c r="E60" i="11" s="1"/>
  <c r="B105" i="24" l="1"/>
  <c r="E104" i="24"/>
  <c r="A61" i="17"/>
  <c r="C60" i="17"/>
  <c r="B60" i="17" s="1"/>
  <c r="B98" i="25"/>
  <c r="G98" i="25" s="1"/>
  <c r="B79" i="21"/>
  <c r="D78" i="21"/>
  <c r="F67" i="13"/>
  <c r="L66" i="13"/>
  <c r="F61" i="11"/>
  <c r="A62" i="11"/>
  <c r="B61" i="11"/>
  <c r="E61" i="11" s="1"/>
  <c r="B106" i="24" l="1"/>
  <c r="E106" i="24" s="1"/>
  <c r="E105" i="24"/>
  <c r="A62" i="17"/>
  <c r="C61" i="17"/>
  <c r="B61" i="17" s="1"/>
  <c r="B99" i="25"/>
  <c r="G99" i="25" s="1"/>
  <c r="B80" i="21"/>
  <c r="D79" i="21"/>
  <c r="F68" i="13"/>
  <c r="L67" i="13"/>
  <c r="F62" i="11"/>
  <c r="B62" i="11"/>
  <c r="E62" i="11" s="1"/>
  <c r="A63" i="11"/>
  <c r="C62" i="17" l="1"/>
  <c r="B62" i="17" s="1"/>
  <c r="A63" i="17"/>
  <c r="B100" i="25"/>
  <c r="G100" i="25" s="1"/>
  <c r="B81" i="21"/>
  <c r="D80" i="21"/>
  <c r="F69" i="13"/>
  <c r="L68" i="13"/>
  <c r="F63" i="11"/>
  <c r="B63" i="11"/>
  <c r="E63" i="11" s="1"/>
  <c r="A64" i="11"/>
  <c r="A64" i="17" l="1"/>
  <c r="C63" i="17"/>
  <c r="B63" i="17" s="1"/>
  <c r="B101" i="25"/>
  <c r="G101" i="25" s="1"/>
  <c r="B82" i="21"/>
  <c r="D81" i="21"/>
  <c r="F70" i="13"/>
  <c r="L69" i="13"/>
  <c r="F64" i="11"/>
  <c r="A65" i="11"/>
  <c r="B64" i="11"/>
  <c r="E64" i="11" s="1"/>
  <c r="C64" i="17" l="1"/>
  <c r="B64" i="17" s="1"/>
  <c r="A65" i="17"/>
  <c r="B102" i="25"/>
  <c r="G102" i="25" s="1"/>
  <c r="B83" i="21"/>
  <c r="D82" i="21"/>
  <c r="F71" i="13"/>
  <c r="L70" i="13"/>
  <c r="F65" i="11"/>
  <c r="A66" i="11"/>
  <c r="B65" i="11"/>
  <c r="E65" i="11" s="1"/>
  <c r="A66" i="17" l="1"/>
  <c r="C65" i="17"/>
  <c r="B65" i="17" s="1"/>
  <c r="B103" i="25"/>
  <c r="G103" i="25" s="1"/>
  <c r="B84" i="21"/>
  <c r="D83" i="21"/>
  <c r="E85" i="23"/>
  <c r="F72" i="13"/>
  <c r="L71" i="13"/>
  <c r="F66" i="11"/>
  <c r="A67" i="11"/>
  <c r="B66" i="11"/>
  <c r="E66" i="11" s="1"/>
  <c r="A67" i="17" l="1"/>
  <c r="C66" i="17"/>
  <c r="B66" i="17" s="1"/>
  <c r="B104" i="25"/>
  <c r="G104" i="25" s="1"/>
  <c r="B85" i="21"/>
  <c r="D84" i="21"/>
  <c r="E86" i="23"/>
  <c r="F73" i="13"/>
  <c r="L72" i="13"/>
  <c r="F67" i="11"/>
  <c r="B67" i="11"/>
  <c r="E67" i="11" s="1"/>
  <c r="A68" i="11"/>
  <c r="A68" i="17" l="1"/>
  <c r="C67" i="17"/>
  <c r="B67" i="17" s="1"/>
  <c r="B105" i="25"/>
  <c r="G105" i="25" s="1"/>
  <c r="B86" i="21"/>
  <c r="D86" i="21" s="1"/>
  <c r="D85" i="21"/>
  <c r="E87" i="23"/>
  <c r="F74" i="13"/>
  <c r="L73" i="13"/>
  <c r="F68" i="11"/>
  <c r="B68" i="11"/>
  <c r="E68" i="11" s="1"/>
  <c r="A69" i="11"/>
  <c r="A69" i="17" l="1"/>
  <c r="C68" i="17"/>
  <c r="B68" i="17" s="1"/>
  <c r="B87" i="21"/>
  <c r="D87" i="21" s="1"/>
  <c r="E88" i="23"/>
  <c r="F75" i="13"/>
  <c r="L74" i="13"/>
  <c r="F69" i="11"/>
  <c r="A70" i="11"/>
  <c r="B69" i="11"/>
  <c r="E69" i="11" s="1"/>
  <c r="A70" i="17" l="1"/>
  <c r="C69" i="17"/>
  <c r="B69" i="17" s="1"/>
  <c r="B88" i="21"/>
  <c r="D88" i="21" s="1"/>
  <c r="E89" i="23"/>
  <c r="F76" i="13"/>
  <c r="L75" i="13"/>
  <c r="F70" i="11"/>
  <c r="A71" i="11"/>
  <c r="B70" i="11"/>
  <c r="E70" i="11" s="1"/>
  <c r="A71" i="17" l="1"/>
  <c r="C70" i="17"/>
  <c r="B70" i="17" s="1"/>
  <c r="B89" i="21"/>
  <c r="D89" i="21" s="1"/>
  <c r="E90" i="23"/>
  <c r="F77" i="13"/>
  <c r="L76" i="13"/>
  <c r="F71" i="11"/>
  <c r="B71" i="11"/>
  <c r="E71" i="11" s="1"/>
  <c r="A72" i="11"/>
  <c r="A72" i="17" l="1"/>
  <c r="C71" i="17"/>
  <c r="B71" i="17" s="1"/>
  <c r="B90" i="21"/>
  <c r="D90" i="21" s="1"/>
  <c r="E91" i="23"/>
  <c r="F78" i="13"/>
  <c r="L77" i="13"/>
  <c r="F72" i="11"/>
  <c r="B72" i="11"/>
  <c r="E72" i="11" s="1"/>
  <c r="A73" i="11"/>
  <c r="A73" i="17" l="1"/>
  <c r="C72" i="17"/>
  <c r="B72" i="17" s="1"/>
  <c r="B91" i="21"/>
  <c r="D91" i="21" s="1"/>
  <c r="E92" i="23"/>
  <c r="F79" i="13"/>
  <c r="L78" i="13"/>
  <c r="F73" i="11"/>
  <c r="B73" i="11"/>
  <c r="E73" i="11" s="1"/>
  <c r="A74" i="11"/>
  <c r="A74" i="17" l="1"/>
  <c r="C73" i="17"/>
  <c r="B73" i="17" s="1"/>
  <c r="B92" i="21"/>
  <c r="D92" i="21" s="1"/>
  <c r="E93" i="23"/>
  <c r="F80" i="13"/>
  <c r="L79" i="13"/>
  <c r="F74" i="11"/>
  <c r="A75" i="11"/>
  <c r="B74" i="11"/>
  <c r="E74" i="11" s="1"/>
  <c r="A75" i="17" l="1"/>
  <c r="C74" i="17"/>
  <c r="B74" i="17" s="1"/>
  <c r="B93" i="21"/>
  <c r="D93" i="21" s="1"/>
  <c r="E94" i="23"/>
  <c r="F81" i="13"/>
  <c r="L80" i="13"/>
  <c r="F75" i="11"/>
  <c r="A76" i="11"/>
  <c r="B75" i="11"/>
  <c r="E75" i="11" s="1"/>
  <c r="A76" i="17" l="1"/>
  <c r="C75" i="17"/>
  <c r="B75" i="17" s="1"/>
  <c r="B94" i="21"/>
  <c r="E95" i="23"/>
  <c r="F82" i="13"/>
  <c r="L81" i="13"/>
  <c r="F76" i="11"/>
  <c r="B76" i="11"/>
  <c r="E76" i="11" s="1"/>
  <c r="A77" i="11"/>
  <c r="D94" i="21" l="1"/>
  <c r="E94" i="21"/>
  <c r="A77" i="17"/>
  <c r="C76" i="17"/>
  <c r="B76" i="17" s="1"/>
  <c r="B95" i="21"/>
  <c r="E96" i="23"/>
  <c r="F83" i="13"/>
  <c r="L82" i="13"/>
  <c r="F77" i="11"/>
  <c r="B77" i="11"/>
  <c r="E77" i="11" s="1"/>
  <c r="A78" i="11"/>
  <c r="C77" i="17" l="1"/>
  <c r="B77" i="17" s="1"/>
  <c r="A78" i="17"/>
  <c r="B96" i="21"/>
  <c r="E95" i="21"/>
  <c r="E97" i="23"/>
  <c r="F84" i="13"/>
  <c r="L83" i="13"/>
  <c r="F78" i="11"/>
  <c r="A79" i="11"/>
  <c r="B78" i="11"/>
  <c r="E78" i="11" s="1"/>
  <c r="A79" i="17" l="1"/>
  <c r="C78" i="17"/>
  <c r="B78" i="17" s="1"/>
  <c r="B97" i="21"/>
  <c r="E96" i="21"/>
  <c r="E98" i="23"/>
  <c r="F85" i="13"/>
  <c r="L84" i="13"/>
  <c r="F79" i="11"/>
  <c r="B79" i="11"/>
  <c r="E79" i="11" s="1"/>
  <c r="A80" i="11"/>
  <c r="A80" i="17" l="1"/>
  <c r="C79" i="17"/>
  <c r="B79" i="17" s="1"/>
  <c r="B98" i="21"/>
  <c r="E97" i="21"/>
  <c r="E99" i="23"/>
  <c r="F86" i="13"/>
  <c r="L85" i="13"/>
  <c r="F80" i="11"/>
  <c r="A81" i="11"/>
  <c r="B80" i="11"/>
  <c r="E80" i="11" s="1"/>
  <c r="A81" i="17" l="1"/>
  <c r="C80" i="17"/>
  <c r="B80" i="17" s="1"/>
  <c r="B99" i="21"/>
  <c r="E98" i="21"/>
  <c r="E100" i="23"/>
  <c r="F87" i="13"/>
  <c r="L86" i="13"/>
  <c r="F81" i="11"/>
  <c r="A82" i="11"/>
  <c r="B81" i="11"/>
  <c r="E81" i="11" s="1"/>
  <c r="A82" i="17" l="1"/>
  <c r="C81" i="17"/>
  <c r="B81" i="17" s="1"/>
  <c r="B100" i="21"/>
  <c r="E99" i="21"/>
  <c r="E101" i="23"/>
  <c r="F88" i="13"/>
  <c r="L87" i="13"/>
  <c r="F82" i="11"/>
  <c r="A83" i="11"/>
  <c r="B82" i="11"/>
  <c r="E82" i="11" s="1"/>
  <c r="A83" i="17" l="1"/>
  <c r="C82" i="17"/>
  <c r="B82" i="17" s="1"/>
  <c r="B101" i="21"/>
  <c r="E100" i="21"/>
  <c r="E102" i="23"/>
  <c r="F89" i="13"/>
  <c r="L88" i="13"/>
  <c r="F83" i="11"/>
  <c r="A84" i="11"/>
  <c r="B83" i="11"/>
  <c r="E83" i="11" s="1"/>
  <c r="A84" i="17" l="1"/>
  <c r="C83" i="17"/>
  <c r="B83" i="17" s="1"/>
  <c r="B102" i="21"/>
  <c r="E101" i="21"/>
  <c r="E103" i="23"/>
  <c r="F90" i="13"/>
  <c r="L89" i="13"/>
  <c r="F84" i="11"/>
  <c r="A85" i="11"/>
  <c r="B84" i="11"/>
  <c r="E84" i="11" s="1"/>
  <c r="A85" i="17" l="1"/>
  <c r="C84" i="17"/>
  <c r="B84" i="17" s="1"/>
  <c r="B103" i="21"/>
  <c r="E102" i="21"/>
  <c r="E104" i="23"/>
  <c r="F91" i="13"/>
  <c r="L90" i="13"/>
  <c r="F85" i="11"/>
  <c r="A86" i="11"/>
  <c r="B85" i="11"/>
  <c r="E85" i="11" s="1"/>
  <c r="A86" i="17" l="1"/>
  <c r="C85" i="17"/>
  <c r="B85" i="17" s="1"/>
  <c r="B104" i="21"/>
  <c r="E103" i="21"/>
  <c r="E105" i="23"/>
  <c r="F92" i="13"/>
  <c r="L91" i="13"/>
  <c r="F86" i="11"/>
  <c r="B86" i="11"/>
  <c r="E86" i="11" s="1"/>
  <c r="A87" i="11"/>
  <c r="A87" i="17" l="1"/>
  <c r="C86" i="17"/>
  <c r="B86" i="17" s="1"/>
  <c r="B105" i="21"/>
  <c r="E104" i="21"/>
  <c r="F93" i="13"/>
  <c r="L92" i="13"/>
  <c r="F87" i="11"/>
  <c r="A88" i="11"/>
  <c r="B87" i="11"/>
  <c r="E87" i="11" s="1"/>
  <c r="A88" i="17" l="1"/>
  <c r="C87" i="17"/>
  <c r="B87" i="17" s="1"/>
  <c r="B106" i="21"/>
  <c r="E105" i="21"/>
  <c r="F105" i="21"/>
  <c r="F94" i="13"/>
  <c r="L93" i="13"/>
  <c r="F88" i="11"/>
  <c r="A89" i="11"/>
  <c r="B88" i="11"/>
  <c r="E88" i="11" s="1"/>
  <c r="A89" i="17" l="1"/>
  <c r="C88" i="17"/>
  <c r="B88" i="17" s="1"/>
  <c r="B107" i="21"/>
  <c r="F106" i="21"/>
  <c r="F95" i="13"/>
  <c r="L94" i="13"/>
  <c r="F89" i="11"/>
  <c r="B89" i="11"/>
  <c r="E89" i="11" s="1"/>
  <c r="A90" i="11"/>
  <c r="A90" i="17" l="1"/>
  <c r="C89" i="17"/>
  <c r="B89" i="17" s="1"/>
  <c r="B108" i="21"/>
  <c r="F107" i="21"/>
  <c r="F96" i="13"/>
  <c r="L95" i="13"/>
  <c r="F90" i="11"/>
  <c r="B90" i="11"/>
  <c r="E90" i="11" s="1"/>
  <c r="A91" i="11"/>
  <c r="A91" i="17" l="1"/>
  <c r="C90" i="17"/>
  <c r="B90" i="17" s="1"/>
  <c r="B109" i="21"/>
  <c r="F108" i="21"/>
  <c r="F97" i="13"/>
  <c r="L96" i="13"/>
  <c r="F91" i="11"/>
  <c r="A92" i="11"/>
  <c r="B91" i="11"/>
  <c r="E91" i="11" s="1"/>
  <c r="A92" i="17" l="1"/>
  <c r="C91" i="17"/>
  <c r="B91" i="17" s="1"/>
  <c r="B110" i="21"/>
  <c r="F109" i="21"/>
  <c r="F98" i="13"/>
  <c r="L97" i="13"/>
  <c r="F92" i="11"/>
  <c r="A93" i="11"/>
  <c r="B92" i="11"/>
  <c r="E92" i="11" s="1"/>
  <c r="C92" i="17" l="1"/>
  <c r="B92" i="17" s="1"/>
  <c r="A93" i="17"/>
  <c r="B111" i="21"/>
  <c r="F110" i="21"/>
  <c r="F99" i="13"/>
  <c r="L98" i="13"/>
  <c r="F93" i="11"/>
  <c r="B93" i="11"/>
  <c r="E93" i="11" s="1"/>
  <c r="A94" i="11"/>
  <c r="A94" i="17" l="1"/>
  <c r="C93" i="17"/>
  <c r="B93" i="17" s="1"/>
  <c r="B112" i="21"/>
  <c r="F111" i="21"/>
  <c r="F100" i="13"/>
  <c r="L99" i="13"/>
  <c r="F94" i="11"/>
  <c r="B94" i="11"/>
  <c r="E94" i="11" s="1"/>
  <c r="A95" i="11"/>
  <c r="A95" i="17" l="1"/>
  <c r="C94" i="17"/>
  <c r="B94" i="17" s="1"/>
  <c r="B113" i="21"/>
  <c r="F112" i="21"/>
  <c r="F101" i="13"/>
  <c r="L100" i="13"/>
  <c r="F95" i="11"/>
  <c r="A96" i="11"/>
  <c r="B95" i="11"/>
  <c r="E95" i="11" s="1"/>
  <c r="A96" i="17" l="1"/>
  <c r="C95" i="17"/>
  <c r="B95" i="17" s="1"/>
  <c r="B114" i="21"/>
  <c r="F113" i="21"/>
  <c r="F102" i="13"/>
  <c r="L101" i="13"/>
  <c r="F96" i="11"/>
  <c r="A97" i="11"/>
  <c r="B96" i="11"/>
  <c r="E96" i="11" s="1"/>
  <c r="A97" i="17" l="1"/>
  <c r="C96" i="17"/>
  <c r="B96" i="17" s="1"/>
  <c r="B115" i="21"/>
  <c r="F114" i="21"/>
  <c r="F103" i="13"/>
  <c r="L102" i="13"/>
  <c r="F97" i="11"/>
  <c r="A98" i="11"/>
  <c r="B97" i="11"/>
  <c r="E97" i="11" s="1"/>
  <c r="A98" i="17" l="1"/>
  <c r="C97" i="17"/>
  <c r="B97" i="17" s="1"/>
  <c r="B116" i="21"/>
  <c r="F115" i="21"/>
  <c r="F104" i="13"/>
  <c r="L103" i="13"/>
  <c r="F98" i="11"/>
  <c r="A99" i="11"/>
  <c r="B98" i="11"/>
  <c r="E98" i="11" s="1"/>
  <c r="A99" i="17" l="1"/>
  <c r="C98" i="17"/>
  <c r="B98" i="17" s="1"/>
  <c r="B117" i="21"/>
  <c r="F116" i="21"/>
  <c r="F105" i="13"/>
  <c r="L104" i="13"/>
  <c r="F99" i="11"/>
  <c r="A100" i="11"/>
  <c r="B99" i="11"/>
  <c r="E99" i="11" s="1"/>
  <c r="A100" i="17" l="1"/>
  <c r="C99" i="17"/>
  <c r="B99" i="17" s="1"/>
  <c r="B118" i="21"/>
  <c r="F117" i="21"/>
  <c r="F106" i="13"/>
  <c r="L105" i="13"/>
  <c r="F100" i="11"/>
  <c r="A101" i="11"/>
  <c r="B100" i="11"/>
  <c r="E100" i="11" s="1"/>
  <c r="C100" i="17" l="1"/>
  <c r="B100" i="17" s="1"/>
  <c r="A101" i="17"/>
  <c r="B119" i="21"/>
  <c r="F118" i="21"/>
  <c r="F107" i="13"/>
  <c r="L106" i="13"/>
  <c r="F101" i="11"/>
  <c r="B101" i="11"/>
  <c r="E101" i="11" s="1"/>
  <c r="A102" i="11"/>
  <c r="A102" i="17" l="1"/>
  <c r="C101" i="17"/>
  <c r="B101" i="17" s="1"/>
  <c r="B120" i="21"/>
  <c r="F119" i="21"/>
  <c r="F108" i="13"/>
  <c r="L107" i="13"/>
  <c r="F102" i="11"/>
  <c r="B102" i="11"/>
  <c r="E102" i="11" s="1"/>
  <c r="A103" i="11"/>
  <c r="C102" i="17" l="1"/>
  <c r="B102" i="17" s="1"/>
  <c r="A103" i="17"/>
  <c r="B121" i="21"/>
  <c r="F120" i="21"/>
  <c r="F109" i="13"/>
  <c r="L108" i="13"/>
  <c r="F103" i="11"/>
  <c r="A104" i="11"/>
  <c r="B103" i="11"/>
  <c r="E103" i="11" s="1"/>
  <c r="A104" i="17" l="1"/>
  <c r="C103" i="17"/>
  <c r="B103" i="17" s="1"/>
  <c r="B122" i="21"/>
  <c r="F121" i="21"/>
  <c r="F110" i="13"/>
  <c r="L109" i="13"/>
  <c r="F104" i="11"/>
  <c r="A105" i="11"/>
  <c r="B104" i="11"/>
  <c r="E104" i="11" s="1"/>
  <c r="C104" i="17" l="1"/>
  <c r="B104" i="17" s="1"/>
  <c r="A105" i="17"/>
  <c r="B123" i="21"/>
  <c r="F122" i="21"/>
  <c r="F111" i="13"/>
  <c r="L110" i="13"/>
  <c r="F105" i="11"/>
  <c r="A106" i="11"/>
  <c r="B105" i="11"/>
  <c r="E105" i="11" s="1"/>
  <c r="A106" i="17" l="1"/>
  <c r="C105" i="17"/>
  <c r="B105" i="17" s="1"/>
  <c r="B124" i="21"/>
  <c r="F123" i="21"/>
  <c r="F112" i="13"/>
  <c r="L111" i="13"/>
  <c r="F106" i="11"/>
  <c r="B106" i="11"/>
  <c r="E106" i="11" s="1"/>
  <c r="A107" i="11"/>
  <c r="C106" i="17" l="1"/>
  <c r="B106" i="17" s="1"/>
  <c r="A107" i="17"/>
  <c r="B125" i="21"/>
  <c r="F124" i="21"/>
  <c r="F113" i="13"/>
  <c r="L112" i="13"/>
  <c r="F107" i="11"/>
  <c r="A108" i="11"/>
  <c r="B107" i="11"/>
  <c r="E107" i="11" s="1"/>
  <c r="A108" i="17" l="1"/>
  <c r="C107" i="17"/>
  <c r="B107" i="17" s="1"/>
  <c r="B126" i="21"/>
  <c r="F125" i="21"/>
  <c r="F114" i="13"/>
  <c r="L113" i="13"/>
  <c r="F108" i="11"/>
  <c r="A109" i="11"/>
  <c r="B108" i="11"/>
  <c r="E108" i="11" s="1"/>
  <c r="C108" i="17" l="1"/>
  <c r="B108" i="17" s="1"/>
  <c r="A109" i="17"/>
  <c r="B127" i="21"/>
  <c r="F126" i="21"/>
  <c r="F115" i="13"/>
  <c r="L114" i="13"/>
  <c r="F109" i="11"/>
  <c r="A110" i="11"/>
  <c r="B109" i="11"/>
  <c r="E109" i="11" s="1"/>
  <c r="A110" i="17" l="1"/>
  <c r="C109" i="17"/>
  <c r="B109" i="17" s="1"/>
  <c r="B128" i="21"/>
  <c r="F127" i="21"/>
  <c r="F116" i="13"/>
  <c r="L115" i="13"/>
  <c r="F110" i="11"/>
  <c r="B110" i="11"/>
  <c r="E110" i="11" s="1"/>
  <c r="A111" i="11"/>
  <c r="C110" i="17" l="1"/>
  <c r="B110" i="17" s="1"/>
  <c r="A111" i="17"/>
  <c r="B129" i="21"/>
  <c r="F128" i="21"/>
  <c r="F117" i="13"/>
  <c r="L116" i="13"/>
  <c r="F111" i="11"/>
  <c r="B111" i="11"/>
  <c r="E111" i="11" s="1"/>
  <c r="A112" i="11"/>
  <c r="A112" i="17" l="1"/>
  <c r="C111" i="17"/>
  <c r="B111" i="17" s="1"/>
  <c r="B130" i="21"/>
  <c r="F129" i="21"/>
  <c r="F118" i="13"/>
  <c r="L117" i="13"/>
  <c r="F112" i="11"/>
  <c r="A113" i="11"/>
  <c r="B112" i="11"/>
  <c r="E112" i="11" s="1"/>
  <c r="C112" i="17" l="1"/>
  <c r="B112" i="17" s="1"/>
  <c r="A113" i="17"/>
  <c r="B131" i="21"/>
  <c r="F130" i="21"/>
  <c r="F119" i="13"/>
  <c r="L118" i="13"/>
  <c r="F113" i="11"/>
  <c r="B113" i="11"/>
  <c r="E113" i="11" s="1"/>
  <c r="A114" i="11"/>
  <c r="A114" i="17" l="1"/>
  <c r="C113" i="17"/>
  <c r="B113" i="17" s="1"/>
  <c r="B132" i="21"/>
  <c r="F131" i="21"/>
  <c r="F120" i="13"/>
  <c r="L119" i="13"/>
  <c r="F114" i="11"/>
  <c r="B114" i="11"/>
  <c r="E114" i="11" s="1"/>
  <c r="A115" i="11"/>
  <c r="C114" i="17" l="1"/>
  <c r="B114" i="17" s="1"/>
  <c r="A115" i="17"/>
  <c r="B133" i="21"/>
  <c r="F132" i="21"/>
  <c r="F121" i="13"/>
  <c r="L120" i="13"/>
  <c r="F115" i="11"/>
  <c r="A116" i="11"/>
  <c r="B115" i="11"/>
  <c r="E115" i="11" s="1"/>
  <c r="A116" i="17" l="1"/>
  <c r="C115" i="17"/>
  <c r="B115" i="17" s="1"/>
  <c r="B134" i="21"/>
  <c r="F133" i="21"/>
  <c r="F122" i="13"/>
  <c r="L121" i="13"/>
  <c r="F116" i="11"/>
  <c r="A117" i="11"/>
  <c r="B116" i="11"/>
  <c r="E116" i="11" s="1"/>
  <c r="C116" i="17" l="1"/>
  <c r="B116" i="17" s="1"/>
  <c r="A117" i="17"/>
  <c r="B135" i="21"/>
  <c r="F134" i="21"/>
  <c r="F123" i="13"/>
  <c r="L122" i="13"/>
  <c r="F117" i="11"/>
  <c r="A118" i="11"/>
  <c r="B117" i="11"/>
  <c r="E117" i="11" s="1"/>
  <c r="A118" i="17" l="1"/>
  <c r="C117" i="17"/>
  <c r="B117" i="17" s="1"/>
  <c r="B136" i="21"/>
  <c r="F135" i="21"/>
  <c r="F124" i="13"/>
  <c r="L123" i="13"/>
  <c r="F118" i="11"/>
  <c r="B118" i="11"/>
  <c r="E118" i="11" s="1"/>
  <c r="A119" i="11"/>
  <c r="A119" i="17" l="1"/>
  <c r="C118" i="17"/>
  <c r="B118" i="17" s="1"/>
  <c r="B137" i="21"/>
  <c r="F136" i="21"/>
  <c r="F125" i="13"/>
  <c r="L124" i="13"/>
  <c r="F119" i="11"/>
  <c r="B119" i="11"/>
  <c r="E119" i="11" s="1"/>
  <c r="A120" i="11"/>
  <c r="A120" i="17" l="1"/>
  <c r="C119" i="17"/>
  <c r="B119" i="17" s="1"/>
  <c r="B138" i="21"/>
  <c r="F137" i="21"/>
  <c r="F126" i="13"/>
  <c r="L125" i="13"/>
  <c r="F120" i="11"/>
  <c r="A121" i="11"/>
  <c r="B120" i="11"/>
  <c r="E120" i="11" s="1"/>
  <c r="C120" i="17" l="1"/>
  <c r="B120" i="17" s="1"/>
  <c r="A121" i="17"/>
  <c r="B139" i="21"/>
  <c r="F138" i="21"/>
  <c r="F127" i="13"/>
  <c r="L126" i="13"/>
  <c r="F121" i="11"/>
  <c r="A122" i="11"/>
  <c r="B121" i="11"/>
  <c r="E121" i="11" s="1"/>
  <c r="A122" i="17" l="1"/>
  <c r="C121" i="17"/>
  <c r="B121" i="17" s="1"/>
  <c r="B140" i="21"/>
  <c r="F139" i="21"/>
  <c r="F128" i="13"/>
  <c r="L127" i="13"/>
  <c r="F122" i="11"/>
  <c r="B122" i="11"/>
  <c r="E122" i="11" s="1"/>
  <c r="A123" i="11"/>
  <c r="C122" i="17" l="1"/>
  <c r="B122" i="17" s="1"/>
  <c r="A123" i="17"/>
  <c r="B141" i="21"/>
  <c r="F140" i="21"/>
  <c r="F129" i="13"/>
  <c r="L128" i="13"/>
  <c r="F123" i="11"/>
  <c r="B123" i="11"/>
  <c r="E123" i="11" s="1"/>
  <c r="A124" i="11"/>
  <c r="A124" i="17" l="1"/>
  <c r="A125" i="17" s="1"/>
  <c r="A126" i="17" s="1"/>
  <c r="C123" i="17"/>
  <c r="B123" i="17" s="1"/>
  <c r="B142" i="21"/>
  <c r="F141" i="21"/>
  <c r="F130" i="13"/>
  <c r="L129" i="13"/>
  <c r="F124" i="11"/>
  <c r="A125" i="11"/>
  <c r="B124" i="11"/>
  <c r="E124" i="11" s="1"/>
  <c r="C126" i="17" l="1"/>
  <c r="B126" i="17" s="1"/>
  <c r="C4" i="28" s="1"/>
  <c r="A127" i="17"/>
  <c r="C125" i="17"/>
  <c r="B125" i="17" s="1"/>
  <c r="C124" i="17"/>
  <c r="B124" i="17" s="1"/>
  <c r="B143" i="21"/>
  <c r="F142" i="21"/>
  <c r="F131" i="13"/>
  <c r="L130" i="13"/>
  <c r="F125" i="11"/>
  <c r="A126" i="11"/>
  <c r="B125" i="11"/>
  <c r="E125" i="11" s="1"/>
  <c r="A128" i="17" l="1"/>
  <c r="C127" i="17"/>
  <c r="B127" i="17" s="1"/>
  <c r="D7" i="28" s="1"/>
  <c r="B144" i="21"/>
  <c r="F143" i="21"/>
  <c r="F132" i="13"/>
  <c r="L131" i="13"/>
  <c r="F126" i="11"/>
  <c r="B126" i="11"/>
  <c r="E126" i="11" s="1"/>
  <c r="A127" i="11"/>
  <c r="C128" i="17" l="1"/>
  <c r="B128" i="17" s="1"/>
  <c r="D8" i="28" s="1"/>
  <c r="A129" i="17"/>
  <c r="B145" i="21"/>
  <c r="F144" i="21"/>
  <c r="F133" i="13"/>
  <c r="L132" i="13"/>
  <c r="F127" i="11"/>
  <c r="B127" i="11"/>
  <c r="E127" i="11" s="1"/>
  <c r="A128" i="11"/>
  <c r="A130" i="17" l="1"/>
  <c r="C129" i="17"/>
  <c r="B129" i="17" s="1"/>
  <c r="D10" i="28" s="1"/>
  <c r="B146" i="21"/>
  <c r="F145" i="21"/>
  <c r="F134" i="13"/>
  <c r="L133" i="13"/>
  <c r="F128" i="11"/>
  <c r="A129" i="11"/>
  <c r="B128" i="11"/>
  <c r="E128" i="11" s="1"/>
  <c r="C130" i="17" l="1"/>
  <c r="B130" i="17" s="1"/>
  <c r="J10" i="28" s="1"/>
  <c r="A131" i="17"/>
  <c r="B147" i="21"/>
  <c r="F146" i="21"/>
  <c r="F135" i="13"/>
  <c r="L134" i="13"/>
  <c r="F129" i="11"/>
  <c r="A130" i="11"/>
  <c r="B129" i="11"/>
  <c r="E129" i="11" s="1"/>
  <c r="A132" i="17" l="1"/>
  <c r="C131" i="17"/>
  <c r="B131" i="17" s="1"/>
  <c r="B148" i="21"/>
  <c r="F147" i="21"/>
  <c r="F136" i="13"/>
  <c r="L135" i="13"/>
  <c r="F130" i="11"/>
  <c r="B130" i="11"/>
  <c r="E130" i="11" s="1"/>
  <c r="A131" i="11"/>
  <c r="C132" i="17" l="1"/>
  <c r="B132" i="17" s="1"/>
  <c r="A133" i="17"/>
  <c r="B149" i="21"/>
  <c r="F148" i="21"/>
  <c r="F137" i="13"/>
  <c r="L136" i="13"/>
  <c r="F131" i="11"/>
  <c r="A132" i="11"/>
  <c r="B131" i="11"/>
  <c r="E131" i="11" s="1"/>
  <c r="A134" i="17" l="1"/>
  <c r="C133" i="17"/>
  <c r="B133" i="17" s="1"/>
  <c r="J8" i="28" s="1"/>
  <c r="B150" i="21"/>
  <c r="F149" i="21"/>
  <c r="F138" i="13"/>
  <c r="L137" i="13"/>
  <c r="F132" i="11"/>
  <c r="A133" i="11"/>
  <c r="B132" i="11"/>
  <c r="E132" i="11" s="1"/>
  <c r="C134" i="17" l="1"/>
  <c r="B134" i="17" s="1"/>
  <c r="D9" i="28" s="1"/>
  <c r="A135" i="17"/>
  <c r="B151" i="21"/>
  <c r="F150" i="21"/>
  <c r="F139" i="13"/>
  <c r="L138" i="13"/>
  <c r="F133" i="11"/>
  <c r="A134" i="11"/>
  <c r="B133" i="11"/>
  <c r="E133" i="11" s="1"/>
  <c r="A136" i="17" l="1"/>
  <c r="C135" i="17"/>
  <c r="B135" i="17" s="1"/>
  <c r="D11" i="28" s="1"/>
  <c r="B152" i="21"/>
  <c r="F151" i="21"/>
  <c r="F140" i="13"/>
  <c r="L139" i="13"/>
  <c r="F134" i="11"/>
  <c r="B134" i="11"/>
  <c r="E134" i="11" s="1"/>
  <c r="A135" i="11"/>
  <c r="C136" i="17" l="1"/>
  <c r="B136" i="17" s="1"/>
  <c r="J9" i="28" s="1"/>
  <c r="A137" i="17"/>
  <c r="B153" i="21"/>
  <c r="F152" i="21"/>
  <c r="F141" i="13"/>
  <c r="L140" i="13"/>
  <c r="F135" i="11"/>
  <c r="B135" i="11"/>
  <c r="E135" i="11" s="1"/>
  <c r="A136" i="11"/>
  <c r="A138" i="17" l="1"/>
  <c r="C137" i="17"/>
  <c r="B137" i="17" s="1"/>
  <c r="D12" i="28" s="1"/>
  <c r="B154" i="21"/>
  <c r="F153" i="21"/>
  <c r="F142" i="13"/>
  <c r="L141" i="13"/>
  <c r="F136" i="11"/>
  <c r="A137" i="11"/>
  <c r="B136" i="11"/>
  <c r="E136" i="11" s="1"/>
  <c r="C138" i="17" l="1"/>
  <c r="B138" i="17" s="1"/>
  <c r="D15" i="28" s="1"/>
  <c r="A139" i="17"/>
  <c r="B155" i="21"/>
  <c r="F155" i="21" s="1"/>
  <c r="F154" i="21"/>
  <c r="F143" i="13"/>
  <c r="L142" i="13"/>
  <c r="F137" i="11"/>
  <c r="A138" i="11"/>
  <c r="B137" i="11"/>
  <c r="E137" i="11" s="1"/>
  <c r="A140" i="17" l="1"/>
  <c r="C139" i="17"/>
  <c r="B139" i="17" s="1"/>
  <c r="D16" i="28" s="1"/>
  <c r="F144" i="13"/>
  <c r="L143" i="13"/>
  <c r="F138" i="11"/>
  <c r="A139" i="11"/>
  <c r="B138" i="11"/>
  <c r="E138" i="11" s="1"/>
  <c r="C140" i="17" l="1"/>
  <c r="B140" i="17" s="1"/>
  <c r="J16" i="28" s="1"/>
  <c r="A141" i="17"/>
  <c r="F145" i="13"/>
  <c r="L144" i="13"/>
  <c r="F139" i="11"/>
  <c r="A140" i="11"/>
  <c r="B139" i="11"/>
  <c r="E139" i="11" s="1"/>
  <c r="A142" i="17" l="1"/>
  <c r="C141" i="17"/>
  <c r="B141" i="17" s="1"/>
  <c r="D17" i="28" s="1"/>
  <c r="F146" i="13"/>
  <c r="L145" i="13"/>
  <c r="F140" i="11"/>
  <c r="A141" i="11"/>
  <c r="B140" i="11"/>
  <c r="E140" i="11" s="1"/>
  <c r="C142" i="17" l="1"/>
  <c r="B142" i="17" s="1"/>
  <c r="J17" i="28" s="1"/>
  <c r="A143" i="17"/>
  <c r="F147" i="13"/>
  <c r="L146" i="13"/>
  <c r="F141" i="11"/>
  <c r="A142" i="11"/>
  <c r="B141" i="11"/>
  <c r="E141" i="11" s="1"/>
  <c r="C143" i="17" l="1"/>
  <c r="B143" i="17" s="1"/>
  <c r="D18" i="28" s="1"/>
  <c r="A144" i="17"/>
  <c r="F148" i="13"/>
  <c r="L147" i="13"/>
  <c r="F142" i="11"/>
  <c r="A143" i="11"/>
  <c r="B142" i="11"/>
  <c r="E142" i="11" s="1"/>
  <c r="A145" i="17" l="1"/>
  <c r="A146" i="17" s="1"/>
  <c r="C144" i="17"/>
  <c r="B144" i="17" s="1"/>
  <c r="D21" i="28" s="1"/>
  <c r="L148" i="13"/>
  <c r="G16" i="13"/>
  <c r="V16" i="11" s="1"/>
  <c r="G2" i="13"/>
  <c r="V2" i="11" s="1"/>
  <c r="H16" i="13"/>
  <c r="W16" i="11" s="1"/>
  <c r="H2" i="13"/>
  <c r="W2" i="11" s="1"/>
  <c r="H15" i="13"/>
  <c r="W15" i="11" s="1"/>
  <c r="H3" i="13"/>
  <c r="G15" i="13"/>
  <c r="V15" i="11" s="1"/>
  <c r="G3" i="13"/>
  <c r="F143" i="11"/>
  <c r="B143" i="11"/>
  <c r="E143" i="11" s="1"/>
  <c r="A144" i="11"/>
  <c r="C146" i="17" l="1"/>
  <c r="B146" i="17" s="1"/>
  <c r="A147" i="17"/>
  <c r="C145" i="17"/>
  <c r="B145" i="17" s="1"/>
  <c r="W2" i="14" s="1"/>
  <c r="H5" i="13"/>
  <c r="W3" i="11"/>
  <c r="W5" i="11" s="1"/>
  <c r="H4" i="13"/>
  <c r="H6" i="13" s="1"/>
  <c r="H7" i="13" s="1"/>
  <c r="V3" i="11"/>
  <c r="W4" i="11" s="1"/>
  <c r="F144" i="11"/>
  <c r="B144" i="11"/>
  <c r="E144" i="11" s="1"/>
  <c r="A145" i="11"/>
  <c r="A148" i="17" l="1"/>
  <c r="C147" i="17"/>
  <c r="B147" i="17" s="1"/>
  <c r="W15" i="14"/>
  <c r="W6" i="11"/>
  <c r="W7" i="11" s="1"/>
  <c r="W8" i="11" s="1"/>
  <c r="F145" i="11"/>
  <c r="B145" i="11"/>
  <c r="E145" i="11" s="1"/>
  <c r="A146" i="11"/>
  <c r="A149" i="17" l="1"/>
  <c r="C148" i="17"/>
  <c r="B148" i="17" s="1"/>
  <c r="CB24" i="11"/>
  <c r="CB16" i="11"/>
  <c r="F146" i="11"/>
  <c r="A147" i="11"/>
  <c r="B146" i="11"/>
  <c r="E146" i="11" s="1"/>
  <c r="Q20" i="18" l="1"/>
  <c r="Q20" i="48"/>
  <c r="C149" i="17"/>
  <c r="B149" i="17" s="1"/>
  <c r="A150" i="17"/>
  <c r="F147" i="11"/>
  <c r="A148" i="11"/>
  <c r="B147" i="11"/>
  <c r="E147" i="11" s="1"/>
  <c r="C150" i="17" l="1"/>
  <c r="B150" i="17" s="1"/>
  <c r="A151" i="17"/>
  <c r="F148" i="11"/>
  <c r="B148" i="11"/>
  <c r="E148" i="11" s="1"/>
  <c r="A149" i="11"/>
  <c r="C151" i="17" l="1"/>
  <c r="B151" i="17" s="1"/>
  <c r="AC8" i="14" s="1"/>
  <c r="A152" i="17"/>
  <c r="AC9" i="14"/>
  <c r="AC10" i="14"/>
  <c r="AC6" i="14"/>
  <c r="AC5" i="14"/>
  <c r="AC7" i="14"/>
  <c r="F149" i="11"/>
  <c r="A150" i="11"/>
  <c r="B149" i="11"/>
  <c r="E149" i="11" s="1"/>
  <c r="A153" i="17" l="1"/>
  <c r="C152" i="17"/>
  <c r="B152" i="17" s="1"/>
  <c r="AC2" i="14"/>
  <c r="F150" i="11"/>
  <c r="A151" i="11"/>
  <c r="B150" i="11"/>
  <c r="E150" i="11" s="1"/>
  <c r="C153" i="17" l="1"/>
  <c r="B153" i="17" s="1"/>
  <c r="A154" i="17"/>
  <c r="C3" i="18"/>
  <c r="C3" i="48"/>
  <c r="F151" i="11"/>
  <c r="A152" i="11"/>
  <c r="B151" i="11"/>
  <c r="E151" i="11" s="1"/>
  <c r="C154" i="17" l="1"/>
  <c r="B154" i="17" s="1"/>
  <c r="AB10" i="14" s="1"/>
  <c r="A155" i="17"/>
  <c r="F152" i="11"/>
  <c r="B152" i="11"/>
  <c r="E152" i="11" s="1"/>
  <c r="A153" i="11"/>
  <c r="AB5" i="14" l="1"/>
  <c r="AB2" i="14" s="1"/>
  <c r="C155" i="17"/>
  <c r="B155" i="17" s="1"/>
  <c r="AB6" i="14" s="1"/>
  <c r="A156" i="17"/>
  <c r="F153" i="11"/>
  <c r="B153" i="11"/>
  <c r="E153" i="11" s="1"/>
  <c r="A154" i="11"/>
  <c r="C156" i="17" l="1"/>
  <c r="B156" i="17" s="1"/>
  <c r="AB7" i="14" s="1"/>
  <c r="A157" i="17"/>
  <c r="O3" i="48"/>
  <c r="Q3" i="49"/>
  <c r="P3" i="30"/>
  <c r="P3" i="33"/>
  <c r="P3" i="39"/>
  <c r="P3" i="36"/>
  <c r="P3" i="42"/>
  <c r="P3" i="43"/>
  <c r="P3" i="40"/>
  <c r="P3" i="37"/>
  <c r="P3" i="44"/>
  <c r="P3" i="41"/>
  <c r="P3" i="45"/>
  <c r="P3" i="46"/>
  <c r="P3" i="38"/>
  <c r="F154" i="11"/>
  <c r="A155" i="11"/>
  <c r="B154" i="11"/>
  <c r="E154" i="11" s="1"/>
  <c r="A158" i="17" l="1"/>
  <c r="C157" i="17"/>
  <c r="B157" i="17" s="1"/>
  <c r="AB8" i="14" s="1"/>
  <c r="O3" i="18"/>
  <c r="Q3" i="19"/>
  <c r="F155" i="11"/>
  <c r="B155" i="11"/>
  <c r="E155" i="11" s="1"/>
  <c r="A156" i="11"/>
  <c r="C158" i="17" l="1"/>
  <c r="B158" i="17" s="1"/>
  <c r="AB9" i="14" s="1"/>
  <c r="A159" i="17"/>
  <c r="F156" i="11"/>
  <c r="B156" i="11"/>
  <c r="E156" i="11" s="1"/>
  <c r="A157" i="11"/>
  <c r="C159" i="17" l="1"/>
  <c r="B159" i="17" s="1"/>
  <c r="A160" i="17"/>
  <c r="F157" i="11"/>
  <c r="A158" i="11"/>
  <c r="B157" i="11"/>
  <c r="E157" i="11" s="1"/>
  <c r="C160" i="17" l="1"/>
  <c r="B160" i="17" s="1"/>
  <c r="A161" i="17"/>
  <c r="F7" i="49"/>
  <c r="F7" i="44"/>
  <c r="F7" i="41"/>
  <c r="F7" i="38"/>
  <c r="F7" i="33"/>
  <c r="F7" i="40"/>
  <c r="F7" i="45"/>
  <c r="F7" i="42"/>
  <c r="F7" i="39"/>
  <c r="F7" i="36"/>
  <c r="F7" i="43"/>
  <c r="F7" i="46"/>
  <c r="F7" i="37"/>
  <c r="F7" i="48"/>
  <c r="F7" i="19"/>
  <c r="F7" i="30"/>
  <c r="F7" i="18"/>
  <c r="F158" i="11"/>
  <c r="A159" i="11"/>
  <c r="B158" i="11"/>
  <c r="E158" i="11" s="1"/>
  <c r="C161" i="17" l="1"/>
  <c r="B161" i="17" s="1"/>
  <c r="A162" i="17"/>
  <c r="K7" i="49"/>
  <c r="K7" i="38"/>
  <c r="K7" i="33"/>
  <c r="K7" i="45"/>
  <c r="K7" i="42"/>
  <c r="K7" i="39"/>
  <c r="K7" i="36"/>
  <c r="K7" i="37"/>
  <c r="K7" i="44"/>
  <c r="K7" i="46"/>
  <c r="K7" i="43"/>
  <c r="K7" i="40"/>
  <c r="K7" i="41"/>
  <c r="J7" i="48"/>
  <c r="K7" i="19"/>
  <c r="K7" i="30"/>
  <c r="J7" i="18"/>
  <c r="F159" i="11"/>
  <c r="A160" i="11"/>
  <c r="B159" i="11"/>
  <c r="E159" i="11" s="1"/>
  <c r="C162" i="17" l="1"/>
  <c r="B162" i="17" s="1"/>
  <c r="A163" i="17"/>
  <c r="O7" i="49"/>
  <c r="N7" i="45"/>
  <c r="N7" i="42"/>
  <c r="N7" i="39"/>
  <c r="N7" i="33"/>
  <c r="N7" i="36"/>
  <c r="N7" i="37"/>
  <c r="N7" i="46"/>
  <c r="N7" i="43"/>
  <c r="N7" i="40"/>
  <c r="N7" i="44"/>
  <c r="N7" i="41"/>
  <c r="N7" i="38"/>
  <c r="M7" i="48"/>
  <c r="M7" i="18"/>
  <c r="N7" i="19"/>
  <c r="N7" i="30"/>
  <c r="F160" i="11"/>
  <c r="B160" i="11"/>
  <c r="E160" i="11" s="1"/>
  <c r="A161" i="11"/>
  <c r="S2" i="14" l="1"/>
  <c r="Y2" i="14"/>
  <c r="A164" i="17"/>
  <c r="C163" i="17"/>
  <c r="B163" i="17" s="1"/>
  <c r="F161" i="11"/>
  <c r="B161" i="11"/>
  <c r="E161" i="11" s="1"/>
  <c r="A162" i="11"/>
  <c r="N7" i="48" l="1"/>
  <c r="K10" i="28"/>
  <c r="N7" i="18"/>
  <c r="P7" i="19"/>
  <c r="P7" i="49"/>
  <c r="O7" i="45"/>
  <c r="O7" i="41"/>
  <c r="O7" i="37"/>
  <c r="O7" i="38"/>
  <c r="O7" i="46"/>
  <c r="O7" i="42"/>
  <c r="O7" i="30"/>
  <c r="O7" i="43"/>
  <c r="O7" i="39"/>
  <c r="O7" i="33"/>
  <c r="O7" i="44"/>
  <c r="O7" i="40"/>
  <c r="O7" i="36"/>
  <c r="C164" i="17"/>
  <c r="B164" i="17" s="1"/>
  <c r="A165" i="17"/>
  <c r="F162" i="11"/>
  <c r="B162" i="11"/>
  <c r="E162" i="11" s="1"/>
  <c r="A163" i="11"/>
  <c r="A166" i="17" l="1"/>
  <c r="C165" i="17"/>
  <c r="B165" i="17" s="1"/>
  <c r="R7" i="49"/>
  <c r="Q7" i="42"/>
  <c r="Q7" i="39"/>
  <c r="Q7" i="38"/>
  <c r="Q7" i="36"/>
  <c r="Q7" i="45"/>
  <c r="Q7" i="46"/>
  <c r="Q7" i="43"/>
  <c r="Q7" i="40"/>
  <c r="Q7" i="37"/>
  <c r="Q7" i="41"/>
  <c r="Q7" i="44"/>
  <c r="Q7" i="33"/>
  <c r="P7" i="48"/>
  <c r="R7" i="19"/>
  <c r="P7" i="18"/>
  <c r="Q7" i="30"/>
  <c r="F163" i="11"/>
  <c r="A164" i="11"/>
  <c r="B163" i="11"/>
  <c r="E163" i="11" s="1"/>
  <c r="F8" i="49" l="1"/>
  <c r="F8" i="39"/>
  <c r="F8" i="36"/>
  <c r="F8" i="38"/>
  <c r="F8" i="46"/>
  <c r="F8" i="33"/>
  <c r="F8" i="43"/>
  <c r="F8" i="40"/>
  <c r="F8" i="37"/>
  <c r="F8" i="44"/>
  <c r="F8" i="42"/>
  <c r="F8" i="41"/>
  <c r="F8" i="45"/>
  <c r="F8" i="48"/>
  <c r="F8" i="19"/>
  <c r="F8" i="30"/>
  <c r="F8" i="18"/>
  <c r="A167" i="17"/>
  <c r="C166" i="17"/>
  <c r="B166" i="17" s="1"/>
  <c r="F164" i="11"/>
  <c r="B164" i="11"/>
  <c r="E164" i="11" s="1"/>
  <c r="A165" i="11"/>
  <c r="A168" i="17" l="1"/>
  <c r="C167" i="17"/>
  <c r="B167" i="17" s="1"/>
  <c r="J8" i="48"/>
  <c r="J8" i="18"/>
  <c r="K8" i="19"/>
  <c r="F165" i="11"/>
  <c r="A166" i="11"/>
  <c r="B165" i="11"/>
  <c r="E165" i="11" s="1"/>
  <c r="M8" i="48" l="1"/>
  <c r="N8" i="19"/>
  <c r="M8" i="18"/>
  <c r="C168" i="17"/>
  <c r="B168" i="17" s="1"/>
  <c r="A169" i="17"/>
  <c r="F166" i="11"/>
  <c r="A167" i="11"/>
  <c r="B166" i="11"/>
  <c r="E166" i="11" s="1"/>
  <c r="C169" i="17" l="1"/>
  <c r="B169" i="17" s="1"/>
  <c r="A170" i="17"/>
  <c r="F9" i="48"/>
  <c r="F9" i="19"/>
  <c r="F9" i="18"/>
  <c r="F167" i="11"/>
  <c r="A168" i="11"/>
  <c r="B167" i="11"/>
  <c r="E167" i="11" s="1"/>
  <c r="C170" i="17" l="1"/>
  <c r="B170" i="17" s="1"/>
  <c r="A171" i="17"/>
  <c r="C19" i="18"/>
  <c r="C19" i="48"/>
  <c r="F168" i="11"/>
  <c r="B168" i="11"/>
  <c r="E168" i="11" s="1"/>
  <c r="A169" i="11"/>
  <c r="C171" i="17" l="1"/>
  <c r="B171" i="17" s="1"/>
  <c r="A172" i="17"/>
  <c r="F169" i="11"/>
  <c r="A170" i="11"/>
  <c r="B169" i="11"/>
  <c r="E169" i="11" s="1"/>
  <c r="C172" i="17" l="1"/>
  <c r="B172" i="17" s="1"/>
  <c r="A173" i="17"/>
  <c r="F170" i="11"/>
  <c r="A171" i="11"/>
  <c r="B170" i="11"/>
  <c r="E170" i="11" s="1"/>
  <c r="A174" i="17" l="1"/>
  <c r="C173" i="17"/>
  <c r="B173" i="17" s="1"/>
  <c r="F171" i="11"/>
  <c r="B171" i="11"/>
  <c r="E171" i="11" s="1"/>
  <c r="A172" i="11"/>
  <c r="C174" i="17" l="1"/>
  <c r="B174" i="17" s="1"/>
  <c r="A175" i="17"/>
  <c r="F172" i="11"/>
  <c r="B172" i="11"/>
  <c r="E172" i="11" s="1"/>
  <c r="A173" i="11"/>
  <c r="C175" i="17" l="1"/>
  <c r="B175" i="17" s="1"/>
  <c r="A176" i="17"/>
  <c r="J20" i="48"/>
  <c r="J20" i="18"/>
  <c r="F173" i="11"/>
  <c r="A174" i="11"/>
  <c r="B173" i="11"/>
  <c r="E173" i="11" s="1"/>
  <c r="C176" i="17" l="1"/>
  <c r="B176" i="17" s="1"/>
  <c r="A177" i="17"/>
  <c r="L20" i="48"/>
  <c r="L20" i="18"/>
  <c r="F174" i="11"/>
  <c r="A175" i="11"/>
  <c r="B174" i="11"/>
  <c r="E174" i="11" s="1"/>
  <c r="A178" i="17" l="1"/>
  <c r="C177" i="17"/>
  <c r="B177" i="17" s="1"/>
  <c r="H25" i="48"/>
  <c r="H25" i="18"/>
  <c r="F175" i="11"/>
  <c r="B175" i="11"/>
  <c r="E175" i="11" s="1"/>
  <c r="A176" i="11"/>
  <c r="I1" i="21" l="1"/>
  <c r="H1" i="21"/>
  <c r="C178" i="17"/>
  <c r="B178" i="17" s="1"/>
  <c r="A179" i="17"/>
  <c r="F176" i="11"/>
  <c r="B176" i="11"/>
  <c r="E176" i="11" s="1"/>
  <c r="A177" i="11"/>
  <c r="A180" i="17" l="1"/>
  <c r="C179" i="17"/>
  <c r="B179" i="17" s="1"/>
  <c r="C20" i="48"/>
  <c r="C20" i="18"/>
  <c r="F177" i="11"/>
  <c r="A178" i="11"/>
  <c r="B177" i="11"/>
  <c r="E177" i="11" s="1"/>
  <c r="G20" i="18" l="1"/>
  <c r="G20" i="48"/>
  <c r="C180" i="17"/>
  <c r="B180" i="17" s="1"/>
  <c r="A181" i="17"/>
  <c r="F178" i="11"/>
  <c r="A179" i="11"/>
  <c r="B178" i="11"/>
  <c r="E178" i="11" s="1"/>
  <c r="C181" i="17" l="1"/>
  <c r="B181" i="17" s="1"/>
  <c r="A182" i="17"/>
  <c r="O20" i="18"/>
  <c r="O20" i="48"/>
  <c r="F179" i="11"/>
  <c r="B179" i="11"/>
  <c r="E179" i="11" s="1"/>
  <c r="A180" i="11"/>
  <c r="C182" i="17" l="1"/>
  <c r="B182" i="17" s="1"/>
  <c r="A183" i="17"/>
  <c r="F180" i="11"/>
  <c r="B180" i="11"/>
  <c r="E180" i="11" s="1"/>
  <c r="A181" i="11"/>
  <c r="C183" i="17" l="1"/>
  <c r="B183" i="17" s="1"/>
  <c r="A184" i="17"/>
  <c r="F181" i="11"/>
  <c r="A182" i="11"/>
  <c r="B181" i="11"/>
  <c r="E181" i="11" s="1"/>
  <c r="C184" i="17" l="1"/>
  <c r="B184" i="17" s="1"/>
  <c r="AR7" i="1" s="1"/>
  <c r="A185" i="17"/>
  <c r="F182" i="11"/>
  <c r="A183" i="11"/>
  <c r="B182" i="11"/>
  <c r="E182" i="11" s="1"/>
  <c r="E20" i="48" l="1"/>
  <c r="E20" i="18"/>
  <c r="J4" i="21"/>
  <c r="C185" i="17"/>
  <c r="B185" i="17" s="1"/>
  <c r="A186" i="17"/>
  <c r="F183" i="11"/>
  <c r="B183" i="11"/>
  <c r="E183" i="11" s="1"/>
  <c r="A184" i="11"/>
  <c r="A187" i="17" l="1"/>
  <c r="C186" i="17"/>
  <c r="B186" i="17" s="1"/>
  <c r="F184" i="11"/>
  <c r="B184" i="11"/>
  <c r="E184" i="11" s="1"/>
  <c r="A185" i="11"/>
  <c r="C187" i="17" l="1"/>
  <c r="B187" i="17" s="1"/>
  <c r="A188" i="17"/>
  <c r="F185" i="11"/>
  <c r="B185" i="11"/>
  <c r="E185" i="11" s="1"/>
  <c r="A186" i="11"/>
  <c r="C188" i="17" l="1"/>
  <c r="B188" i="17" s="1"/>
  <c r="A189" i="17"/>
  <c r="F186" i="11"/>
  <c r="A187" i="11"/>
  <c r="B186" i="11"/>
  <c r="E186" i="11" s="1"/>
  <c r="C189" i="17" l="1"/>
  <c r="B189" i="17" s="1"/>
  <c r="A190" i="17"/>
  <c r="F187" i="11"/>
  <c r="B187" i="11"/>
  <c r="E187" i="11" s="1"/>
  <c r="A188" i="11"/>
  <c r="C190" i="17" l="1"/>
  <c r="B190" i="17" s="1"/>
  <c r="A191" i="17"/>
  <c r="F188" i="11"/>
  <c r="A189" i="11"/>
  <c r="B188" i="11"/>
  <c r="E188" i="11" s="1"/>
  <c r="C191" i="17" l="1"/>
  <c r="B191" i="17" s="1"/>
  <c r="A192" i="17"/>
  <c r="F189" i="11"/>
  <c r="B189" i="11"/>
  <c r="E189" i="11" s="1"/>
  <c r="A190" i="11"/>
  <c r="C192" i="17" l="1"/>
  <c r="B192" i="17" s="1"/>
  <c r="AT7" i="1" s="1"/>
  <c r="A193" i="17"/>
  <c r="F190" i="11"/>
  <c r="A191" i="11"/>
  <c r="B190" i="11"/>
  <c r="E190" i="11" s="1"/>
  <c r="C193" i="17" l="1"/>
  <c r="B193" i="17" s="1"/>
  <c r="A194" i="17"/>
  <c r="F191" i="11"/>
  <c r="A192" i="11"/>
  <c r="B191" i="11"/>
  <c r="E191" i="11" s="1"/>
  <c r="C194" i="17" l="1"/>
  <c r="B194" i="17" s="1"/>
  <c r="AU7" i="1" s="1"/>
  <c r="A195" i="17"/>
  <c r="F192" i="11"/>
  <c r="B192" i="11"/>
  <c r="E192" i="11" s="1"/>
  <c r="A193" i="11"/>
  <c r="A196" i="17" l="1"/>
  <c r="C195" i="17"/>
  <c r="B195" i="17" s="1"/>
  <c r="F193" i="11"/>
  <c r="B193" i="11"/>
  <c r="E193" i="11" s="1"/>
  <c r="A194" i="11"/>
  <c r="C196" i="17" l="1"/>
  <c r="B196" i="17" s="1"/>
  <c r="A197" i="17"/>
  <c r="F194" i="11"/>
  <c r="B194" i="11"/>
  <c r="E194" i="11" s="1"/>
  <c r="A195" i="11"/>
  <c r="A198" i="17" l="1"/>
  <c r="C197" i="17"/>
  <c r="B197" i="17" s="1"/>
  <c r="F195" i="11"/>
  <c r="B195" i="11"/>
  <c r="E195" i="11" s="1"/>
  <c r="A196" i="11"/>
  <c r="C198" i="17" l="1"/>
  <c r="B198" i="17" s="1"/>
  <c r="AV7" i="1" s="1"/>
  <c r="A199" i="17"/>
  <c r="F196" i="11"/>
  <c r="B196" i="11"/>
  <c r="E196" i="11" s="1"/>
  <c r="A197" i="11"/>
  <c r="C28" i="48" l="1"/>
  <c r="C28" i="18"/>
  <c r="AW7" i="1"/>
  <c r="C199" i="17"/>
  <c r="B199" i="17" s="1"/>
  <c r="A200" i="17"/>
  <c r="F197" i="11"/>
  <c r="A198" i="11"/>
  <c r="B197" i="11"/>
  <c r="E197" i="11" s="1"/>
  <c r="A201" i="17" l="1"/>
  <c r="C200" i="17"/>
  <c r="B200" i="17" s="1"/>
  <c r="F198" i="11"/>
  <c r="A199" i="11"/>
  <c r="B198" i="11"/>
  <c r="E198" i="11" s="1"/>
  <c r="C31" i="48" l="1"/>
  <c r="C39" i="44"/>
  <c r="C39" i="33"/>
  <c r="C31" i="18"/>
  <c r="C39" i="37"/>
  <c r="C39" i="40"/>
  <c r="C39" i="43"/>
  <c r="C39" i="41"/>
  <c r="C39" i="38"/>
  <c r="C39" i="46"/>
  <c r="C39" i="39"/>
  <c r="C39" i="45"/>
  <c r="C39" i="36"/>
  <c r="C39" i="42"/>
  <c r="C39" i="30"/>
  <c r="C201" i="17"/>
  <c r="B201" i="17" s="1"/>
  <c r="A202" i="17"/>
  <c r="F199" i="11"/>
  <c r="A200" i="11"/>
  <c r="B199" i="11"/>
  <c r="E199" i="11" s="1"/>
  <c r="J31" i="48" l="1"/>
  <c r="K39" i="37"/>
  <c r="K39" i="39"/>
  <c r="K39" i="38"/>
  <c r="K39" i="30"/>
  <c r="J31" i="18"/>
  <c r="K39" i="40"/>
  <c r="K39" i="43"/>
  <c r="K39" i="42"/>
  <c r="K39" i="44"/>
  <c r="K39" i="33"/>
  <c r="K39" i="45"/>
  <c r="K39" i="41"/>
  <c r="K39" i="46"/>
  <c r="K39" i="36"/>
  <c r="C202" i="17"/>
  <c r="B202" i="17" s="1"/>
  <c r="A203" i="17"/>
  <c r="F200" i="11"/>
  <c r="B200" i="11"/>
  <c r="E200" i="11" s="1"/>
  <c r="A201" i="11"/>
  <c r="K31" i="48" l="1"/>
  <c r="L39" i="40"/>
  <c r="L39" i="42"/>
  <c r="K31" i="18"/>
  <c r="L39" i="46"/>
  <c r="L39" i="37"/>
  <c r="L39" i="45"/>
  <c r="L39" i="43"/>
  <c r="L39" i="39"/>
  <c r="L39" i="38"/>
  <c r="L39" i="41"/>
  <c r="L39" i="36"/>
  <c r="L39" i="30"/>
  <c r="L39" i="44"/>
  <c r="L39" i="33"/>
  <c r="C203" i="17"/>
  <c r="B203" i="17" s="1"/>
  <c r="A204" i="17"/>
  <c r="F201" i="11"/>
  <c r="B201" i="11"/>
  <c r="E201" i="11" s="1"/>
  <c r="A202" i="11"/>
  <c r="L31" i="48" l="1"/>
  <c r="M39" i="46"/>
  <c r="M39" i="44"/>
  <c r="L31" i="18"/>
  <c r="M39" i="37"/>
  <c r="M39" i="43"/>
  <c r="M39" i="42"/>
  <c r="M39" i="45"/>
  <c r="M39" i="40"/>
  <c r="M39" i="39"/>
  <c r="M39" i="38"/>
  <c r="M39" i="36"/>
  <c r="M39" i="41"/>
  <c r="M39" i="30"/>
  <c r="M39" i="33"/>
  <c r="C204" i="17"/>
  <c r="B204" i="17" s="1"/>
  <c r="A205" i="17"/>
  <c r="F202" i="11"/>
  <c r="A203" i="11"/>
  <c r="B202" i="11"/>
  <c r="E202" i="11" s="1"/>
  <c r="M31" i="48" l="1"/>
  <c r="N39" i="46"/>
  <c r="N39" i="41"/>
  <c r="N39" i="36"/>
  <c r="N39" i="30"/>
  <c r="M31" i="18"/>
  <c r="N39" i="40"/>
  <c r="N39" i="43"/>
  <c r="N39" i="42"/>
  <c r="N39" i="45"/>
  <c r="N39" i="39"/>
  <c r="N39" i="38"/>
  <c r="N39" i="44"/>
  <c r="N39" i="37"/>
  <c r="N39" i="33"/>
  <c r="C205" i="17"/>
  <c r="B205" i="17" s="1"/>
  <c r="A206" i="17"/>
  <c r="F203" i="11"/>
  <c r="B203" i="11"/>
  <c r="E203" i="11" s="1"/>
  <c r="A204" i="11"/>
  <c r="O31" i="48" l="1"/>
  <c r="P39" i="43"/>
  <c r="P39" i="41"/>
  <c r="P39" i="36"/>
  <c r="O31" i="18"/>
  <c r="P39" i="46"/>
  <c r="P39" i="42"/>
  <c r="P39" i="45"/>
  <c r="P39" i="39"/>
  <c r="P39" i="38"/>
  <c r="P39" i="44"/>
  <c r="P39" i="37"/>
  <c r="P39" i="33"/>
  <c r="P39" i="40"/>
  <c r="P39" i="30"/>
  <c r="C206" i="17"/>
  <c r="B206" i="17" s="1"/>
  <c r="A207" i="17"/>
  <c r="F204" i="11"/>
  <c r="A205" i="11"/>
  <c r="B204" i="11"/>
  <c r="E204" i="11" s="1"/>
  <c r="Q31" i="48" l="1"/>
  <c r="R39" i="46"/>
  <c r="R39" i="38"/>
  <c r="Q31" i="18"/>
  <c r="R39" i="39"/>
  <c r="R39" i="37"/>
  <c r="R39" i="36"/>
  <c r="R39" i="33"/>
  <c r="R39" i="45"/>
  <c r="R39" i="42"/>
  <c r="R39" i="41"/>
  <c r="R39" i="44"/>
  <c r="R39" i="43"/>
  <c r="R39" i="30"/>
  <c r="R39" i="40"/>
  <c r="C207" i="17"/>
  <c r="B207" i="17" s="1"/>
  <c r="A208" i="17"/>
  <c r="F205" i="11"/>
  <c r="A206" i="11"/>
  <c r="B205" i="11"/>
  <c r="E205" i="11" s="1"/>
  <c r="C208" i="17" l="1"/>
  <c r="B208" i="17" s="1"/>
  <c r="Y15" i="1" s="1"/>
  <c r="L40" i="48" s="1"/>
  <c r="A209" i="17"/>
  <c r="F206" i="11"/>
  <c r="A207" i="11"/>
  <c r="B206" i="11"/>
  <c r="E206" i="11" s="1"/>
  <c r="L40" i="18" l="1"/>
  <c r="C209" i="17"/>
  <c r="B209" i="17" s="1"/>
  <c r="A210" i="17"/>
  <c r="F207" i="11"/>
  <c r="B207" i="11"/>
  <c r="E207" i="11" s="1"/>
  <c r="A208" i="11"/>
  <c r="C210" i="17" l="1"/>
  <c r="B210" i="17" s="1"/>
  <c r="A211" i="17"/>
  <c r="OU10" i="32"/>
  <c r="LS7" i="32"/>
  <c r="LS11" i="32"/>
  <c r="FO12" i="32"/>
  <c r="M47" i="42" s="1"/>
  <c r="DG8" i="32"/>
  <c r="M43" i="39" s="1"/>
  <c r="MM11" i="32"/>
  <c r="NG6" i="32"/>
  <c r="NG9" i="32"/>
  <c r="DG10" i="32"/>
  <c r="M45" i="39" s="1"/>
  <c r="AY5" i="32"/>
  <c r="M40" i="36" s="1"/>
  <c r="JK14" i="32"/>
  <c r="KE9" i="32"/>
  <c r="OU12" i="32"/>
  <c r="CM14" i="32"/>
  <c r="M49" i="38" s="1"/>
  <c r="KY8" i="32"/>
  <c r="KY12" i="32"/>
  <c r="GI6" i="32"/>
  <c r="M41" i="43" s="1"/>
  <c r="HW12" i="32"/>
  <c r="M47" i="45" s="1"/>
  <c r="OU6" i="32"/>
  <c r="EU5" i="32"/>
  <c r="M40" i="41" s="1"/>
  <c r="GI9" i="32"/>
  <c r="M44" i="43" s="1"/>
  <c r="EU11" i="32"/>
  <c r="M46" i="41" s="1"/>
  <c r="EA6" i="32"/>
  <c r="M41" i="40" s="1"/>
  <c r="MM5" i="32"/>
  <c r="KY5" i="32"/>
  <c r="NG14" i="32"/>
  <c r="Y46" i="1"/>
  <c r="EU14" i="32"/>
  <c r="M49" i="41" s="1"/>
  <c r="EA10" i="32"/>
  <c r="M45" i="40" s="1"/>
  <c r="EA14" i="32"/>
  <c r="M49" i="40" s="1"/>
  <c r="IQ7" i="32"/>
  <c r="M42" i="46" s="1"/>
  <c r="IQ13" i="32"/>
  <c r="M48" i="46" s="1"/>
  <c r="BS10" i="32"/>
  <c r="M45" i="37" s="1"/>
  <c r="NG8" i="32"/>
  <c r="BS13" i="32"/>
  <c r="M48" i="37" s="1"/>
  <c r="HW6" i="32"/>
  <c r="M41" i="45" s="1"/>
  <c r="FO7" i="32"/>
  <c r="M42" i="42" s="1"/>
  <c r="KY11" i="32"/>
  <c r="OU8" i="32"/>
  <c r="AY14" i="32"/>
  <c r="M49" i="36" s="1"/>
  <c r="Y38" i="1"/>
  <c r="AE6" i="32"/>
  <c r="M41" i="33" s="1"/>
  <c r="FO11" i="32"/>
  <c r="M46" i="42" s="1"/>
  <c r="GI14" i="32"/>
  <c r="M49" i="43" s="1"/>
  <c r="AE12" i="32"/>
  <c r="M47" i="33" s="1"/>
  <c r="DG13" i="32"/>
  <c r="M48" i="39" s="1"/>
  <c r="EU9" i="32"/>
  <c r="M44" i="41" s="1"/>
  <c r="OU7" i="32"/>
  <c r="MM13" i="32"/>
  <c r="OA9" i="32"/>
  <c r="IQ10" i="32"/>
  <c r="M45" i="46" s="1"/>
  <c r="LS5" i="32"/>
  <c r="NG10" i="32"/>
  <c r="CM11" i="32"/>
  <c r="M46" i="38" s="1"/>
  <c r="Y45" i="1"/>
  <c r="CM12" i="32"/>
  <c r="M47" i="38" s="1"/>
  <c r="GI5" i="32"/>
  <c r="M40" i="43" s="1"/>
  <c r="AE10" i="32"/>
  <c r="M45" i="33" s="1"/>
  <c r="BS12" i="32"/>
  <c r="M47" i="37" s="1"/>
  <c r="FO10" i="32"/>
  <c r="M45" i="42" s="1"/>
  <c r="MM8" i="32"/>
  <c r="JK10" i="32"/>
  <c r="AY9" i="32"/>
  <c r="M44" i="36" s="1"/>
  <c r="HC9" i="32"/>
  <c r="M44" i="44" s="1"/>
  <c r="BS7" i="32"/>
  <c r="M42" i="37" s="1"/>
  <c r="AE14" i="32"/>
  <c r="M49" i="33" s="1"/>
  <c r="OA5" i="32"/>
  <c r="K13" i="32"/>
  <c r="M48" i="30" s="1"/>
  <c r="Y37" i="1"/>
  <c r="DG6" i="32"/>
  <c r="M41" i="39" s="1"/>
  <c r="IQ6" i="32"/>
  <c r="M41" i="46" s="1"/>
  <c r="CM5" i="32"/>
  <c r="M40" i="38" s="1"/>
  <c r="HC10" i="32"/>
  <c r="M45" i="44" s="1"/>
  <c r="AE13" i="32"/>
  <c r="M48" i="33" s="1"/>
  <c r="JK6" i="32"/>
  <c r="NG5" i="32"/>
  <c r="KY13" i="32"/>
  <c r="CM13" i="32"/>
  <c r="M48" i="38" s="1"/>
  <c r="HC5" i="32"/>
  <c r="M40" i="44" s="1"/>
  <c r="AY6" i="32"/>
  <c r="M41" i="36" s="1"/>
  <c r="AY7" i="32"/>
  <c r="M42" i="36" s="1"/>
  <c r="K12" i="32"/>
  <c r="M47" i="30" s="1"/>
  <c r="Y44" i="1"/>
  <c r="EU7" i="32"/>
  <c r="M42" i="41" s="1"/>
  <c r="AE8" i="32"/>
  <c r="M43" i="33" s="1"/>
  <c r="DG7" i="32"/>
  <c r="M42" i="39" s="1"/>
  <c r="IQ9" i="32"/>
  <c r="M44" i="46" s="1"/>
  <c r="JK8" i="32"/>
  <c r="KY6" i="32"/>
  <c r="KE8" i="32"/>
  <c r="LS10" i="32"/>
  <c r="OA13" i="32"/>
  <c r="HC13" i="32"/>
  <c r="M48" i="44" s="1"/>
  <c r="EA7" i="32"/>
  <c r="M42" i="40" s="1"/>
  <c r="EA8" i="32"/>
  <c r="M43" i="40" s="1"/>
  <c r="K6" i="32"/>
  <c r="M41" i="30" s="1"/>
  <c r="Y43" i="1"/>
  <c r="HW10" i="32"/>
  <c r="M45" i="45" s="1"/>
  <c r="BS11" i="32"/>
  <c r="M46" i="37" s="1"/>
  <c r="EU8" i="32"/>
  <c r="M43" i="41" s="1"/>
  <c r="MM10" i="32"/>
  <c r="AY11" i="32"/>
  <c r="M46" i="36" s="1"/>
  <c r="JK12" i="32"/>
  <c r="AE7" i="32"/>
  <c r="M42" i="33" s="1"/>
  <c r="GI12" i="32"/>
  <c r="M47" i="43" s="1"/>
  <c r="LS14" i="32"/>
  <c r="CM10" i="32"/>
  <c r="M45" i="38" s="1"/>
  <c r="FO8" i="32"/>
  <c r="M43" i="42" s="1"/>
  <c r="GI11" i="32"/>
  <c r="M46" i="43" s="1"/>
  <c r="K5" i="32"/>
  <c r="M40" i="30" s="1"/>
  <c r="K11" i="32"/>
  <c r="M46" i="30" s="1"/>
  <c r="Y42" i="1"/>
  <c r="KE13" i="32"/>
  <c r="JK9" i="32"/>
  <c r="HW11" i="32"/>
  <c r="M46" i="45" s="1"/>
  <c r="OA11" i="32"/>
  <c r="EA12" i="32"/>
  <c r="M47" i="40" s="1"/>
  <c r="HC14" i="32"/>
  <c r="M49" i="44" s="1"/>
  <c r="AY12" i="32"/>
  <c r="M47" i="36" s="1"/>
  <c r="HC8" i="32"/>
  <c r="M43" i="44" s="1"/>
  <c r="DG12" i="32"/>
  <c r="M47" i="39" s="1"/>
  <c r="KE5" i="32"/>
  <c r="GI10" i="32"/>
  <c r="M45" i="43" s="1"/>
  <c r="IQ12" i="32"/>
  <c r="M47" i="46" s="1"/>
  <c r="K7" i="32"/>
  <c r="M42" i="30" s="1"/>
  <c r="K10" i="32"/>
  <c r="M45" i="30" s="1"/>
  <c r="MM7" i="32"/>
  <c r="Y41" i="1"/>
  <c r="EU13" i="32"/>
  <c r="M48" i="41" s="1"/>
  <c r="EA9" i="32"/>
  <c r="M44" i="40" s="1"/>
  <c r="MM14" i="32"/>
  <c r="KY14" i="32"/>
  <c r="FO5" i="32"/>
  <c r="M40" i="42" s="1"/>
  <c r="AE5" i="32"/>
  <c r="M40" i="33" s="1"/>
  <c r="EA5" i="32"/>
  <c r="M40" i="40" s="1"/>
  <c r="OU11" i="32"/>
  <c r="LS13" i="32"/>
  <c r="KE14" i="32"/>
  <c r="IQ11" i="32"/>
  <c r="M46" i="46" s="1"/>
  <c r="HC7" i="32"/>
  <c r="M42" i="44" s="1"/>
  <c r="K8" i="32"/>
  <c r="M43" i="30" s="1"/>
  <c r="K9" i="32"/>
  <c r="M44" i="30" s="1"/>
  <c r="Y40" i="1"/>
  <c r="HW9" i="32"/>
  <c r="M44" i="45" s="1"/>
  <c r="JK13" i="32"/>
  <c r="OA7" i="32"/>
  <c r="OU5" i="32"/>
  <c r="GI7" i="32"/>
  <c r="M42" i="43" s="1"/>
  <c r="CM7" i="32"/>
  <c r="M42" i="38" s="1"/>
  <c r="FO6" i="32"/>
  <c r="M41" i="42" s="1"/>
  <c r="KE6" i="32"/>
  <c r="KY10" i="32"/>
  <c r="KY7" i="32"/>
  <c r="BS8" i="32"/>
  <c r="M43" i="37" s="1"/>
  <c r="KY9" i="32"/>
  <c r="Y39" i="1"/>
  <c r="MM9" i="32"/>
  <c r="EA13" i="32"/>
  <c r="M48" i="40" s="1"/>
  <c r="OA12" i="32"/>
  <c r="KE7" i="32"/>
  <c r="IQ8" i="32"/>
  <c r="M43" i="46" s="1"/>
  <c r="EU10" i="32"/>
  <c r="M45" i="41" s="1"/>
  <c r="GI8" i="32"/>
  <c r="M43" i="43" s="1"/>
  <c r="JK11" i="32"/>
  <c r="MM12" i="32"/>
  <c r="OA10" i="32"/>
  <c r="HC6" i="32"/>
  <c r="M41" i="44" s="1"/>
  <c r="FO9" i="32"/>
  <c r="M44" i="42" s="1"/>
  <c r="LS8" i="32"/>
  <c r="FO13" i="32"/>
  <c r="M48" i="42" s="1"/>
  <c r="DG9" i="32"/>
  <c r="M44" i="39" s="1"/>
  <c r="OA14" i="32"/>
  <c r="NG11" i="32"/>
  <c r="BS5" i="32"/>
  <c r="M40" i="37" s="1"/>
  <c r="HW5" i="32"/>
  <c r="M40" i="45" s="1"/>
  <c r="BS6" i="32"/>
  <c r="M41" i="37" s="1"/>
  <c r="KE12" i="32"/>
  <c r="JK5" i="32"/>
  <c r="DG11" i="32"/>
  <c r="M46" i="39" s="1"/>
  <c r="NG13" i="32"/>
  <c r="AY13" i="32"/>
  <c r="M48" i="36" s="1"/>
  <c r="NG12" i="32"/>
  <c r="IQ5" i="32"/>
  <c r="M40" i="46" s="1"/>
  <c r="BS14" i="32"/>
  <c r="M49" i="37" s="1"/>
  <c r="NG7" i="32"/>
  <c r="FO14" i="32"/>
  <c r="M49" i="42" s="1"/>
  <c r="HC11" i="32"/>
  <c r="M46" i="44" s="1"/>
  <c r="OU9" i="32"/>
  <c r="HC12" i="32"/>
  <c r="M47" i="44" s="1"/>
  <c r="IQ14" i="32"/>
  <c r="M49" i="46" s="1"/>
  <c r="KE10" i="32"/>
  <c r="EU12" i="32"/>
  <c r="M47" i="41" s="1"/>
  <c r="LS9" i="32"/>
  <c r="K14" i="32"/>
  <c r="M49" i="30" s="1"/>
  <c r="JK7" i="32"/>
  <c r="LS12" i="32"/>
  <c r="OA8" i="32"/>
  <c r="AY10" i="32"/>
  <c r="M45" i="36" s="1"/>
  <c r="HW14" i="32"/>
  <c r="M49" i="45" s="1"/>
  <c r="OU14" i="32"/>
  <c r="HW13" i="32"/>
  <c r="M48" i="45" s="1"/>
  <c r="OU13" i="32"/>
  <c r="AE11" i="32"/>
  <c r="M46" i="33" s="1"/>
  <c r="KE11" i="32"/>
  <c r="HW7" i="32"/>
  <c r="M42" i="45" s="1"/>
  <c r="GI13" i="32"/>
  <c r="M48" i="43" s="1"/>
  <c r="DG14" i="32"/>
  <c r="M49" i="39" s="1"/>
  <c r="LS6" i="32"/>
  <c r="AE9" i="32"/>
  <c r="M44" i="33" s="1"/>
  <c r="MM6" i="32"/>
  <c r="EA11" i="32"/>
  <c r="M46" i="40" s="1"/>
  <c r="CM6" i="32"/>
  <c r="M41" i="38" s="1"/>
  <c r="HW8" i="32"/>
  <c r="M43" i="45" s="1"/>
  <c r="BS9" i="32"/>
  <c r="M44" i="37" s="1"/>
  <c r="CM9" i="32"/>
  <c r="M44" i="38" s="1"/>
  <c r="CM8" i="32"/>
  <c r="M43" i="38" s="1"/>
  <c r="OA6" i="32"/>
  <c r="AY8" i="32"/>
  <c r="M43" i="36" s="1"/>
  <c r="DG5" i="32"/>
  <c r="M40" i="39" s="1"/>
  <c r="EU6" i="32"/>
  <c r="M41" i="41" s="1"/>
  <c r="F208" i="11"/>
  <c r="A209" i="11"/>
  <c r="B208" i="11"/>
  <c r="E208" i="11" s="1"/>
  <c r="Y7" i="1" l="1"/>
  <c r="Y13" i="1"/>
  <c r="Y8" i="1"/>
  <c r="A212" i="17"/>
  <c r="C211" i="17"/>
  <c r="B211" i="17" s="1"/>
  <c r="F209" i="11"/>
  <c r="B209" i="11"/>
  <c r="E209" i="11" s="1"/>
  <c r="A210" i="11"/>
  <c r="Y9" i="1" l="1"/>
  <c r="Y16" i="1"/>
  <c r="L33" i="48"/>
  <c r="L33" i="18"/>
  <c r="L38" i="48"/>
  <c r="L38" i="18"/>
  <c r="L32" i="48"/>
  <c r="L32" i="18"/>
  <c r="C212" i="17"/>
  <c r="B212" i="17" s="1"/>
  <c r="A213" i="17"/>
  <c r="F210" i="11"/>
  <c r="B210" i="11"/>
  <c r="E210" i="11" s="1"/>
  <c r="A211" i="11"/>
  <c r="L41" i="48" l="1"/>
  <c r="L41" i="18"/>
  <c r="Y10" i="1"/>
  <c r="Y14" i="1"/>
  <c r="Y11" i="1"/>
  <c r="L34" i="48"/>
  <c r="L34" i="18"/>
  <c r="C213" i="17"/>
  <c r="B213" i="17" s="1"/>
  <c r="A214" i="17"/>
  <c r="F211" i="11"/>
  <c r="A212" i="11"/>
  <c r="B211" i="11"/>
  <c r="E211" i="11" s="1"/>
  <c r="L36" i="48" l="1"/>
  <c r="L36" i="18"/>
  <c r="L39" i="48"/>
  <c r="L39" i="18"/>
  <c r="L35" i="48"/>
  <c r="L35" i="18"/>
  <c r="C214" i="17"/>
  <c r="B214" i="17" s="1"/>
  <c r="Y12" i="1" s="1"/>
  <c r="A215" i="17"/>
  <c r="F212" i="11"/>
  <c r="A213" i="11"/>
  <c r="B212" i="11"/>
  <c r="E212" i="11" s="1"/>
  <c r="L37" i="48" l="1"/>
  <c r="L37" i="18"/>
  <c r="C215" i="17"/>
  <c r="B215" i="17" s="1"/>
  <c r="A216" i="17"/>
  <c r="F213" i="11"/>
  <c r="B213" i="11"/>
  <c r="E213" i="11" s="1"/>
  <c r="A214" i="11"/>
  <c r="C216" i="17" l="1"/>
  <c r="B216" i="17" s="1"/>
  <c r="CJ4" i="11" s="1"/>
  <c r="V43" i="11" s="1"/>
  <c r="L42" i="48" s="1"/>
  <c r="A217" i="17"/>
  <c r="J42" i="18"/>
  <c r="J42" i="48"/>
  <c r="F214" i="11"/>
  <c r="B214" i="11"/>
  <c r="E214" i="11" s="1"/>
  <c r="A215" i="11"/>
  <c r="C217" i="17" l="1"/>
  <c r="B217" i="17" s="1"/>
  <c r="CK4" i="11" s="1"/>
  <c r="A218" i="17"/>
  <c r="F215" i="11"/>
  <c r="B215" i="11"/>
  <c r="E215" i="11" s="1"/>
  <c r="A216" i="11"/>
  <c r="C218" i="17" l="1"/>
  <c r="B218" i="17" s="1"/>
  <c r="CL4" i="11" s="1"/>
  <c r="L42" i="18" s="1"/>
  <c r="A219" i="17"/>
  <c r="F216" i="11"/>
  <c r="B216" i="11"/>
  <c r="E216" i="11" s="1"/>
  <c r="A217" i="11"/>
  <c r="C219" i="17" l="1"/>
  <c r="B219" i="17" s="1"/>
  <c r="CM4" i="11" s="1"/>
  <c r="A220" i="17"/>
  <c r="F217" i="11"/>
  <c r="B217" i="11"/>
  <c r="E217" i="11" s="1"/>
  <c r="A218" i="11"/>
  <c r="C220" i="17" l="1"/>
  <c r="B220" i="17" s="1"/>
  <c r="CN4" i="11" s="1"/>
  <c r="A221" i="17"/>
  <c r="F218" i="11"/>
  <c r="B218" i="11"/>
  <c r="E218" i="11" s="1"/>
  <c r="A219" i="11"/>
  <c r="C221" i="17" l="1"/>
  <c r="B221" i="17" s="1"/>
  <c r="CJ5" i="11" s="1"/>
  <c r="V44" i="11" s="1"/>
  <c r="O42" i="48" s="1"/>
  <c r="A222" i="17"/>
  <c r="F219" i="11"/>
  <c r="A220" i="11"/>
  <c r="B219" i="11"/>
  <c r="E219" i="11" s="1"/>
  <c r="C222" i="17" l="1"/>
  <c r="B222" i="17" s="1"/>
  <c r="CK5" i="11" s="1"/>
  <c r="A223" i="17"/>
  <c r="F220" i="11"/>
  <c r="A221" i="11"/>
  <c r="B220" i="11"/>
  <c r="E220" i="11" s="1"/>
  <c r="C223" i="17" l="1"/>
  <c r="B223" i="17" s="1"/>
  <c r="CL5" i="11" s="1"/>
  <c r="A224" i="17"/>
  <c r="F221" i="11"/>
  <c r="A222" i="11"/>
  <c r="B221" i="11"/>
  <c r="E221" i="11" s="1"/>
  <c r="C224" i="17" l="1"/>
  <c r="B224" i="17" s="1"/>
  <c r="CM5" i="11" s="1"/>
  <c r="A225" i="17"/>
  <c r="F222" i="11"/>
  <c r="B222" i="11"/>
  <c r="E222" i="11" s="1"/>
  <c r="A223" i="11"/>
  <c r="C225" i="17" l="1"/>
  <c r="B225" i="17" s="1"/>
  <c r="CN5" i="11" s="1"/>
  <c r="O42" i="18" s="1"/>
  <c r="A226" i="17"/>
  <c r="F223" i="11"/>
  <c r="B223" i="11"/>
  <c r="E223" i="11" s="1"/>
  <c r="A224" i="11"/>
  <c r="C226" i="17" l="1"/>
  <c r="B226" i="17" s="1"/>
  <c r="A227" i="17"/>
  <c r="F224" i="11"/>
  <c r="A225" i="11"/>
  <c r="B224" i="11"/>
  <c r="E224" i="11" s="1"/>
  <c r="A228" i="17" l="1"/>
  <c r="C227" i="17"/>
  <c r="B227" i="17" s="1"/>
  <c r="C43" i="48"/>
  <c r="I50" i="18"/>
  <c r="C43" i="18"/>
  <c r="I50" i="48"/>
  <c r="F225" i="11"/>
  <c r="B225" i="11"/>
  <c r="E225" i="11" s="1"/>
  <c r="A226" i="11"/>
  <c r="H2" i="24" l="1"/>
  <c r="H5" i="24"/>
  <c r="I5" i="24" s="1"/>
  <c r="C228" i="17"/>
  <c r="B228" i="17" s="1"/>
  <c r="A229" i="17"/>
  <c r="F226" i="11"/>
  <c r="B226" i="11"/>
  <c r="E226" i="11" s="1"/>
  <c r="A227" i="11"/>
  <c r="C229" i="17" l="1"/>
  <c r="B229" i="17" s="1"/>
  <c r="A230" i="17"/>
  <c r="F227" i="11"/>
  <c r="A228" i="11"/>
  <c r="B227" i="11"/>
  <c r="E227" i="11" s="1"/>
  <c r="C230" i="17" l="1"/>
  <c r="B230" i="17" s="1"/>
  <c r="A231" i="17"/>
  <c r="F228" i="11"/>
  <c r="A229" i="11"/>
  <c r="B228" i="11"/>
  <c r="E228" i="11" s="1"/>
  <c r="C231" i="17" l="1"/>
  <c r="B231" i="17" s="1"/>
  <c r="V40" i="11" s="1"/>
  <c r="A232" i="17"/>
  <c r="F229" i="11"/>
  <c r="A230" i="11"/>
  <c r="B229" i="11"/>
  <c r="E229" i="11" s="1"/>
  <c r="C232" i="17" l="1"/>
  <c r="B232" i="17" s="1"/>
  <c r="A233" i="17"/>
  <c r="F43" i="18"/>
  <c r="F43" i="48"/>
  <c r="F230" i="11"/>
  <c r="A231" i="11"/>
  <c r="B230" i="11"/>
  <c r="E230" i="11" s="1"/>
  <c r="C233" i="17" l="1"/>
  <c r="B233" i="17" s="1"/>
  <c r="A234" i="17"/>
  <c r="F231" i="11"/>
  <c r="B231" i="11"/>
  <c r="E231" i="11" s="1"/>
  <c r="A232" i="11"/>
  <c r="C234" i="17" l="1"/>
  <c r="B234" i="17" s="1"/>
  <c r="A235" i="17"/>
  <c r="F232" i="11"/>
  <c r="A233" i="11"/>
  <c r="B232" i="11"/>
  <c r="E232" i="11" s="1"/>
  <c r="C235" i="17" l="1"/>
  <c r="B235" i="17" s="1"/>
  <c r="A236" i="17"/>
  <c r="F233" i="11"/>
  <c r="A234" i="11"/>
  <c r="B233" i="11"/>
  <c r="E233" i="11" s="1"/>
  <c r="C236" i="17" l="1"/>
  <c r="B236" i="17" s="1"/>
  <c r="A237" i="17"/>
  <c r="F234" i="11"/>
  <c r="B234" i="11"/>
  <c r="E234" i="11" s="1"/>
  <c r="A235" i="11"/>
  <c r="A238" i="17" l="1"/>
  <c r="C237" i="17"/>
  <c r="B237" i="17" s="1"/>
  <c r="F235" i="11"/>
  <c r="B235" i="11"/>
  <c r="E235" i="11" s="1"/>
  <c r="A236" i="11"/>
  <c r="J43" i="48" l="1"/>
  <c r="Q50" i="48"/>
  <c r="J43" i="18"/>
  <c r="Q50" i="18"/>
  <c r="C238" i="17"/>
  <c r="B238" i="17" s="1"/>
  <c r="H4" i="23" s="1"/>
  <c r="I4" i="23" s="1"/>
  <c r="A239" i="17"/>
  <c r="F236" i="11"/>
  <c r="A237" i="11"/>
  <c r="B236" i="11"/>
  <c r="E236" i="11" s="1"/>
  <c r="C239" i="17" l="1"/>
  <c r="B239" i="17" s="1"/>
  <c r="A240" i="17"/>
  <c r="F237" i="11"/>
  <c r="B237" i="11"/>
  <c r="E237" i="11" s="1"/>
  <c r="A238" i="11"/>
  <c r="C240" i="17" l="1"/>
  <c r="B240" i="17" s="1"/>
  <c r="A241" i="17"/>
  <c r="F238" i="11"/>
  <c r="B238" i="11"/>
  <c r="E238" i="11" s="1"/>
  <c r="A239" i="11"/>
  <c r="C241" i="17" l="1"/>
  <c r="B241" i="17" s="1"/>
  <c r="A242" i="17"/>
  <c r="F239" i="11"/>
  <c r="B239" i="11"/>
  <c r="E239" i="11" s="1"/>
  <c r="A240" i="11"/>
  <c r="C242" i="17" l="1"/>
  <c r="B242" i="17" s="1"/>
  <c r="W40" i="11" s="1"/>
  <c r="A243" i="17"/>
  <c r="F240" i="11"/>
  <c r="A241" i="11"/>
  <c r="B240" i="11"/>
  <c r="E240" i="11" s="1"/>
  <c r="A244" i="17" l="1"/>
  <c r="C243" i="17"/>
  <c r="B243" i="17" s="1"/>
  <c r="M43" i="48"/>
  <c r="M43" i="18"/>
  <c r="F241" i="11"/>
  <c r="B241" i="11"/>
  <c r="E241" i="11" s="1"/>
  <c r="A242" i="11"/>
  <c r="C244" i="17" l="1"/>
  <c r="B244" i="17" s="1"/>
  <c r="A245" i="17"/>
  <c r="F242" i="11"/>
  <c r="B242" i="11"/>
  <c r="E242" i="11" s="1"/>
  <c r="A243" i="11"/>
  <c r="C245" i="17" l="1"/>
  <c r="B245" i="17" s="1"/>
  <c r="A246" i="17"/>
  <c r="F243" i="11"/>
  <c r="B243" i="11"/>
  <c r="E243" i="11" s="1"/>
  <c r="A244" i="11"/>
  <c r="C246" i="17" l="1"/>
  <c r="B246" i="17" s="1"/>
  <c r="A247" i="17"/>
  <c r="F244" i="11"/>
  <c r="A245" i="11"/>
  <c r="B244" i="11"/>
  <c r="E244" i="11" s="1"/>
  <c r="C247" i="17" l="1"/>
  <c r="B247" i="17" s="1"/>
  <c r="AE5" i="14" s="1"/>
  <c r="AE2" i="14" s="1"/>
  <c r="C52" i="48" s="1"/>
  <c r="A248" i="17"/>
  <c r="F245" i="11"/>
  <c r="A246" i="11"/>
  <c r="B245" i="11"/>
  <c r="E245" i="11" s="1"/>
  <c r="C248" i="17" l="1"/>
  <c r="B248" i="17" s="1"/>
  <c r="AE6" i="14" s="1"/>
  <c r="A249" i="17"/>
  <c r="F246" i="11"/>
  <c r="B246" i="11"/>
  <c r="E246" i="11" s="1"/>
  <c r="A247" i="11"/>
  <c r="C249" i="17" l="1"/>
  <c r="B249" i="17" s="1"/>
  <c r="AE7" i="14" s="1"/>
  <c r="A250" i="17"/>
  <c r="F247" i="11"/>
  <c r="B247" i="11"/>
  <c r="E247" i="11" s="1"/>
  <c r="A248" i="11"/>
  <c r="C250" i="17" l="1"/>
  <c r="B250" i="17" s="1"/>
  <c r="AE8" i="14" s="1"/>
  <c r="C52" i="18" s="1"/>
  <c r="A251" i="17"/>
  <c r="F248" i="11"/>
  <c r="A249" i="11"/>
  <c r="B248" i="11"/>
  <c r="E248" i="11" s="1"/>
  <c r="C251" i="17" l="1"/>
  <c r="B251" i="17" s="1"/>
  <c r="AE9" i="14" s="1"/>
  <c r="A252" i="17"/>
  <c r="F249" i="11"/>
  <c r="B249" i="11"/>
  <c r="E249" i="11" s="1"/>
  <c r="A250" i="11"/>
  <c r="C252" i="17" l="1"/>
  <c r="B252" i="17" s="1"/>
  <c r="A253" i="17"/>
  <c r="F250" i="11"/>
  <c r="B250" i="11"/>
  <c r="E250" i="11" s="1"/>
  <c r="A251" i="11"/>
  <c r="N2" i="11" s="1"/>
  <c r="C253" i="17" l="1"/>
  <c r="B253" i="17" s="1"/>
  <c r="AD8" i="14" s="1"/>
  <c r="A254" i="17"/>
  <c r="F251" i="11"/>
  <c r="B251" i="11"/>
  <c r="E251" i="11" s="1"/>
  <c r="A252" i="11"/>
  <c r="C254" i="17" l="1"/>
  <c r="B254" i="17" s="1"/>
  <c r="A255" i="17"/>
  <c r="F252" i="11"/>
  <c r="A253" i="11"/>
  <c r="B252" i="11"/>
  <c r="E252" i="11" s="1"/>
  <c r="C255" i="17" l="1"/>
  <c r="B255" i="17" s="1"/>
  <c r="A256" i="17"/>
  <c r="F253" i="11"/>
  <c r="B253" i="11"/>
  <c r="E253" i="11" s="1"/>
  <c r="A254" i="11"/>
  <c r="C256" i="17" l="1"/>
  <c r="B256" i="17" s="1"/>
  <c r="A257" i="17"/>
  <c r="C13" i="18"/>
  <c r="C13" i="48"/>
  <c r="F254" i="11"/>
  <c r="B254" i="11"/>
  <c r="E254" i="11" s="1"/>
  <c r="A255" i="11"/>
  <c r="C257" i="17" l="1"/>
  <c r="B257" i="17" s="1"/>
  <c r="A258" i="17"/>
  <c r="CQ9" i="1"/>
  <c r="CN6" i="1"/>
  <c r="CO9" i="1"/>
  <c r="CN9" i="1"/>
  <c r="CP9" i="1"/>
  <c r="CJ9" i="1" s="1"/>
  <c r="CJ14" i="1" s="1"/>
  <c r="D13" i="18" s="1"/>
  <c r="F255" i="11"/>
  <c r="A256" i="11"/>
  <c r="B255" i="11"/>
  <c r="E255" i="11" s="1"/>
  <c r="K13" i="18" l="1"/>
  <c r="CH9" i="1"/>
  <c r="CK9" i="1"/>
  <c r="C258" i="17"/>
  <c r="B258" i="17" s="1"/>
  <c r="A259" i="17"/>
  <c r="CU9" i="1"/>
  <c r="CS9" i="1"/>
  <c r="CT9" i="1"/>
  <c r="CG9" i="1" s="1"/>
  <c r="CV9" i="1"/>
  <c r="CS6" i="1"/>
  <c r="F256" i="11"/>
  <c r="A257" i="11"/>
  <c r="B257" i="11" s="1"/>
  <c r="E257" i="11" s="1"/>
  <c r="B256" i="11"/>
  <c r="E256" i="11" s="1"/>
  <c r="CG18" i="1" l="1"/>
  <c r="CG16" i="1"/>
  <c r="CG15" i="1" s="1"/>
  <c r="CG17" i="1"/>
  <c r="A260" i="17"/>
  <c r="C259" i="17"/>
  <c r="B259" i="17" s="1"/>
  <c r="CN10" i="1" s="1"/>
  <c r="CR6" i="1"/>
  <c r="CY9" i="1"/>
  <c r="CW6" i="1"/>
  <c r="CR9" i="1"/>
  <c r="CW9" i="1"/>
  <c r="P13" i="18" s="1"/>
  <c r="CX9" i="1"/>
  <c r="F257" i="11"/>
  <c r="K15" i="18" l="1"/>
  <c r="CH10" i="1"/>
  <c r="CK10" i="1"/>
  <c r="C260" i="17"/>
  <c r="B260" i="17" s="1"/>
  <c r="CO10" i="1" s="1"/>
  <c r="K16" i="18" s="1"/>
  <c r="A261" i="17"/>
  <c r="F258" i="11"/>
  <c r="C261" i="17" l="1"/>
  <c r="B261" i="17" s="1"/>
  <c r="CP10" i="1" s="1"/>
  <c r="A262" i="17"/>
  <c r="F259" i="11"/>
  <c r="K17" i="18" l="1"/>
  <c r="CJ10" i="1"/>
  <c r="C262" i="17"/>
  <c r="B262" i="17" s="1"/>
  <c r="CQ10" i="1" s="1"/>
  <c r="K18" i="18" s="1"/>
  <c r="A263" i="17"/>
  <c r="F260" i="11"/>
  <c r="C263" i="17" l="1"/>
  <c r="B263" i="17" s="1"/>
  <c r="CR10" i="1" s="1"/>
  <c r="P16" i="18" s="1"/>
  <c r="A264" i="17"/>
  <c r="F261" i="11"/>
  <c r="A265" i="17" l="1"/>
  <c r="C264" i="17"/>
  <c r="B264" i="17" s="1"/>
  <c r="CS10" i="1" s="1"/>
  <c r="M18" i="18" s="1"/>
  <c r="F262" i="11"/>
  <c r="C265" i="17" l="1"/>
  <c r="B265" i="17" s="1"/>
  <c r="CT10" i="1" s="1"/>
  <c r="A266" i="17"/>
  <c r="F263" i="11"/>
  <c r="M17" i="18" l="1"/>
  <c r="CG10" i="1"/>
  <c r="C266" i="17"/>
  <c r="B266" i="17" s="1"/>
  <c r="CU10" i="1" s="1"/>
  <c r="M15" i="18" s="1"/>
  <c r="A267" i="17"/>
  <c r="F264" i="11"/>
  <c r="C267" i="17" l="1"/>
  <c r="B267" i="17" s="1"/>
  <c r="CV10" i="1" s="1"/>
  <c r="M16" i="18" s="1"/>
  <c r="A268" i="17"/>
  <c r="F265" i="11"/>
  <c r="C268" i="17" l="1"/>
  <c r="B268" i="17" s="1"/>
  <c r="CW10" i="1" s="1"/>
  <c r="P17" i="18" s="1"/>
  <c r="A269" i="17"/>
  <c r="F266" i="11"/>
  <c r="C269" i="17" l="1"/>
  <c r="B269" i="17" s="1"/>
  <c r="CX10" i="1" s="1"/>
  <c r="P18" i="18" s="1"/>
  <c r="A270" i="17"/>
  <c r="F267" i="11"/>
  <c r="C270" i="17" l="1"/>
  <c r="B270" i="17" s="1"/>
  <c r="CY10" i="1" s="1"/>
  <c r="P15" i="18" s="1"/>
  <c r="A271" i="17"/>
  <c r="F268" i="11"/>
  <c r="C271" i="17" l="1"/>
  <c r="B271" i="17" s="1"/>
  <c r="CN11" i="1" s="1"/>
  <c r="A272" i="17"/>
  <c r="F269" i="11"/>
  <c r="CH11" i="1" l="1"/>
  <c r="CK11" i="1"/>
  <c r="C272" i="17"/>
  <c r="B272" i="17" s="1"/>
  <c r="CO11" i="1" s="1"/>
  <c r="A273" i="17"/>
  <c r="F270" i="11"/>
  <c r="C273" i="17" l="1"/>
  <c r="B273" i="17" s="1"/>
  <c r="CP11" i="1" s="1"/>
  <c r="CJ11" i="1" s="1"/>
  <c r="G13" i="18" s="1"/>
  <c r="A274" i="17"/>
  <c r="F271" i="11"/>
  <c r="C274" i="17" l="1"/>
  <c r="B274" i="17" s="1"/>
  <c r="CQ11" i="1" s="1"/>
  <c r="A275" i="17"/>
  <c r="F272" i="11"/>
  <c r="A276" i="17" l="1"/>
  <c r="C275" i="17"/>
  <c r="B275" i="17" s="1"/>
  <c r="CR11" i="1" s="1"/>
  <c r="F273" i="11"/>
  <c r="C276" i="17" l="1"/>
  <c r="B276" i="17" s="1"/>
  <c r="CS11" i="1" s="1"/>
  <c r="A277" i="17"/>
  <c r="F274" i="11"/>
  <c r="C277" i="17" l="1"/>
  <c r="B277" i="17" s="1"/>
  <c r="CT11" i="1" s="1"/>
  <c r="CG11" i="1" s="1"/>
  <c r="A278" i="17"/>
  <c r="F275" i="11"/>
  <c r="C278" i="17" l="1"/>
  <c r="B278" i="17" s="1"/>
  <c r="CU11" i="1" s="1"/>
  <c r="A279" i="17"/>
  <c r="F276" i="11"/>
  <c r="C279" i="17" l="1"/>
  <c r="B279" i="17" s="1"/>
  <c r="CV11" i="1" s="1"/>
  <c r="A280" i="17"/>
  <c r="F277" i="11"/>
  <c r="C280" i="17" l="1"/>
  <c r="B280" i="17" s="1"/>
  <c r="CW11" i="1" s="1"/>
  <c r="A281" i="17"/>
  <c r="F278" i="11"/>
  <c r="C281" i="17" l="1"/>
  <c r="B281" i="17" s="1"/>
  <c r="CX11" i="1" s="1"/>
  <c r="A282" i="17"/>
  <c r="F279" i="11"/>
  <c r="C282" i="17" l="1"/>
  <c r="B282" i="17" s="1"/>
  <c r="CY11" i="1" s="1"/>
  <c r="A283" i="17"/>
  <c r="F280" i="11"/>
  <c r="C283" i="17" l="1"/>
  <c r="B283" i="17" s="1"/>
  <c r="A284" i="17"/>
  <c r="F281" i="11"/>
  <c r="C284" i="17" l="1"/>
  <c r="B284" i="17" s="1"/>
  <c r="A285" i="17"/>
  <c r="CO15" i="1"/>
  <c r="CQ15" i="1"/>
  <c r="CN15" i="1"/>
  <c r="CP15" i="1"/>
  <c r="CJ16" i="1" s="1"/>
  <c r="CJ20" i="1" s="1"/>
  <c r="D13" i="48" s="1"/>
  <c r="F282" i="11"/>
  <c r="K13" i="48" l="1"/>
  <c r="CK16" i="1"/>
  <c r="C285" i="17"/>
  <c r="B285" i="17" s="1"/>
  <c r="A286" i="17"/>
  <c r="CS15" i="1"/>
  <c r="M13" i="48" s="1"/>
  <c r="CT15" i="1"/>
  <c r="CV15" i="1"/>
  <c r="CU15" i="1"/>
  <c r="F283" i="11"/>
  <c r="C286" i="17" l="1"/>
  <c r="B286" i="17" s="1"/>
  <c r="CN16" i="1" s="1"/>
  <c r="A287" i="17"/>
  <c r="CW15" i="1"/>
  <c r="P13" i="48" s="1"/>
  <c r="CR15" i="1"/>
  <c r="CX15" i="1"/>
  <c r="CY15" i="1"/>
  <c r="F284" i="11"/>
  <c r="K15" i="48" l="1"/>
  <c r="CK17" i="1"/>
  <c r="C287" i="17"/>
  <c r="B287" i="17" s="1"/>
  <c r="CO16" i="1" s="1"/>
  <c r="A288" i="17"/>
  <c r="F285" i="11"/>
  <c r="C288" i="17" l="1"/>
  <c r="B288" i="17" s="1"/>
  <c r="CP16" i="1" s="1"/>
  <c r="CJ17" i="1" s="1"/>
  <c r="A289" i="17"/>
  <c r="F286" i="11"/>
  <c r="C289" i="17" l="1"/>
  <c r="B289" i="17" s="1"/>
  <c r="CQ16" i="1" s="1"/>
  <c r="A290" i="17"/>
  <c r="F287" i="11"/>
  <c r="C290" i="17" l="1"/>
  <c r="B290" i="17" s="1"/>
  <c r="CR16" i="1" s="1"/>
  <c r="P16" i="48" s="1"/>
  <c r="A291" i="17"/>
  <c r="F288" i="11"/>
  <c r="A292" i="17" l="1"/>
  <c r="C291" i="17"/>
  <c r="B291" i="17" s="1"/>
  <c r="CS16" i="1" s="1"/>
  <c r="M15" i="48" s="1"/>
  <c r="F289" i="11"/>
  <c r="C292" i="17" l="1"/>
  <c r="B292" i="17" s="1"/>
  <c r="CT16" i="1" s="1"/>
  <c r="A293" i="17"/>
  <c r="F290" i="11"/>
  <c r="C293" i="17" l="1"/>
  <c r="B293" i="17" s="1"/>
  <c r="CU16" i="1" s="1"/>
  <c r="A294" i="17"/>
  <c r="F291" i="11"/>
  <c r="C294" i="17" l="1"/>
  <c r="B294" i="17" s="1"/>
  <c r="CV16" i="1" s="1"/>
  <c r="A295" i="17"/>
  <c r="F292" i="11"/>
  <c r="C295" i="17" l="1"/>
  <c r="B295" i="17" s="1"/>
  <c r="CW16" i="1" s="1"/>
  <c r="P17" i="48" s="1"/>
  <c r="A296" i="17"/>
  <c r="F293" i="11"/>
  <c r="C296" i="17" l="1"/>
  <c r="B296" i="17" s="1"/>
  <c r="CX16" i="1" s="1"/>
  <c r="P18" i="48" s="1"/>
  <c r="A297" i="17"/>
  <c r="F294" i="11"/>
  <c r="C297" i="17" l="1"/>
  <c r="B297" i="17" s="1"/>
  <c r="CY16" i="1" s="1"/>
  <c r="P15" i="48" s="1"/>
  <c r="A298" i="17"/>
  <c r="F295" i="11"/>
  <c r="C298" i="17" l="1"/>
  <c r="B298" i="17" s="1"/>
  <c r="CN17" i="1" s="1"/>
  <c r="CK18" i="1" s="1"/>
  <c r="A299" i="17"/>
  <c r="F296" i="11"/>
  <c r="C299" i="17" l="1"/>
  <c r="B299" i="17" s="1"/>
  <c r="CO17" i="1" s="1"/>
  <c r="A300" i="17"/>
  <c r="F297" i="11"/>
  <c r="C300" i="17" l="1"/>
  <c r="B300" i="17" s="1"/>
  <c r="CP17" i="1" s="1"/>
  <c r="CJ18" i="1" s="1"/>
  <c r="G13" i="48" s="1"/>
  <c r="A301" i="17"/>
  <c r="F298" i="11"/>
  <c r="C301" i="17" l="1"/>
  <c r="B301" i="17" s="1"/>
  <c r="CQ17" i="1" s="1"/>
  <c r="A302" i="17"/>
  <c r="F299" i="11"/>
  <c r="C302" i="17" l="1"/>
  <c r="B302" i="17" s="1"/>
  <c r="CR17" i="1" s="1"/>
  <c r="A303" i="17"/>
  <c r="F300" i="11"/>
  <c r="C303" i="17" l="1"/>
  <c r="B303" i="17" s="1"/>
  <c r="CS17" i="1" s="1"/>
  <c r="A304" i="17"/>
  <c r="F301" i="11"/>
  <c r="C304" i="17" l="1"/>
  <c r="B304" i="17" s="1"/>
  <c r="CT17" i="1" s="1"/>
  <c r="A305" i="17"/>
  <c r="F302" i="11"/>
  <c r="C305" i="17" l="1"/>
  <c r="B305" i="17" s="1"/>
  <c r="CU17" i="1" s="1"/>
  <c r="A306" i="17"/>
  <c r="F303" i="11"/>
  <c r="C306" i="17" l="1"/>
  <c r="B306" i="17" s="1"/>
  <c r="CV17" i="1" s="1"/>
  <c r="A307" i="17"/>
  <c r="F304" i="11"/>
  <c r="A308" i="17" l="1"/>
  <c r="C307" i="17"/>
  <c r="B307" i="17" s="1"/>
  <c r="CW17" i="1" s="1"/>
  <c r="F305" i="11"/>
  <c r="C308" i="17" l="1"/>
  <c r="B308" i="17" s="1"/>
  <c r="CX17" i="1" s="1"/>
  <c r="A309" i="17"/>
  <c r="F306" i="11"/>
  <c r="C309" i="17" l="1"/>
  <c r="B309" i="17" s="1"/>
  <c r="CY17" i="1" s="1"/>
  <c r="A310" i="17"/>
  <c r="F307" i="11"/>
  <c r="C310" i="17" l="1"/>
  <c r="B310" i="17" s="1"/>
  <c r="CN12" i="1" s="1"/>
  <c r="A311" i="17"/>
  <c r="F308" i="11"/>
  <c r="CH12" i="1" l="1"/>
  <c r="CK19" i="1"/>
  <c r="CK12" i="1"/>
  <c r="C311" i="17"/>
  <c r="B311" i="17" s="1"/>
  <c r="CO12" i="1" s="1"/>
  <c r="A312" i="17"/>
  <c r="F309" i="11"/>
  <c r="C312" i="17" l="1"/>
  <c r="B312" i="17" s="1"/>
  <c r="CP12" i="1" s="1"/>
  <c r="A313" i="17"/>
  <c r="F310" i="11"/>
  <c r="CJ19" i="1" l="1"/>
  <c r="D15" i="48" s="1"/>
  <c r="CJ12" i="1"/>
  <c r="D15" i="18" s="1"/>
  <c r="C313" i="17"/>
  <c r="B313" i="17" s="1"/>
  <c r="CQ12" i="1" s="1"/>
  <c r="A314" i="17"/>
  <c r="F311" i="11"/>
  <c r="C314" i="17" l="1"/>
  <c r="B314" i="17" s="1"/>
  <c r="CR12" i="1" s="1"/>
  <c r="A315" i="17"/>
  <c r="F312" i="11"/>
  <c r="C315" i="17" l="1"/>
  <c r="B315" i="17" s="1"/>
  <c r="CS12" i="1" s="1"/>
  <c r="A316" i="17"/>
  <c r="F313" i="11"/>
  <c r="C316" i="17" l="1"/>
  <c r="B316" i="17" s="1"/>
  <c r="CT12" i="1" s="1"/>
  <c r="CG12" i="1" s="1"/>
  <c r="A317" i="17"/>
  <c r="F314" i="11"/>
  <c r="C317" i="17" l="1"/>
  <c r="B317" i="17" s="1"/>
  <c r="CU12" i="1" s="1"/>
  <c r="A318" i="17"/>
  <c r="F315" i="11"/>
  <c r="C318" i="17" l="1"/>
  <c r="B318" i="17" s="1"/>
  <c r="CV12" i="1" s="1"/>
  <c r="A319" i="17"/>
  <c r="F316" i="11"/>
  <c r="C319" i="17" l="1"/>
  <c r="B319" i="17" s="1"/>
  <c r="CW12" i="1" s="1"/>
  <c r="A320" i="17"/>
  <c r="F317" i="11"/>
  <c r="C320" i="17" l="1"/>
  <c r="B320" i="17" s="1"/>
  <c r="CX12" i="1" s="1"/>
  <c r="A321" i="17"/>
  <c r="F318" i="11"/>
  <c r="C321" i="17" l="1"/>
  <c r="B321" i="17" s="1"/>
  <c r="CY12" i="1" s="1"/>
  <c r="A322" i="17"/>
  <c r="F319" i="11"/>
  <c r="C322" i="17" l="1"/>
  <c r="B322" i="17" s="1"/>
  <c r="A323" i="17"/>
  <c r="F320" i="11"/>
  <c r="A324" i="17" l="1"/>
  <c r="C323" i="17"/>
  <c r="B323" i="17" s="1"/>
  <c r="W3" i="14"/>
  <c r="W16" i="14"/>
  <c r="F321" i="11"/>
  <c r="C324" i="17" l="1"/>
  <c r="B324" i="17" s="1"/>
  <c r="C3" i="19" s="1"/>
  <c r="A325" i="17"/>
  <c r="F322" i="11"/>
  <c r="C325" i="17" l="1"/>
  <c r="B325" i="17" s="1"/>
  <c r="C17" i="19" s="1"/>
  <c r="A326" i="17"/>
  <c r="F323" i="11"/>
  <c r="C326" i="17" l="1"/>
  <c r="B326" i="17" s="1"/>
  <c r="C18" i="19" s="1"/>
  <c r="A327" i="17"/>
  <c r="F324" i="11"/>
  <c r="C327" i="17" l="1"/>
  <c r="B327" i="17" s="1"/>
  <c r="K18" i="19" s="1"/>
  <c r="A328" i="17"/>
  <c r="F325" i="11"/>
  <c r="C328" i="17" l="1"/>
  <c r="B328" i="17" s="1"/>
  <c r="A329" i="17"/>
  <c r="F326" i="11"/>
  <c r="C329" i="17" l="1"/>
  <c r="B329" i="17" s="1"/>
  <c r="A330" i="17"/>
  <c r="K19" i="19"/>
  <c r="C19" i="19"/>
  <c r="F327" i="11"/>
  <c r="C330" i="17" l="1"/>
  <c r="B330" i="17" s="1"/>
  <c r="A331" i="17"/>
  <c r="P19" i="19"/>
  <c r="H19" i="19"/>
  <c r="F328" i="11"/>
  <c r="C331" i="17" l="1"/>
  <c r="B331" i="17" s="1"/>
  <c r="R17" i="19" s="1"/>
  <c r="A332" i="17"/>
  <c r="E19" i="19"/>
  <c r="M19" i="19"/>
  <c r="F329" i="11"/>
  <c r="C332" i="17" l="1"/>
  <c r="B332" i="17" s="1"/>
  <c r="T29" i="19" s="1"/>
  <c r="A333" i="17"/>
  <c r="F330" i="11"/>
  <c r="C333" i="17" l="1"/>
  <c r="B333" i="17" s="1"/>
  <c r="C28" i="19" s="1"/>
  <c r="A334" i="17"/>
  <c r="F331" i="11"/>
  <c r="C334" i="17" l="1"/>
  <c r="B334" i="17" s="1"/>
  <c r="A335" i="17"/>
  <c r="F332" i="11"/>
  <c r="C335" i="17" l="1"/>
  <c r="B335" i="17" s="1"/>
  <c r="A336" i="17"/>
  <c r="K21" i="18"/>
  <c r="K21" i="48"/>
  <c r="F333" i="11"/>
  <c r="C336" i="17" l="1"/>
  <c r="B336" i="17" s="1"/>
  <c r="R21" i="19" s="1"/>
  <c r="A337" i="17"/>
  <c r="M25" i="18"/>
  <c r="M25" i="48"/>
  <c r="F334" i="11"/>
  <c r="C337" i="17" l="1"/>
  <c r="B337" i="17" s="1"/>
  <c r="C21" i="19" s="1"/>
  <c r="A338" i="17"/>
  <c r="F335" i="11"/>
  <c r="C338" i="17" l="1"/>
  <c r="B338" i="17" s="1"/>
  <c r="C37" i="19" s="1"/>
  <c r="A339" i="17"/>
  <c r="F336" i="11"/>
  <c r="A340" i="17" l="1"/>
  <c r="C339" i="17"/>
  <c r="B339" i="17" s="1"/>
  <c r="F337" i="11"/>
  <c r="C340" i="17" l="1"/>
  <c r="B340" i="17" s="1"/>
  <c r="A341" i="17"/>
  <c r="F338" i="11"/>
  <c r="C341" i="17" l="1"/>
  <c r="B341" i="17" s="1"/>
  <c r="A342" i="17"/>
  <c r="F339" i="11"/>
  <c r="C342" i="17" l="1"/>
  <c r="B342" i="17" s="1"/>
  <c r="A343" i="17"/>
  <c r="F340" i="11"/>
  <c r="C343" i="17" l="1"/>
  <c r="B343" i="17" s="1"/>
  <c r="A344" i="17"/>
  <c r="F341" i="11"/>
  <c r="C344" i="17" l="1"/>
  <c r="B344" i="17" s="1"/>
  <c r="A345" i="17"/>
  <c r="F342" i="11"/>
  <c r="C345" i="17" l="1"/>
  <c r="B345" i="17" s="1"/>
  <c r="A346" i="17"/>
  <c r="F343" i="11"/>
  <c r="C346" i="17" l="1"/>
  <c r="B346" i="17" s="1"/>
  <c r="A347" i="17"/>
  <c r="F344" i="11"/>
  <c r="C347" i="17" l="1"/>
  <c r="B347" i="17" s="1"/>
  <c r="A348" i="17"/>
  <c r="F345" i="11"/>
  <c r="C348" i="17" l="1"/>
  <c r="B348" i="17" s="1"/>
  <c r="A349" i="17"/>
  <c r="F346" i="11"/>
  <c r="A350" i="17" l="1"/>
  <c r="C349" i="17"/>
  <c r="B349" i="17" s="1"/>
  <c r="F347" i="11"/>
  <c r="C350" i="17" l="1"/>
  <c r="B350" i="17" s="1"/>
  <c r="A351" i="17"/>
  <c r="F348" i="11"/>
  <c r="C351" i="17" l="1"/>
  <c r="B351" i="17" s="1"/>
  <c r="A352" i="17"/>
  <c r="F349" i="11"/>
  <c r="C352" i="17" l="1"/>
  <c r="B352" i="17" s="1"/>
  <c r="D38" i="19" s="1"/>
  <c r="A353" i="17"/>
  <c r="F350" i="11"/>
  <c r="C353" i="17" l="1"/>
  <c r="B353" i="17" s="1"/>
  <c r="D49" i="19" s="1"/>
  <c r="A354" i="17"/>
  <c r="F351" i="11"/>
  <c r="C354" i="17" l="1"/>
  <c r="B354" i="17" s="1"/>
  <c r="C38" i="19" s="1"/>
  <c r="A355" i="17"/>
  <c r="F352" i="11"/>
  <c r="A356" i="17" l="1"/>
  <c r="C355" i="17"/>
  <c r="B355" i="17" s="1"/>
  <c r="L38" i="19" s="1"/>
  <c r="F353" i="11"/>
  <c r="C356" i="17" l="1"/>
  <c r="B356" i="17" s="1"/>
  <c r="D39" i="19" s="1"/>
  <c r="A357" i="17"/>
  <c r="F354" i="11"/>
  <c r="C357" i="17" l="1"/>
  <c r="B357" i="17" s="1"/>
  <c r="J39" i="19" s="1"/>
  <c r="A358" i="17"/>
  <c r="F355" i="11"/>
  <c r="C358" i="17" l="1"/>
  <c r="B358" i="17" s="1"/>
  <c r="J44" i="19" s="1"/>
  <c r="A359" i="17"/>
  <c r="F356" i="11"/>
  <c r="C359" i="17" l="1"/>
  <c r="B359" i="17" s="1"/>
  <c r="D44" i="19" s="1"/>
  <c r="A360" i="17"/>
  <c r="F357" i="11"/>
  <c r="C360" i="17" l="1"/>
  <c r="B360" i="17" s="1"/>
  <c r="A361" i="17"/>
  <c r="F358" i="11"/>
  <c r="C361" i="17" l="1"/>
  <c r="B361" i="17" s="1"/>
  <c r="E50" i="19" s="1"/>
  <c r="A362" i="17"/>
  <c r="G43" i="19"/>
  <c r="DO4" i="1"/>
  <c r="F359" i="11"/>
  <c r="C362" i="17" l="1"/>
  <c r="B362" i="17" s="1"/>
  <c r="M37" i="19" s="1"/>
  <c r="A363" i="17"/>
  <c r="F360" i="11"/>
  <c r="C363" i="17" l="1"/>
  <c r="B363" i="17" s="1"/>
  <c r="A364" i="17"/>
  <c r="F361" i="11"/>
  <c r="C364" i="17" l="1"/>
  <c r="B364" i="17" s="1"/>
  <c r="C12" i="19" s="1"/>
  <c r="A365" i="17"/>
  <c r="F362" i="11"/>
  <c r="C365" i="17" l="1"/>
  <c r="B365" i="17" s="1"/>
  <c r="A366" i="17"/>
  <c r="F363" i="11"/>
  <c r="C366" i="17" l="1"/>
  <c r="B366" i="17" s="1"/>
  <c r="A367" i="17"/>
  <c r="F364" i="11"/>
  <c r="C367" i="17" l="1"/>
  <c r="B367" i="17" s="1"/>
  <c r="M46" i="19" s="1"/>
  <c r="A368" i="17"/>
  <c r="F365" i="11"/>
  <c r="C368" i="17" l="1"/>
  <c r="B368" i="17" s="1"/>
  <c r="Q46" i="19" s="1"/>
  <c r="A369" i="17"/>
  <c r="F366" i="11"/>
  <c r="C369" i="17" l="1"/>
  <c r="B369" i="17" s="1"/>
  <c r="P46" i="19" s="1"/>
  <c r="A370" i="17"/>
  <c r="F367" i="11"/>
  <c r="C370" i="17" l="1"/>
  <c r="B370" i="17" s="1"/>
  <c r="T46" i="19" s="1"/>
  <c r="A371" i="17"/>
  <c r="F368" i="11"/>
  <c r="A372" i="17" l="1"/>
  <c r="C371" i="17"/>
  <c r="B371" i="17" s="1"/>
  <c r="M50" i="19" s="1"/>
  <c r="F369" i="11"/>
  <c r="C372" i="17" l="1"/>
  <c r="B372" i="17" s="1"/>
  <c r="A373" i="17"/>
  <c r="F370" i="11"/>
  <c r="C373" i="17" l="1"/>
  <c r="B373" i="17" s="1"/>
  <c r="CK33" i="11" s="1"/>
  <c r="A374" i="17"/>
  <c r="F371" i="11"/>
  <c r="C374" i="17" l="1"/>
  <c r="B374" i="17" s="1"/>
  <c r="CK36" i="11" s="1"/>
  <c r="A375" i="17"/>
  <c r="F372" i="11"/>
  <c r="C375" i="17" l="1"/>
  <c r="B375" i="17" s="1"/>
  <c r="CK40" i="11" s="1"/>
  <c r="A376" i="17"/>
  <c r="F373" i="11"/>
  <c r="A377" i="17" l="1"/>
  <c r="C376" i="17"/>
  <c r="B376" i="17" s="1"/>
  <c r="CK43" i="11" s="1"/>
  <c r="F374" i="11"/>
  <c r="C377" i="17" l="1"/>
  <c r="B377" i="17" s="1"/>
  <c r="CK46" i="11" s="1"/>
  <c r="A378" i="17"/>
  <c r="F375" i="11"/>
  <c r="C378" i="17" l="1"/>
  <c r="B378" i="17" s="1"/>
  <c r="CL33" i="11" s="1"/>
  <c r="A379" i="17"/>
  <c r="F376" i="11"/>
  <c r="C379" i="17" l="1"/>
  <c r="B379" i="17" s="1"/>
  <c r="CL36" i="11" s="1"/>
  <c r="A380" i="17"/>
  <c r="F377" i="11"/>
  <c r="C380" i="17" l="1"/>
  <c r="B380" i="17" s="1"/>
  <c r="CL40" i="11" s="1"/>
  <c r="CB33" i="11" s="1"/>
  <c r="A381" i="17"/>
  <c r="F378" i="11"/>
  <c r="C381" i="17" l="1"/>
  <c r="B381" i="17" s="1"/>
  <c r="CL43" i="11" s="1"/>
  <c r="A382" i="17"/>
  <c r="F379" i="11"/>
  <c r="C382" i="17" l="1"/>
  <c r="B382" i="17" s="1"/>
  <c r="CL46" i="11" s="1"/>
  <c r="A383" i="17"/>
  <c r="F380" i="11"/>
  <c r="C383" i="17" l="1"/>
  <c r="B383" i="17" s="1"/>
  <c r="CM33" i="11" s="1"/>
  <c r="A384" i="17"/>
  <c r="F381" i="11"/>
  <c r="C384" i="17" l="1"/>
  <c r="B384" i="17" s="1"/>
  <c r="CM36" i="11" s="1"/>
  <c r="A385" i="17"/>
  <c r="F382" i="11"/>
  <c r="C385" i="17" l="1"/>
  <c r="B385" i="17" s="1"/>
  <c r="CM40" i="11" s="1"/>
  <c r="A386" i="17"/>
  <c r="F383" i="11"/>
  <c r="C386" i="17" l="1"/>
  <c r="B386" i="17" s="1"/>
  <c r="CM43" i="11" s="1"/>
  <c r="A387" i="17"/>
  <c r="F384" i="11"/>
  <c r="A388" i="17" l="1"/>
  <c r="C387" i="17"/>
  <c r="B387" i="17" s="1"/>
  <c r="CM46" i="11" s="1"/>
  <c r="F385" i="11"/>
  <c r="C388" i="17" l="1"/>
  <c r="B388" i="17" s="1"/>
  <c r="CN33" i="11" s="1"/>
  <c r="A389" i="17"/>
  <c r="F386" i="11"/>
  <c r="C389" i="17" l="1"/>
  <c r="B389" i="17" s="1"/>
  <c r="CN36" i="11" s="1"/>
  <c r="A390" i="17"/>
  <c r="F387" i="11"/>
  <c r="C390" i="17" l="1"/>
  <c r="B390" i="17" s="1"/>
  <c r="CN40" i="11" s="1"/>
  <c r="A391" i="17"/>
  <c r="F388" i="11"/>
  <c r="C391" i="17" l="1"/>
  <c r="B391" i="17" s="1"/>
  <c r="CN43" i="11" s="1"/>
  <c r="A392" i="17"/>
  <c r="F389" i="11"/>
  <c r="C392" i="17" l="1"/>
  <c r="B392" i="17" s="1"/>
  <c r="CN46" i="11" s="1"/>
  <c r="A393" i="17"/>
  <c r="F390" i="11"/>
  <c r="C393" i="17" l="1"/>
  <c r="B393" i="17" s="1"/>
  <c r="CO33" i="11" s="1"/>
  <c r="A394" i="17"/>
  <c r="F391" i="11"/>
  <c r="C394" i="17" l="1"/>
  <c r="B394" i="17" s="1"/>
  <c r="CO36" i="11" s="1"/>
  <c r="A395" i="17"/>
  <c r="F392" i="11"/>
  <c r="C395" i="17" l="1"/>
  <c r="B395" i="17" s="1"/>
  <c r="CO40" i="11" s="1"/>
  <c r="A396" i="17"/>
  <c r="F393" i="11"/>
  <c r="C396" i="17" l="1"/>
  <c r="B396" i="17" s="1"/>
  <c r="CO43" i="11" s="1"/>
  <c r="A397" i="17"/>
  <c r="F394" i="11"/>
  <c r="C397" i="17" l="1"/>
  <c r="B397" i="17" s="1"/>
  <c r="CO46" i="11" s="1"/>
  <c r="A398" i="17"/>
  <c r="F395" i="11"/>
  <c r="C398" i="17" l="1"/>
  <c r="B398" i="17" s="1"/>
  <c r="CP33" i="11" s="1"/>
  <c r="A399" i="17"/>
  <c r="F396" i="11"/>
  <c r="C399" i="17" l="1"/>
  <c r="B399" i="17" s="1"/>
  <c r="CP36" i="11" s="1"/>
  <c r="A400" i="17"/>
  <c r="F397" i="11"/>
  <c r="C400" i="17" l="1"/>
  <c r="B400" i="17" s="1"/>
  <c r="CP40" i="11" s="1"/>
  <c r="CB34" i="11" s="1"/>
  <c r="A401" i="17"/>
  <c r="F398" i="11"/>
  <c r="C401" i="17" l="1"/>
  <c r="B401" i="17" s="1"/>
  <c r="CP43" i="11" s="1"/>
  <c r="A402" i="17"/>
  <c r="F399" i="11"/>
  <c r="C402" i="17" l="1"/>
  <c r="B402" i="17" s="1"/>
  <c r="CP46" i="11" s="1"/>
  <c r="A403" i="17"/>
  <c r="F400" i="11"/>
  <c r="A404" i="17" l="1"/>
  <c r="C403" i="17"/>
  <c r="B403" i="17" s="1"/>
  <c r="CQ33" i="11" s="1"/>
  <c r="F401" i="11"/>
  <c r="C404" i="17" l="1"/>
  <c r="B404" i="17" s="1"/>
  <c r="CQ36" i="11" s="1"/>
  <c r="A405" i="17"/>
  <c r="F402" i="11"/>
  <c r="C405" i="17" l="1"/>
  <c r="B405" i="17" s="1"/>
  <c r="CQ40" i="11" s="1"/>
  <c r="A406" i="17"/>
  <c r="F403" i="11"/>
  <c r="C406" i="17" l="1"/>
  <c r="B406" i="17" s="1"/>
  <c r="CQ43" i="11" s="1"/>
  <c r="A407" i="17"/>
  <c r="F404" i="11"/>
  <c r="C407" i="17" l="1"/>
  <c r="B407" i="17" s="1"/>
  <c r="CQ46" i="11" s="1"/>
  <c r="A408" i="17"/>
  <c r="F405" i="11"/>
  <c r="C408" i="17" l="1"/>
  <c r="B408" i="17" s="1"/>
  <c r="CR33" i="11" s="1"/>
  <c r="A409" i="17"/>
  <c r="F406" i="11"/>
  <c r="C409" i="17" l="1"/>
  <c r="B409" i="17" s="1"/>
  <c r="CR36" i="11" s="1"/>
  <c r="A410" i="17"/>
  <c r="F407" i="11"/>
  <c r="C410" i="17" l="1"/>
  <c r="B410" i="17" s="1"/>
  <c r="CR40" i="11" s="1"/>
  <c r="A411" i="17"/>
  <c r="F408" i="11"/>
  <c r="C411" i="17" l="1"/>
  <c r="B411" i="17" s="1"/>
  <c r="CR43" i="11" s="1"/>
  <c r="A412" i="17"/>
  <c r="F409" i="11"/>
  <c r="C412" i="17" l="1"/>
  <c r="B412" i="17" s="1"/>
  <c r="CR46" i="11" s="1"/>
  <c r="A413" i="17"/>
  <c r="F410" i="11"/>
  <c r="C413" i="17" l="1"/>
  <c r="B413" i="17" s="1"/>
  <c r="CS33" i="11" s="1"/>
  <c r="A414" i="17"/>
  <c r="F411" i="11"/>
  <c r="C414" i="17" l="1"/>
  <c r="B414" i="17" s="1"/>
  <c r="CS36" i="11" s="1"/>
  <c r="A415" i="17"/>
  <c r="F412" i="11"/>
  <c r="C415" i="17" l="1"/>
  <c r="B415" i="17" s="1"/>
  <c r="CS40" i="11" s="1"/>
  <c r="A416" i="17"/>
  <c r="F413" i="11"/>
  <c r="C416" i="17" l="1"/>
  <c r="B416" i="17" s="1"/>
  <c r="CS43" i="11" s="1"/>
  <c r="A417" i="17"/>
  <c r="F414" i="11"/>
  <c r="C417" i="17" l="1"/>
  <c r="B417" i="17" s="1"/>
  <c r="CS46" i="11" s="1"/>
  <c r="A418" i="17"/>
  <c r="F415" i="11"/>
  <c r="C418" i="17" l="1"/>
  <c r="B418" i="17" s="1"/>
  <c r="CT33" i="11" s="1"/>
  <c r="A419" i="17"/>
  <c r="F416" i="11"/>
  <c r="A420" i="17" l="1"/>
  <c r="C419" i="17"/>
  <c r="B419" i="17" s="1"/>
  <c r="CT36" i="11" s="1"/>
  <c r="F417" i="11"/>
  <c r="C420" i="17" l="1"/>
  <c r="B420" i="17" s="1"/>
  <c r="CT40" i="11" s="1"/>
  <c r="CB35" i="11" s="1"/>
  <c r="A421" i="17"/>
  <c r="F418" i="11"/>
  <c r="C421" i="17" l="1"/>
  <c r="B421" i="17" s="1"/>
  <c r="CT43" i="11" s="1"/>
  <c r="A422" i="17"/>
  <c r="F419" i="11"/>
  <c r="C422" i="17" l="1"/>
  <c r="B422" i="17" s="1"/>
  <c r="CT46" i="11" s="1"/>
  <c r="A423" i="17"/>
  <c r="F420" i="11"/>
  <c r="C423" i="17" l="1"/>
  <c r="B423" i="17" s="1"/>
  <c r="CU33" i="11" s="1"/>
  <c r="A424" i="17"/>
  <c r="F421" i="11"/>
  <c r="C424" i="17" l="1"/>
  <c r="B424" i="17" s="1"/>
  <c r="CU36" i="11" s="1"/>
  <c r="A425" i="17"/>
  <c r="F422" i="11"/>
  <c r="C425" i="17" l="1"/>
  <c r="B425" i="17" s="1"/>
  <c r="CU40" i="11" s="1"/>
  <c r="A426" i="17"/>
  <c r="F423" i="11"/>
  <c r="C426" i="17" l="1"/>
  <c r="B426" i="17" s="1"/>
  <c r="CU43" i="11" s="1"/>
  <c r="A427" i="17"/>
  <c r="F424" i="11"/>
  <c r="C427" i="17" l="1"/>
  <c r="B427" i="17" s="1"/>
  <c r="CU46" i="11" s="1"/>
  <c r="A428" i="17"/>
  <c r="F425" i="11"/>
  <c r="C428" i="17" l="1"/>
  <c r="B428" i="17" s="1"/>
  <c r="CV33" i="11" s="1"/>
  <c r="A429" i="17"/>
  <c r="F426" i="11"/>
  <c r="A430" i="17" l="1"/>
  <c r="C429" i="17"/>
  <c r="B429" i="17" s="1"/>
  <c r="CV36" i="11" s="1"/>
  <c r="F427" i="11"/>
  <c r="C430" i="17" l="1"/>
  <c r="B430" i="17" s="1"/>
  <c r="CV40" i="11" s="1"/>
  <c r="A431" i="17"/>
  <c r="F428" i="11"/>
  <c r="C431" i="17" l="1"/>
  <c r="B431" i="17" s="1"/>
  <c r="CV43" i="11" s="1"/>
  <c r="A432" i="17"/>
  <c r="F429" i="11"/>
  <c r="C432" i="17" l="1"/>
  <c r="B432" i="17" s="1"/>
  <c r="CV46" i="11" s="1"/>
  <c r="A433" i="17"/>
  <c r="F430" i="11"/>
  <c r="C433" i="17" l="1"/>
  <c r="B433" i="17" s="1"/>
  <c r="CW33" i="11" s="1"/>
  <c r="A434" i="17"/>
  <c r="F431" i="11"/>
  <c r="C434" i="17" l="1"/>
  <c r="B434" i="17" s="1"/>
  <c r="CW36" i="11" s="1"/>
  <c r="A435" i="17"/>
  <c r="F432" i="11"/>
  <c r="A436" i="17" l="1"/>
  <c r="C435" i="17"/>
  <c r="B435" i="17" s="1"/>
  <c r="CW40" i="11" s="1"/>
  <c r="F433" i="11"/>
  <c r="C436" i="17" l="1"/>
  <c r="B436" i="17" s="1"/>
  <c r="CW43" i="11" s="1"/>
  <c r="A437" i="17"/>
  <c r="F434" i="11"/>
  <c r="C437" i="17" l="1"/>
  <c r="B437" i="17" s="1"/>
  <c r="CW46" i="11" s="1"/>
  <c r="A438" i="17"/>
  <c r="F435" i="11"/>
  <c r="C438" i="17" l="1"/>
  <c r="B438" i="17" s="1"/>
  <c r="CX33" i="11" s="1"/>
  <c r="A439" i="17"/>
  <c r="F436" i="11"/>
  <c r="C439" i="17" l="1"/>
  <c r="B439" i="17" s="1"/>
  <c r="CX36" i="11" s="1"/>
  <c r="A440" i="17"/>
  <c r="F437" i="11"/>
  <c r="C440" i="17" l="1"/>
  <c r="B440" i="17" s="1"/>
  <c r="CX40" i="11" s="1"/>
  <c r="CB36" i="11" s="1"/>
  <c r="A441" i="17"/>
  <c r="F438" i="11"/>
  <c r="C441" i="17" l="1"/>
  <c r="B441" i="17" s="1"/>
  <c r="CX43" i="11" s="1"/>
  <c r="A442" i="17"/>
  <c r="F439" i="11"/>
  <c r="C442" i="17" l="1"/>
  <c r="B442" i="17" s="1"/>
  <c r="CX46" i="11" s="1"/>
  <c r="A443" i="17"/>
  <c r="F440" i="11"/>
  <c r="C443" i="17" l="1"/>
  <c r="B443" i="17" s="1"/>
  <c r="CY33" i="11" s="1"/>
  <c r="A444" i="17"/>
  <c r="F441" i="11"/>
  <c r="C444" i="17" l="1"/>
  <c r="B444" i="17" s="1"/>
  <c r="CY36" i="11" s="1"/>
  <c r="A445" i="17"/>
  <c r="F442" i="11"/>
  <c r="C445" i="17" l="1"/>
  <c r="B445" i="17" s="1"/>
  <c r="CY40" i="11" s="1"/>
  <c r="A446" i="17"/>
  <c r="F443" i="11"/>
  <c r="C446" i="17" l="1"/>
  <c r="B446" i="17" s="1"/>
  <c r="CY43" i="11" s="1"/>
  <c r="A447" i="17"/>
  <c r="F444" i="11"/>
  <c r="C447" i="17" l="1"/>
  <c r="B447" i="17" s="1"/>
  <c r="CY46" i="11" s="1"/>
  <c r="A448" i="17"/>
  <c r="F445" i="11"/>
  <c r="C448" i="17" l="1"/>
  <c r="B448" i="17" s="1"/>
  <c r="CZ33" i="11" s="1"/>
  <c r="A449" i="17"/>
  <c r="F446" i="11"/>
  <c r="C449" i="17" l="1"/>
  <c r="B449" i="17" s="1"/>
  <c r="CZ36" i="11" s="1"/>
  <c r="A450" i="17"/>
  <c r="F447" i="11"/>
  <c r="C450" i="17" l="1"/>
  <c r="B450" i="17" s="1"/>
  <c r="CZ40" i="11" s="1"/>
  <c r="A451" i="17"/>
  <c r="F448" i="11"/>
  <c r="A452" i="17" l="1"/>
  <c r="C451" i="17"/>
  <c r="B451" i="17" s="1"/>
  <c r="CZ43" i="11" s="1"/>
  <c r="F449" i="11"/>
  <c r="C452" i="17" l="1"/>
  <c r="B452" i="17" s="1"/>
  <c r="CZ46" i="11" s="1"/>
  <c r="A453" i="17"/>
  <c r="F450" i="11"/>
  <c r="C453" i="17" l="1"/>
  <c r="B453" i="17" s="1"/>
  <c r="DA33" i="11" s="1"/>
  <c r="A454" i="17"/>
  <c r="F451" i="11"/>
  <c r="C454" i="17" l="1"/>
  <c r="B454" i="17" s="1"/>
  <c r="DA36" i="11" s="1"/>
  <c r="A455" i="17"/>
  <c r="F452" i="11"/>
  <c r="C455" i="17" l="1"/>
  <c r="B455" i="17" s="1"/>
  <c r="DA40" i="11" s="1"/>
  <c r="A456" i="17"/>
  <c r="F453" i="11"/>
  <c r="A457" i="17" l="1"/>
  <c r="C456" i="17"/>
  <c r="B456" i="17" s="1"/>
  <c r="DA43" i="11" s="1"/>
  <c r="F454" i="11"/>
  <c r="C457" i="17" l="1"/>
  <c r="B457" i="17" s="1"/>
  <c r="DA46" i="11" s="1"/>
  <c r="A458" i="17"/>
  <c r="F455" i="11"/>
  <c r="C458" i="17" l="1"/>
  <c r="B458" i="17" s="1"/>
  <c r="DB33" i="11" s="1"/>
  <c r="A459" i="17"/>
  <c r="F456" i="11"/>
  <c r="C459" i="17" l="1"/>
  <c r="B459" i="17" s="1"/>
  <c r="DB36" i="11" s="1"/>
  <c r="A460" i="17"/>
  <c r="F457" i="11"/>
  <c r="C460" i="17" l="1"/>
  <c r="B460" i="17" s="1"/>
  <c r="DB40" i="11" s="1"/>
  <c r="CB37" i="11" s="1"/>
  <c r="CB31" i="11" s="1"/>
  <c r="A461" i="17"/>
  <c r="F458" i="11"/>
  <c r="J28" i="18" l="1"/>
  <c r="J28" i="48"/>
  <c r="C461" i="17"/>
  <c r="B461" i="17" s="1"/>
  <c r="DB43" i="11" s="1"/>
  <c r="A462" i="17"/>
  <c r="F459" i="11"/>
  <c r="C462" i="17" l="1"/>
  <c r="B462" i="17" s="1"/>
  <c r="DB46" i="11" s="1"/>
  <c r="A463" i="17"/>
  <c r="F460" i="11"/>
  <c r="C463" i="17" l="1"/>
  <c r="B463" i="17" s="1"/>
  <c r="DC33" i="11" s="1"/>
  <c r="A464" i="17"/>
  <c r="F461" i="11"/>
  <c r="C464" i="17" l="1"/>
  <c r="B464" i="17" s="1"/>
  <c r="DC36" i="11" s="1"/>
  <c r="A465" i="17"/>
  <c r="F462" i="11"/>
  <c r="C465" i="17" l="1"/>
  <c r="B465" i="17" s="1"/>
  <c r="DC40" i="11" s="1"/>
  <c r="A466" i="17"/>
  <c r="F463" i="11"/>
  <c r="C466" i="17" l="1"/>
  <c r="B466" i="17" s="1"/>
  <c r="DC43" i="11" s="1"/>
  <c r="A467" i="17"/>
  <c r="F464" i="11"/>
  <c r="A468" i="17" l="1"/>
  <c r="C467" i="17"/>
  <c r="B467" i="17" s="1"/>
  <c r="DC46" i="11" s="1"/>
  <c r="F465" i="11"/>
  <c r="C468" i="17" l="1"/>
  <c r="B468" i="17" s="1"/>
  <c r="DD33" i="11" s="1"/>
  <c r="A469" i="17"/>
  <c r="F466" i="11"/>
  <c r="C469" i="17" l="1"/>
  <c r="B469" i="17" s="1"/>
  <c r="DD36" i="11" s="1"/>
  <c r="A470" i="17"/>
  <c r="F467" i="11"/>
  <c r="C470" i="17" l="1"/>
  <c r="B470" i="17" s="1"/>
  <c r="DD40" i="11" s="1"/>
  <c r="A471" i="17"/>
  <c r="F468" i="11"/>
  <c r="C471" i="17" l="1"/>
  <c r="B471" i="17" s="1"/>
  <c r="DD43" i="11" s="1"/>
  <c r="A472" i="17"/>
  <c r="F469" i="11"/>
  <c r="C472" i="17" l="1"/>
  <c r="B472" i="17" s="1"/>
  <c r="DD46" i="11" s="1"/>
  <c r="A473" i="17"/>
  <c r="F470" i="11"/>
  <c r="C473" i="17" l="1"/>
  <c r="B473" i="17" s="1"/>
  <c r="DE33" i="11" s="1"/>
  <c r="A474" i="17"/>
  <c r="F471" i="11"/>
  <c r="C474" i="17" l="1"/>
  <c r="B474" i="17" s="1"/>
  <c r="DE36" i="11" s="1"/>
  <c r="A475" i="17"/>
  <c r="F472" i="11"/>
  <c r="C475" i="17" l="1"/>
  <c r="B475" i="17" s="1"/>
  <c r="DE40" i="11" s="1"/>
  <c r="A476" i="17"/>
  <c r="F473" i="11"/>
  <c r="C476" i="17" l="1"/>
  <c r="B476" i="17" s="1"/>
  <c r="DE43" i="11" s="1"/>
  <c r="A477" i="17"/>
  <c r="F474" i="11"/>
  <c r="C477" i="17" l="1"/>
  <c r="B477" i="17" s="1"/>
  <c r="DE46" i="11" s="1"/>
  <c r="A478" i="17"/>
  <c r="F475" i="11"/>
  <c r="A479" i="17" l="1"/>
  <c r="C478" i="17"/>
  <c r="B478" i="17" s="1"/>
  <c r="DF33" i="11" s="1"/>
  <c r="F476" i="11"/>
  <c r="C479" i="17" l="1"/>
  <c r="B479" i="17" s="1"/>
  <c r="DF36" i="11" s="1"/>
  <c r="A480" i="17"/>
  <c r="F477" i="11"/>
  <c r="C480" i="17" l="1"/>
  <c r="B480" i="17" s="1"/>
  <c r="DF40" i="11" s="1"/>
  <c r="CB38" i="11" s="1"/>
  <c r="A481" i="17"/>
  <c r="F478" i="11"/>
  <c r="C481" i="17" l="1"/>
  <c r="B481" i="17" s="1"/>
  <c r="DF43" i="11" s="1"/>
  <c r="A482" i="17"/>
  <c r="F479" i="11"/>
  <c r="C482" i="17" l="1"/>
  <c r="B482" i="17" s="1"/>
  <c r="DF46" i="11" s="1"/>
  <c r="A483" i="17"/>
  <c r="F480" i="11"/>
  <c r="A484" i="17" l="1"/>
  <c r="C483" i="17"/>
  <c r="B483" i="17" s="1"/>
  <c r="DG33" i="11" s="1"/>
  <c r="F481" i="11"/>
  <c r="C484" i="17" l="1"/>
  <c r="B484" i="17" s="1"/>
  <c r="DG36" i="11" s="1"/>
  <c r="A485" i="17"/>
  <c r="F482" i="11"/>
  <c r="C485" i="17" l="1"/>
  <c r="B485" i="17" s="1"/>
  <c r="DG40" i="11" s="1"/>
  <c r="A486" i="17"/>
  <c r="F483" i="11"/>
  <c r="C486" i="17" l="1"/>
  <c r="B486" i="17" s="1"/>
  <c r="DG43" i="11" s="1"/>
  <c r="A487" i="17"/>
  <c r="F484" i="11"/>
  <c r="A488" i="17" l="1"/>
  <c r="C487" i="17"/>
  <c r="B487" i="17" s="1"/>
  <c r="DG46" i="11" s="1"/>
  <c r="F485" i="11"/>
  <c r="C488" i="17" l="1"/>
  <c r="B488" i="17" s="1"/>
  <c r="DH33" i="11" s="1"/>
  <c r="A489" i="17"/>
  <c r="F486" i="11"/>
  <c r="C489" i="17" l="1"/>
  <c r="B489" i="17" s="1"/>
  <c r="DH36" i="11" s="1"/>
  <c r="A490" i="17"/>
  <c r="F487" i="11"/>
  <c r="C490" i="17" l="1"/>
  <c r="B490" i="17" s="1"/>
  <c r="DH40" i="11" s="1"/>
  <c r="A491" i="17"/>
  <c r="F488" i="11"/>
  <c r="C491" i="17" l="1"/>
  <c r="B491" i="17" s="1"/>
  <c r="DH43" i="11" s="1"/>
  <c r="A492" i="17"/>
  <c r="F489" i="11"/>
  <c r="C492" i="17" l="1"/>
  <c r="B492" i="17" s="1"/>
  <c r="DH46" i="11" s="1"/>
  <c r="A493" i="17"/>
  <c r="F490" i="11"/>
  <c r="C493" i="17" l="1"/>
  <c r="B493" i="17" s="1"/>
  <c r="DI33" i="11" s="1"/>
  <c r="A494" i="17"/>
  <c r="F491" i="11"/>
  <c r="A495" i="17" l="1"/>
  <c r="C494" i="17"/>
  <c r="B494" i="17" s="1"/>
  <c r="DI36" i="11" s="1"/>
  <c r="F492" i="11"/>
  <c r="C495" i="17" l="1"/>
  <c r="B495" i="17" s="1"/>
  <c r="DI40" i="11" s="1"/>
  <c r="A496" i="17"/>
  <c r="F493" i="11"/>
  <c r="C496" i="17" l="1"/>
  <c r="B496" i="17" s="1"/>
  <c r="DI43" i="11" s="1"/>
  <c r="A497" i="17"/>
  <c r="F494" i="11"/>
  <c r="C497" i="17" l="1"/>
  <c r="B497" i="17" s="1"/>
  <c r="DI46" i="11" s="1"/>
  <c r="A498" i="17"/>
  <c r="F495" i="11"/>
  <c r="C498" i="17" l="1"/>
  <c r="B498" i="17" s="1"/>
  <c r="DJ33" i="11" s="1"/>
  <c r="A499" i="17"/>
  <c r="F496" i="11"/>
  <c r="C499" i="17" l="1"/>
  <c r="B499" i="17" s="1"/>
  <c r="DJ36" i="11" s="1"/>
  <c r="A500" i="17"/>
  <c r="F497" i="11"/>
  <c r="C500" i="17" l="1"/>
  <c r="B500" i="17" s="1"/>
  <c r="DJ40" i="11" s="1"/>
  <c r="CB39" i="11" s="1"/>
  <c r="A501" i="17"/>
  <c r="F498" i="11"/>
  <c r="C501" i="17" l="1"/>
  <c r="B501" i="17" s="1"/>
  <c r="DJ43" i="11" s="1"/>
  <c r="A502" i="17"/>
  <c r="F499" i="11"/>
  <c r="C502" i="17" l="1"/>
  <c r="B502" i="17" s="1"/>
  <c r="DJ46" i="11" s="1"/>
  <c r="A503" i="17"/>
  <c r="F500" i="11"/>
  <c r="A504" i="17" l="1"/>
  <c r="C503" i="17"/>
  <c r="B503" i="17" s="1"/>
  <c r="DK33" i="11" s="1"/>
  <c r="F501" i="11"/>
  <c r="C504" i="17" l="1"/>
  <c r="B504" i="17" s="1"/>
  <c r="DK36" i="11" s="1"/>
  <c r="A505" i="17"/>
  <c r="F502" i="11"/>
  <c r="C505" i="17" l="1"/>
  <c r="B505" i="17" s="1"/>
  <c r="DK40" i="11" s="1"/>
  <c r="A506" i="17"/>
  <c r="F503" i="11"/>
  <c r="C506" i="17" l="1"/>
  <c r="B506" i="17" s="1"/>
  <c r="DK43" i="11" s="1"/>
  <c r="A507" i="17"/>
  <c r="F504" i="11"/>
  <c r="C507" i="17" l="1"/>
  <c r="B507" i="17" s="1"/>
  <c r="DK46" i="11" s="1"/>
  <c r="A508" i="17"/>
  <c r="F505" i="11"/>
  <c r="C508" i="17" l="1"/>
  <c r="B508" i="17" s="1"/>
  <c r="DL33" i="11" s="1"/>
  <c r="A509" i="17"/>
  <c r="F506" i="11"/>
  <c r="A510" i="17" l="1"/>
  <c r="C509" i="17"/>
  <c r="B509" i="17" s="1"/>
  <c r="DL36" i="11" s="1"/>
  <c r="F507" i="11"/>
  <c r="A511" i="17" l="1"/>
  <c r="C510" i="17"/>
  <c r="B510" i="17" s="1"/>
  <c r="DL40" i="11" s="1"/>
  <c r="F508" i="11"/>
  <c r="C511" i="17" l="1"/>
  <c r="B511" i="17" s="1"/>
  <c r="DL43" i="11" s="1"/>
  <c r="A512" i="17"/>
  <c r="F509" i="11"/>
  <c r="C512" i="17" l="1"/>
  <c r="B512" i="17" s="1"/>
  <c r="DL46" i="11" s="1"/>
  <c r="A513" i="17"/>
  <c r="F510" i="11"/>
  <c r="C513" i="17" l="1"/>
  <c r="B513" i="17" s="1"/>
  <c r="DM33" i="11" s="1"/>
  <c r="A514" i="17"/>
  <c r="F511" i="11"/>
  <c r="C514" i="17" l="1"/>
  <c r="B514" i="17" s="1"/>
  <c r="DM36" i="11" s="1"/>
  <c r="A515" i="17"/>
  <c r="F512" i="11"/>
  <c r="C515" i="17" l="1"/>
  <c r="B515" i="17" s="1"/>
  <c r="DM40" i="11" s="1"/>
  <c r="A516" i="17"/>
  <c r="F513" i="11"/>
  <c r="C516" i="17" l="1"/>
  <c r="B516" i="17" s="1"/>
  <c r="DM43" i="11" s="1"/>
  <c r="A517" i="17"/>
  <c r="F514" i="11"/>
  <c r="A518" i="17" l="1"/>
  <c r="C517" i="17"/>
  <c r="B517" i="17" s="1"/>
  <c r="DM46" i="11" s="1"/>
  <c r="CB40" i="11" s="1"/>
  <c r="F515" i="11"/>
  <c r="C518" i="17" l="1"/>
  <c r="B518" i="17" s="1"/>
  <c r="DN33" i="11" s="1"/>
  <c r="A519" i="17"/>
  <c r="F516" i="11"/>
  <c r="A520" i="17" l="1"/>
  <c r="C519" i="17"/>
  <c r="B519" i="17" s="1"/>
  <c r="DN36" i="11" s="1"/>
  <c r="F517" i="11"/>
  <c r="C520" i="17" l="1"/>
  <c r="B520" i="17" s="1"/>
  <c r="DN40" i="11" s="1"/>
  <c r="A521" i="17"/>
  <c r="F518" i="11"/>
  <c r="C521" i="17" l="1"/>
  <c r="B521" i="17" s="1"/>
  <c r="DN43" i="11" s="1"/>
  <c r="A522" i="17"/>
  <c r="F519" i="11"/>
  <c r="A523" i="17" l="1"/>
  <c r="C522" i="17"/>
  <c r="B522" i="17" s="1"/>
  <c r="DN46" i="11" s="1"/>
  <c r="F520" i="11"/>
  <c r="C523" i="17" l="1"/>
  <c r="B523" i="17" s="1"/>
  <c r="DO33" i="11" s="1"/>
  <c r="A524" i="17"/>
  <c r="F521" i="11"/>
  <c r="C524" i="17" l="1"/>
  <c r="B524" i="17" s="1"/>
  <c r="DO36" i="11" s="1"/>
  <c r="A525" i="17"/>
  <c r="F522" i="11"/>
  <c r="C525" i="17" l="1"/>
  <c r="B525" i="17" s="1"/>
  <c r="DO40" i="11" s="1"/>
  <c r="A526" i="17"/>
  <c r="F523" i="11"/>
  <c r="A527" i="17" l="1"/>
  <c r="C526" i="17"/>
  <c r="B526" i="17" s="1"/>
  <c r="DO43" i="11" s="1"/>
  <c r="F524" i="11"/>
  <c r="C527" i="17" l="1"/>
  <c r="B527" i="17" s="1"/>
  <c r="DO46" i="11" s="1"/>
  <c r="A528" i="17"/>
  <c r="F525" i="11"/>
  <c r="C528" i="17" l="1"/>
  <c r="B528" i="17" s="1"/>
  <c r="DP33" i="11" s="1"/>
  <c r="A529" i="17"/>
  <c r="F526" i="11"/>
  <c r="C529" i="17" l="1"/>
  <c r="B529" i="17" s="1"/>
  <c r="DP36" i="11" s="1"/>
  <c r="A530" i="17"/>
  <c r="F527" i="11"/>
  <c r="C530" i="17" l="1"/>
  <c r="B530" i="17" s="1"/>
  <c r="DP40" i="11" s="1"/>
  <c r="A531" i="17"/>
  <c r="F528" i="11"/>
  <c r="C531" i="17" l="1"/>
  <c r="B531" i="17" s="1"/>
  <c r="DP43" i="11" s="1"/>
  <c r="A532" i="17"/>
  <c r="F529" i="11"/>
  <c r="C532" i="17" l="1"/>
  <c r="B532" i="17" s="1"/>
  <c r="DP46" i="11" s="1"/>
  <c r="A533" i="17"/>
  <c r="F530" i="11"/>
  <c r="A534" i="17" l="1"/>
  <c r="C533" i="17"/>
  <c r="B533" i="17" s="1"/>
  <c r="W4" i="14" s="1"/>
  <c r="F531" i="11"/>
  <c r="C534" i="17" l="1"/>
  <c r="B534" i="17" s="1"/>
  <c r="C3" i="47" s="1"/>
  <c r="A535" i="17"/>
  <c r="F532" i="11"/>
  <c r="A536" i="17" l="1"/>
  <c r="C535" i="17"/>
  <c r="B535" i="17" s="1"/>
  <c r="C5" i="47" s="1"/>
  <c r="F533" i="11"/>
  <c r="C536" i="17" l="1"/>
  <c r="B536" i="17" s="1"/>
  <c r="C16" i="47" s="1"/>
  <c r="A537" i="17"/>
  <c r="F534" i="11"/>
  <c r="C537" i="17" l="1"/>
  <c r="B537" i="17" s="1"/>
  <c r="J26" i="47" s="1"/>
  <c r="A538" i="17"/>
  <c r="A539" i="17" s="1"/>
  <c r="F535" i="11"/>
  <c r="A540" i="17" l="1"/>
  <c r="C539" i="17"/>
  <c r="B539" i="17" s="1"/>
  <c r="D29" i="47" s="1"/>
  <c r="C538" i="17"/>
  <c r="B538" i="17" s="1"/>
  <c r="D26" i="47" s="1"/>
  <c r="F536" i="11"/>
  <c r="C540" i="17" l="1"/>
  <c r="B540" i="17" s="1"/>
  <c r="D5" i="47" s="1"/>
  <c r="A541" i="17"/>
  <c r="F537" i="11"/>
  <c r="C541" i="17" l="1"/>
  <c r="B541" i="17" s="1"/>
  <c r="A542" i="17"/>
  <c r="AR3" i="11"/>
  <c r="AR15" i="11" s="1"/>
  <c r="F538" i="11"/>
  <c r="C542" i="17" l="1"/>
  <c r="B542" i="17" s="1"/>
  <c r="A543" i="17"/>
  <c r="D7" i="47"/>
  <c r="AR4" i="11"/>
  <c r="F539" i="11"/>
  <c r="A544" i="17" l="1"/>
  <c r="C543" i="17"/>
  <c r="B543" i="17" s="1"/>
  <c r="D9" i="47"/>
  <c r="AR5" i="11"/>
  <c r="F540" i="11"/>
  <c r="A545" i="17" l="1"/>
  <c r="C544" i="17"/>
  <c r="B544" i="17" s="1"/>
  <c r="D11" i="47"/>
  <c r="AR6" i="11"/>
  <c r="F541" i="11"/>
  <c r="C545" i="17" l="1"/>
  <c r="B545" i="17" s="1"/>
  <c r="A546" i="17"/>
  <c r="D13" i="47"/>
  <c r="AR7" i="11"/>
  <c r="F542" i="11"/>
  <c r="C546" i="17" l="1"/>
  <c r="B546" i="17" s="1"/>
  <c r="A547" i="17"/>
  <c r="E5" i="47"/>
  <c r="AS3" i="11"/>
  <c r="F543" i="11"/>
  <c r="A548" i="17" l="1"/>
  <c r="C547" i="17"/>
  <c r="B547" i="17" s="1"/>
  <c r="E7" i="47"/>
  <c r="AS4" i="11"/>
  <c r="F544" i="11"/>
  <c r="C548" i="17" l="1"/>
  <c r="B548" i="17" s="1"/>
  <c r="A549" i="17"/>
  <c r="E9" i="47"/>
  <c r="AS5" i="11"/>
  <c r="F545" i="11"/>
  <c r="A550" i="17" l="1"/>
  <c r="C549" i="17"/>
  <c r="B549" i="17" s="1"/>
  <c r="E11" i="47"/>
  <c r="AS6" i="11"/>
  <c r="F546" i="11"/>
  <c r="C550" i="17" l="1"/>
  <c r="B550" i="17" s="1"/>
  <c r="A551" i="17"/>
  <c r="E13" i="47"/>
  <c r="AS7" i="11"/>
  <c r="F547" i="11"/>
  <c r="C551" i="17" l="1"/>
  <c r="B551" i="17" s="1"/>
  <c r="A552" i="17"/>
  <c r="F5" i="47"/>
  <c r="AT3" i="11"/>
  <c r="F548" i="11"/>
  <c r="C552" i="17" l="1"/>
  <c r="B552" i="17" s="1"/>
  <c r="A553" i="17"/>
  <c r="F7" i="47"/>
  <c r="AT4" i="11"/>
  <c r="F549" i="11"/>
  <c r="C553" i="17" l="1"/>
  <c r="B553" i="17" s="1"/>
  <c r="A554" i="17"/>
  <c r="F9" i="47"/>
  <c r="AT5" i="11"/>
  <c r="F550" i="11"/>
  <c r="C554" i="17" l="1"/>
  <c r="B554" i="17" s="1"/>
  <c r="A555" i="17"/>
  <c r="F11" i="47"/>
  <c r="AT6" i="11"/>
  <c r="F551" i="11"/>
  <c r="C555" i="17" l="1"/>
  <c r="B555" i="17" s="1"/>
  <c r="A556" i="17"/>
  <c r="F13" i="47"/>
  <c r="AT7" i="11"/>
  <c r="F552" i="11"/>
  <c r="C556" i="17" l="1"/>
  <c r="B556" i="17" s="1"/>
  <c r="A557" i="17"/>
  <c r="G5" i="47"/>
  <c r="AU3" i="11"/>
  <c r="F553" i="11"/>
  <c r="C557" i="17" l="1"/>
  <c r="B557" i="17" s="1"/>
  <c r="A558" i="17"/>
  <c r="G7" i="47"/>
  <c r="AU4" i="11"/>
  <c r="F554" i="11"/>
  <c r="A559" i="17" l="1"/>
  <c r="C558" i="17"/>
  <c r="B558" i="17" s="1"/>
  <c r="G9" i="47"/>
  <c r="AU5" i="11"/>
  <c r="F555" i="11"/>
  <c r="C559" i="17" l="1"/>
  <c r="B559" i="17" s="1"/>
  <c r="A560" i="17"/>
  <c r="G11" i="47"/>
  <c r="AU6" i="11"/>
  <c r="F556" i="11"/>
  <c r="A561" i="17" l="1"/>
  <c r="C560" i="17"/>
  <c r="B560" i="17" s="1"/>
  <c r="G13" i="47"/>
  <c r="AU7" i="11"/>
  <c r="F557" i="11"/>
  <c r="A562" i="17" l="1"/>
  <c r="C561" i="17"/>
  <c r="B561" i="17" s="1"/>
  <c r="H5" i="47"/>
  <c r="AV3" i="11"/>
  <c r="F558" i="11"/>
  <c r="A563" i="17" l="1"/>
  <c r="C562" i="17"/>
  <c r="B562" i="17" s="1"/>
  <c r="H7" i="47"/>
  <c r="AV4" i="11"/>
  <c r="F559" i="11"/>
  <c r="C563" i="17" l="1"/>
  <c r="B563" i="17" s="1"/>
  <c r="A564" i="17"/>
  <c r="H9" i="47"/>
  <c r="AV5" i="11"/>
  <c r="F560" i="11"/>
  <c r="A565" i="17" l="1"/>
  <c r="C564" i="17"/>
  <c r="B564" i="17" s="1"/>
  <c r="H11" i="47"/>
  <c r="AV6" i="11"/>
  <c r="F561" i="11"/>
  <c r="C565" i="17" l="1"/>
  <c r="B565" i="17" s="1"/>
  <c r="A566" i="17"/>
  <c r="H13" i="47"/>
  <c r="AV7" i="11"/>
  <c r="F562" i="11"/>
  <c r="C566" i="17" l="1"/>
  <c r="B566" i="17" s="1"/>
  <c r="A567" i="17"/>
  <c r="J5" i="47"/>
  <c r="AW3" i="11"/>
  <c r="F563" i="11"/>
  <c r="C567" i="17" l="1"/>
  <c r="B567" i="17" s="1"/>
  <c r="A568" i="17"/>
  <c r="J7" i="47"/>
  <c r="AW4" i="11"/>
  <c r="F564" i="11"/>
  <c r="A569" i="17" l="1"/>
  <c r="C568" i="17"/>
  <c r="B568" i="17" s="1"/>
  <c r="J9" i="47"/>
  <c r="AW5" i="11"/>
  <c r="F565" i="11"/>
  <c r="A570" i="17" l="1"/>
  <c r="C569" i="17"/>
  <c r="B569" i="17" s="1"/>
  <c r="J11" i="47"/>
  <c r="AW6" i="11"/>
  <c r="F566" i="11"/>
  <c r="C570" i="17" l="1"/>
  <c r="B570" i="17" s="1"/>
  <c r="A571" i="17"/>
  <c r="J13" i="47"/>
  <c r="AW7" i="11"/>
  <c r="F567" i="11"/>
  <c r="A572" i="17" l="1"/>
  <c r="C571" i="17"/>
  <c r="B571" i="17" s="1"/>
  <c r="K5" i="47"/>
  <c r="AX3" i="11"/>
  <c r="KZ50" i="32"/>
  <c r="DH50" i="32"/>
  <c r="Q27" i="39" s="1"/>
  <c r="IR50" i="32"/>
  <c r="Q27" i="46" s="1"/>
  <c r="FP50" i="32"/>
  <c r="Q27" i="42" s="1"/>
  <c r="HX50" i="32"/>
  <c r="Q27" i="45" s="1"/>
  <c r="AF50" i="32"/>
  <c r="Q27" i="33" s="1"/>
  <c r="OB50" i="32"/>
  <c r="AZ50" i="32"/>
  <c r="Q27" i="36" s="1"/>
  <c r="JL50" i="32"/>
  <c r="EB50" i="32"/>
  <c r="Q27" i="40" s="1"/>
  <c r="LT50" i="32"/>
  <c r="CN50" i="32"/>
  <c r="Q27" i="38" s="1"/>
  <c r="GJ50" i="32"/>
  <c r="Q27" i="43" s="1"/>
  <c r="L50" i="32"/>
  <c r="Q27" i="30" s="1"/>
  <c r="OV50" i="32"/>
  <c r="MN50" i="32"/>
  <c r="NH50" i="32"/>
  <c r="KF50" i="32"/>
  <c r="EV50" i="32"/>
  <c r="Q27" i="41" s="1"/>
  <c r="HD50" i="32"/>
  <c r="Q27" i="44" s="1"/>
  <c r="BT50" i="32"/>
  <c r="Q27" i="37" s="1"/>
  <c r="F568" i="11"/>
  <c r="C572" i="17" l="1"/>
  <c r="B572" i="17" s="1"/>
  <c r="A573" i="17"/>
  <c r="K7" i="47"/>
  <c r="AX4" i="11"/>
  <c r="F569" i="11"/>
  <c r="C573" i="17" l="1"/>
  <c r="B573" i="17" s="1"/>
  <c r="A574" i="17"/>
  <c r="K9" i="47"/>
  <c r="AX5" i="11"/>
  <c r="F570" i="11"/>
  <c r="A575" i="17" l="1"/>
  <c r="C574" i="17"/>
  <c r="B574" i="17" s="1"/>
  <c r="K11" i="47"/>
  <c r="AX6" i="11"/>
  <c r="F571" i="11"/>
  <c r="C575" i="17" l="1"/>
  <c r="B575" i="17" s="1"/>
  <c r="A576" i="17"/>
  <c r="K13" i="47"/>
  <c r="AX7" i="11"/>
  <c r="F572" i="11"/>
  <c r="C576" i="17" l="1"/>
  <c r="B576" i="17" s="1"/>
  <c r="A577" i="17"/>
  <c r="L5" i="47"/>
  <c r="AY3" i="11"/>
  <c r="F573" i="11"/>
  <c r="C577" i="17" l="1"/>
  <c r="B577" i="17" s="1"/>
  <c r="A578" i="17"/>
  <c r="L7" i="47"/>
  <c r="AY4" i="11"/>
  <c r="F574" i="11"/>
  <c r="A579" i="17" l="1"/>
  <c r="C578" i="17"/>
  <c r="B578" i="17" s="1"/>
  <c r="L9" i="47"/>
  <c r="AY5" i="11"/>
  <c r="F575" i="11"/>
  <c r="A580" i="17" l="1"/>
  <c r="C579" i="17"/>
  <c r="B579" i="17" s="1"/>
  <c r="L11" i="47"/>
  <c r="AY6" i="11"/>
  <c r="F576" i="11"/>
  <c r="A581" i="17" l="1"/>
  <c r="C580" i="17"/>
  <c r="B580" i="17" s="1"/>
  <c r="L13" i="47"/>
  <c r="AY7" i="11"/>
  <c r="F577" i="11"/>
  <c r="A582" i="17" l="1"/>
  <c r="C581" i="17"/>
  <c r="B581" i="17" s="1"/>
  <c r="M5" i="47"/>
  <c r="AZ3" i="11"/>
  <c r="F578" i="11"/>
  <c r="A583" i="17" l="1"/>
  <c r="C582" i="17"/>
  <c r="B582" i="17" s="1"/>
  <c r="M7" i="47"/>
  <c r="AZ4" i="11"/>
  <c r="F579" i="11"/>
  <c r="A584" i="17" l="1"/>
  <c r="C583" i="17"/>
  <c r="B583" i="17" s="1"/>
  <c r="M9" i="47"/>
  <c r="AZ5" i="11"/>
  <c r="F580" i="11"/>
  <c r="C584" i="17" l="1"/>
  <c r="B584" i="17" s="1"/>
  <c r="A585" i="17"/>
  <c r="M11" i="47"/>
  <c r="AZ6" i="11"/>
  <c r="F581" i="11"/>
  <c r="A586" i="17" l="1"/>
  <c r="C585" i="17"/>
  <c r="B585" i="17" s="1"/>
  <c r="M13" i="47"/>
  <c r="AZ7" i="11"/>
  <c r="F582" i="11"/>
  <c r="A587" i="17" l="1"/>
  <c r="C586" i="17"/>
  <c r="B586" i="17" s="1"/>
  <c r="N5" i="47"/>
  <c r="BA3" i="11"/>
  <c r="F583" i="11"/>
  <c r="C587" i="17" l="1"/>
  <c r="B587" i="17" s="1"/>
  <c r="A588" i="17"/>
  <c r="N7" i="47"/>
  <c r="BA4" i="11"/>
  <c r="F584" i="11"/>
  <c r="C588" i="17" l="1"/>
  <c r="B588" i="17" s="1"/>
  <c r="A589" i="17"/>
  <c r="N9" i="47"/>
  <c r="BA5" i="11"/>
  <c r="F585" i="11"/>
  <c r="C589" i="17" l="1"/>
  <c r="B589" i="17" s="1"/>
  <c r="A590" i="17"/>
  <c r="N11" i="47"/>
  <c r="BA6" i="11"/>
  <c r="F586" i="11"/>
  <c r="A591" i="17" l="1"/>
  <c r="C590" i="17"/>
  <c r="B590" i="17" s="1"/>
  <c r="N13" i="47"/>
  <c r="BA7" i="11"/>
  <c r="F587" i="11"/>
  <c r="C591" i="17" l="1"/>
  <c r="B591" i="17" s="1"/>
  <c r="A592" i="17"/>
  <c r="D16" i="47"/>
  <c r="AR8" i="11"/>
  <c r="F588" i="11"/>
  <c r="C592" i="17" l="1"/>
  <c r="B592" i="17" s="1"/>
  <c r="A593" i="17"/>
  <c r="D18" i="47"/>
  <c r="AR9" i="11"/>
  <c r="F589" i="11"/>
  <c r="C593" i="17" l="1"/>
  <c r="B593" i="17" s="1"/>
  <c r="A594" i="17"/>
  <c r="D20" i="47"/>
  <c r="AR10" i="11"/>
  <c r="F590" i="11"/>
  <c r="C594" i="17" l="1"/>
  <c r="B594" i="17" s="1"/>
  <c r="A595" i="17"/>
  <c r="D22" i="47"/>
  <c r="AR11" i="11"/>
  <c r="F591" i="11"/>
  <c r="C595" i="17" l="1"/>
  <c r="B595" i="17" s="1"/>
  <c r="A596" i="17"/>
  <c r="D24" i="47"/>
  <c r="AR12" i="11"/>
  <c r="AR24" i="11" s="1"/>
  <c r="F592" i="11"/>
  <c r="C596" i="17" l="1"/>
  <c r="B596" i="17" s="1"/>
  <c r="A597" i="17"/>
  <c r="E16" i="47"/>
  <c r="AS8" i="11"/>
  <c r="F593" i="11"/>
  <c r="C597" i="17" l="1"/>
  <c r="B597" i="17" s="1"/>
  <c r="A598" i="17"/>
  <c r="E18" i="47"/>
  <c r="AS9" i="11"/>
  <c r="F594" i="11"/>
  <c r="C598" i="17" l="1"/>
  <c r="B598" i="17" s="1"/>
  <c r="A599" i="17"/>
  <c r="E20" i="47"/>
  <c r="AS10" i="11"/>
  <c r="F595" i="11"/>
  <c r="A600" i="17" l="1"/>
  <c r="C599" i="17"/>
  <c r="B599" i="17" s="1"/>
  <c r="E22" i="47"/>
  <c r="AS11" i="11"/>
  <c r="F596" i="11"/>
  <c r="C600" i="17" l="1"/>
  <c r="B600" i="17" s="1"/>
  <c r="A601" i="17"/>
  <c r="E24" i="47"/>
  <c r="AS12" i="11"/>
  <c r="F597" i="11"/>
  <c r="C601" i="17" l="1"/>
  <c r="B601" i="17" s="1"/>
  <c r="A602" i="17"/>
  <c r="F16" i="47"/>
  <c r="AT8" i="11"/>
  <c r="F598" i="11"/>
  <c r="C602" i="17" l="1"/>
  <c r="B602" i="17" s="1"/>
  <c r="A603" i="17"/>
  <c r="F18" i="47"/>
  <c r="AT9" i="11"/>
  <c r="F599" i="11"/>
  <c r="A604" i="17" l="1"/>
  <c r="C603" i="17"/>
  <c r="B603" i="17" s="1"/>
  <c r="F20" i="47"/>
  <c r="AT10" i="11"/>
  <c r="F600" i="11"/>
  <c r="C604" i="17" l="1"/>
  <c r="B604" i="17" s="1"/>
  <c r="A605" i="17"/>
  <c r="F22" i="47"/>
  <c r="AT11" i="11"/>
  <c r="F601" i="11"/>
  <c r="C605" i="17" l="1"/>
  <c r="B605" i="17" s="1"/>
  <c r="A606" i="17"/>
  <c r="F24" i="47"/>
  <c r="AT12" i="11"/>
  <c r="F602" i="11"/>
  <c r="A607" i="17" l="1"/>
  <c r="C606" i="17"/>
  <c r="B606" i="17" s="1"/>
  <c r="G16" i="47"/>
  <c r="AU8" i="11"/>
  <c r="F603" i="11"/>
  <c r="C607" i="17" l="1"/>
  <c r="B607" i="17" s="1"/>
  <c r="A608" i="17"/>
  <c r="G18" i="47"/>
  <c r="AU9" i="11"/>
  <c r="F604" i="11"/>
  <c r="C608" i="17" l="1"/>
  <c r="B608" i="17" s="1"/>
  <c r="A609" i="17"/>
  <c r="G20" i="47"/>
  <c r="AU10" i="11"/>
  <c r="F605" i="11"/>
  <c r="C609" i="17" l="1"/>
  <c r="B609" i="17" s="1"/>
  <c r="A610" i="17"/>
  <c r="G22" i="47"/>
  <c r="AU11" i="11"/>
  <c r="F606" i="11"/>
  <c r="A611" i="17" l="1"/>
  <c r="C610" i="17"/>
  <c r="B610" i="17" s="1"/>
  <c r="G24" i="47"/>
  <c r="AU12" i="11"/>
  <c r="F607" i="11"/>
  <c r="A612" i="17" l="1"/>
  <c r="C611" i="17"/>
  <c r="B611" i="17" s="1"/>
  <c r="H16" i="47"/>
  <c r="AV8" i="11"/>
  <c r="F608" i="11"/>
  <c r="A613" i="17" l="1"/>
  <c r="C612" i="17"/>
  <c r="B612" i="17" s="1"/>
  <c r="H18" i="47"/>
  <c r="AV9" i="11"/>
  <c r="F609" i="11"/>
  <c r="C613" i="17" l="1"/>
  <c r="B613" i="17" s="1"/>
  <c r="A614" i="17"/>
  <c r="H20" i="47"/>
  <c r="AV10" i="11"/>
  <c r="F610" i="11"/>
  <c r="C614" i="17" l="1"/>
  <c r="B614" i="17" s="1"/>
  <c r="A615" i="17"/>
  <c r="H22" i="47"/>
  <c r="AV11" i="11"/>
  <c r="F611" i="11"/>
  <c r="C615" i="17" l="1"/>
  <c r="B615" i="17" s="1"/>
  <c r="A616" i="17"/>
  <c r="H24" i="47"/>
  <c r="AV12" i="11"/>
  <c r="F612" i="11"/>
  <c r="C616" i="17" l="1"/>
  <c r="B616" i="17" s="1"/>
  <c r="A617" i="17"/>
  <c r="J16" i="47"/>
  <c r="AW8" i="11"/>
  <c r="F613" i="11"/>
  <c r="C617" i="17" l="1"/>
  <c r="B617" i="17" s="1"/>
  <c r="A618" i="17"/>
  <c r="J18" i="47"/>
  <c r="AW9" i="11"/>
  <c r="F614" i="11"/>
  <c r="C618" i="17" l="1"/>
  <c r="B618" i="17" s="1"/>
  <c r="A619" i="17"/>
  <c r="J20" i="47"/>
  <c r="AW10" i="11"/>
  <c r="F615" i="11"/>
  <c r="C619" i="17" l="1"/>
  <c r="B619" i="17" s="1"/>
  <c r="A620" i="17"/>
  <c r="J22" i="47"/>
  <c r="AW11" i="11"/>
  <c r="F616" i="11"/>
  <c r="C620" i="17" l="1"/>
  <c r="B620" i="17" s="1"/>
  <c r="A621" i="17"/>
  <c r="J24" i="47"/>
  <c r="AW12" i="11"/>
  <c r="AW24" i="11" s="1"/>
  <c r="F617" i="11"/>
  <c r="AS26" i="11" l="1"/>
  <c r="AR26" i="11"/>
  <c r="X21" i="11" s="1"/>
  <c r="C621" i="17"/>
  <c r="B621" i="17" s="1"/>
  <c r="A622" i="17"/>
  <c r="K16" i="47"/>
  <c r="AX8" i="11"/>
  <c r="F618" i="11"/>
  <c r="A623" i="17" l="1"/>
  <c r="C622" i="17"/>
  <c r="B622" i="17" s="1"/>
  <c r="K18" i="47"/>
  <c r="AX9" i="11"/>
  <c r="F619" i="11"/>
  <c r="C623" i="17" l="1"/>
  <c r="B623" i="17" s="1"/>
  <c r="A624" i="17"/>
  <c r="K20" i="47"/>
  <c r="AX10" i="11"/>
  <c r="F620" i="11"/>
  <c r="C624" i="17" l="1"/>
  <c r="B624" i="17" s="1"/>
  <c r="A625" i="17"/>
  <c r="K22" i="47"/>
  <c r="AX11" i="11"/>
  <c r="F621" i="11"/>
  <c r="A626" i="17" l="1"/>
  <c r="C625" i="17"/>
  <c r="B625" i="17" s="1"/>
  <c r="K24" i="47"/>
  <c r="AX12" i="11"/>
  <c r="F622" i="11"/>
  <c r="A627" i="17" l="1"/>
  <c r="C626" i="17"/>
  <c r="B626" i="17" s="1"/>
  <c r="L16" i="47"/>
  <c r="AY8" i="11"/>
  <c r="F623" i="11"/>
  <c r="C627" i="17" l="1"/>
  <c r="B627" i="17" s="1"/>
  <c r="A628" i="17"/>
  <c r="L18" i="47"/>
  <c r="AY9" i="11"/>
  <c r="F624" i="11"/>
  <c r="C628" i="17" l="1"/>
  <c r="B628" i="17" s="1"/>
  <c r="A629" i="17"/>
  <c r="L20" i="47"/>
  <c r="AY10" i="11"/>
  <c r="F625" i="11"/>
  <c r="C629" i="17" l="1"/>
  <c r="B629" i="17" s="1"/>
  <c r="A630" i="17"/>
  <c r="L22" i="47"/>
  <c r="AY11" i="11"/>
  <c r="F626" i="11"/>
  <c r="A631" i="17" l="1"/>
  <c r="C630" i="17"/>
  <c r="B630" i="17" s="1"/>
  <c r="L24" i="47"/>
  <c r="AY12" i="11"/>
  <c r="F627" i="11"/>
  <c r="C631" i="17" l="1"/>
  <c r="B631" i="17" s="1"/>
  <c r="A632" i="17"/>
  <c r="M16" i="47"/>
  <c r="AZ8" i="11"/>
  <c r="F628" i="11"/>
  <c r="A633" i="17" l="1"/>
  <c r="C632" i="17"/>
  <c r="B632" i="17" s="1"/>
  <c r="M18" i="47"/>
  <c r="AZ9" i="11"/>
  <c r="F629" i="11"/>
  <c r="C633" i="17" l="1"/>
  <c r="B633" i="17" s="1"/>
  <c r="A634" i="17"/>
  <c r="M20" i="47"/>
  <c r="AZ10" i="11"/>
  <c r="F630" i="11"/>
  <c r="A635" i="17" l="1"/>
  <c r="C634" i="17"/>
  <c r="B634" i="17" s="1"/>
  <c r="M22" i="47"/>
  <c r="AZ11" i="11"/>
  <c r="F631" i="11"/>
  <c r="C635" i="17" l="1"/>
  <c r="B635" i="17" s="1"/>
  <c r="A636" i="17"/>
  <c r="M24" i="47"/>
  <c r="AZ12" i="11"/>
  <c r="F632" i="11"/>
  <c r="C636" i="17" l="1"/>
  <c r="B636" i="17" s="1"/>
  <c r="A637" i="17"/>
  <c r="N16" i="47"/>
  <c r="BA8" i="11"/>
  <c r="F633" i="11"/>
  <c r="C637" i="17" l="1"/>
  <c r="B637" i="17" s="1"/>
  <c r="A638" i="17"/>
  <c r="N18" i="47"/>
  <c r="BA9" i="11"/>
  <c r="F634" i="11"/>
  <c r="C638" i="17" l="1"/>
  <c r="B638" i="17" s="1"/>
  <c r="A639" i="17"/>
  <c r="N20" i="47"/>
  <c r="BA10" i="11"/>
  <c r="F635" i="11"/>
  <c r="C639" i="17" l="1"/>
  <c r="B639" i="17" s="1"/>
  <c r="A640" i="17"/>
  <c r="N22" i="47"/>
  <c r="BA11" i="11"/>
  <c r="F636" i="11"/>
  <c r="C640" i="17" l="1"/>
  <c r="B640" i="17" s="1"/>
  <c r="A641" i="17"/>
  <c r="N24" i="47"/>
  <c r="BA12" i="11"/>
  <c r="F637" i="11"/>
  <c r="C641" i="17" l="1"/>
  <c r="B641" i="17" s="1"/>
  <c r="A642" i="17"/>
  <c r="F638" i="11"/>
  <c r="C642" i="17" l="1"/>
  <c r="B642" i="17" s="1"/>
  <c r="A643" i="17"/>
  <c r="C3" i="30"/>
  <c r="C3" i="36"/>
  <c r="C3" i="33"/>
  <c r="C3" i="49"/>
  <c r="C3" i="42"/>
  <c r="C3" i="41"/>
  <c r="C3" i="37"/>
  <c r="C3" i="45"/>
  <c r="C3" i="38"/>
  <c r="C3" i="43"/>
  <c r="C3" i="40"/>
  <c r="C3" i="44"/>
  <c r="C3" i="39"/>
  <c r="C3" i="46"/>
  <c r="F639" i="11"/>
  <c r="A644" i="17" l="1"/>
  <c r="C643" i="17"/>
  <c r="B643" i="17" s="1"/>
  <c r="C13" i="39"/>
  <c r="C13" i="38"/>
  <c r="C13" i="46"/>
  <c r="C13" i="42"/>
  <c r="C13" i="45"/>
  <c r="C13" i="41"/>
  <c r="C13" i="37"/>
  <c r="C13" i="30"/>
  <c r="C13" i="36"/>
  <c r="C13" i="33"/>
  <c r="C13" i="44"/>
  <c r="C13" i="40"/>
  <c r="C13" i="43"/>
  <c r="F640" i="11"/>
  <c r="C644" i="17" l="1"/>
  <c r="B644" i="17" s="1"/>
  <c r="A645" i="17"/>
  <c r="M15" i="45"/>
  <c r="M15" i="33"/>
  <c r="M15" i="39"/>
  <c r="M15" i="40"/>
  <c r="Q16" i="49"/>
  <c r="M15" i="43"/>
  <c r="M15" i="37"/>
  <c r="M15" i="36"/>
  <c r="M15" i="38"/>
  <c r="M15" i="46"/>
  <c r="M15" i="44"/>
  <c r="M15" i="42"/>
  <c r="M15" i="41"/>
  <c r="M15" i="30"/>
  <c r="F641" i="11"/>
  <c r="C645" i="17" l="1"/>
  <c r="B645" i="17" s="1"/>
  <c r="A646" i="17"/>
  <c r="E16" i="49"/>
  <c r="C15" i="43"/>
  <c r="C15" i="30"/>
  <c r="C15" i="42"/>
  <c r="C15" i="38"/>
  <c r="C15" i="36"/>
  <c r="C15" i="46"/>
  <c r="C15" i="39"/>
  <c r="C15" i="41"/>
  <c r="C15" i="40"/>
  <c r="C15" i="44"/>
  <c r="C15" i="37"/>
  <c r="C15" i="33"/>
  <c r="C15" i="45"/>
  <c r="F642" i="11"/>
  <c r="A647" i="17" l="1"/>
  <c r="C646" i="17"/>
  <c r="B646" i="17" s="1"/>
  <c r="G15" i="49"/>
  <c r="D14" i="46"/>
  <c r="D14" i="42"/>
  <c r="D14" i="45"/>
  <c r="D14" i="33"/>
  <c r="D14" i="38"/>
  <c r="D14" i="30"/>
  <c r="D14" i="41"/>
  <c r="D14" i="37"/>
  <c r="D14" i="44"/>
  <c r="D14" i="40"/>
  <c r="D14" i="36"/>
  <c r="D14" i="43"/>
  <c r="D14" i="39"/>
  <c r="F643" i="11"/>
  <c r="A648" i="17" l="1"/>
  <c r="C647" i="17"/>
  <c r="B647" i="17" s="1"/>
  <c r="G26" i="49"/>
  <c r="D29" i="46"/>
  <c r="D29" i="45"/>
  <c r="D29" i="42"/>
  <c r="D29" i="43"/>
  <c r="D29" i="38"/>
  <c r="D29" i="30"/>
  <c r="D29" i="41"/>
  <c r="D29" i="37"/>
  <c r="D29" i="44"/>
  <c r="D29" i="40"/>
  <c r="D29" i="36"/>
  <c r="D29" i="33"/>
  <c r="D29" i="39"/>
  <c r="F644" i="11"/>
  <c r="C648" i="17" l="1"/>
  <c r="B648" i="17" s="1"/>
  <c r="C85" i="32" s="1"/>
  <c r="A649" i="17"/>
  <c r="F645" i="11"/>
  <c r="C649" i="17" l="1"/>
  <c r="B649" i="17" s="1"/>
  <c r="A650" i="17"/>
  <c r="LR54" i="32"/>
  <c r="DF54" i="32"/>
  <c r="NZ54" i="32"/>
  <c r="P17" i="33"/>
  <c r="CL54" i="32"/>
  <c r="AX54" i="32"/>
  <c r="KD54" i="32"/>
  <c r="HB54" i="32"/>
  <c r="HV54" i="32"/>
  <c r="AD54" i="32"/>
  <c r="IP54" i="32"/>
  <c r="FN54" i="32"/>
  <c r="BR54" i="32"/>
  <c r="P17" i="46"/>
  <c r="JJ54" i="32"/>
  <c r="P17" i="45"/>
  <c r="P17" i="30"/>
  <c r="P17" i="38"/>
  <c r="P17" i="41"/>
  <c r="P17" i="37"/>
  <c r="P17" i="44"/>
  <c r="P17" i="43"/>
  <c r="P17" i="39"/>
  <c r="P17" i="42"/>
  <c r="GH54" i="32"/>
  <c r="DZ54" i="32"/>
  <c r="ML54" i="32"/>
  <c r="P17" i="36"/>
  <c r="P17" i="40"/>
  <c r="OT54" i="32"/>
  <c r="KX54" i="32"/>
  <c r="NF54" i="32"/>
  <c r="ET54" i="32"/>
  <c r="J54" i="32"/>
  <c r="C86" i="32"/>
  <c r="F646" i="11"/>
  <c r="A651" i="17" l="1"/>
  <c r="C650" i="17"/>
  <c r="B650" i="17" s="1"/>
  <c r="C87" i="32" s="1"/>
  <c r="Q16" i="39"/>
  <c r="Q16" i="30"/>
  <c r="Q16" i="45"/>
  <c r="Q16" i="36"/>
  <c r="Q16" i="46"/>
  <c r="Q16" i="38"/>
  <c r="Q16" i="37"/>
  <c r="Q16" i="43"/>
  <c r="Q16" i="42"/>
  <c r="Q16" i="44"/>
  <c r="Q16" i="41"/>
  <c r="Q16" i="40"/>
  <c r="Q16" i="33"/>
  <c r="F647" i="11"/>
  <c r="A652" i="17" l="1"/>
  <c r="C651" i="17"/>
  <c r="B651" i="17" s="1"/>
  <c r="C88" i="32" s="1"/>
  <c r="O16" i="40"/>
  <c r="O16" i="36"/>
  <c r="O16" i="42"/>
  <c r="O16" i="46"/>
  <c r="O16" i="41"/>
  <c r="O16" i="43"/>
  <c r="O16" i="30"/>
  <c r="O16" i="45"/>
  <c r="O16" i="37"/>
  <c r="O16" i="38"/>
  <c r="O16" i="39"/>
  <c r="O16" i="33"/>
  <c r="O16" i="44"/>
  <c r="F648" i="11"/>
  <c r="C652" i="17" l="1"/>
  <c r="B652" i="17" s="1"/>
  <c r="C89" i="32" s="1"/>
  <c r="A653" i="17"/>
  <c r="O19" i="46"/>
  <c r="O19" i="45"/>
  <c r="O19" i="41"/>
  <c r="O19" i="44"/>
  <c r="O19" i="37"/>
  <c r="O19" i="40"/>
  <c r="O19" i="42"/>
  <c r="O19" i="38"/>
  <c r="O19" i="43"/>
  <c r="O19" i="39"/>
  <c r="O19" i="36"/>
  <c r="O19" i="33"/>
  <c r="O19" i="30"/>
  <c r="F649" i="11"/>
  <c r="C653" i="17" l="1"/>
  <c r="B653" i="17" s="1"/>
  <c r="A654" i="17"/>
  <c r="Q19" i="30"/>
  <c r="Q19" i="44"/>
  <c r="Q19" i="46"/>
  <c r="Q19" i="37"/>
  <c r="Q19" i="42"/>
  <c r="Q19" i="38"/>
  <c r="Q19" i="41"/>
  <c r="Q19" i="33"/>
  <c r="Q19" i="45"/>
  <c r="Q19" i="43"/>
  <c r="Q19" i="39"/>
  <c r="Q19" i="36"/>
  <c r="Q19" i="40"/>
  <c r="F650" i="11"/>
  <c r="A655" i="17" l="1"/>
  <c r="C654" i="17"/>
  <c r="B654" i="17" s="1"/>
  <c r="C91" i="32" s="1"/>
  <c r="C31" i="38"/>
  <c r="C31" i="36"/>
  <c r="C31" i="43"/>
  <c r="E37" i="30"/>
  <c r="E37" i="38"/>
  <c r="E37" i="46"/>
  <c r="C31" i="30"/>
  <c r="E37" i="44"/>
  <c r="C31" i="40"/>
  <c r="E37" i="43"/>
  <c r="E37" i="39"/>
  <c r="E37" i="36"/>
  <c r="C31" i="33"/>
  <c r="E37" i="45"/>
  <c r="E37" i="41"/>
  <c r="C31" i="42"/>
  <c r="E37" i="33"/>
  <c r="C31" i="41"/>
  <c r="C31" i="37"/>
  <c r="C31" i="39"/>
  <c r="E37" i="42"/>
  <c r="C31" i="46"/>
  <c r="E37" i="40"/>
  <c r="E37" i="37"/>
  <c r="C31" i="44"/>
  <c r="C31" i="45"/>
  <c r="F651" i="11"/>
  <c r="A656" i="17" l="1"/>
  <c r="C655" i="17"/>
  <c r="B655" i="17" s="1"/>
  <c r="C92" i="32" s="1"/>
  <c r="F652" i="11"/>
  <c r="C656" i="17" l="1"/>
  <c r="B656" i="17" s="1"/>
  <c r="A657" i="17"/>
  <c r="KX52" i="32"/>
  <c r="CL52" i="32"/>
  <c r="F31" i="38" s="1"/>
  <c r="HB52" i="32"/>
  <c r="F31" i="44" s="1"/>
  <c r="KD52" i="32"/>
  <c r="FN52" i="32"/>
  <c r="F31" i="42" s="1"/>
  <c r="DZ52" i="32"/>
  <c r="F31" i="40" s="1"/>
  <c r="GH52" i="32"/>
  <c r="F31" i="43" s="1"/>
  <c r="LR52" i="32"/>
  <c r="ML52" i="32"/>
  <c r="DF52" i="32"/>
  <c r="F31" i="39" s="1"/>
  <c r="BR52" i="32"/>
  <c r="F31" i="37" s="1"/>
  <c r="NF52" i="32"/>
  <c r="J52" i="32"/>
  <c r="F31" i="30" s="1"/>
  <c r="HV52" i="32"/>
  <c r="F31" i="45" s="1"/>
  <c r="NZ52" i="32"/>
  <c r="AX52" i="32"/>
  <c r="F31" i="36" s="1"/>
  <c r="OT52" i="32"/>
  <c r="IP52" i="32"/>
  <c r="F31" i="46" s="1"/>
  <c r="JJ52" i="32"/>
  <c r="AD52" i="32"/>
  <c r="F31" i="33" s="1"/>
  <c r="ET52" i="32"/>
  <c r="F31" i="41" s="1"/>
  <c r="C93" i="32"/>
  <c r="F653" i="11"/>
  <c r="C657" i="17" l="1"/>
  <c r="B657" i="17" s="1"/>
  <c r="A658" i="17"/>
  <c r="F654" i="11"/>
  <c r="C658" i="17" l="1"/>
  <c r="B658" i="17" s="1"/>
  <c r="C95" i="32" s="1"/>
  <c r="A659" i="17"/>
  <c r="N37" i="38"/>
  <c r="K31" i="41"/>
  <c r="N37" i="41"/>
  <c r="N37" i="40"/>
  <c r="K31" i="37"/>
  <c r="K31" i="40"/>
  <c r="N37" i="36"/>
  <c r="K31" i="44"/>
  <c r="K31" i="46"/>
  <c r="K31" i="39"/>
  <c r="N37" i="43"/>
  <c r="K31" i="43"/>
  <c r="N37" i="44"/>
  <c r="K31" i="30"/>
  <c r="N37" i="30"/>
  <c r="K31" i="38"/>
  <c r="N37" i="39"/>
  <c r="N37" i="46"/>
  <c r="N37" i="33"/>
  <c r="N37" i="45"/>
  <c r="K31" i="42"/>
  <c r="N37" i="37"/>
  <c r="K31" i="45"/>
  <c r="K31" i="33"/>
  <c r="K31" i="36"/>
  <c r="N37" i="42"/>
  <c r="F655" i="11"/>
  <c r="A660" i="17" l="1"/>
  <c r="C659" i="17"/>
  <c r="B659" i="17" s="1"/>
  <c r="C96" i="32" s="1"/>
  <c r="F656" i="11"/>
  <c r="A661" i="17" l="1"/>
  <c r="C660" i="17"/>
  <c r="B660" i="17" s="1"/>
  <c r="C97" i="32" s="1"/>
  <c r="HB53" i="32"/>
  <c r="N31" i="44" s="1"/>
  <c r="NZ53" i="32"/>
  <c r="BR53" i="32"/>
  <c r="N31" i="37" s="1"/>
  <c r="J53" i="32"/>
  <c r="N31" i="30" s="1"/>
  <c r="JJ53" i="32"/>
  <c r="ML53" i="32"/>
  <c r="DF53" i="32"/>
  <c r="N31" i="39" s="1"/>
  <c r="AX53" i="32"/>
  <c r="N31" i="36" s="1"/>
  <c r="AD53" i="32"/>
  <c r="N31" i="33" s="1"/>
  <c r="LR53" i="32"/>
  <c r="GH53" i="32"/>
  <c r="N31" i="43" s="1"/>
  <c r="NF53" i="32"/>
  <c r="ET53" i="32"/>
  <c r="N31" i="41" s="1"/>
  <c r="HV53" i="32"/>
  <c r="N31" i="45" s="1"/>
  <c r="OT53" i="32"/>
  <c r="KD53" i="32"/>
  <c r="FN53" i="32"/>
  <c r="N31" i="42" s="1"/>
  <c r="KX53" i="32"/>
  <c r="IP53" i="32"/>
  <c r="N31" i="46" s="1"/>
  <c r="DZ53" i="32"/>
  <c r="N31" i="40" s="1"/>
  <c r="CL53" i="32"/>
  <c r="N31" i="38" s="1"/>
  <c r="F657" i="11"/>
  <c r="C661" i="17" l="1"/>
  <c r="B661" i="17" s="1"/>
  <c r="C98" i="32" s="1"/>
  <c r="A662" i="17"/>
  <c r="F658" i="11"/>
  <c r="C662" i="17" l="1"/>
  <c r="B662" i="17" s="1"/>
  <c r="C99" i="32" s="1"/>
  <c r="A663" i="17"/>
  <c r="F659" i="11"/>
  <c r="A664" i="17" l="1"/>
  <c r="C663" i="17"/>
  <c r="B663" i="17" s="1"/>
  <c r="F660" i="11"/>
  <c r="C664" i="17" l="1"/>
  <c r="B664" i="17" s="1"/>
  <c r="A665" i="17"/>
  <c r="Q23" i="42"/>
  <c r="Q23" i="36"/>
  <c r="Q23" i="45"/>
  <c r="H29" i="49"/>
  <c r="Q23" i="38"/>
  <c r="Q23" i="33"/>
  <c r="Q23" i="30"/>
  <c r="Q23" i="37"/>
  <c r="Q23" i="41"/>
  <c r="Q23" i="46"/>
  <c r="Q23" i="43"/>
  <c r="Q23" i="40"/>
  <c r="Q23" i="44"/>
  <c r="Q23" i="39"/>
  <c r="F661" i="11"/>
  <c r="C665" i="17" l="1"/>
  <c r="B665" i="17" s="1"/>
  <c r="A666" i="17"/>
  <c r="I29" i="49"/>
  <c r="F662" i="11"/>
  <c r="A667" i="17" l="1"/>
  <c r="C666" i="17"/>
  <c r="B666" i="17" s="1"/>
  <c r="O24" i="45"/>
  <c r="F36" i="30"/>
  <c r="F36" i="33"/>
  <c r="P36" i="37"/>
  <c r="F36" i="38"/>
  <c r="F36" i="44"/>
  <c r="P36" i="41"/>
  <c r="P36" i="45"/>
  <c r="F36" i="40"/>
  <c r="F36" i="39"/>
  <c r="P36" i="44"/>
  <c r="P36" i="40"/>
  <c r="P36" i="33"/>
  <c r="O24" i="36"/>
  <c r="P36" i="38"/>
  <c r="F36" i="42"/>
  <c r="O24" i="41"/>
  <c r="F36" i="45"/>
  <c r="O24" i="44"/>
  <c r="O24" i="46"/>
  <c r="O24" i="40"/>
  <c r="O24" i="38"/>
  <c r="O24" i="37"/>
  <c r="P36" i="43"/>
  <c r="P36" i="30"/>
  <c r="F36" i="43"/>
  <c r="O24" i="42"/>
  <c r="O24" i="30"/>
  <c r="O24" i="33"/>
  <c r="P36" i="46"/>
  <c r="F36" i="37"/>
  <c r="P36" i="39"/>
  <c r="P36" i="42"/>
  <c r="F36" i="41"/>
  <c r="F36" i="36"/>
  <c r="F36" i="46"/>
  <c r="P36" i="36"/>
  <c r="O24" i="39"/>
  <c r="O24" i="43"/>
  <c r="R23" i="41"/>
  <c r="R23" i="44"/>
  <c r="R23" i="46"/>
  <c r="R23" i="38"/>
  <c r="R23" i="42"/>
  <c r="R23" i="43"/>
  <c r="R23" i="45"/>
  <c r="R23" i="37"/>
  <c r="R23" i="36"/>
  <c r="R23" i="30"/>
  <c r="R23" i="33"/>
  <c r="R23" i="39"/>
  <c r="R23" i="40"/>
  <c r="F663" i="11"/>
  <c r="C667" i="17" l="1"/>
  <c r="B667" i="17" s="1"/>
  <c r="A668" i="17"/>
  <c r="H36" i="45"/>
  <c r="O25" i="30"/>
  <c r="Q36" i="43"/>
  <c r="Q36" i="38"/>
  <c r="O25" i="38"/>
  <c r="H36" i="33"/>
  <c r="H36" i="44"/>
  <c r="O25" i="46"/>
  <c r="Q36" i="46"/>
  <c r="Q36" i="33"/>
  <c r="Q36" i="37"/>
  <c r="H36" i="41"/>
  <c r="H36" i="37"/>
  <c r="H36" i="43"/>
  <c r="O25" i="40"/>
  <c r="H36" i="38"/>
  <c r="O25" i="36"/>
  <c r="O25" i="33"/>
  <c r="Q36" i="40"/>
  <c r="Q36" i="36"/>
  <c r="Q36" i="41"/>
  <c r="Q36" i="39"/>
  <c r="Q36" i="45"/>
  <c r="Q36" i="42"/>
  <c r="O25" i="41"/>
  <c r="H36" i="36"/>
  <c r="O25" i="39"/>
  <c r="H36" i="39"/>
  <c r="H36" i="30"/>
  <c r="Q36" i="30"/>
  <c r="O25" i="43"/>
  <c r="H36" i="46"/>
  <c r="O25" i="45"/>
  <c r="O25" i="42"/>
  <c r="H36" i="42"/>
  <c r="O25" i="37"/>
  <c r="H36" i="40"/>
  <c r="O25" i="44"/>
  <c r="Q36" i="44"/>
  <c r="F664" i="11"/>
  <c r="A669" i="17" l="1"/>
  <c r="C668" i="17"/>
  <c r="B668" i="17" s="1"/>
  <c r="O26" i="46"/>
  <c r="R36" i="46"/>
  <c r="I36" i="30"/>
  <c r="I36" i="37"/>
  <c r="R36" i="33"/>
  <c r="R36" i="43"/>
  <c r="R36" i="42"/>
  <c r="R36" i="45"/>
  <c r="R36" i="39"/>
  <c r="O26" i="43"/>
  <c r="R36" i="38"/>
  <c r="O26" i="38"/>
  <c r="O26" i="42"/>
  <c r="I36" i="39"/>
  <c r="I36" i="42"/>
  <c r="R36" i="30"/>
  <c r="O26" i="36"/>
  <c r="I36" i="45"/>
  <c r="R36" i="40"/>
  <c r="I36" i="38"/>
  <c r="R36" i="36"/>
  <c r="O26" i="37"/>
  <c r="R36" i="37"/>
  <c r="I36" i="36"/>
  <c r="O26" i="44"/>
  <c r="R36" i="41"/>
  <c r="R36" i="44"/>
  <c r="I36" i="43"/>
  <c r="I36" i="44"/>
  <c r="O26" i="41"/>
  <c r="I36" i="40"/>
  <c r="I36" i="41"/>
  <c r="O26" i="40"/>
  <c r="O26" i="39"/>
  <c r="I36" i="46"/>
  <c r="I36" i="33"/>
  <c r="O26" i="45"/>
  <c r="O26" i="30"/>
  <c r="O26" i="33"/>
  <c r="F665" i="11"/>
  <c r="A670" i="17" l="1"/>
  <c r="C669" i="17"/>
  <c r="B669" i="17" s="1"/>
  <c r="O27" i="45"/>
  <c r="O27" i="39"/>
  <c r="O27" i="33"/>
  <c r="O27" i="41"/>
  <c r="O27" i="43"/>
  <c r="O27" i="46"/>
  <c r="O27" i="38"/>
  <c r="O27" i="42"/>
  <c r="O27" i="44"/>
  <c r="O27" i="30"/>
  <c r="O27" i="36"/>
  <c r="O27" i="37"/>
  <c r="O27" i="40"/>
  <c r="F666" i="11"/>
  <c r="A671" i="17" l="1"/>
  <c r="C670" i="17"/>
  <c r="B670" i="17" s="1"/>
  <c r="G29" i="49" s="1"/>
  <c r="K8" i="43"/>
  <c r="K8" i="45"/>
  <c r="K8" i="46"/>
  <c r="K8" i="37"/>
  <c r="K8" i="33"/>
  <c r="K8" i="41"/>
  <c r="J29" i="49"/>
  <c r="K8" i="44"/>
  <c r="K8" i="40"/>
  <c r="K8" i="42"/>
  <c r="K8" i="49"/>
  <c r="K8" i="30"/>
  <c r="K8" i="39"/>
  <c r="K8" i="36"/>
  <c r="K8" i="38"/>
  <c r="F667" i="11"/>
  <c r="C671" i="17" l="1"/>
  <c r="B671" i="17" s="1"/>
  <c r="C13" i="49" s="1"/>
  <c r="A672" i="17"/>
  <c r="F668" i="11"/>
  <c r="A673" i="17" l="1"/>
  <c r="C672" i="17"/>
  <c r="B672" i="17" s="1"/>
  <c r="G30" i="49" s="1"/>
  <c r="F669" i="11"/>
  <c r="A674" i="17" l="1"/>
  <c r="C673" i="17"/>
  <c r="B673" i="17" s="1"/>
  <c r="G31" i="49" s="1"/>
  <c r="F670" i="11"/>
  <c r="A675" i="17" l="1"/>
  <c r="C674" i="17"/>
  <c r="B674" i="17" s="1"/>
  <c r="G32" i="49" s="1"/>
  <c r="F671" i="11"/>
  <c r="A676" i="17" l="1"/>
  <c r="C675" i="17"/>
  <c r="B675" i="17" s="1"/>
  <c r="G33" i="49" s="1"/>
  <c r="F672" i="11"/>
  <c r="C676" i="17" l="1"/>
  <c r="B676" i="17" s="1"/>
  <c r="G34" i="49" s="1"/>
  <c r="A677" i="17"/>
  <c r="F673" i="11"/>
  <c r="C677" i="17" l="1"/>
  <c r="B677" i="17" s="1"/>
  <c r="G35" i="49" s="1"/>
  <c r="A678" i="17"/>
  <c r="F674" i="11"/>
  <c r="A679" i="17" l="1"/>
  <c r="C678" i="17"/>
  <c r="B678" i="17" s="1"/>
  <c r="G36" i="49" s="1"/>
  <c r="F675" i="11"/>
  <c r="A680" i="17" l="1"/>
  <c r="C679" i="17"/>
  <c r="B679" i="17" s="1"/>
  <c r="G37" i="49" s="1"/>
  <c r="F676" i="11"/>
  <c r="C680" i="17" l="1"/>
  <c r="B680" i="17" s="1"/>
  <c r="G38" i="49" s="1"/>
  <c r="A681" i="17"/>
  <c r="C681" i="17" s="1"/>
  <c r="B681" i="17" s="1"/>
  <c r="G39" i="49" s="1"/>
  <c r="F677" i="11"/>
  <c r="F678" i="11" l="1"/>
  <c r="F679" i="11" l="1"/>
  <c r="F680" i="11" l="1"/>
  <c r="F681" i="11" l="1"/>
  <c r="F682" i="11" l="1"/>
  <c r="F683" i="11" l="1"/>
  <c r="F684" i="11" l="1"/>
  <c r="F685" i="11" l="1"/>
  <c r="F686" i="11" l="1"/>
  <c r="F687" i="11" l="1"/>
  <c r="F688" i="11" l="1"/>
  <c r="F689" i="11" l="1"/>
  <c r="F690" i="11" l="1"/>
  <c r="F691" i="11" l="1"/>
  <c r="F692" i="11" l="1"/>
  <c r="F693" i="11" l="1"/>
  <c r="F694" i="11" l="1"/>
  <c r="F695" i="11" l="1"/>
  <c r="F696" i="11" l="1"/>
  <c r="F697" i="11" l="1"/>
  <c r="F698" i="11" l="1"/>
  <c r="F699" i="11" l="1"/>
  <c r="F700" i="11" l="1"/>
  <c r="F701" i="11" l="1"/>
  <c r="F702" i="11" l="1"/>
  <c r="F703" i="11" l="1"/>
  <c r="F704" i="11" l="1"/>
  <c r="F705" i="11" l="1"/>
  <c r="F706" i="11" l="1"/>
  <c r="F707" i="11" l="1"/>
  <c r="F708" i="11" l="1"/>
  <c r="F709" i="11" l="1"/>
  <c r="F710" i="11" l="1"/>
  <c r="F711" i="11" l="1"/>
  <c r="F712" i="11" l="1"/>
  <c r="F713" i="11" l="1"/>
  <c r="F714" i="11" l="1"/>
  <c r="F715" i="11" l="1"/>
  <c r="F716" i="11" l="1"/>
  <c r="F717" i="11" l="1"/>
  <c r="F718" i="11" l="1"/>
  <c r="F719" i="11" l="1"/>
  <c r="F720" i="11" l="1"/>
  <c r="F721" i="11" l="1"/>
  <c r="F722" i="11" l="1"/>
  <c r="F723" i="11" l="1"/>
  <c r="F724" i="11" l="1"/>
  <c r="F725" i="11" l="1"/>
  <c r="F726" i="11" l="1"/>
  <c r="F727" i="11" l="1"/>
  <c r="F728" i="11" l="1"/>
  <c r="F729" i="11" l="1"/>
  <c r="F730" i="11" l="1"/>
  <c r="F731" i="11" l="1"/>
  <c r="F732" i="11" l="1"/>
  <c r="F733" i="11" l="1"/>
  <c r="F734" i="11" l="1"/>
  <c r="F735" i="11" l="1"/>
  <c r="F736" i="11" l="1"/>
  <c r="F737" i="11" l="1"/>
  <c r="F738" i="11" l="1"/>
  <c r="F739" i="11" l="1"/>
  <c r="F740" i="11" l="1"/>
  <c r="F741" i="11" l="1"/>
  <c r="F742" i="11" l="1"/>
  <c r="F743" i="11" l="1"/>
  <c r="F744" i="11" l="1"/>
  <c r="F745" i="11" l="1"/>
  <c r="F746" i="11" l="1"/>
  <c r="F747" i="11" l="1"/>
  <c r="F748" i="11" l="1"/>
  <c r="F749" i="11" l="1"/>
  <c r="F750" i="11" l="1"/>
  <c r="F751" i="11" l="1"/>
  <c r="F752" i="11" l="1"/>
  <c r="F753" i="11" l="1"/>
  <c r="F754" i="11" l="1"/>
  <c r="F755" i="11" l="1"/>
  <c r="F756" i="11" l="1"/>
  <c r="F757" i="11" l="1"/>
  <c r="F758" i="11" l="1"/>
  <c r="F759" i="11" l="1"/>
  <c r="F760" i="11" l="1"/>
  <c r="F761" i="11" l="1"/>
  <c r="F762" i="11" l="1"/>
  <c r="F763" i="11" l="1"/>
  <c r="F764" i="11" l="1"/>
  <c r="F765" i="11" l="1"/>
  <c r="F766" i="11" l="1"/>
  <c r="F767" i="11" l="1"/>
  <c r="F768" i="11" l="1"/>
  <c r="F769" i="11" l="1"/>
  <c r="F770" i="11" l="1"/>
  <c r="F771" i="11" l="1"/>
  <c r="F772" i="11" l="1"/>
  <c r="F773" i="11" l="1"/>
  <c r="F774" i="11" l="1"/>
  <c r="F775" i="11" l="1"/>
  <c r="F776" i="11" l="1"/>
  <c r="F777" i="11" l="1"/>
  <c r="F778" i="11" l="1"/>
  <c r="F779" i="11" l="1"/>
  <c r="F780" i="11" l="1"/>
  <c r="F781" i="11" l="1"/>
  <c r="F782" i="11" l="1"/>
  <c r="F783" i="11" l="1"/>
  <c r="F784" i="11" l="1"/>
  <c r="F785" i="11" l="1"/>
  <c r="F786" i="11" l="1"/>
  <c r="F787" i="11" l="1"/>
  <c r="F788" i="11" l="1"/>
  <c r="F789" i="11" l="1"/>
  <c r="F790" i="11" l="1"/>
  <c r="F791" i="11" l="1"/>
  <c r="F792" i="11" l="1"/>
  <c r="F793" i="11" l="1"/>
  <c r="F794" i="11" l="1"/>
  <c r="F795" i="11" l="1"/>
  <c r="F796" i="11" l="1"/>
  <c r="F797" i="11" l="1"/>
  <c r="F798" i="11" l="1"/>
  <c r="F799" i="11" l="1"/>
  <c r="F800" i="11" l="1"/>
  <c r="F801" i="11" l="1"/>
  <c r="F802" i="11" l="1"/>
  <c r="F803" i="11" l="1"/>
  <c r="F804" i="11" l="1"/>
  <c r="F805" i="11" l="1"/>
  <c r="F806" i="11" l="1"/>
  <c r="F807" i="11" l="1"/>
  <c r="F808" i="11" l="1"/>
  <c r="F809" i="11" l="1"/>
  <c r="F810" i="11" l="1"/>
  <c r="F811" i="11" l="1"/>
  <c r="F812" i="11" l="1"/>
  <c r="F813" i="11" l="1"/>
  <c r="F814" i="11" l="1"/>
  <c r="F815" i="11" l="1"/>
  <c r="F816" i="11" l="1"/>
  <c r="F817" i="11" l="1"/>
  <c r="F818" i="11" l="1"/>
  <c r="F819" i="11" l="1"/>
  <c r="F820" i="11" l="1"/>
  <c r="F821" i="11" l="1"/>
  <c r="F822" i="11" l="1"/>
  <c r="F823" i="11" l="1"/>
  <c r="F824" i="11" l="1"/>
  <c r="F825" i="11" l="1"/>
  <c r="F826" i="11" l="1"/>
  <c r="F827" i="11" l="1"/>
  <c r="F828" i="11" l="1"/>
  <c r="F829" i="11" l="1"/>
  <c r="F830" i="11" l="1"/>
  <c r="F831" i="11" l="1"/>
  <c r="F832" i="11" l="1"/>
  <c r="F833" i="11" l="1"/>
  <c r="F834" i="11" l="1"/>
  <c r="F835" i="11" l="1"/>
  <c r="F836" i="11" l="1"/>
  <c r="F837" i="11" l="1"/>
  <c r="F838" i="11" l="1"/>
  <c r="F839" i="11" l="1"/>
  <c r="F840" i="11" l="1"/>
  <c r="F841" i="11" l="1"/>
  <c r="F842" i="11" l="1"/>
  <c r="F843" i="11" l="1"/>
  <c r="F844" i="11" l="1"/>
  <c r="F845" i="11" l="1"/>
  <c r="F846" i="11" l="1"/>
  <c r="F847" i="11" l="1"/>
  <c r="F848" i="11" l="1"/>
  <c r="F849" i="11" l="1"/>
  <c r="F850" i="11" l="1"/>
  <c r="F851" i="11" l="1"/>
  <c r="F852" i="11" l="1"/>
  <c r="F853" i="11" l="1"/>
  <c r="F854" i="11" l="1"/>
  <c r="F855" i="11" l="1"/>
  <c r="F856" i="11" l="1"/>
  <c r="F857" i="11" l="1"/>
  <c r="F858" i="11" l="1"/>
  <c r="F859" i="11" l="1"/>
  <c r="F860" i="11" l="1"/>
  <c r="F861" i="11" l="1"/>
  <c r="F862" i="11" l="1"/>
  <c r="F863" i="11" l="1"/>
  <c r="F864" i="11" l="1"/>
  <c r="F865" i="11" l="1"/>
  <c r="F866" i="11" l="1"/>
  <c r="F867" i="11" l="1"/>
  <c r="F868" i="11" l="1"/>
  <c r="F869" i="11" l="1"/>
  <c r="F870" i="11" l="1"/>
  <c r="F871" i="11" l="1"/>
  <c r="F872" i="11" l="1"/>
  <c r="F873" i="11" l="1"/>
  <c r="F874" i="11" l="1"/>
  <c r="F875" i="11" l="1"/>
  <c r="F876" i="11" l="1"/>
  <c r="F877" i="11" l="1"/>
  <c r="F878" i="11" l="1"/>
  <c r="F879" i="11" l="1"/>
  <c r="F880" i="11" l="1"/>
  <c r="F881" i="11" l="1"/>
  <c r="F882" i="11" l="1"/>
  <c r="F883" i="11" l="1"/>
  <c r="F884" i="11" l="1"/>
  <c r="F885" i="11" l="1"/>
  <c r="F886" i="11" l="1"/>
  <c r="F887" i="11" l="1"/>
  <c r="F888" i="11" l="1"/>
  <c r="F889" i="11" l="1"/>
  <c r="F890" i="11" l="1"/>
  <c r="F891" i="11" l="1"/>
  <c r="F892" i="11" l="1"/>
  <c r="F893" i="11" l="1"/>
  <c r="F894" i="11" l="1"/>
  <c r="F895" i="11" l="1"/>
  <c r="F896" i="11" l="1"/>
  <c r="F897" i="11" l="1"/>
  <c r="F898" i="11" l="1"/>
  <c r="F899" i="11" l="1"/>
  <c r="F900" i="11" l="1"/>
  <c r="F901" i="11" l="1"/>
  <c r="F902" i="11" l="1"/>
  <c r="F903" i="11" l="1"/>
  <c r="F904" i="11" l="1"/>
  <c r="F905" i="11" l="1"/>
  <c r="F906" i="11" l="1"/>
  <c r="F907" i="11" l="1"/>
  <c r="F908" i="11" l="1"/>
  <c r="F909" i="11" l="1"/>
  <c r="F910" i="11" l="1"/>
  <c r="F911" i="11" l="1"/>
  <c r="F912" i="11" l="1"/>
  <c r="F913" i="11" l="1"/>
  <c r="F914" i="11" l="1"/>
  <c r="F915" i="11" l="1"/>
  <c r="F916" i="11" l="1"/>
  <c r="F917" i="11" l="1"/>
  <c r="F918" i="11" l="1"/>
  <c r="F919" i="11" l="1"/>
  <c r="F920" i="11" l="1"/>
  <c r="F921" i="11" l="1"/>
  <c r="F922" i="11" l="1"/>
  <c r="F923" i="11" l="1"/>
  <c r="F924" i="11" l="1"/>
  <c r="F925" i="11" l="1"/>
  <c r="F926" i="11" l="1"/>
  <c r="F927" i="11" l="1"/>
  <c r="F928" i="11" l="1"/>
  <c r="F929" i="11" l="1"/>
  <c r="F930" i="11" l="1"/>
  <c r="F931" i="11" l="1"/>
  <c r="F932" i="11" l="1"/>
  <c r="F933" i="11" l="1"/>
  <c r="F934" i="11" l="1"/>
  <c r="F935" i="11" l="1"/>
  <c r="F936" i="11" l="1"/>
  <c r="F937" i="11" l="1"/>
  <c r="F938" i="11" l="1"/>
  <c r="F939" i="11" l="1"/>
  <c r="F940" i="11" l="1"/>
  <c r="F941" i="11" l="1"/>
  <c r="F942" i="11" l="1"/>
  <c r="F943" i="11" l="1"/>
  <c r="F944" i="11" l="1"/>
  <c r="F945" i="11" l="1"/>
  <c r="F946" i="11" l="1"/>
  <c r="F947" i="11" l="1"/>
  <c r="F948" i="11" l="1"/>
  <c r="F949" i="11" l="1"/>
  <c r="F950" i="11" l="1"/>
  <c r="F951" i="11" l="1"/>
  <c r="F952" i="11" l="1"/>
  <c r="F953" i="11" l="1"/>
  <c r="F954" i="11" l="1"/>
  <c r="F955" i="11" l="1"/>
  <c r="F956" i="11" l="1"/>
  <c r="F957" i="11" l="1"/>
  <c r="F958" i="11" l="1"/>
  <c r="F959" i="11" l="1"/>
  <c r="F960" i="11" l="1"/>
  <c r="F961" i="11" l="1"/>
  <c r="F962" i="11" l="1"/>
  <c r="F963" i="11" l="1"/>
  <c r="F964" i="11" l="1"/>
  <c r="F965" i="11" l="1"/>
  <c r="F966" i="11" l="1"/>
  <c r="F967" i="11" l="1"/>
  <c r="F968" i="11" l="1"/>
  <c r="F969" i="11" l="1"/>
  <c r="F970" i="11" l="1"/>
  <c r="F971" i="11" l="1"/>
  <c r="F972" i="11" l="1"/>
  <c r="F973" i="11" l="1"/>
  <c r="F974" i="11" l="1"/>
  <c r="F975" i="11" l="1"/>
  <c r="F976" i="11" l="1"/>
  <c r="F977" i="11" l="1"/>
  <c r="F978" i="11" l="1"/>
  <c r="F979" i="11" l="1"/>
  <c r="F980" i="11" l="1"/>
  <c r="F981" i="11" l="1"/>
  <c r="F982" i="11" l="1"/>
  <c r="F983" i="11" l="1"/>
  <c r="F984" i="11" l="1"/>
  <c r="F985" i="11" l="1"/>
  <c r="F986" i="11" l="1"/>
  <c r="F987" i="11" l="1"/>
  <c r="F988" i="11" l="1"/>
  <c r="F989" i="11" l="1"/>
  <c r="F990" i="11" l="1"/>
  <c r="F991" i="11" l="1"/>
  <c r="F992" i="11" l="1"/>
  <c r="F993" i="11" l="1"/>
  <c r="F994" i="11" l="1"/>
  <c r="F995" i="11" l="1"/>
  <c r="F996" i="11" l="1"/>
  <c r="F997" i="11" l="1"/>
  <c r="F998" i="11" l="1"/>
  <c r="F999" i="11" l="1"/>
  <c r="F1000" i="11" l="1"/>
  <c r="F1001" i="11" l="1"/>
  <c r="F1002" i="11" l="1"/>
  <c r="F1003" i="11" l="1"/>
  <c r="F1004" i="11" l="1"/>
  <c r="F1005" i="11" l="1"/>
  <c r="F1006" i="11" l="1"/>
  <c r="F1007" i="11" l="1"/>
  <c r="F1008" i="11" l="1"/>
  <c r="F1009" i="11" l="1"/>
  <c r="F1010" i="11" l="1"/>
  <c r="F1011" i="11" l="1"/>
  <c r="F1012" i="11" l="1"/>
  <c r="F1013" i="11" l="1"/>
  <c r="F1014" i="11" l="1"/>
  <c r="F1015" i="11" l="1"/>
  <c r="F1016" i="11" l="1"/>
  <c r="F1017" i="11" l="1"/>
  <c r="F1018" i="11" l="1"/>
  <c r="F1019" i="11" l="1"/>
  <c r="F1020" i="11" l="1"/>
  <c r="F1021" i="11" l="1"/>
  <c r="F1022" i="11" l="1"/>
  <c r="F1023" i="11" l="1"/>
  <c r="F1024" i="11" l="1"/>
  <c r="F1025" i="11" l="1"/>
  <c r="F1026" i="11" l="1"/>
  <c r="F1027" i="11" l="1"/>
  <c r="F1028" i="11" l="1"/>
  <c r="F1029" i="11" l="1"/>
  <c r="F1030" i="11" l="1"/>
  <c r="F1031" i="11" l="1"/>
  <c r="F1032" i="11" l="1"/>
  <c r="F1033" i="11" l="1"/>
  <c r="F1034" i="11" l="1"/>
  <c r="F1035" i="11" l="1"/>
  <c r="F1036" i="11" l="1"/>
  <c r="F1037" i="11" l="1"/>
  <c r="F1038" i="11" l="1"/>
  <c r="F1039" i="11" l="1"/>
  <c r="F1040" i="11" l="1"/>
  <c r="F1041" i="11" l="1"/>
  <c r="F1042" i="11" l="1"/>
  <c r="F1043" i="11" l="1"/>
  <c r="F1044" i="11" l="1"/>
  <c r="F1045" i="11" l="1"/>
  <c r="F1046" i="11" l="1"/>
  <c r="F1047" i="11" l="1"/>
  <c r="F1048" i="11" l="1"/>
  <c r="F1049" i="11" l="1"/>
  <c r="F1050" i="11" l="1"/>
  <c r="F1051" i="11" l="1"/>
  <c r="F1052" i="11" l="1"/>
  <c r="F1053" i="11" l="1"/>
  <c r="F1054" i="11" l="1"/>
  <c r="F1055" i="11" l="1"/>
  <c r="F1056" i="11" l="1"/>
  <c r="F1057" i="11" l="1"/>
  <c r="F1058" i="11" l="1"/>
  <c r="F1059" i="11" l="1"/>
  <c r="F1060" i="11" l="1"/>
  <c r="F1061" i="11" l="1"/>
  <c r="F1062" i="11" l="1"/>
  <c r="F1063" i="11" l="1"/>
  <c r="F1064" i="11" l="1"/>
  <c r="F1065" i="11" l="1"/>
  <c r="F1066" i="11" l="1"/>
  <c r="F1067" i="11" l="1"/>
  <c r="F1068" i="11" l="1"/>
  <c r="F1069" i="11" l="1"/>
  <c r="F1070" i="11" l="1"/>
  <c r="F1071" i="11" l="1"/>
  <c r="F1072" i="11" l="1"/>
  <c r="F1073" i="11" l="1"/>
  <c r="F1074" i="11" l="1"/>
  <c r="F1075" i="11" l="1"/>
  <c r="F1076" i="11" l="1"/>
  <c r="F1077" i="11" l="1"/>
  <c r="F1078" i="11" l="1"/>
  <c r="F1079" i="11" l="1"/>
  <c r="F1080" i="11" l="1"/>
  <c r="F1081" i="11" l="1"/>
  <c r="F1082" i="11" l="1"/>
  <c r="F1083" i="11" l="1"/>
  <c r="F1084" i="11" l="1"/>
  <c r="F1085" i="11" l="1"/>
  <c r="F1086" i="11" l="1"/>
  <c r="F1087" i="11" l="1"/>
  <c r="F1088" i="11" l="1"/>
  <c r="F1089" i="11" l="1"/>
  <c r="F1090" i="11" l="1"/>
  <c r="F1091" i="11" l="1"/>
  <c r="F1092" i="11" l="1"/>
  <c r="F1093" i="11" l="1"/>
  <c r="F1094" i="11" l="1"/>
  <c r="F1095" i="11" l="1"/>
  <c r="F1096" i="11" l="1"/>
  <c r="F1097" i="11" l="1"/>
  <c r="F1098" i="11" l="1"/>
  <c r="F1099" i="11" l="1"/>
  <c r="F1100" i="11" l="1"/>
  <c r="F1101" i="11" l="1"/>
  <c r="F1102" i="11" l="1"/>
  <c r="F1103" i="11" l="1"/>
  <c r="F1104" i="11" l="1"/>
  <c r="F1105" i="11" l="1"/>
  <c r="F1106" i="11" l="1"/>
  <c r="F1107" i="11" l="1"/>
  <c r="F1108" i="11" l="1"/>
  <c r="F1109" i="11" l="1"/>
  <c r="F1110" i="11" l="1"/>
  <c r="F1111" i="11" l="1"/>
  <c r="F1112" i="11" l="1"/>
  <c r="F1113" i="11" l="1"/>
  <c r="F1114" i="11" l="1"/>
  <c r="F1115" i="11" l="1"/>
  <c r="F1116" i="11" l="1"/>
  <c r="F1117" i="11" l="1"/>
  <c r="F1118" i="11" l="1"/>
  <c r="F1119" i="11" l="1"/>
  <c r="F1120" i="11" l="1"/>
  <c r="F1121" i="11" l="1"/>
  <c r="F1122" i="11" l="1"/>
  <c r="F1123" i="11" l="1"/>
  <c r="F1124" i="11" l="1"/>
  <c r="F1125" i="11" l="1"/>
  <c r="F1126" i="11" l="1"/>
  <c r="F1127" i="11" l="1"/>
  <c r="F1128" i="11" l="1"/>
  <c r="F1129" i="11" l="1"/>
  <c r="F1130" i="11" l="1"/>
  <c r="F1131" i="11" l="1"/>
  <c r="F1132" i="11" l="1"/>
  <c r="F1133" i="11" l="1"/>
  <c r="F1134" i="11" l="1"/>
  <c r="F1135" i="11" l="1"/>
  <c r="F1136" i="11" l="1"/>
  <c r="F1137" i="11" l="1"/>
  <c r="F1138" i="11" l="1"/>
  <c r="F1139" i="11" l="1"/>
  <c r="F1140" i="11" l="1"/>
  <c r="F1141" i="11" l="1"/>
  <c r="F1142" i="11" l="1"/>
  <c r="F1143" i="11" l="1"/>
  <c r="F1144" i="11" l="1"/>
  <c r="F1145" i="11" l="1"/>
  <c r="F1146" i="11" l="1"/>
  <c r="F1147" i="11" l="1"/>
  <c r="F1148" i="11" l="1"/>
  <c r="F1149" i="11" l="1"/>
  <c r="F1150" i="11" l="1"/>
  <c r="F1151" i="11" l="1"/>
  <c r="F1152" i="11" l="1"/>
  <c r="F1153" i="11" l="1"/>
  <c r="F1154" i="11" l="1"/>
  <c r="F1155" i="11" l="1"/>
  <c r="F1156" i="11" l="1"/>
  <c r="F1157" i="11" l="1"/>
  <c r="F1158" i="11" l="1"/>
  <c r="F1159" i="11" l="1"/>
  <c r="F1160" i="11" l="1"/>
  <c r="F1161" i="11" l="1"/>
  <c r="F1162" i="11" l="1"/>
  <c r="F1163" i="11" l="1"/>
  <c r="F1164" i="11" l="1"/>
  <c r="F1165" i="11" l="1"/>
  <c r="F1166" i="11" l="1"/>
  <c r="F1167" i="11" l="1"/>
  <c r="F1168" i="11" l="1"/>
  <c r="F1169" i="11" l="1"/>
  <c r="F1170" i="11" l="1"/>
  <c r="F1171" i="11" l="1"/>
  <c r="F1172" i="11" l="1"/>
  <c r="F1173" i="11" l="1"/>
  <c r="F1174" i="11" l="1"/>
  <c r="F1175" i="11" l="1"/>
  <c r="F1176" i="11" l="1"/>
  <c r="F1177" i="11" l="1"/>
  <c r="F1178" i="11" l="1"/>
  <c r="F1179" i="11" l="1"/>
  <c r="F1180" i="11" l="1"/>
  <c r="F1181" i="11" l="1"/>
  <c r="F1182" i="11" l="1"/>
  <c r="F1183" i="11" l="1"/>
  <c r="F1184" i="11" l="1"/>
  <c r="F1185" i="11" l="1"/>
  <c r="F1186" i="11" l="1"/>
  <c r="F1187" i="11" l="1"/>
  <c r="F1188" i="11" l="1"/>
  <c r="F1189" i="11" l="1"/>
  <c r="F1190" i="11" l="1"/>
  <c r="F1191" i="11" l="1"/>
  <c r="F1192" i="11" l="1"/>
  <c r="F1193" i="11" l="1"/>
  <c r="F1194" i="11" l="1"/>
  <c r="F1195" i="11" l="1"/>
  <c r="F1196" i="11" l="1"/>
  <c r="F1197" i="11" l="1"/>
  <c r="F1198" i="11" l="1"/>
  <c r="F1199" i="11" l="1"/>
  <c r="F1200" i="11" l="1"/>
  <c r="F1201" i="11" l="1"/>
  <c r="F1202" i="11" l="1"/>
  <c r="F1203" i="11" l="1"/>
  <c r="F1204" i="11" l="1"/>
  <c r="F1205" i="11" l="1"/>
  <c r="F1206" i="11" l="1"/>
  <c r="F1207" i="11" l="1"/>
  <c r="F1208" i="11" l="1"/>
  <c r="F1209" i="11" l="1"/>
  <c r="F1210" i="11" l="1"/>
  <c r="F1211" i="11" l="1"/>
  <c r="F1212" i="11" l="1"/>
  <c r="F1213" i="11" l="1"/>
  <c r="F1214" i="11" l="1"/>
  <c r="F1215" i="11" l="1"/>
  <c r="F1216" i="11" l="1"/>
  <c r="F1217" i="11" l="1"/>
  <c r="F1218" i="11" l="1"/>
  <c r="F1219" i="11" l="1"/>
  <c r="F1220" i="11" l="1"/>
  <c r="F1221" i="11" l="1"/>
  <c r="F1222" i="11" l="1"/>
  <c r="F1223" i="11" l="1"/>
  <c r="F1224" i="11" l="1"/>
  <c r="F1225" i="11" l="1"/>
  <c r="F1226" i="11" l="1"/>
  <c r="F1227" i="11" l="1"/>
  <c r="F1228" i="11" l="1"/>
  <c r="F1229" i="11" l="1"/>
  <c r="F1230" i="11" l="1"/>
  <c r="F1231" i="11" l="1"/>
  <c r="F1232" i="11" l="1"/>
  <c r="F1233" i="11" l="1"/>
  <c r="F1234" i="11" l="1"/>
  <c r="F1235" i="11" l="1"/>
  <c r="F1236" i="11" l="1"/>
  <c r="F1237" i="11" l="1"/>
  <c r="F1238" i="11" l="1"/>
  <c r="F1239" i="11" l="1"/>
  <c r="F1240" i="11" l="1"/>
  <c r="F1241" i="11" l="1"/>
  <c r="F1242" i="11" l="1"/>
  <c r="F1243" i="11" l="1"/>
  <c r="F1244" i="11" l="1"/>
  <c r="F1245" i="11" l="1"/>
  <c r="F1246" i="11" l="1"/>
  <c r="F1247" i="11" l="1"/>
  <c r="F1248" i="11" l="1"/>
  <c r="F1249" i="11" l="1"/>
  <c r="F1250" i="11" l="1"/>
  <c r="F1251" i="11" l="1"/>
  <c r="F1252" i="11" l="1"/>
  <c r="F1253" i="11" l="1"/>
  <c r="F1254" i="11" l="1"/>
  <c r="F1255" i="11" l="1"/>
  <c r="F1256" i="11" l="1"/>
  <c r="F1257" i="11" l="1"/>
  <c r="F1258" i="11" l="1"/>
  <c r="F1259" i="11" l="1"/>
  <c r="F1260" i="11" l="1"/>
  <c r="F1261" i="11" l="1"/>
  <c r="F1262" i="11" l="1"/>
  <c r="F1263" i="11" l="1"/>
  <c r="F1264" i="11" l="1"/>
  <c r="F1265" i="11" l="1"/>
  <c r="F1266" i="11" l="1"/>
  <c r="F1267" i="11" l="1"/>
  <c r="F1268" i="11" l="1"/>
  <c r="F1269" i="11" l="1"/>
  <c r="F1270" i="11" l="1"/>
  <c r="F1271" i="11" l="1"/>
  <c r="F1272" i="11" l="1"/>
  <c r="F1273" i="11" l="1"/>
  <c r="F1274" i="11" l="1"/>
  <c r="F1275" i="11" l="1"/>
  <c r="F1276" i="11" l="1"/>
  <c r="F1277" i="11" l="1"/>
  <c r="F1278" i="11" l="1"/>
  <c r="F1279" i="11" l="1"/>
  <c r="F1280" i="11" l="1"/>
  <c r="F1281" i="11" l="1"/>
  <c r="F1282" i="11" l="1"/>
  <c r="F1283" i="11" l="1"/>
  <c r="F1284" i="11" l="1"/>
  <c r="F1285" i="11" l="1"/>
  <c r="F1286" i="11" l="1"/>
  <c r="F1287" i="11" l="1"/>
  <c r="F1288" i="11" l="1"/>
  <c r="F1289" i="11" l="1"/>
  <c r="F1290" i="11" l="1"/>
  <c r="F1291" i="11" l="1"/>
  <c r="F1292" i="11" l="1"/>
  <c r="F1293" i="11" l="1"/>
  <c r="F1294" i="11" l="1"/>
  <c r="F1295" i="11" l="1"/>
  <c r="F1296" i="11" l="1"/>
  <c r="F1297" i="11" l="1"/>
  <c r="F1298" i="11" l="1"/>
  <c r="F1299" i="11" l="1"/>
  <c r="F1300" i="11" l="1"/>
  <c r="F1301" i="11" l="1"/>
  <c r="F1302" i="11" l="1"/>
  <c r="F1303" i="11" l="1"/>
  <c r="F1304" i="11" l="1"/>
  <c r="F1305" i="11" l="1"/>
  <c r="F1306" i="11" l="1"/>
  <c r="F1307" i="11" l="1"/>
  <c r="F1308" i="11" l="1"/>
  <c r="F1309" i="11" l="1"/>
  <c r="F1310" i="11" l="1"/>
  <c r="F1311" i="11" l="1"/>
  <c r="F1312" i="11" l="1"/>
  <c r="F1313" i="11" l="1"/>
  <c r="F1314" i="11" l="1"/>
  <c r="F1315" i="11" l="1"/>
  <c r="F1316" i="11" l="1"/>
  <c r="F1317" i="11" l="1"/>
  <c r="F1318" i="11" l="1"/>
  <c r="F1319" i="11" l="1"/>
  <c r="F1320" i="11" l="1"/>
  <c r="F1321" i="11" l="1"/>
  <c r="F1322" i="11" l="1"/>
  <c r="F1323" i="11" l="1"/>
  <c r="F1324" i="11" l="1"/>
  <c r="F1325" i="11" l="1"/>
  <c r="F1326" i="11" l="1"/>
  <c r="F1327" i="11" l="1"/>
  <c r="F1328" i="11" l="1"/>
  <c r="F1329" i="11" l="1"/>
  <c r="F1330" i="11" l="1"/>
  <c r="F1331" i="11" l="1"/>
  <c r="F1332" i="11" l="1"/>
  <c r="F1333" i="11" l="1"/>
  <c r="F1334" i="11" l="1"/>
  <c r="F1335" i="11" l="1"/>
  <c r="F1336" i="11" l="1"/>
  <c r="F1337" i="11" l="1"/>
  <c r="F1338" i="11" l="1"/>
  <c r="F1339" i="11" l="1"/>
  <c r="F1340" i="11" l="1"/>
  <c r="F1341" i="11" l="1"/>
  <c r="F1342" i="11" l="1"/>
  <c r="F1343" i="11" l="1"/>
  <c r="F1344" i="11" l="1"/>
  <c r="F1345" i="11" l="1"/>
  <c r="F1346" i="11" l="1"/>
  <c r="F1347" i="11" l="1"/>
  <c r="F1348" i="11" l="1"/>
  <c r="F1349" i="11" l="1"/>
  <c r="F1350" i="11" l="1"/>
  <c r="F1351" i="11" l="1"/>
  <c r="F1352" i="11" l="1"/>
  <c r="F1353" i="11" l="1"/>
  <c r="F1354" i="11" l="1"/>
  <c r="F1355" i="11" l="1"/>
  <c r="F1356" i="11" l="1"/>
  <c r="F1357" i="11" l="1"/>
  <c r="F1358" i="11" l="1"/>
  <c r="F1359" i="11" l="1"/>
  <c r="F1360" i="11" l="1"/>
  <c r="F1361" i="11" l="1"/>
  <c r="F1362" i="11" l="1"/>
  <c r="F1363" i="11" l="1"/>
  <c r="F1364" i="11" l="1"/>
  <c r="F1365" i="11" l="1"/>
  <c r="F1366" i="11" l="1"/>
  <c r="F1367" i="11" l="1"/>
  <c r="F1368" i="11" l="1"/>
  <c r="F1369" i="11" l="1"/>
  <c r="F1370" i="11" l="1"/>
  <c r="F1371" i="11" l="1"/>
  <c r="F1372" i="11" l="1"/>
  <c r="F1373" i="11" l="1"/>
  <c r="F1374" i="11" l="1"/>
  <c r="F1375" i="11" l="1"/>
  <c r="F1376" i="11" l="1"/>
  <c r="F1377" i="11" l="1"/>
  <c r="F1378" i="11" l="1"/>
  <c r="F1379" i="11" l="1"/>
  <c r="F1380" i="11" l="1"/>
  <c r="F1381" i="11" l="1"/>
  <c r="F1382" i="11" l="1"/>
  <c r="F1383" i="11" l="1"/>
  <c r="F1384" i="11" l="1"/>
  <c r="F1385" i="11" l="1"/>
  <c r="F1386" i="11" l="1"/>
  <c r="F1387" i="11" l="1"/>
  <c r="F1388" i="11" l="1"/>
  <c r="F1389" i="11" l="1"/>
  <c r="F1390" i="11" l="1"/>
  <c r="F1391" i="11" l="1"/>
  <c r="F1392" i="11" l="1"/>
  <c r="F1393" i="11" l="1"/>
  <c r="F1394" i="11" l="1"/>
  <c r="F1395" i="11" l="1"/>
  <c r="F1396" i="11" l="1"/>
  <c r="F1397" i="11" l="1"/>
  <c r="F1398" i="11" l="1"/>
  <c r="F1399" i="11" l="1"/>
  <c r="F1400" i="11" l="1"/>
  <c r="F1401" i="11" l="1"/>
  <c r="F1402" i="11" l="1"/>
  <c r="F1403" i="11" l="1"/>
  <c r="F1404" i="11" l="1"/>
  <c r="F1405" i="11" l="1"/>
  <c r="F1406" i="11" l="1"/>
  <c r="F1407" i="11" l="1"/>
  <c r="F1408" i="11" l="1"/>
  <c r="F1409" i="11" l="1"/>
  <c r="F1410" i="11" l="1"/>
  <c r="F1411" i="11" l="1"/>
  <c r="F1412" i="11" l="1"/>
  <c r="F1413" i="11" l="1"/>
  <c r="F1414" i="11" l="1"/>
  <c r="F1415" i="11" l="1"/>
  <c r="F1416" i="11" l="1"/>
  <c r="F1417" i="11" l="1"/>
  <c r="F1418" i="11" l="1"/>
  <c r="F1419" i="11" l="1"/>
  <c r="F1420" i="11" l="1"/>
  <c r="F1421" i="11" l="1"/>
  <c r="F1422" i="11" l="1"/>
  <c r="F1423" i="11" l="1"/>
  <c r="F1424" i="11" l="1"/>
  <c r="F1425" i="11" l="1"/>
  <c r="F1426" i="11" l="1"/>
  <c r="F1427" i="11" l="1"/>
  <c r="F1428" i="11" l="1"/>
  <c r="F1429" i="11" l="1"/>
  <c r="F1430" i="11" l="1"/>
  <c r="F1431" i="11" l="1"/>
  <c r="F1432" i="11" l="1"/>
  <c r="F1433" i="11" l="1"/>
  <c r="F1434" i="11" l="1"/>
  <c r="F1435" i="11" l="1"/>
  <c r="F1436" i="11" l="1"/>
  <c r="F1437" i="11" l="1"/>
  <c r="F1438" i="11" l="1"/>
  <c r="F1439" i="11" l="1"/>
  <c r="F1440" i="11" l="1"/>
  <c r="F1441" i="11" l="1"/>
  <c r="F1442" i="11" l="1"/>
  <c r="F1443" i="11" l="1"/>
  <c r="F1444" i="11" l="1"/>
  <c r="F1445" i="11" l="1"/>
  <c r="F1446" i="11" l="1"/>
  <c r="F1447" i="11" l="1"/>
  <c r="F1448" i="11" l="1"/>
  <c r="F1449" i="11" l="1"/>
  <c r="F1450" i="11" l="1"/>
  <c r="F1451" i="11" l="1"/>
  <c r="F1452" i="11" l="1"/>
  <c r="F1453" i="11" l="1"/>
  <c r="F1454" i="11" l="1"/>
  <c r="F1455" i="11" l="1"/>
  <c r="F1456" i="11" l="1"/>
  <c r="F1457" i="11" l="1"/>
  <c r="F1458" i="11" l="1"/>
  <c r="F1459" i="11" l="1"/>
  <c r="F1460" i="11" l="1"/>
  <c r="F1461" i="11" l="1"/>
  <c r="F1462" i="11" l="1"/>
  <c r="F1463" i="11" l="1"/>
  <c r="F1464" i="11" l="1"/>
  <c r="F1465" i="11" l="1"/>
  <c r="F1466" i="11" l="1"/>
  <c r="F1467" i="11" l="1"/>
  <c r="F1468" i="11" l="1"/>
  <c r="F1469" i="11" l="1"/>
  <c r="F1470" i="11" l="1"/>
  <c r="F1471" i="11" l="1"/>
  <c r="F1472" i="11" l="1"/>
  <c r="F1473" i="11" l="1"/>
  <c r="F1474" i="11" l="1"/>
  <c r="F1475" i="11" l="1"/>
  <c r="F1476" i="11" l="1"/>
  <c r="F1477" i="11" l="1"/>
  <c r="F1478" i="11" l="1"/>
  <c r="F1479" i="11" l="1"/>
  <c r="F1480" i="11" l="1"/>
  <c r="F1481" i="11" l="1"/>
  <c r="F1482" i="11" l="1"/>
  <c r="F1483" i="11" l="1"/>
  <c r="F1484" i="11" l="1"/>
  <c r="F1485" i="11" l="1"/>
  <c r="F1486" i="11" l="1"/>
  <c r="F1487" i="11" l="1"/>
  <c r="F1488" i="11" l="1"/>
  <c r="F1489" i="11" l="1"/>
  <c r="F1490" i="11" l="1"/>
  <c r="F1491" i="11" l="1"/>
  <c r="F1492" i="11" l="1"/>
  <c r="F1493" i="11" l="1"/>
  <c r="F1494" i="11" l="1"/>
  <c r="F1495" i="11" l="1"/>
  <c r="F1496" i="11" l="1"/>
  <c r="F1497" i="11" l="1"/>
  <c r="F1498" i="11" l="1"/>
  <c r="F1499" i="11" l="1"/>
  <c r="F1500" i="11" l="1"/>
  <c r="F1501" i="11" l="1"/>
  <c r="F1502" i="11" l="1"/>
  <c r="F1503" i="11" l="1"/>
  <c r="F1504" i="11" l="1"/>
  <c r="F1505" i="11" l="1"/>
  <c r="F1506" i="11" l="1"/>
  <c r="F1507" i="11" l="1"/>
  <c r="F1508" i="11" l="1"/>
  <c r="F1509" i="11" l="1"/>
  <c r="F1510" i="11" l="1"/>
  <c r="F1511" i="11" l="1"/>
  <c r="F1512" i="11" l="1"/>
  <c r="F1513" i="11" l="1"/>
  <c r="F1514" i="11" l="1"/>
  <c r="F1515" i="11" l="1"/>
  <c r="F1516" i="11" l="1"/>
  <c r="F1517" i="11" l="1"/>
  <c r="F1518" i="11" l="1"/>
  <c r="F1519" i="11" l="1"/>
  <c r="F1520" i="11" l="1"/>
  <c r="F1521" i="11" l="1"/>
  <c r="F1522" i="11" l="1"/>
  <c r="F1523" i="11" l="1"/>
  <c r="F1524" i="11" l="1"/>
  <c r="F1525" i="11" l="1"/>
  <c r="F1526" i="11" l="1"/>
  <c r="F1527" i="11" l="1"/>
  <c r="F1528" i="11" l="1"/>
  <c r="F1529" i="11" l="1"/>
  <c r="F1530" i="11" l="1"/>
  <c r="F1531" i="11" l="1"/>
  <c r="F1532" i="11" l="1"/>
  <c r="F1533" i="11" l="1"/>
  <c r="F1534" i="11" l="1"/>
  <c r="F1535" i="11" l="1"/>
  <c r="F1536" i="11" l="1"/>
  <c r="F1537" i="11" l="1"/>
  <c r="F1538" i="11" l="1"/>
  <c r="F1539" i="11" l="1"/>
  <c r="F1540" i="11" l="1"/>
  <c r="F1541" i="11" l="1"/>
  <c r="F1542" i="11" l="1"/>
  <c r="F1543" i="11" l="1"/>
  <c r="F1544" i="11" l="1"/>
  <c r="F1545" i="11" l="1"/>
  <c r="F1546" i="11" l="1"/>
  <c r="F1547" i="11" l="1"/>
  <c r="F1548" i="11" l="1"/>
  <c r="F1549" i="11" l="1"/>
  <c r="F1550" i="11" l="1"/>
  <c r="F1551" i="11" l="1"/>
  <c r="F1552" i="11" l="1"/>
  <c r="F1553" i="11" l="1"/>
  <c r="F1554" i="11" l="1"/>
  <c r="F1555" i="11" l="1"/>
  <c r="F1556" i="11" l="1"/>
  <c r="F1557" i="11" l="1"/>
  <c r="F1558" i="11" l="1"/>
  <c r="F1559" i="11" l="1"/>
  <c r="F1560" i="11" l="1"/>
  <c r="F1561" i="11" l="1"/>
  <c r="F1562" i="11" l="1"/>
  <c r="F1563" i="11" l="1"/>
  <c r="F1564" i="11" l="1"/>
  <c r="F1565" i="11" l="1"/>
  <c r="F1566" i="11" l="1"/>
  <c r="F1567" i="11" l="1"/>
  <c r="F1568" i="11" l="1"/>
  <c r="F1569" i="11" l="1"/>
  <c r="F1570" i="11" l="1"/>
  <c r="F1571" i="11" l="1"/>
  <c r="F1572" i="11" l="1"/>
  <c r="F1573" i="11" l="1"/>
  <c r="F1574" i="11" l="1"/>
  <c r="F1575" i="11" l="1"/>
  <c r="F1576" i="11" l="1"/>
  <c r="F1577" i="11" l="1"/>
  <c r="F1578" i="11" l="1"/>
  <c r="F1579" i="11" l="1"/>
  <c r="F1580" i="11" l="1"/>
  <c r="F1581" i="11" l="1"/>
  <c r="F1582" i="11" l="1"/>
  <c r="F1583" i="11" l="1"/>
  <c r="F1584" i="11" l="1"/>
  <c r="F1585" i="11" l="1"/>
  <c r="F1586" i="11" l="1"/>
  <c r="F1587" i="11" l="1"/>
  <c r="F1588" i="11" l="1"/>
  <c r="F1589" i="11" l="1"/>
  <c r="F1590" i="11" l="1"/>
  <c r="F1591" i="11" l="1"/>
  <c r="F1592" i="11" l="1"/>
  <c r="F1593" i="11" l="1"/>
  <c r="F1594" i="11" l="1"/>
  <c r="F1595" i="11" l="1"/>
  <c r="F1596" i="11" l="1"/>
  <c r="F1597" i="11" l="1"/>
  <c r="F1598" i="11" l="1"/>
  <c r="F1599" i="11" l="1"/>
  <c r="F1600" i="11" l="1"/>
  <c r="F1601" i="11" l="1"/>
  <c r="F1602" i="11" l="1"/>
  <c r="F1603" i="11" l="1"/>
  <c r="F1604" i="11" l="1"/>
  <c r="F1605" i="11" l="1"/>
  <c r="F1606" i="11" l="1"/>
  <c r="F1607" i="11" l="1"/>
  <c r="F1608" i="11" l="1"/>
  <c r="F1609" i="11" l="1"/>
  <c r="F1610" i="11" l="1"/>
  <c r="F1611" i="11" l="1"/>
  <c r="F1612" i="11" l="1"/>
  <c r="F1613" i="11" l="1"/>
  <c r="F1614" i="11" l="1"/>
  <c r="F1615" i="11" l="1"/>
  <c r="F1616" i="11" l="1"/>
  <c r="F1617" i="11" l="1"/>
  <c r="F1618" i="11" l="1"/>
  <c r="F1619" i="11" l="1"/>
  <c r="F1620" i="11" l="1"/>
  <c r="F1621" i="11" l="1"/>
  <c r="F1622" i="11" l="1"/>
  <c r="F1623" i="11" l="1"/>
  <c r="F1624" i="11" l="1"/>
  <c r="F1625" i="11" l="1"/>
  <c r="F1626" i="11" l="1"/>
  <c r="F1627" i="11" l="1"/>
  <c r="F1628" i="11" l="1"/>
  <c r="F1629" i="11" l="1"/>
  <c r="F1630" i="11" l="1"/>
  <c r="F1631" i="11" l="1"/>
  <c r="F1632" i="11" l="1"/>
  <c r="F1633" i="11" l="1"/>
  <c r="F1634" i="11" l="1"/>
  <c r="F1635" i="11" l="1"/>
  <c r="F1636" i="11" l="1"/>
  <c r="F1637" i="11" l="1"/>
  <c r="F1638" i="11" l="1"/>
  <c r="F1639" i="11" l="1"/>
  <c r="F1640" i="11" l="1"/>
  <c r="F1641" i="11" l="1"/>
  <c r="F1642" i="11" l="1"/>
  <c r="F1643" i="11" l="1"/>
  <c r="F1644" i="11" l="1"/>
  <c r="F1645" i="11" l="1"/>
  <c r="F1646" i="11" l="1"/>
  <c r="F1647" i="11" l="1"/>
  <c r="F1648" i="11" l="1"/>
  <c r="F1649" i="11" l="1"/>
  <c r="F1650" i="11" l="1"/>
  <c r="F1651" i="11" l="1"/>
  <c r="F1652" i="11" l="1"/>
  <c r="F1653" i="11" l="1"/>
  <c r="F1654" i="11" l="1"/>
  <c r="F1655" i="11" l="1"/>
  <c r="F1656" i="11" l="1"/>
  <c r="F1657" i="11" l="1"/>
  <c r="F1658" i="11" l="1"/>
  <c r="F1659" i="11" l="1"/>
  <c r="F1660" i="11" l="1"/>
  <c r="F1661" i="11" l="1"/>
  <c r="F1662" i="11" l="1"/>
  <c r="F1663" i="11" l="1"/>
  <c r="F1664" i="11" l="1"/>
  <c r="F1665" i="11" l="1"/>
  <c r="F1666" i="11" l="1"/>
  <c r="F1667" i="11" l="1"/>
  <c r="F1668" i="11" l="1"/>
  <c r="F1669" i="11" l="1"/>
  <c r="F1670" i="11" l="1"/>
  <c r="F1671" i="11" l="1"/>
  <c r="F1672" i="11" l="1"/>
  <c r="F1673" i="11" l="1"/>
  <c r="F1674" i="11" l="1"/>
  <c r="F1675" i="11" l="1"/>
  <c r="F1676" i="11" l="1"/>
  <c r="F1677" i="11" l="1"/>
  <c r="F1678" i="11" l="1"/>
  <c r="F1679" i="11" l="1"/>
  <c r="F1680" i="11" l="1"/>
  <c r="F1681" i="11" l="1"/>
  <c r="F1682" i="11" l="1"/>
  <c r="F1683" i="11" l="1"/>
  <c r="F1684" i="11" l="1"/>
  <c r="F1685" i="11" l="1"/>
  <c r="F1686" i="11" l="1"/>
  <c r="F1687" i="11" l="1"/>
  <c r="F1688" i="11" l="1"/>
  <c r="F1689" i="11" l="1"/>
  <c r="F1690" i="11" l="1"/>
  <c r="F1691" i="11" l="1"/>
  <c r="F1692" i="11" l="1"/>
  <c r="F1693" i="11" l="1"/>
  <c r="F1694" i="11" l="1"/>
  <c r="F1695" i="11" l="1"/>
  <c r="F1696" i="11" l="1"/>
  <c r="F1697" i="11" l="1"/>
  <c r="F1698" i="11" l="1"/>
  <c r="F1699" i="11" l="1"/>
  <c r="F1700" i="11" l="1"/>
  <c r="F1701" i="11" l="1"/>
  <c r="F1702" i="11" l="1"/>
  <c r="F1703" i="11" l="1"/>
  <c r="F1704" i="11" l="1"/>
  <c r="F1705" i="11" l="1"/>
  <c r="F1706" i="11" l="1"/>
  <c r="F1707" i="11" l="1"/>
  <c r="F1708" i="11" l="1"/>
  <c r="F1709" i="11" l="1"/>
  <c r="F1710" i="11" l="1"/>
  <c r="F1711" i="11" l="1"/>
  <c r="F1712" i="11" l="1"/>
  <c r="F1713" i="11" l="1"/>
  <c r="F1714" i="11" l="1"/>
  <c r="F1715" i="11" l="1"/>
  <c r="F1716" i="11" l="1"/>
  <c r="F1717" i="11" l="1"/>
  <c r="F1718" i="11" l="1"/>
  <c r="F1719" i="11" l="1"/>
  <c r="F1720" i="11" l="1"/>
  <c r="F1721" i="11" l="1"/>
  <c r="F1722" i="11" l="1"/>
  <c r="F1723" i="11" l="1"/>
  <c r="F1724" i="11" l="1"/>
  <c r="F1725" i="11" l="1"/>
  <c r="F1726" i="11" l="1"/>
  <c r="F1727" i="11" l="1"/>
  <c r="F1728" i="11" l="1"/>
  <c r="F1729" i="11" l="1"/>
  <c r="F1730" i="11" l="1"/>
  <c r="F1731" i="11" l="1"/>
  <c r="F1732" i="11" l="1"/>
  <c r="F1733" i="11" l="1"/>
  <c r="F1734" i="11" l="1"/>
  <c r="F1735" i="11" l="1"/>
  <c r="F1736" i="11" l="1"/>
  <c r="F1737" i="11" l="1"/>
  <c r="F1738" i="11" l="1"/>
  <c r="F1739" i="11" l="1"/>
  <c r="F1740" i="11" l="1"/>
  <c r="F1741" i="11" l="1"/>
  <c r="F1742" i="11" l="1"/>
  <c r="F1743" i="11" l="1"/>
  <c r="F1744" i="11" l="1"/>
  <c r="F1745" i="11" l="1"/>
  <c r="F1746" i="11" l="1"/>
  <c r="F1747" i="11" l="1"/>
  <c r="F1748" i="11" l="1"/>
  <c r="F1749" i="11" l="1"/>
  <c r="F1750" i="11" l="1"/>
  <c r="F1751" i="11" l="1"/>
  <c r="F1752" i="11" l="1"/>
  <c r="F1753" i="11" l="1"/>
  <c r="F1754" i="11" l="1"/>
  <c r="F1755" i="11" l="1"/>
  <c r="F1756" i="11" l="1"/>
  <c r="F1757" i="11" l="1"/>
  <c r="F1758" i="11" l="1"/>
  <c r="F1759" i="11" l="1"/>
  <c r="F1760" i="11" l="1"/>
  <c r="F1761" i="11" l="1"/>
  <c r="F1762" i="11" l="1"/>
  <c r="F1763" i="11" l="1"/>
  <c r="F1764" i="11" l="1"/>
  <c r="F1765" i="11" l="1"/>
  <c r="F1766" i="11" l="1"/>
  <c r="F1767" i="11" l="1"/>
  <c r="F1768" i="11" l="1"/>
  <c r="F1769" i="11" l="1"/>
  <c r="F1770" i="11" l="1"/>
  <c r="F1771" i="11" l="1"/>
  <c r="F1772" i="11" l="1"/>
  <c r="F1773" i="11" l="1"/>
  <c r="F1774" i="11" l="1"/>
  <c r="F1775" i="11" l="1"/>
  <c r="F1776" i="11" l="1"/>
  <c r="F1777" i="11" l="1"/>
  <c r="F1778" i="11" l="1"/>
  <c r="F1779" i="11" l="1"/>
  <c r="F1780" i="11" l="1"/>
  <c r="F1781" i="11" l="1"/>
  <c r="F1782" i="11" l="1"/>
  <c r="F1783" i="11" l="1"/>
  <c r="F1784" i="11" l="1"/>
  <c r="F1785" i="11" l="1"/>
  <c r="F1786" i="11" l="1"/>
  <c r="F1787" i="11" l="1"/>
  <c r="F1788" i="11" l="1"/>
  <c r="F1789" i="11" l="1"/>
  <c r="F1790" i="11" l="1"/>
  <c r="F1791" i="11" l="1"/>
  <c r="F1792" i="11" l="1"/>
  <c r="F1793" i="11" l="1"/>
  <c r="F1794" i="11" l="1"/>
  <c r="F1795" i="11" l="1"/>
  <c r="F1796" i="11" l="1"/>
  <c r="F1797" i="11" l="1"/>
  <c r="F1798" i="11" l="1"/>
  <c r="F1799" i="11" l="1"/>
  <c r="F1800" i="11" l="1"/>
  <c r="F1801" i="11" l="1"/>
  <c r="F1802" i="11" l="1"/>
  <c r="F1803" i="11" l="1"/>
  <c r="F1804" i="11" l="1"/>
  <c r="F1805" i="11" l="1"/>
  <c r="F1806" i="11" l="1"/>
  <c r="F1807" i="11" l="1"/>
  <c r="F1808" i="11" l="1"/>
  <c r="F1809" i="11" l="1"/>
  <c r="F1810" i="11" l="1"/>
  <c r="F1811" i="11" l="1"/>
  <c r="F1812" i="11" l="1"/>
  <c r="F1813" i="11" l="1"/>
  <c r="F1814" i="11" l="1"/>
  <c r="F1815" i="11" l="1"/>
  <c r="F1816" i="11" l="1"/>
  <c r="F1817" i="11" l="1"/>
  <c r="F1818" i="11" l="1"/>
  <c r="F1819" i="11" l="1"/>
  <c r="F1820" i="11" l="1"/>
  <c r="F1821" i="11" l="1"/>
  <c r="F1822" i="11" l="1"/>
  <c r="F1823" i="11" l="1"/>
  <c r="F1824" i="11" l="1"/>
  <c r="F1825" i="11" l="1"/>
  <c r="F1826" i="11" l="1"/>
  <c r="F1827" i="11" l="1"/>
  <c r="F1828" i="11" l="1"/>
  <c r="F1829" i="11" l="1"/>
  <c r="F1830" i="11" l="1"/>
  <c r="F1831" i="11" l="1"/>
  <c r="F1832" i="11" l="1"/>
  <c r="F1833" i="11" l="1"/>
  <c r="F1834" i="11" l="1"/>
  <c r="F1835" i="11" l="1"/>
  <c r="F1836" i="11" l="1"/>
  <c r="F1837" i="11" l="1"/>
  <c r="F1838" i="11" l="1"/>
  <c r="F1839" i="11" l="1"/>
  <c r="F1840" i="11" l="1"/>
  <c r="F1841" i="11" l="1"/>
  <c r="F1842" i="11" l="1"/>
  <c r="F1843" i="11" l="1"/>
  <c r="F1844" i="11" l="1"/>
  <c r="F1845" i="11" l="1"/>
  <c r="F1846" i="11" l="1"/>
  <c r="F1847" i="11" l="1"/>
  <c r="F1848" i="11" l="1"/>
  <c r="F1849" i="11" l="1"/>
  <c r="F1850" i="11" l="1"/>
  <c r="F1851" i="11" l="1"/>
  <c r="F1852" i="11" l="1"/>
  <c r="F1853" i="11" l="1"/>
  <c r="F1854" i="11" l="1"/>
  <c r="F1855" i="11" l="1"/>
  <c r="F1856" i="11" l="1"/>
  <c r="F1857" i="11" l="1"/>
  <c r="F1858" i="11" l="1"/>
  <c r="F1859" i="11" l="1"/>
  <c r="F1860" i="11" l="1"/>
  <c r="F1861" i="11" l="1"/>
  <c r="F1862" i="11" l="1"/>
  <c r="F1863" i="11" l="1"/>
  <c r="F1864" i="11" l="1"/>
  <c r="F1865" i="11" l="1"/>
  <c r="F1866" i="11" l="1"/>
  <c r="F1867" i="11" l="1"/>
  <c r="F1868" i="11" l="1"/>
  <c r="F1869" i="11" l="1"/>
  <c r="F1870" i="11" l="1"/>
  <c r="F1871" i="11" l="1"/>
  <c r="F1872" i="11" l="1"/>
  <c r="F1873" i="11" l="1"/>
  <c r="F1874" i="11" l="1"/>
  <c r="F1875" i="11" l="1"/>
  <c r="F1876" i="11" l="1"/>
  <c r="F1877" i="11" l="1"/>
  <c r="F1878" i="11" l="1"/>
  <c r="F1879" i="11" l="1"/>
  <c r="F1880" i="11" l="1"/>
  <c r="F1881" i="11" l="1"/>
  <c r="F1882" i="11" l="1"/>
  <c r="F1883" i="11" l="1"/>
  <c r="F1884" i="11" l="1"/>
  <c r="F1885" i="11" l="1"/>
  <c r="F1886" i="11" l="1"/>
  <c r="F1887" i="11" l="1"/>
  <c r="F1888" i="11" l="1"/>
  <c r="F1889" i="11" l="1"/>
  <c r="F1890" i="11" l="1"/>
  <c r="F1891" i="11" l="1"/>
  <c r="F1892" i="11" l="1"/>
  <c r="F1893" i="11" l="1"/>
  <c r="F1894" i="11" l="1"/>
  <c r="F1895" i="11" l="1"/>
  <c r="F1896" i="11" l="1"/>
  <c r="F1897" i="11" l="1"/>
  <c r="F1898" i="11" l="1"/>
  <c r="F1899" i="11" l="1"/>
  <c r="F1900" i="11" l="1"/>
  <c r="F1901" i="11" l="1"/>
  <c r="F1902" i="11" l="1"/>
  <c r="F1903" i="11" l="1"/>
  <c r="F1904" i="11" l="1"/>
  <c r="F1905" i="11" l="1"/>
  <c r="F1906" i="11" l="1"/>
  <c r="F1907" i="11" l="1"/>
  <c r="F1908" i="11" l="1"/>
  <c r="F1909" i="11" l="1"/>
  <c r="F1910" i="11" l="1"/>
  <c r="F1911" i="11" l="1"/>
  <c r="F1912" i="11" l="1"/>
  <c r="F1913" i="11" l="1"/>
  <c r="F1914" i="11" l="1"/>
  <c r="F1915" i="11" l="1"/>
  <c r="F1916" i="11" l="1"/>
  <c r="F1917" i="11" l="1"/>
  <c r="F1918" i="11" l="1"/>
  <c r="F1919" i="11" l="1"/>
  <c r="F1920" i="11" l="1"/>
  <c r="F1921" i="11" l="1"/>
  <c r="F1922" i="11" l="1"/>
  <c r="F1923" i="11" l="1"/>
  <c r="F1924" i="11" l="1"/>
  <c r="F1925" i="11" l="1"/>
  <c r="F1926" i="11" l="1"/>
  <c r="F1927" i="11" l="1"/>
  <c r="F1928" i="11" l="1"/>
  <c r="F1929" i="11" l="1"/>
  <c r="F1930" i="11" l="1"/>
  <c r="F1931" i="11" l="1"/>
  <c r="F1932" i="11" l="1"/>
  <c r="F1933" i="11" l="1"/>
  <c r="F1934" i="11" l="1"/>
  <c r="F1935" i="11" l="1"/>
  <c r="F1936" i="11" l="1"/>
  <c r="F1937" i="11" l="1"/>
  <c r="F1938" i="11" l="1"/>
  <c r="F1939" i="11" l="1"/>
  <c r="F1940" i="11" l="1"/>
  <c r="F1941" i="11" l="1"/>
  <c r="F1942" i="11" l="1"/>
  <c r="F1943" i="11" l="1"/>
  <c r="F1944" i="11" l="1"/>
  <c r="F1945" i="11" l="1"/>
  <c r="F1946" i="11" l="1"/>
  <c r="F1947" i="11" l="1"/>
  <c r="F1948" i="11" l="1"/>
  <c r="F1949" i="11" l="1"/>
  <c r="F1950" i="11" l="1"/>
  <c r="F1951" i="11" l="1"/>
  <c r="F1952" i="11" l="1"/>
  <c r="F1953" i="11" l="1"/>
  <c r="F1954" i="11" l="1"/>
  <c r="F1955" i="11" l="1"/>
  <c r="F1956" i="11" l="1"/>
  <c r="F1957" i="11" l="1"/>
  <c r="F1958" i="11" l="1"/>
  <c r="F1959" i="11" l="1"/>
  <c r="F1960" i="11" l="1"/>
  <c r="F1961" i="11" l="1"/>
  <c r="F1962" i="11" l="1"/>
  <c r="F1963" i="11" l="1"/>
  <c r="F1964" i="11" l="1"/>
  <c r="F1965" i="11" l="1"/>
  <c r="F1966" i="11" l="1"/>
  <c r="F1967" i="11" l="1"/>
  <c r="F1968" i="11" l="1"/>
  <c r="F1969" i="11" l="1"/>
  <c r="F1970" i="11" l="1"/>
  <c r="F1971" i="11" l="1"/>
  <c r="F1972" i="11" l="1"/>
  <c r="F1973" i="11" l="1"/>
  <c r="F1974" i="11" l="1"/>
  <c r="F1975" i="11" l="1"/>
  <c r="F1976" i="11" l="1"/>
  <c r="F1977" i="11" l="1"/>
  <c r="F1978" i="11" l="1"/>
  <c r="F1979" i="11" l="1"/>
  <c r="F1980" i="11" l="1"/>
  <c r="F1981" i="11" l="1"/>
  <c r="F1982" i="11" l="1"/>
  <c r="F1983" i="11" l="1"/>
  <c r="F1984" i="11" l="1"/>
  <c r="F1985" i="11" l="1"/>
  <c r="F1986" i="11" l="1"/>
  <c r="F1987" i="11" l="1"/>
  <c r="F1988" i="11" l="1"/>
  <c r="F1989" i="11" l="1"/>
  <c r="F1990" i="11" l="1"/>
  <c r="F1991" i="11" l="1"/>
  <c r="F1992" i="11" l="1"/>
  <c r="F1993" i="11" l="1"/>
  <c r="F1994" i="11" l="1"/>
  <c r="F1995" i="11" l="1"/>
  <c r="F1996" i="11" l="1"/>
  <c r="F1997" i="11" l="1"/>
  <c r="F1998" i="11" l="1"/>
  <c r="F1999" i="11" l="1"/>
  <c r="F2000" i="11" l="1"/>
  <c r="S3" i="11" s="1" a="1"/>
  <c r="S3" i="11" s="1"/>
  <c r="S10" i="11" a="1"/>
  <c r="S10" i="11" s="1"/>
  <c r="S27" i="11" a="1"/>
  <c r="S27" i="11" s="1"/>
  <c r="S11" i="11" a="1"/>
  <c r="S11" i="11" s="1"/>
  <c r="S26" i="11" a="1"/>
  <c r="S26" i="11" s="1"/>
  <c r="S19" i="11" a="1"/>
  <c r="S19" i="11" s="1"/>
  <c r="S23" i="11" a="1"/>
  <c r="S23" i="11" s="1"/>
  <c r="M15" i="11" a="1"/>
  <c r="M15" i="11" s="1"/>
  <c r="M16" i="11" s="1"/>
  <c r="S4" i="11" a="1"/>
  <c r="S4" i="11" s="1"/>
  <c r="S16" i="11" a="1"/>
  <c r="S16" i="11" s="1"/>
  <c r="R3" i="11" l="1"/>
  <c r="R11" i="11"/>
  <c r="R16" i="11"/>
  <c r="R23" i="11"/>
  <c r="R27" i="11"/>
  <c r="R19" i="11"/>
  <c r="R10" i="11"/>
  <c r="R4" i="11"/>
  <c r="T4" i="11" s="1"/>
  <c r="B2" i="16" s="1" a="1"/>
  <c r="B2" i="16" s="1"/>
  <c r="R26" i="11"/>
  <c r="M11" i="11"/>
  <c r="M12" i="11" s="1"/>
  <c r="S13" i="11" a="1"/>
  <c r="S13" i="11" s="1"/>
  <c r="S12" i="11" a="1"/>
  <c r="S12" i="11" s="1"/>
  <c r="S5" i="11" a="1"/>
  <c r="S5" i="11" s="1"/>
  <c r="S14" i="11" a="1"/>
  <c r="S14" i="11" s="1"/>
  <c r="S22" i="11" a="1"/>
  <c r="S22" i="11" s="1"/>
  <c r="S8" i="11" a="1"/>
  <c r="S8" i="11" s="1"/>
  <c r="S20" i="11" a="1"/>
  <c r="S20" i="11" s="1"/>
  <c r="S25" i="11" a="1"/>
  <c r="S25" i="11" s="1"/>
  <c r="S15" i="11" a="1"/>
  <c r="S15" i="11" s="1"/>
  <c r="M13" i="11" a="1"/>
  <c r="M13" i="11" s="1"/>
  <c r="M14" i="11" s="1"/>
  <c r="S7" i="11" a="1"/>
  <c r="S7" i="11" s="1"/>
  <c r="S9" i="11" a="1"/>
  <c r="S9" i="11" s="1"/>
  <c r="S18" i="11" a="1"/>
  <c r="S18" i="11" s="1"/>
  <c r="S17" i="11" a="1"/>
  <c r="S17" i="11" s="1"/>
  <c r="Q17" i="11" s="1"/>
  <c r="S21" i="11" a="1"/>
  <c r="S21" i="11" s="1"/>
  <c r="S6" i="11" a="1"/>
  <c r="S6" i="11" s="1"/>
  <c r="S24" i="11" a="1"/>
  <c r="S24" i="11" s="1"/>
  <c r="Q24" i="11" l="1"/>
  <c r="Q5" i="11"/>
  <c r="Q12" i="11"/>
  <c r="Q20" i="11"/>
  <c r="Q27" i="11"/>
  <c r="Q11" i="11"/>
  <c r="R17" i="11"/>
  <c r="T17" i="11" s="1"/>
  <c r="O2" i="16" s="1" a="1"/>
  <c r="O2" i="16" s="1"/>
  <c r="R8" i="11"/>
  <c r="Q9" i="11" s="1"/>
  <c r="R12" i="11"/>
  <c r="R24" i="11"/>
  <c r="R18" i="11"/>
  <c r="R15" i="11"/>
  <c r="R22" i="11"/>
  <c r="R13" i="11"/>
  <c r="Q14" i="11" s="1"/>
  <c r="R6" i="11"/>
  <c r="R9" i="11"/>
  <c r="R25" i="11"/>
  <c r="R14" i="11"/>
  <c r="Q15" i="11" s="1"/>
  <c r="R21" i="11"/>
  <c r="R7" i="11"/>
  <c r="Q8" i="11" s="1"/>
  <c r="R20" i="11"/>
  <c r="R5" i="11"/>
  <c r="T5" i="11" s="1"/>
  <c r="C2" i="16" s="1" a="1"/>
  <c r="C2" i="16" s="1"/>
  <c r="T3" i="11"/>
  <c r="T24" i="11" l="1"/>
  <c r="V2" i="16" s="1" a="1"/>
  <c r="V2" i="16" s="1"/>
  <c r="T20" i="11"/>
  <c r="R2" i="16" s="1" a="1"/>
  <c r="R2" i="16" s="1"/>
  <c r="T12" i="11"/>
  <c r="J2" i="16" s="1" a="1"/>
  <c r="J2" i="16" s="1"/>
  <c r="Q21" i="11"/>
  <c r="T21" i="11" s="1"/>
  <c r="S2" i="16" s="1" a="1"/>
  <c r="S2" i="16" s="1"/>
  <c r="Q6" i="11"/>
  <c r="Q22" i="11"/>
  <c r="T22" i="11" s="1"/>
  <c r="T2" i="16" s="1" a="1"/>
  <c r="T2" i="16" s="1"/>
  <c r="T9" i="11"/>
  <c r="Q10" i="11"/>
  <c r="T15" i="11"/>
  <c r="M2" i="16" s="1" a="1"/>
  <c r="M2" i="16" s="1"/>
  <c r="Q16" i="11"/>
  <c r="Q19" i="11"/>
  <c r="T27" i="11"/>
  <c r="Y2" i="16" s="1" a="1"/>
  <c r="Y2" i="16" s="1"/>
  <c r="T14" i="11"/>
  <c r="L2" i="16" s="1" a="1"/>
  <c r="L2" i="16" s="1"/>
  <c r="Q25" i="11"/>
  <c r="Q18" i="11"/>
  <c r="Q26" i="11"/>
  <c r="Q23" i="11"/>
  <c r="T11" i="11"/>
  <c r="I2" i="16" s="1" a="1"/>
  <c r="I2" i="16" s="1"/>
  <c r="Q13" i="11"/>
  <c r="T13" i="11" s="1"/>
  <c r="T8" i="11"/>
  <c r="F2" i="16" s="1" a="1"/>
  <c r="F2" i="16" s="1"/>
  <c r="Q7" i="11"/>
  <c r="T7" i="11" s="1"/>
  <c r="G2" i="16" l="1" a="1"/>
  <c r="G2" i="16" s="1"/>
  <c r="O19" i="19"/>
  <c r="T6" i="11"/>
  <c r="D2" i="16" s="1" a="1"/>
  <c r="D2" i="16" s="1"/>
  <c r="T23" i="11"/>
  <c r="U2" i="16" s="1" a="1"/>
  <c r="U2" i="16" s="1"/>
  <c r="T19" i="11"/>
  <c r="Q2" i="16" s="1" a="1"/>
  <c r="Q2" i="16" s="1"/>
  <c r="T16" i="11"/>
  <c r="N2" i="16" s="1" a="1"/>
  <c r="N2" i="16" s="1"/>
  <c r="E2" i="16" a="1"/>
  <c r="E2" i="16" s="1"/>
  <c r="K2" i="16" a="1"/>
  <c r="K2" i="16" s="1"/>
  <c r="T26" i="11"/>
  <c r="X2" i="16" s="1" a="1"/>
  <c r="X2" i="16" s="1"/>
  <c r="T18" i="11"/>
  <c r="P2" i="16" s="1" a="1"/>
  <c r="P2" i="16" s="1"/>
  <c r="T25" i="11"/>
  <c r="W2" i="16" s="1" a="1"/>
  <c r="W2" i="16" s="1"/>
  <c r="T10" i="11"/>
  <c r="H2" i="16" s="1" a="1"/>
  <c r="H2" i="16" s="1"/>
  <c r="D50" i="32" l="1"/>
</calcChain>
</file>

<file path=xl/sharedStrings.xml><?xml version="1.0" encoding="utf-8"?>
<sst xmlns="http://schemas.openxmlformats.org/spreadsheetml/2006/main" count="7287" uniqueCount="2561">
  <si>
    <t>Testing Result for mental-functional state</t>
  </si>
  <si>
    <t>Name</t>
  </si>
  <si>
    <t>ID</t>
  </si>
  <si>
    <t>Gender</t>
  </si>
  <si>
    <t xml:space="preserve"> Date</t>
  </si>
  <si>
    <t>1st Test</t>
  </si>
  <si>
    <t>Age</t>
  </si>
  <si>
    <t>Σ Vi</t>
  </si>
  <si>
    <t>M</t>
  </si>
  <si>
    <t>S</t>
  </si>
  <si>
    <t>Vi (S/M)</t>
  </si>
  <si>
    <t>bMin</t>
  </si>
  <si>
    <t>cMin</t>
  </si>
  <si>
    <t>bMax</t>
  </si>
  <si>
    <t>cMax</t>
  </si>
  <si>
    <t>10 Parameter Results</t>
  </si>
  <si>
    <t>Aggression</t>
  </si>
  <si>
    <t>Parameter</t>
  </si>
  <si>
    <t>Min</t>
  </si>
  <si>
    <t>Avg</t>
  </si>
  <si>
    <t>Max</t>
  </si>
  <si>
    <t>Vi</t>
  </si>
  <si>
    <t>Stress</t>
  </si>
  <si>
    <t>Tension</t>
  </si>
  <si>
    <t>Suspect</t>
  </si>
  <si>
    <t>Balance</t>
  </si>
  <si>
    <t>Charm</t>
  </si>
  <si>
    <t>Energy</t>
  </si>
  <si>
    <t>Parameter Chart</t>
  </si>
  <si>
    <t>Emotion distribution Chart</t>
  </si>
  <si>
    <t>Self-Regulation</t>
  </si>
  <si>
    <t>Inhibition</t>
  </si>
  <si>
    <t>Neuroticism</t>
  </si>
  <si>
    <t>Positive</t>
  </si>
  <si>
    <t>Negative</t>
  </si>
  <si>
    <t>Physiological</t>
  </si>
  <si>
    <t>Frequency Histrogram</t>
  </si>
  <si>
    <t xml:space="preserve">Psy variability - Mental basal metabolism </t>
  </si>
  <si>
    <t>Mf</t>
  </si>
  <si>
    <t>Psy change rate</t>
  </si>
  <si>
    <t>Kcal/min</t>
  </si>
  <si>
    <t xml:space="preserve">Your testing result for mental functional state is </t>
  </si>
  <si>
    <t xml:space="preserve"> Normal</t>
  </si>
  <si>
    <t xml:space="preserve"> To recommend a professional consultation</t>
  </si>
  <si>
    <t>Comments</t>
  </si>
  <si>
    <t>n</t>
  </si>
  <si>
    <t>fps</t>
  </si>
  <si>
    <t>FH_h</t>
  </si>
  <si>
    <t>FH_ha</t>
  </si>
  <si>
    <t>FT_E</t>
  </si>
  <si>
    <t>FT_PSY</t>
  </si>
  <si>
    <t>FT_FLAG</t>
  </si>
  <si>
    <t>fpsMax=</t>
  </si>
  <si>
    <t>FT_CNT=</t>
  </si>
  <si>
    <t>FTE_MIN</t>
  </si>
  <si>
    <t>FTE_MAX</t>
  </si>
  <si>
    <t>FT_PSY_MIN</t>
  </si>
  <si>
    <t>FT_PSY_MAX</t>
  </si>
  <si>
    <t>FT_TXT</t>
  </si>
  <si>
    <t>FT_T</t>
  </si>
  <si>
    <t>nq</t>
  </si>
  <si>
    <t>n1</t>
  </si>
  <si>
    <t>n2</t>
  </si>
  <si>
    <t>nt</t>
  </si>
  <si>
    <t>nw</t>
  </si>
  <si>
    <t>ref</t>
  </si>
  <si>
    <t>en</t>
  </si>
  <si>
    <t>ru</t>
  </si>
  <si>
    <t>cn</t>
  </si>
  <si>
    <t>kr</t>
  </si>
  <si>
    <t>jp</t>
  </si>
  <si>
    <t>心理生理状态分析结果</t>
  </si>
  <si>
    <t>精神判定結果</t>
  </si>
  <si>
    <t>정신기능상태 측정 결과표</t>
  </si>
  <si>
    <t>Результаты психо-эмоционального тестирования</t>
  </si>
  <si>
    <t>参数表</t>
  </si>
  <si>
    <t>情感状态分布图</t>
  </si>
  <si>
    <t>频率分布直方图</t>
  </si>
  <si>
    <t xml:space="preserve">心理变化 - 心理基础代谢 </t>
  </si>
  <si>
    <t>評価要素チャート</t>
  </si>
  <si>
    <t>感情分布チャート</t>
  </si>
  <si>
    <t>周波数のヒストグラム</t>
  </si>
  <si>
    <t xml:space="preserve">精神的流動性- 精神的基礎代謝 </t>
  </si>
  <si>
    <t>平均频率</t>
  </si>
  <si>
    <t>频率方差</t>
  </si>
  <si>
    <t>生理变化率</t>
  </si>
  <si>
    <t>千卡l/分钟</t>
  </si>
  <si>
    <t>攻击性</t>
  </si>
  <si>
    <t>压力</t>
  </si>
  <si>
    <t>平衡</t>
  </si>
  <si>
    <t>自信</t>
  </si>
  <si>
    <t>自我调节</t>
  </si>
  <si>
    <t>神经质</t>
  </si>
  <si>
    <t>攻撃性</t>
    <rPh sb="0" eb="2">
      <t>こうげき</t>
    </rPh>
    <rPh sb="2" eb="3">
      <t>ｾｲ</t>
    </rPh>
    <phoneticPr fontId="2" type="noConversion"/>
  </si>
  <si>
    <t>ストレス</t>
    <phoneticPr fontId="2" type="noConversion"/>
  </si>
  <si>
    <t>緊張</t>
    <rPh sb="0" eb="2">
      <t>きんちょう</t>
    </rPh>
    <phoneticPr fontId="2" type="noConversion"/>
  </si>
  <si>
    <t>疑心</t>
    <rPh sb="0" eb="2">
      <t>ぎしん</t>
    </rPh>
    <phoneticPr fontId="2" type="noConversion"/>
  </si>
  <si>
    <t>安定性</t>
    <rPh sb="0" eb="3">
      <t>あんていせい</t>
    </rPh>
    <phoneticPr fontId="2" type="noConversion"/>
  </si>
  <si>
    <t>カリスマ性</t>
    <rPh sb="4" eb="5">
      <t>せい</t>
    </rPh>
    <phoneticPr fontId="2" type="noConversion"/>
  </si>
  <si>
    <t>活力</t>
    <phoneticPr fontId="2" type="noConversion"/>
  </si>
  <si>
    <t>自制心</t>
    <rPh sb="0" eb="3">
      <t>じせいしん</t>
    </rPh>
    <phoneticPr fontId="2" type="noConversion"/>
  </si>
  <si>
    <t>抑圧</t>
    <phoneticPr fontId="2" type="noConversion"/>
  </si>
  <si>
    <t>神経質</t>
    <phoneticPr fontId="2" type="noConversion"/>
  </si>
  <si>
    <t>精神変化率</t>
  </si>
  <si>
    <t>평균값(Mf)</t>
  </si>
  <si>
    <t>편차</t>
  </si>
  <si>
    <t>Kcal/분</t>
  </si>
  <si>
    <t>кКал/мин</t>
  </si>
  <si>
    <t>Psy</t>
  </si>
  <si>
    <t>Агрессия</t>
  </si>
  <si>
    <t>Стресс</t>
  </si>
  <si>
    <t>Тревожность</t>
  </si>
  <si>
    <t>Опасность</t>
  </si>
  <si>
    <t>Уравновешенность</t>
  </si>
  <si>
    <t>Харизматичность</t>
  </si>
  <si>
    <t>Энергичность</t>
  </si>
  <si>
    <t>Саморегуляция</t>
  </si>
  <si>
    <t>Торможение</t>
  </si>
  <si>
    <t>Невротизм</t>
  </si>
  <si>
    <t>Позитивные</t>
  </si>
  <si>
    <t>Негативные</t>
  </si>
  <si>
    <t>Физиологические</t>
  </si>
  <si>
    <t>긍정감정</t>
    <phoneticPr fontId="2" type="noConversion"/>
  </si>
  <si>
    <t>부정감정</t>
    <phoneticPr fontId="2" type="noConversion"/>
  </si>
  <si>
    <t>생리감정</t>
    <phoneticPr fontId="2" type="noConversion"/>
  </si>
  <si>
    <t>스트레스</t>
    <phoneticPr fontId="2" type="noConversion"/>
  </si>
  <si>
    <t>불안</t>
    <phoneticPr fontId="2" type="noConversion"/>
  </si>
  <si>
    <t>의심</t>
    <phoneticPr fontId="2" type="noConversion"/>
  </si>
  <si>
    <t>밸런스</t>
    <phoneticPr fontId="2" type="noConversion"/>
  </si>
  <si>
    <t>에너지</t>
    <phoneticPr fontId="2" type="noConversion"/>
  </si>
  <si>
    <t>자기조절</t>
    <phoneticPr fontId="2" type="noConversion"/>
  </si>
  <si>
    <t>억제</t>
    <phoneticPr fontId="2" type="noConversion"/>
  </si>
  <si>
    <t>姓名</t>
  </si>
  <si>
    <t>性别</t>
  </si>
  <si>
    <t>年龄</t>
  </si>
  <si>
    <t>编号</t>
    <phoneticPr fontId="0" type="noConversion"/>
  </si>
  <si>
    <r>
      <rPr>
        <b/>
        <sz val="9"/>
        <color rgb="FF000000"/>
        <rFont val="Calibri"/>
        <family val="2"/>
      </rPr>
      <t xml:space="preserve"> </t>
    </r>
    <r>
      <rPr>
        <b/>
        <sz val="9"/>
        <color rgb="FF000000"/>
        <rFont val="宋体"/>
        <charset val="129"/>
      </rPr>
      <t>日期</t>
    </r>
  </si>
  <si>
    <t>误差率（%）</t>
    <phoneticPr fontId="0" type="noConversion"/>
  </si>
  <si>
    <t>10项参数结果</t>
  </si>
  <si>
    <t>名前</t>
    <phoneticPr fontId="2" type="noConversion"/>
  </si>
  <si>
    <t>性別</t>
    <phoneticPr fontId="2" type="noConversion"/>
  </si>
  <si>
    <t>年齢</t>
    <phoneticPr fontId="2" type="noConversion"/>
  </si>
  <si>
    <t>日付</t>
    <rPh sb="0" eb="2">
      <t>ひづけ</t>
    </rPh>
    <phoneticPr fontId="2" type="noConversion"/>
  </si>
  <si>
    <t>10の評価要素からの判定結果</t>
  </si>
  <si>
    <t>Имя</t>
  </si>
  <si>
    <t>Пол</t>
  </si>
  <si>
    <t>Возраст</t>
  </si>
  <si>
    <t>Дата</t>
  </si>
  <si>
    <t>Результаты по 10 параметрам</t>
  </si>
  <si>
    <t>Result [Quality</t>
  </si>
  <si>
    <t>Результат тестирования: [Достоверность</t>
  </si>
  <si>
    <t>結果 [</t>
  </si>
  <si>
    <t>외향성-심리안정성 결과 [품질 [</t>
  </si>
  <si>
    <t>Stability</t>
  </si>
  <si>
    <t>外向性</t>
  </si>
  <si>
    <t>稳定性</t>
  </si>
  <si>
    <t xml:space="preserve">心理生理状态分析结果： </t>
  </si>
  <si>
    <t xml:space="preserve"> 正常</t>
  </si>
  <si>
    <t>找专业人员咨询</t>
  </si>
  <si>
    <t>意见</t>
  </si>
  <si>
    <t>감정심리 차트</t>
  </si>
  <si>
    <t>Диаграмма параметров</t>
  </si>
  <si>
    <t>평군값-감정변이도 분포율</t>
  </si>
  <si>
    <t>Диаграмма эмоций</t>
  </si>
  <si>
    <t>주파수 히스토그램</t>
  </si>
  <si>
    <t>Психо-энергетическая диаграмма</t>
  </si>
  <si>
    <t>Частотная гистограмма</t>
  </si>
  <si>
    <t>情緒安定性</t>
  </si>
  <si>
    <t>あなたの精神判定結果は</t>
  </si>
  <si>
    <t>正常</t>
  </si>
  <si>
    <t>専門家への相談をおすすめします</t>
  </si>
  <si>
    <t>コメント</t>
  </si>
  <si>
    <t>당신의 정신기능상태의 측정 결과는</t>
  </si>
  <si>
    <t>정상상태</t>
  </si>
  <si>
    <t xml:space="preserve"> 전문가 상담을 권장함</t>
  </si>
  <si>
    <t>의 견</t>
  </si>
  <si>
    <t xml:space="preserve">Результат тестирования: </t>
  </si>
  <si>
    <t>Экстравертность</t>
  </si>
  <si>
    <t>Стабильность</t>
  </si>
  <si>
    <t>Состояние в пределах нормы</t>
  </si>
  <si>
    <t>Рекомендована консультация со специалистом</t>
  </si>
  <si>
    <t>Комментарии</t>
  </si>
  <si>
    <t>이름</t>
    <phoneticPr fontId="2" type="noConversion"/>
  </si>
  <si>
    <t>성별</t>
    <phoneticPr fontId="2" type="noConversion"/>
  </si>
  <si>
    <t>나이</t>
    <phoneticPr fontId="2" type="noConversion"/>
  </si>
  <si>
    <t>날자</t>
    <phoneticPr fontId="2" type="noConversion"/>
  </si>
  <si>
    <t>Параметр</t>
  </si>
  <si>
    <t>Мин</t>
  </si>
  <si>
    <t>Ср</t>
  </si>
  <si>
    <t>Макс</t>
  </si>
  <si>
    <t>변수</t>
    <phoneticPr fontId="2" type="noConversion"/>
  </si>
  <si>
    <t>최소값</t>
    <phoneticPr fontId="2" type="noConversion"/>
  </si>
  <si>
    <t>평균값</t>
    <phoneticPr fontId="2" type="noConversion"/>
  </si>
  <si>
    <t>최대값</t>
    <phoneticPr fontId="2" type="noConversion"/>
  </si>
  <si>
    <r>
      <t>Vi(</t>
    </r>
    <r>
      <rPr>
        <b/>
        <sz val="8"/>
        <rFont val="돋움"/>
        <family val="3"/>
        <charset val="129"/>
      </rPr>
      <t>변이도</t>
    </r>
    <r>
      <rPr>
        <b/>
        <sz val="8"/>
        <rFont val="Calibri"/>
        <family val="2"/>
      </rPr>
      <t>)</t>
    </r>
  </si>
  <si>
    <t>M(평균값)</t>
    <phoneticPr fontId="2" type="noConversion"/>
  </si>
  <si>
    <t>S(편차)</t>
    <phoneticPr fontId="2" type="noConversion"/>
  </si>
  <si>
    <r>
      <t>Vi (</t>
    </r>
    <r>
      <rPr>
        <b/>
        <sz val="8"/>
        <color indexed="8"/>
        <rFont val="돋움"/>
        <family val="3"/>
        <charset val="129"/>
      </rPr>
      <t>변이도</t>
    </r>
    <r>
      <rPr>
        <b/>
        <sz val="8"/>
        <color indexed="8"/>
        <rFont val="Calibri"/>
        <family val="2"/>
      </rPr>
      <t>)</t>
    </r>
  </si>
  <si>
    <t>일반     최소값</t>
    <phoneticPr fontId="2" type="noConversion"/>
  </si>
  <si>
    <r>
      <rPr>
        <b/>
        <sz val="8"/>
        <color indexed="8"/>
        <rFont val="돋움"/>
        <family val="3"/>
        <charset val="129"/>
      </rPr>
      <t>측정</t>
    </r>
    <r>
      <rPr>
        <b/>
        <sz val="8"/>
        <color indexed="8"/>
        <rFont val="Calibri"/>
        <family val="2"/>
      </rPr>
      <t xml:space="preserve">         </t>
    </r>
    <r>
      <rPr>
        <b/>
        <sz val="8"/>
        <color indexed="8"/>
        <rFont val="돋움"/>
        <family val="3"/>
        <charset val="129"/>
      </rPr>
      <t>최소값</t>
    </r>
  </si>
  <si>
    <r>
      <rPr>
        <b/>
        <sz val="8"/>
        <color indexed="8"/>
        <rFont val="돋움"/>
        <family val="3"/>
        <charset val="129"/>
      </rPr>
      <t>일반</t>
    </r>
    <r>
      <rPr>
        <b/>
        <sz val="8"/>
        <color indexed="8"/>
        <rFont val="Calibri"/>
        <family val="2"/>
      </rPr>
      <t xml:space="preserve">       </t>
    </r>
    <r>
      <rPr>
        <b/>
        <sz val="8"/>
        <color indexed="8"/>
        <rFont val="돋움"/>
        <family val="3"/>
        <charset val="129"/>
      </rPr>
      <t>최대값</t>
    </r>
  </si>
  <si>
    <r>
      <rPr>
        <b/>
        <sz val="8"/>
        <color indexed="8"/>
        <rFont val="돋움"/>
        <family val="3"/>
        <charset val="129"/>
      </rPr>
      <t>측정</t>
    </r>
    <r>
      <rPr>
        <b/>
        <sz val="8"/>
        <color indexed="8"/>
        <rFont val="Calibri"/>
        <family val="2"/>
      </rPr>
      <t xml:space="preserve">           </t>
    </r>
    <r>
      <rPr>
        <b/>
        <sz val="8"/>
        <color indexed="8"/>
        <rFont val="돋움"/>
        <family val="3"/>
        <charset val="129"/>
      </rPr>
      <t>최대값</t>
    </r>
  </si>
  <si>
    <t>I-E 그래프</t>
  </si>
  <si>
    <t>정보(I)변화량</t>
  </si>
  <si>
    <t>외향성</t>
  </si>
  <si>
    <t>10 매개변수 측정값</t>
  </si>
  <si>
    <t>n</t>
    <phoneticPr fontId="2" type="noConversion"/>
  </si>
  <si>
    <t>X</t>
    <phoneticPr fontId="2" type="noConversion"/>
  </si>
  <si>
    <t>Y</t>
    <phoneticPr fontId="2" type="noConversion"/>
  </si>
  <si>
    <t>x increment</t>
    <phoneticPr fontId="2" type="noConversion"/>
  </si>
  <si>
    <t>y increment</t>
    <phoneticPr fontId="2" type="noConversion"/>
  </si>
  <si>
    <t>gradient</t>
    <phoneticPr fontId="2" type="noConversion"/>
  </si>
  <si>
    <t>angle</t>
    <phoneticPr fontId="2" type="noConversion"/>
  </si>
  <si>
    <t>lower</t>
    <phoneticPr fontId="2" type="noConversion"/>
  </si>
  <si>
    <t>upper</t>
    <phoneticPr fontId="2" type="noConversion"/>
  </si>
  <si>
    <t>min/max of psy</t>
    <phoneticPr fontId="2" type="noConversion"/>
  </si>
  <si>
    <t>min psy</t>
    <phoneticPr fontId="2" type="noConversion"/>
  </si>
  <si>
    <t>max psy</t>
    <phoneticPr fontId="2" type="noConversion"/>
  </si>
  <si>
    <t>max psy</t>
    <phoneticPr fontId="2" type="noConversion"/>
  </si>
  <si>
    <t>min pos</t>
    <phoneticPr fontId="2" type="noConversion"/>
  </si>
  <si>
    <t>min pos</t>
    <phoneticPr fontId="2" type="noConversion"/>
  </si>
  <si>
    <t>max pos</t>
    <phoneticPr fontId="2" type="noConversion"/>
  </si>
  <si>
    <t>FTE_MEAN,FT_PSY_MEAN</t>
    <phoneticPr fontId="27" type="noConversion"/>
  </si>
  <si>
    <t xml:space="preserve">범위 </t>
  </si>
  <si>
    <t>판정</t>
    <phoneticPr fontId="2" type="noConversion"/>
  </si>
  <si>
    <t xml:space="preserve">20-50 </t>
  </si>
  <si>
    <t xml:space="preserve">20-40 </t>
  </si>
  <si>
    <t xml:space="preserve">15-40 </t>
  </si>
  <si>
    <t xml:space="preserve">40-80 </t>
    <phoneticPr fontId="2" type="noConversion"/>
  </si>
  <si>
    <t xml:space="preserve">50-80 </t>
    <phoneticPr fontId="2" type="noConversion"/>
  </si>
  <si>
    <t xml:space="preserve">50-80 </t>
  </si>
  <si>
    <t xml:space="preserve">10-50 </t>
    <phoneticPr fontId="2" type="noConversion"/>
  </si>
  <si>
    <t>M</t>
    <phoneticPr fontId="2" type="noConversion"/>
  </si>
  <si>
    <t>S</t>
    <phoneticPr fontId="2" type="noConversion"/>
  </si>
  <si>
    <t>Standarded</t>
    <phoneticPr fontId="2" type="noConversion"/>
  </si>
  <si>
    <t>F1</t>
    <phoneticPr fontId="2" type="noConversion"/>
  </si>
  <si>
    <t>F2</t>
  </si>
  <si>
    <t>F3</t>
  </si>
  <si>
    <t>F4</t>
  </si>
  <si>
    <t>fps</t>
    <phoneticPr fontId="27" type="noConversion"/>
  </si>
  <si>
    <t>FHh_max</t>
    <phoneticPr fontId="27" type="noConversion"/>
  </si>
  <si>
    <t/>
  </si>
  <si>
    <t>Extraversion</t>
    <phoneticPr fontId="27" type="noConversion"/>
  </si>
  <si>
    <t>I-E COR</t>
    <phoneticPr fontId="27" type="noConversion"/>
  </si>
  <si>
    <t>index</t>
    <phoneticPr fontId="2" type="noConversion"/>
  </si>
  <si>
    <t>IE count</t>
    <phoneticPr fontId="27" type="noConversion"/>
  </si>
  <si>
    <t>time(s)</t>
    <phoneticPr fontId="27" type="noConversion"/>
  </si>
  <si>
    <t>type</t>
    <phoneticPr fontId="27" type="noConversion"/>
  </si>
  <si>
    <t>15-25</t>
    <phoneticPr fontId="2" type="noConversion"/>
  </si>
  <si>
    <t>1</t>
    <phoneticPr fontId="2" type="noConversion"/>
  </si>
  <si>
    <t>1-2</t>
    <phoneticPr fontId="2" type="noConversion"/>
  </si>
  <si>
    <t>2</t>
    <phoneticPr fontId="2" type="noConversion"/>
  </si>
  <si>
    <t>2-3</t>
    <phoneticPr fontId="2" type="noConversion"/>
  </si>
  <si>
    <t>3</t>
    <phoneticPr fontId="2" type="noConversion"/>
  </si>
  <si>
    <t>3-4</t>
    <phoneticPr fontId="2" type="noConversion"/>
  </si>
  <si>
    <t>4</t>
    <phoneticPr fontId="2" type="noConversion"/>
  </si>
  <si>
    <t>4-1</t>
    <phoneticPr fontId="2" type="noConversion"/>
  </si>
  <si>
    <t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t>
    <phoneticPr fontId="2" type="noConversion"/>
  </si>
  <si>
    <t>에너지 소모량이 높아지며활동성이 증가한다. 심리적으로 편안하고 정서상태가 안정되어 있다.</t>
    <phoneticPr fontId="2" type="noConversion"/>
  </si>
  <si>
    <t>심리적 불편함이 증가하여  정서상태가 나빠진다. 에너지 소모량이 높아 지며 활동성은 증가한다. 대사정보(Metabolic Information) 변화량이 감소하며 대사과정의 엔트로피가 악화되어 불안정성이 높아진다.</t>
    <phoneticPr fontId="2" type="noConversion"/>
  </si>
  <si>
    <t>심리적 불편함이 증가하고 정서상태가 나빠진다. 에너지 소모량의 변화가 없다. 우울감이 증가한다.</t>
    <phoneticPr fontId="2" type="noConversion"/>
  </si>
  <si>
    <t>심리적 불편함이 증가하여 정서상태가 나빠진다. 에너지 소모량이 낮다. 대사정보(Metabolic Information) 변화량이 감소한다. 대사과정의 엔트로피가 악화되어 불안정성이 증가한다.</t>
    <phoneticPr fontId="2" type="noConversion"/>
  </si>
  <si>
    <t>심리적 편안함과 정서상태가 안정되어 있다. 에너지 소모량이 낮아진다.</t>
    <phoneticPr fontId="2" type="noConversion"/>
  </si>
  <si>
    <t>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t>
    <phoneticPr fontId="2" type="noConversion"/>
  </si>
  <si>
    <t>심리적 편안함 증가하고 정서상태가 좋아진다. 에너지 소모량 변화가 없다.</t>
    <phoneticPr fontId="2" type="noConversion"/>
  </si>
  <si>
    <t>+/- 10% 범위내</t>
    <phoneticPr fontId="2" type="noConversion"/>
  </si>
  <si>
    <t>감정변이도의 판정</t>
  </si>
  <si>
    <t>정서안정성</t>
    <phoneticPr fontId="27" type="noConversion"/>
  </si>
  <si>
    <t>M</t>
    <phoneticPr fontId="2" type="noConversion"/>
  </si>
  <si>
    <t>S</t>
    <phoneticPr fontId="2" type="noConversion"/>
  </si>
  <si>
    <t>(avg:1, min:2)</t>
    <phoneticPr fontId="27" type="noConversion"/>
  </si>
  <si>
    <t xml:space="preserve">심리적 편안함이 증가하여 기쁘고 즐거운 매우 행복하고 안정된 상태이다. 에너지 대사량이 적지만 증가하고 있다.   </t>
  </si>
  <si>
    <t>심리적인 우울감으로 불편하며 불안정한 정서상태이다. 에너지 대사량이 적지만 증가하고 있다.</t>
  </si>
  <si>
    <t>emo. Variation</t>
    <phoneticPr fontId="27" type="noConversion"/>
  </si>
  <si>
    <t>comment</t>
    <phoneticPr fontId="2" type="noConversion"/>
  </si>
  <si>
    <t>심리적으로 기쁨과 즐거움이 매우 큰 행복하고 안정된 상태이지만 심리적 정보가 감소할 가능성이 있다. 에너지 대사량이 적고 변화가 거의 없다.</t>
  </si>
  <si>
    <t>심리적인 불편함으로 불안정한 정서 상태이다. 심리적 정보가 감소할 가능성이 있다. 에너지 대사량이 적고 변화가 거의 없다.</t>
  </si>
  <si>
    <t>심리적으로 기쁨과 즐거움이 매우 큰 행복하고 안정된 상태이지만 심리적 정보가 감소할 가능성이 있다. 에너지 대사량이 적으며 감소하고 있다.</t>
  </si>
  <si>
    <t>심리적으로 즐거움이 큰 행복하고 안정된 상태이다. 심리적 정보가 감소할 가능성이 있다. 에너지 대사량이 적으며 감소하고 있다.</t>
  </si>
  <si>
    <t>심리적으로 기쁨과 즐거움이 매우 큰 행복하고 안정된 상태이다. 에너지 대사량이 적으며 감소하고 있다.</t>
  </si>
  <si>
    <t>심리적으로 즐거움이 큰 행복하고 안정된 상태이다. 에너지 대사량이 적으며 감소하고 있다.</t>
  </si>
  <si>
    <t>심리적 편안함이 증가하여 기쁘고 즐거운 매우 행복하고 안정된 상태이다. 에너지 대사량이 적으며 감소하고 매우 안정되어 있다.</t>
  </si>
  <si>
    <t>심리적으로 조금 불편한 상태이지만 심리적 불편안함이 개선되어 지는 긍정적 방향성을 갖고 있다. 에너지 대사량이 적으며 감소하는 상태이다.</t>
  </si>
  <si>
    <t>심리적으로 조금 불편한 상태이지만 심리적 불편안함이 개선되어 지는 긍정적 방향성을 갖고 있다. 에너지 대사량이 적으며 거의 변화가 없는 상태이다.</t>
  </si>
  <si>
    <t>EN</t>
    <phoneticPr fontId="2" type="noConversion"/>
  </si>
  <si>
    <t>PSY</t>
    <phoneticPr fontId="27" type="noConversion"/>
  </si>
  <si>
    <t>IECORR</t>
    <phoneticPr fontId="27" type="noConversion"/>
  </si>
  <si>
    <t>type</t>
    <phoneticPr fontId="2" type="noConversion"/>
  </si>
  <si>
    <t>Statement Report</t>
    <phoneticPr fontId="27" type="noConversion"/>
  </si>
  <si>
    <t>진술분석 보고서</t>
  </si>
  <si>
    <t>Document number</t>
    <phoneticPr fontId="27" type="noConversion"/>
  </si>
  <si>
    <t>문서번호</t>
    <phoneticPr fontId="27" type="noConversion"/>
  </si>
  <si>
    <t>Final Judgment</t>
    <phoneticPr fontId="27" type="noConversion"/>
  </si>
  <si>
    <t>최종 판정</t>
    <phoneticPr fontId="27" type="noConversion"/>
  </si>
  <si>
    <t>Criminal ID 
information</t>
    <phoneticPr fontId="27" type="noConversion"/>
  </si>
  <si>
    <t>피검사자 
정보</t>
    <phoneticPr fontId="27" type="noConversion"/>
  </si>
  <si>
    <t>Name</t>
    <phoneticPr fontId="27" type="noConversion"/>
  </si>
  <si>
    <t>이름</t>
    <phoneticPr fontId="27" type="noConversion"/>
  </si>
  <si>
    <t>Gender</t>
    <phoneticPr fontId="27" type="noConversion"/>
  </si>
  <si>
    <t>성별</t>
    <phoneticPr fontId="27" type="noConversion"/>
  </si>
  <si>
    <t>Birth date</t>
    <phoneticPr fontId="27" type="noConversion"/>
  </si>
  <si>
    <t>생년월일</t>
    <phoneticPr fontId="27" type="noConversion"/>
  </si>
  <si>
    <t>Job</t>
    <phoneticPr fontId="27" type="noConversion"/>
  </si>
  <si>
    <t>직업</t>
    <phoneticPr fontId="27" type="noConversion"/>
  </si>
  <si>
    <t>Contact</t>
    <phoneticPr fontId="27" type="noConversion"/>
  </si>
  <si>
    <t>연락처</t>
    <phoneticPr fontId="27" type="noConversion"/>
  </si>
  <si>
    <t>Investigator</t>
    <phoneticPr fontId="27" type="noConversion"/>
  </si>
  <si>
    <t>검사자</t>
    <phoneticPr fontId="27" type="noConversion"/>
  </si>
  <si>
    <t>Date</t>
    <phoneticPr fontId="27" type="noConversion"/>
  </si>
  <si>
    <t>날짜</t>
    <phoneticPr fontId="27" type="noConversion"/>
  </si>
  <si>
    <t>Department</t>
    <phoneticPr fontId="27" type="noConversion"/>
  </si>
  <si>
    <t>소속</t>
    <phoneticPr fontId="27" type="noConversion"/>
  </si>
  <si>
    <t>Case overview and Judgment</t>
    <phoneticPr fontId="27" type="noConversion"/>
  </si>
  <si>
    <t>사건 개요 및            판정 결과</t>
    <phoneticPr fontId="27" type="noConversion"/>
  </si>
  <si>
    <t>Questionaires on Case Investigation</t>
    <phoneticPr fontId="27" type="noConversion"/>
  </si>
  <si>
    <t>상세 질문 내용</t>
    <phoneticPr fontId="27" type="noConversion"/>
  </si>
  <si>
    <t>Question</t>
    <phoneticPr fontId="27" type="noConversion"/>
  </si>
  <si>
    <t>질문</t>
    <phoneticPr fontId="27" type="noConversion"/>
  </si>
  <si>
    <t>Answer</t>
    <phoneticPr fontId="27" type="noConversion"/>
  </si>
  <si>
    <t>답변</t>
    <phoneticPr fontId="27" type="noConversion"/>
  </si>
  <si>
    <t>IR Period : LD Probability Graphs &amp; I-E Change Graph</t>
    <phoneticPr fontId="27" type="noConversion"/>
  </si>
  <si>
    <t xml:space="preserve">IR 구간의 진위 레벨 그래프와 대사 변화 그래프 </t>
    <phoneticPr fontId="27" type="noConversion"/>
  </si>
  <si>
    <t>IR Period - LD Graphs (A grade,  B grade)</t>
    <phoneticPr fontId="27" type="noConversion"/>
  </si>
  <si>
    <r>
      <t xml:space="preserve">IR 구간 - LD 그래프 </t>
    </r>
    <r>
      <rPr>
        <sz val="9"/>
        <color theme="1"/>
        <rFont val="맑은 고딕"/>
        <family val="3"/>
        <charset val="129"/>
        <scheme val="minor"/>
      </rPr>
      <t>(A grade,  B grade)</t>
    </r>
    <phoneticPr fontId="27" type="noConversion"/>
  </si>
  <si>
    <t>IR Period - I-E Change Graph</t>
    <phoneticPr fontId="27" type="noConversion"/>
  </si>
  <si>
    <t>IR 구간 - 대사 변화 그래프</t>
    <phoneticPr fontId="27" type="noConversion"/>
  </si>
  <si>
    <t>CC Period : LD Probability Graphs &amp; I-E Change Graph</t>
    <phoneticPr fontId="27" type="noConversion"/>
  </si>
  <si>
    <t xml:space="preserve">CC 구간의 진위 레벨 그래프와 대사 변화 그래프 </t>
    <phoneticPr fontId="27" type="noConversion"/>
  </si>
  <si>
    <t>CC Period : LD Probability Graphs &amp; I-E Change Graph</t>
    <phoneticPr fontId="27" type="noConversion"/>
  </si>
  <si>
    <t>CC Period - LD Graphs (A grade,  B grade)</t>
    <phoneticPr fontId="27" type="noConversion"/>
  </si>
  <si>
    <r>
      <t xml:space="preserve">CC 구간 - LD 그래프 </t>
    </r>
    <r>
      <rPr>
        <sz val="9"/>
        <color theme="1"/>
        <rFont val="맑은 고딕"/>
        <family val="3"/>
        <charset val="129"/>
        <scheme val="minor"/>
      </rPr>
      <t>(A grade,  B grade)</t>
    </r>
    <phoneticPr fontId="27" type="noConversion"/>
  </si>
  <si>
    <t>CC Period - I-E Change Graph</t>
    <phoneticPr fontId="27" type="noConversion"/>
  </si>
  <si>
    <t>CC 구간 - 대사 변화 그래프</t>
    <phoneticPr fontId="27" type="noConversion"/>
  </si>
  <si>
    <t>I-E (Information-Energy) Change Graph</t>
    <phoneticPr fontId="27" type="noConversion"/>
  </si>
  <si>
    <t>I-E (정보-에너지) 변화 그래프</t>
    <phoneticPr fontId="27" type="noConversion"/>
  </si>
  <si>
    <t>Information Change(I)</t>
    <phoneticPr fontId="27" type="noConversion"/>
  </si>
  <si>
    <t>정보 변화량(I)</t>
    <phoneticPr fontId="27" type="noConversion"/>
  </si>
  <si>
    <t>Energy Change(E)</t>
    <phoneticPr fontId="27" type="noConversion"/>
  </si>
  <si>
    <t>에너지 변화량(E)</t>
    <phoneticPr fontId="27" type="noConversion"/>
  </si>
  <si>
    <t>Min</t>
    <phoneticPr fontId="27" type="noConversion"/>
  </si>
  <si>
    <t>최소값</t>
    <phoneticPr fontId="27" type="noConversion"/>
  </si>
  <si>
    <t>Max</t>
    <phoneticPr fontId="27" type="noConversion"/>
  </si>
  <si>
    <t>최대값</t>
    <phoneticPr fontId="27" type="noConversion"/>
  </si>
  <si>
    <t>Mean</t>
    <phoneticPr fontId="27" type="noConversion"/>
  </si>
  <si>
    <t>평균값</t>
    <phoneticPr fontId="27" type="noConversion"/>
  </si>
  <si>
    <t>Remarks</t>
    <phoneticPr fontId="27" type="noConversion"/>
  </si>
  <si>
    <t>비 고</t>
    <phoneticPr fontId="27" type="noConversion"/>
  </si>
  <si>
    <t>Mean in ST</t>
    <phoneticPr fontId="27" type="noConversion"/>
  </si>
  <si>
    <t>ST 평균값</t>
    <phoneticPr fontId="27" type="noConversion"/>
  </si>
  <si>
    <t>Total gap of I</t>
    <phoneticPr fontId="27" type="noConversion"/>
  </si>
  <si>
    <t>정보 총합 차이</t>
    <phoneticPr fontId="27" type="noConversion"/>
  </si>
  <si>
    <t>Total gap of I-E corr.</t>
    <phoneticPr fontId="27" type="noConversion"/>
  </si>
  <si>
    <t>상관 총합 차이</t>
    <phoneticPr fontId="27" type="noConversion"/>
  </si>
  <si>
    <t>(+)</t>
    <phoneticPr fontId="27" type="noConversion"/>
  </si>
  <si>
    <t>(–)</t>
    <phoneticPr fontId="27" type="noConversion"/>
  </si>
  <si>
    <t>Diff.</t>
    <phoneticPr fontId="27" type="noConversion"/>
  </si>
  <si>
    <t>차이</t>
    <phoneticPr fontId="27" type="noConversion"/>
  </si>
  <si>
    <t>I-E Correlation</t>
    <phoneticPr fontId="27" type="noConversion"/>
  </si>
  <si>
    <t>I-E 상관 관계</t>
    <phoneticPr fontId="27" type="noConversion"/>
  </si>
  <si>
    <t>Comparison btw ST-AT</t>
    <phoneticPr fontId="27" type="noConversion"/>
  </si>
  <si>
    <t>정신생리 상태 ST(전) - AT(후) 비교</t>
    <phoneticPr fontId="27" type="noConversion"/>
  </si>
  <si>
    <t>M comparison</t>
    <phoneticPr fontId="27" type="noConversion"/>
  </si>
  <si>
    <t>평균값 비교</t>
    <phoneticPr fontId="27" type="noConversion"/>
  </si>
  <si>
    <t>M Distribution</t>
    <phoneticPr fontId="27" type="noConversion"/>
  </si>
  <si>
    <t>평균값 분포</t>
    <phoneticPr fontId="27" type="noConversion"/>
  </si>
  <si>
    <t>Vi Comparison</t>
    <phoneticPr fontId="27" type="noConversion"/>
  </si>
  <si>
    <t>Vi 비교</t>
    <phoneticPr fontId="27" type="noConversion"/>
  </si>
  <si>
    <t>Vi Distribution</t>
    <phoneticPr fontId="27" type="noConversion"/>
  </si>
  <si>
    <t>Vi 분포</t>
    <phoneticPr fontId="27" type="noConversion"/>
  </si>
  <si>
    <t>ST Period</t>
    <phoneticPr fontId="27" type="noConversion"/>
  </si>
  <si>
    <t>ST 구간</t>
    <phoneticPr fontId="27" type="noConversion"/>
  </si>
  <si>
    <t>AT Period</t>
    <phoneticPr fontId="27" type="noConversion"/>
  </si>
  <si>
    <t>AT 구간</t>
    <phoneticPr fontId="27" type="noConversion"/>
  </si>
  <si>
    <t>ST State</t>
    <phoneticPr fontId="27" type="noConversion"/>
  </si>
  <si>
    <t>ST 상태</t>
    <phoneticPr fontId="27" type="noConversion"/>
  </si>
  <si>
    <t>AT State</t>
    <phoneticPr fontId="27" type="noConversion"/>
  </si>
  <si>
    <t>AT 상태</t>
    <phoneticPr fontId="27" type="noConversion"/>
  </si>
  <si>
    <t>Comments</t>
    <phoneticPr fontId="27" type="noConversion"/>
  </si>
  <si>
    <t>의   견</t>
    <phoneticPr fontId="27" type="noConversion"/>
  </si>
  <si>
    <t>Vitality, Concentration, Psychological Comfort, Energy Consumption Change</t>
    <phoneticPr fontId="27" type="noConversion"/>
  </si>
  <si>
    <t>활력도, 집중도, 심리적 편암함, 에너지 소모 변화</t>
    <phoneticPr fontId="27" type="noConversion"/>
  </si>
  <si>
    <t>AT Period</t>
    <phoneticPr fontId="27" type="noConversion"/>
  </si>
  <si>
    <t>AT 구간</t>
    <phoneticPr fontId="27" type="noConversion"/>
  </si>
  <si>
    <t>Vitality / Concentration</t>
    <phoneticPr fontId="27" type="noConversion"/>
  </si>
  <si>
    <t>활력도 / 집중도</t>
    <phoneticPr fontId="27" type="noConversion"/>
  </si>
  <si>
    <t>Vitality</t>
    <phoneticPr fontId="27" type="noConversion"/>
  </si>
  <si>
    <t>활력도</t>
    <phoneticPr fontId="27" type="noConversion"/>
  </si>
  <si>
    <t>Concentration</t>
    <phoneticPr fontId="27" type="noConversion"/>
  </si>
  <si>
    <t>집중도</t>
    <phoneticPr fontId="27" type="noConversion"/>
  </si>
  <si>
    <t>Psychological Comfort / Energy Consumption Change</t>
    <phoneticPr fontId="27" type="noConversion"/>
  </si>
  <si>
    <t>심리적 편안함 상태 변화 / 에너지 소모 변화</t>
    <phoneticPr fontId="27" type="noConversion"/>
  </si>
  <si>
    <t>Psy-change</t>
    <phoneticPr fontId="27" type="noConversion"/>
  </si>
  <si>
    <t>심리적 변화</t>
    <phoneticPr fontId="27" type="noConversion"/>
  </si>
  <si>
    <t>Energy change</t>
    <phoneticPr fontId="27" type="noConversion"/>
  </si>
  <si>
    <t>에너지 소모 변화</t>
    <phoneticPr fontId="27" type="noConversion"/>
  </si>
  <si>
    <t>Comparison of ST Period &amp; AT Period</t>
    <phoneticPr fontId="27" type="noConversion"/>
  </si>
  <si>
    <t>ST 구간과 AT 구간의 측정값 비교</t>
    <phoneticPr fontId="27" type="noConversion"/>
  </si>
  <si>
    <t>Period</t>
    <phoneticPr fontId="27" type="noConversion"/>
  </si>
  <si>
    <t>구간</t>
    <phoneticPr fontId="27" type="noConversion"/>
  </si>
  <si>
    <t xml:space="preserve">Concentration </t>
    <phoneticPr fontId="27" type="noConversion"/>
  </si>
  <si>
    <t>Psychological Comfort</t>
    <phoneticPr fontId="27" type="noConversion"/>
  </si>
  <si>
    <t>심리적 편안함 상태 변화</t>
    <phoneticPr fontId="27" type="noConversion"/>
  </si>
  <si>
    <t>Energy Consumption Change</t>
    <phoneticPr fontId="27" type="noConversion"/>
  </si>
  <si>
    <t>에너지 소모 변화</t>
    <phoneticPr fontId="27" type="noConversion"/>
  </si>
  <si>
    <t>Average</t>
    <phoneticPr fontId="27" type="noConversion"/>
  </si>
  <si>
    <t>중심점</t>
    <phoneticPr fontId="27" type="noConversion"/>
  </si>
  <si>
    <t>Psy-change</t>
    <phoneticPr fontId="27" type="noConversion"/>
  </si>
  <si>
    <t>심리정보 변화</t>
    <phoneticPr fontId="27" type="noConversion"/>
  </si>
  <si>
    <t>Energy change</t>
    <phoneticPr fontId="27" type="noConversion"/>
  </si>
  <si>
    <t>에너지 소모 변화량</t>
    <phoneticPr fontId="27" type="noConversion"/>
  </si>
  <si>
    <t>Comments</t>
    <phoneticPr fontId="27" type="noConversion"/>
  </si>
  <si>
    <t>의 견</t>
    <phoneticPr fontId="27" type="noConversion"/>
  </si>
  <si>
    <t>Brain Fatigue in ST Period</t>
    <phoneticPr fontId="27" type="noConversion"/>
  </si>
  <si>
    <t>ST 구간의 뇌피로 검사 결과표</t>
    <phoneticPr fontId="27" type="noConversion"/>
  </si>
  <si>
    <t>Brain Fatigue in AT Period</t>
    <phoneticPr fontId="27" type="noConversion"/>
  </si>
  <si>
    <t>AT 구간의 뇌피로 검사 결과표</t>
    <phoneticPr fontId="27" type="noConversion"/>
  </si>
  <si>
    <t>MINDEYE</t>
    <phoneticPr fontId="27" type="noConversion"/>
  </si>
  <si>
    <t>Date</t>
    <phoneticPr fontId="27" type="noConversion"/>
  </si>
  <si>
    <t>측정일</t>
    <phoneticPr fontId="27" type="noConversion"/>
  </si>
  <si>
    <t>Age</t>
    <phoneticPr fontId="27" type="noConversion"/>
  </si>
  <si>
    <t>나이</t>
    <phoneticPr fontId="27" type="noConversion"/>
  </si>
  <si>
    <t>Gender</t>
    <phoneticPr fontId="27" type="noConversion"/>
  </si>
  <si>
    <t>성별</t>
    <phoneticPr fontId="27" type="noConversion"/>
  </si>
  <si>
    <t>Location</t>
    <phoneticPr fontId="27" type="noConversion"/>
  </si>
  <si>
    <t>측정장소</t>
    <phoneticPr fontId="27" type="noConversion"/>
  </si>
  <si>
    <t>Name</t>
    <phoneticPr fontId="27" type="noConversion"/>
  </si>
  <si>
    <t>이름</t>
    <phoneticPr fontId="27" type="noConversion"/>
  </si>
  <si>
    <t>Job</t>
    <phoneticPr fontId="27" type="noConversion"/>
  </si>
  <si>
    <t>직업</t>
    <phoneticPr fontId="27" type="noConversion"/>
  </si>
  <si>
    <t>ID</t>
    <phoneticPr fontId="27" type="noConversion"/>
  </si>
  <si>
    <t>Contents</t>
    <phoneticPr fontId="27" type="noConversion"/>
  </si>
  <si>
    <t>상담
내용</t>
    <phoneticPr fontId="27" type="noConversion"/>
  </si>
  <si>
    <t>Brain Fatigue</t>
    <phoneticPr fontId="27" type="noConversion"/>
  </si>
  <si>
    <t>Psy</t>
    <phoneticPr fontId="27" type="noConversion"/>
  </si>
  <si>
    <t>정보
변화량</t>
    <phoneticPr fontId="27" type="noConversion"/>
  </si>
  <si>
    <t>Energy</t>
    <phoneticPr fontId="27" type="noConversion"/>
  </si>
  <si>
    <t>에너지
변화량</t>
    <phoneticPr fontId="27" type="noConversion"/>
  </si>
  <si>
    <t>Index</t>
    <phoneticPr fontId="27" type="noConversion"/>
  </si>
  <si>
    <t>Type</t>
    <phoneticPr fontId="27" type="noConversion"/>
  </si>
  <si>
    <t>* It is recommended to be of type 4, 4-1, 1</t>
    <phoneticPr fontId="27" type="noConversion"/>
  </si>
  <si>
    <t>* 뇌피로 4, 4-1, 1 유형이 되도록 권장함</t>
    <phoneticPr fontId="27" type="noConversion"/>
  </si>
  <si>
    <t>* It is recommended to be of type 4, 4-1, 1</t>
    <phoneticPr fontId="27" type="noConversion"/>
  </si>
  <si>
    <t>위험</t>
    <phoneticPr fontId="27" type="noConversion"/>
  </si>
  <si>
    <t>주의</t>
    <phoneticPr fontId="27" type="noConversion"/>
  </si>
  <si>
    <t>건강</t>
    <phoneticPr fontId="27" type="noConversion"/>
  </si>
  <si>
    <t>매우 건강</t>
    <phoneticPr fontId="27" type="noConversion"/>
  </si>
  <si>
    <t>심리상태 차트</t>
    <phoneticPr fontId="27" type="noConversion"/>
  </si>
  <si>
    <t>.</t>
    <phoneticPr fontId="27" type="noConversion"/>
  </si>
  <si>
    <t>항목</t>
    <phoneticPr fontId="27" type="noConversion"/>
  </si>
  <si>
    <t>Range</t>
  </si>
  <si>
    <t>범위</t>
    <phoneticPr fontId="27" type="noConversion"/>
  </si>
  <si>
    <t>Judge</t>
  </si>
  <si>
    <t>판정</t>
    <phoneticPr fontId="27" type="noConversion"/>
  </si>
  <si>
    <t>최소값</t>
    <phoneticPr fontId="27" type="noConversion"/>
  </si>
  <si>
    <t>Mean</t>
  </si>
  <si>
    <t>평균값</t>
    <phoneticPr fontId="27" type="noConversion"/>
  </si>
  <si>
    <t>최대값</t>
    <phoneticPr fontId="27" type="noConversion"/>
  </si>
  <si>
    <t>High</t>
    <phoneticPr fontId="27" type="noConversion"/>
  </si>
  <si>
    <t>높음</t>
    <phoneticPr fontId="27" type="noConversion"/>
  </si>
  <si>
    <t>Middle</t>
    <phoneticPr fontId="27" type="noConversion"/>
  </si>
  <si>
    <t>보통</t>
    <phoneticPr fontId="27" type="noConversion"/>
  </si>
  <si>
    <t>Low</t>
    <phoneticPr fontId="27" type="noConversion"/>
  </si>
  <si>
    <t>낮음</t>
    <phoneticPr fontId="27" type="noConversion"/>
  </si>
  <si>
    <t>Emotional Variation</t>
    <phoneticPr fontId="27" type="noConversion"/>
  </si>
  <si>
    <t>감정변이도</t>
    <phoneticPr fontId="27" type="noConversion"/>
  </si>
  <si>
    <t>Very stable</t>
    <phoneticPr fontId="27" type="noConversion"/>
  </si>
  <si>
    <t>매우 안정됨</t>
  </si>
  <si>
    <t>Stable</t>
    <phoneticPr fontId="27" type="noConversion"/>
  </si>
  <si>
    <t>안정됨</t>
  </si>
  <si>
    <t>Unstable</t>
    <phoneticPr fontId="27" type="noConversion"/>
  </si>
  <si>
    <t>불안정함</t>
  </si>
  <si>
    <t>Very unstable</t>
    <phoneticPr fontId="27" type="noConversion"/>
  </si>
  <si>
    <t>매우 불안정함</t>
  </si>
  <si>
    <t>Emotional change is a very stable emotional state.</t>
    <phoneticPr fontId="27" type="noConversion"/>
  </si>
  <si>
    <t>감정 변화가 매우 안정된 정상적인 정서상태이다.</t>
  </si>
  <si>
    <t>Emotional changes are stable and normal emotional states.</t>
    <phoneticPr fontId="27" type="noConversion"/>
  </si>
  <si>
    <t>감정 변화가 안정된 정상적인 정서상태이다.</t>
  </si>
  <si>
    <t>Emotional change is large and unstable emotional state.</t>
    <phoneticPr fontId="27" type="noConversion"/>
  </si>
  <si>
    <t>감정 변화가 크며 불안정한 정서상태이다.</t>
  </si>
  <si>
    <t>The emotional state is very unstable because the emotional change is very large.</t>
    <phoneticPr fontId="27" type="noConversion"/>
  </si>
  <si>
    <t>감정 변화가 매우 커서 매우 불안정한 정서상태이다.</t>
  </si>
  <si>
    <t>Vitality 
Index</t>
    <phoneticPr fontId="27" type="noConversion"/>
  </si>
  <si>
    <t>활력
지수</t>
    <phoneticPr fontId="27" type="noConversion"/>
  </si>
  <si>
    <t>Vitality Index</t>
    <phoneticPr fontId="27" type="noConversion"/>
  </si>
  <si>
    <t>높 음</t>
  </si>
  <si>
    <t>보 통</t>
  </si>
  <si>
    <t>낮 음</t>
  </si>
  <si>
    <t xml:space="preserve"> Graph type</t>
    <phoneticPr fontId="27" type="noConversion"/>
  </si>
  <si>
    <t>그래프
유형</t>
    <phoneticPr fontId="27" type="noConversion"/>
  </si>
  <si>
    <t>Max vitality</t>
    <phoneticPr fontId="27" type="noConversion"/>
  </si>
  <si>
    <t>최대활력</t>
    <phoneticPr fontId="27" type="noConversion"/>
  </si>
  <si>
    <t>fps</t>
    <phoneticPr fontId="27" type="noConversion"/>
  </si>
  <si>
    <t>주파수</t>
  </si>
  <si>
    <t>maxFH</t>
    <phoneticPr fontId="27" type="noConversion"/>
  </si>
  <si>
    <t>분포값</t>
  </si>
  <si>
    <t>Decreasing vitality index leads to lower vitality (tiredness). As the vitality index increases, vitality increases (impulsiveness increases)</t>
    <phoneticPr fontId="27" type="noConversion"/>
  </si>
  <si>
    <t>활력지수가 감소하면 활력도가 낮아짐(피곤함). 증가하면 활력도가 높아짐(충동성의 경우 증가함)</t>
    <phoneticPr fontId="27" type="noConversion"/>
  </si>
  <si>
    <t>Concentration Index</t>
    <phoneticPr fontId="27" type="noConversion"/>
  </si>
  <si>
    <t>집중력
지수</t>
    <phoneticPr fontId="27" type="noConversion"/>
  </si>
  <si>
    <t>As the concentration index increases, concentration improves and it changes into a positive and happy state.</t>
    <phoneticPr fontId="27" type="noConversion"/>
  </si>
  <si>
    <t>집중도가 증가면 집중력이 높아지고 긍정적이며 행복한 상태로 변화함</t>
    <phoneticPr fontId="27" type="noConversion"/>
  </si>
  <si>
    <t>Emotional Variation Distribution</t>
    <phoneticPr fontId="27" type="noConversion"/>
  </si>
  <si>
    <t>감정변이 분포율</t>
    <phoneticPr fontId="27" type="noConversion"/>
  </si>
  <si>
    <t>[Reference]
Positive:40%
Negative:40%
Physiological:20%</t>
    <phoneticPr fontId="27" type="noConversion"/>
  </si>
  <si>
    <t>[참고]
긍정감정: 40%
부정감정: 40%
생리감정: 20%</t>
    <phoneticPr fontId="27" type="noConversion"/>
  </si>
  <si>
    <t>의 견</t>
    <phoneticPr fontId="27" type="noConversion"/>
  </si>
  <si>
    <t>If you need brain fatigue test and continuous monitoring service, please contact the following website for consultation.</t>
    <phoneticPr fontId="27" type="noConversion"/>
  </si>
  <si>
    <t>뇌피로 검사 결과표</t>
    <phoneticPr fontId="27" type="noConversion"/>
  </si>
  <si>
    <t>카리스마</t>
    <phoneticPr fontId="2" type="noConversion"/>
  </si>
  <si>
    <t>마인드아이</t>
    <phoneticPr fontId="27" type="noConversion"/>
  </si>
  <si>
    <t>The personality of the current state (*Hans Eysenck)</t>
    <phoneticPr fontId="27" type="noConversion"/>
  </si>
  <si>
    <t>뇌피로 검사와 지속적인 모니터링 서비스가 필요한 분은 아래 연락처나 홈페이지에 들어가서
상담 받으시기 바랍니다.</t>
    <phoneticPr fontId="27" type="noConversion"/>
  </si>
  <si>
    <t>감정적 (0%)</t>
    <phoneticPr fontId="27" type="noConversion"/>
  </si>
  <si>
    <t>안정적 (100%)</t>
    <phoneticPr fontId="27" type="noConversion"/>
  </si>
  <si>
    <t>내향적 (0%)</t>
    <phoneticPr fontId="27" type="noConversion"/>
  </si>
  <si>
    <t>외향적 (100%)</t>
    <phoneticPr fontId="27" type="noConversion"/>
  </si>
  <si>
    <t>Emotional (0%)</t>
    <phoneticPr fontId="27" type="noConversion"/>
  </si>
  <si>
    <t>Stable (100%)</t>
    <phoneticPr fontId="27" type="noConversion"/>
  </si>
  <si>
    <t>Introvert
(0%)</t>
    <phoneticPr fontId="27" type="noConversion"/>
  </si>
  <si>
    <t>Extrovert
(100%)</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</si>
  <si>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</si>
  <si>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日期</t>
    <phoneticPr fontId="27" type="noConversion"/>
  </si>
  <si>
    <r>
      <t>年</t>
    </r>
    <r>
      <rPr>
        <sz val="11"/>
        <color theme="1"/>
        <rFont val="맑은 고딕"/>
        <family val="3"/>
        <charset val="134"/>
        <scheme val="minor"/>
      </rPr>
      <t>龄</t>
    </r>
    <phoneticPr fontId="27" type="noConversion"/>
  </si>
  <si>
    <r>
      <t>性</t>
    </r>
    <r>
      <rPr>
        <sz val="11"/>
        <color theme="1"/>
        <rFont val="맑은 고딕"/>
        <family val="3"/>
        <charset val="134"/>
        <scheme val="minor"/>
      </rPr>
      <t>别</t>
    </r>
    <phoneticPr fontId="27" type="noConversion"/>
  </si>
  <si>
    <r>
      <rPr>
        <sz val="11"/>
        <color theme="1"/>
        <rFont val="맑은 고딕"/>
        <family val="3"/>
        <charset val="134"/>
        <scheme val="minor"/>
      </rPr>
      <t>检</t>
    </r>
    <r>
      <rPr>
        <sz val="11"/>
        <color theme="1"/>
        <rFont val="맑은 고딕"/>
        <family val="3"/>
        <charset val="129"/>
        <scheme val="minor"/>
      </rPr>
      <t>查地点</t>
    </r>
    <phoneticPr fontId="27" type="noConversion"/>
  </si>
  <si>
    <t>姓名</t>
    <phoneticPr fontId="27" type="noConversion"/>
  </si>
  <si>
    <t>职业</t>
    <phoneticPr fontId="27" type="noConversion"/>
  </si>
  <si>
    <r>
      <t>用</t>
    </r>
    <r>
      <rPr>
        <sz val="11"/>
        <color theme="1"/>
        <rFont val="맑은 고딕"/>
        <family val="3"/>
        <charset val="134"/>
        <scheme val="minor"/>
      </rPr>
      <t>户</t>
    </r>
    <r>
      <rPr>
        <sz val="11"/>
        <color theme="1"/>
        <rFont val="맑은 고딕"/>
        <family val="3"/>
        <charset val="129"/>
        <scheme val="minor"/>
      </rPr>
      <t>名</t>
    </r>
    <phoneticPr fontId="27" type="noConversion"/>
  </si>
  <si>
    <r>
      <rPr>
        <sz val="11"/>
        <color theme="1"/>
        <rFont val="맑은 고딕"/>
        <family val="3"/>
        <charset val="134"/>
        <scheme val="minor"/>
      </rPr>
      <t>检</t>
    </r>
    <r>
      <rPr>
        <sz val="11"/>
        <color theme="1"/>
        <rFont val="맑은 고딕"/>
        <family val="3"/>
        <charset val="129"/>
        <scheme val="minor"/>
      </rPr>
      <t xml:space="preserve">查
</t>
    </r>
    <r>
      <rPr>
        <sz val="11"/>
        <color theme="1"/>
        <rFont val="맑은 고딕"/>
        <family val="3"/>
        <charset val="128"/>
        <scheme val="minor"/>
      </rPr>
      <t>内</t>
    </r>
    <r>
      <rPr>
        <sz val="11"/>
        <color theme="1"/>
        <rFont val="맑은 고딕"/>
        <family val="3"/>
        <charset val="129"/>
        <scheme val="minor"/>
      </rPr>
      <t>容</t>
    </r>
    <phoneticPr fontId="27" type="noConversion"/>
  </si>
  <si>
    <r>
      <t xml:space="preserve">能量
</t>
    </r>
    <r>
      <rPr>
        <sz val="11"/>
        <color theme="1"/>
        <rFont val="맑은 고딕"/>
        <family val="3"/>
        <charset val="134"/>
        <scheme val="minor"/>
      </rPr>
      <t>变</t>
    </r>
    <r>
      <rPr>
        <sz val="11"/>
        <color theme="1"/>
        <rFont val="맑은 고딕"/>
        <family val="3"/>
        <charset val="129"/>
        <scheme val="minor"/>
      </rPr>
      <t>化量</t>
    </r>
    <phoneticPr fontId="27" type="noConversion"/>
  </si>
  <si>
    <r>
      <t>情感指</t>
    </r>
    <r>
      <rPr>
        <sz val="11"/>
        <color theme="1"/>
        <rFont val="맑은 고딕"/>
        <family val="3"/>
        <charset val="128"/>
        <scheme val="minor"/>
      </rPr>
      <t>数</t>
    </r>
    <phoneticPr fontId="27" type="noConversion"/>
  </si>
  <si>
    <r>
      <t>情感</t>
    </r>
    <r>
      <rPr>
        <sz val="11"/>
        <color theme="1"/>
        <rFont val="맑은 고딕"/>
        <family val="3"/>
        <charset val="134"/>
        <scheme val="minor"/>
      </rPr>
      <t>类</t>
    </r>
    <r>
      <rPr>
        <sz val="11"/>
        <color theme="1"/>
        <rFont val="맑은 고딕"/>
        <family val="3"/>
        <charset val="129"/>
        <scheme val="minor"/>
      </rPr>
      <t>型</t>
    </r>
    <phoneticPr fontId="27" type="noConversion"/>
  </si>
  <si>
    <r>
      <t>* 正常</t>
    </r>
    <r>
      <rPr>
        <sz val="11"/>
        <color theme="1"/>
        <rFont val="맑은 고딕"/>
        <family val="3"/>
        <charset val="134"/>
        <scheme val="minor"/>
      </rPr>
      <t>类</t>
    </r>
    <r>
      <rPr>
        <sz val="11"/>
        <color theme="1"/>
        <rFont val="맑은 고딕"/>
        <family val="3"/>
        <charset val="129"/>
        <scheme val="minor"/>
      </rPr>
      <t xml:space="preserve">型是 4, 4-1, 1 </t>
    </r>
    <r>
      <rPr>
        <sz val="11"/>
        <color theme="1"/>
        <rFont val="맑은 고딕"/>
        <family val="3"/>
        <charset val="134"/>
        <scheme val="minor"/>
      </rPr>
      <t>类</t>
    </r>
    <r>
      <rPr>
        <sz val="11"/>
        <color theme="1"/>
        <rFont val="맑은 고딕"/>
        <family val="3"/>
        <charset val="129"/>
        <scheme val="minor"/>
      </rPr>
      <t>型</t>
    </r>
    <phoneticPr fontId="27" type="noConversion"/>
  </si>
  <si>
    <r>
      <t>心理</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表</t>
    </r>
    <phoneticPr fontId="27" type="noConversion"/>
  </si>
  <si>
    <r>
      <rPr>
        <sz val="11"/>
        <color theme="1"/>
        <rFont val="맑은 고딕"/>
        <family val="3"/>
        <charset val="134"/>
        <scheme val="minor"/>
      </rPr>
      <t>项</t>
    </r>
    <r>
      <rPr>
        <sz val="11"/>
        <color theme="1"/>
        <rFont val="맑은 고딕"/>
        <family val="3"/>
        <charset val="129"/>
        <scheme val="minor"/>
      </rPr>
      <t>目</t>
    </r>
    <phoneticPr fontId="27" type="noConversion"/>
  </si>
  <si>
    <r>
      <t>范</t>
    </r>
    <r>
      <rPr>
        <sz val="11"/>
        <color theme="1"/>
        <rFont val="맑은 고딕"/>
        <family val="3"/>
        <charset val="134"/>
        <scheme val="minor"/>
      </rPr>
      <t>围</t>
    </r>
    <phoneticPr fontId="27" type="noConversion"/>
  </si>
  <si>
    <t>判定</t>
    <phoneticPr fontId="27" type="noConversion"/>
  </si>
  <si>
    <t>最小值</t>
    <phoneticPr fontId="27" type="noConversion"/>
  </si>
  <si>
    <t>平均值</t>
    <phoneticPr fontId="27" type="noConversion"/>
  </si>
  <si>
    <t>最大值</t>
    <phoneticPr fontId="27" type="noConversion"/>
  </si>
  <si>
    <r>
      <t>情感</t>
    </r>
    <r>
      <rPr>
        <sz val="11"/>
        <color theme="1"/>
        <rFont val="맑은 고딕"/>
        <family val="3"/>
        <charset val="134"/>
        <scheme val="minor"/>
      </rPr>
      <t>变</t>
    </r>
    <r>
      <rPr>
        <sz val="11"/>
        <color theme="1"/>
        <rFont val="맑은 고딕"/>
        <family val="3"/>
        <charset val="129"/>
        <scheme val="minor"/>
      </rPr>
      <t>化</t>
    </r>
    <phoneticPr fontId="27" type="noConversion"/>
  </si>
  <si>
    <t>活力度</t>
    <phoneticPr fontId="27" type="noConversion"/>
  </si>
  <si>
    <r>
      <t>活力
指</t>
    </r>
    <r>
      <rPr>
        <sz val="11"/>
        <color theme="1"/>
        <rFont val="맑은 고딕"/>
        <family val="3"/>
        <charset val="128"/>
        <scheme val="minor"/>
      </rPr>
      <t>数</t>
    </r>
    <phoneticPr fontId="27" type="noConversion"/>
  </si>
  <si>
    <t>高</t>
    <phoneticPr fontId="27" type="noConversion"/>
  </si>
  <si>
    <t>普通</t>
    <phoneticPr fontId="27" type="noConversion"/>
  </si>
  <si>
    <t>低</t>
    <phoneticPr fontId="27" type="noConversion"/>
  </si>
  <si>
    <t>最大活力</t>
    <phoneticPr fontId="27" type="noConversion"/>
  </si>
  <si>
    <r>
      <rPr>
        <sz val="11"/>
        <color theme="1"/>
        <rFont val="맑은 고딕"/>
        <family val="3"/>
        <charset val="134"/>
        <scheme val="minor"/>
      </rPr>
      <t>频</t>
    </r>
    <r>
      <rPr>
        <sz val="11"/>
        <color theme="1"/>
        <rFont val="맑은 고딕"/>
        <family val="3"/>
        <charset val="129"/>
        <scheme val="minor"/>
      </rPr>
      <t>率</t>
    </r>
    <phoneticPr fontId="27" type="noConversion"/>
  </si>
  <si>
    <t>分布值</t>
    <phoneticPr fontId="27" type="noConversion"/>
  </si>
  <si>
    <r>
      <t>活力指</t>
    </r>
    <r>
      <rPr>
        <sz val="11"/>
        <color theme="1"/>
        <rFont val="맑은 고딕"/>
        <family val="3"/>
        <charset val="128"/>
        <scheme val="minor"/>
      </rPr>
      <t>数</t>
    </r>
    <r>
      <rPr>
        <sz val="11"/>
        <color theme="1"/>
        <rFont val="맑은 고딕"/>
        <family val="3"/>
        <charset val="129"/>
        <scheme val="minor"/>
      </rPr>
      <t>下降活力度也</t>
    </r>
    <r>
      <rPr>
        <sz val="11"/>
        <color theme="1"/>
        <rFont val="맑은 고딕"/>
        <family val="3"/>
        <charset val="128"/>
        <scheme val="minor"/>
      </rPr>
      <t>会</t>
    </r>
    <r>
      <rPr>
        <sz val="11"/>
        <color theme="1"/>
        <rFont val="맑은 고딕"/>
        <family val="3"/>
        <charset val="129"/>
        <scheme val="minor"/>
      </rPr>
      <t>下降(疲倦</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 活力指</t>
    </r>
    <r>
      <rPr>
        <sz val="11"/>
        <color theme="1"/>
        <rFont val="맑은 고딕"/>
        <family val="3"/>
        <charset val="128"/>
        <scheme val="minor"/>
      </rPr>
      <t>数</t>
    </r>
    <r>
      <rPr>
        <sz val="11"/>
        <color theme="1"/>
        <rFont val="맑은 고딕"/>
        <family val="3"/>
        <charset val="129"/>
        <scheme val="minor"/>
      </rPr>
      <t>增加活力度提高(增加冲</t>
    </r>
    <r>
      <rPr>
        <sz val="11"/>
        <color theme="1"/>
        <rFont val="맑은 고딕"/>
        <family val="3"/>
        <charset val="134"/>
        <scheme val="minor"/>
      </rPr>
      <t>动</t>
    </r>
    <r>
      <rPr>
        <sz val="11"/>
        <color theme="1"/>
        <rFont val="맑은 고딕"/>
        <family val="3"/>
        <charset val="129"/>
        <scheme val="minor"/>
      </rPr>
      <t>的可能性)</t>
    </r>
    <phoneticPr fontId="27" type="noConversion"/>
  </si>
  <si>
    <t>集中度</t>
    <phoneticPr fontId="27" type="noConversion"/>
  </si>
  <si>
    <r>
      <t>集中力指</t>
    </r>
    <r>
      <rPr>
        <sz val="11"/>
        <color theme="1"/>
        <rFont val="맑은 고딕"/>
        <family val="3"/>
        <charset val="128"/>
        <scheme val="minor"/>
      </rPr>
      <t>数</t>
    </r>
    <phoneticPr fontId="27" type="noConversion"/>
  </si>
  <si>
    <r>
      <t>集中度增加集中力就</t>
    </r>
    <r>
      <rPr>
        <sz val="11"/>
        <color theme="1"/>
        <rFont val="맑은 고딕"/>
        <family val="3"/>
        <charset val="128"/>
        <scheme val="minor"/>
      </rPr>
      <t>会</t>
    </r>
    <r>
      <rPr>
        <sz val="11"/>
        <color theme="1"/>
        <rFont val="맑은 고딕"/>
        <family val="3"/>
        <charset val="129"/>
        <scheme val="minor"/>
      </rPr>
      <t>加强，</t>
    </r>
    <r>
      <rPr>
        <sz val="11"/>
        <color theme="1"/>
        <rFont val="맑은 고딕"/>
        <family val="3"/>
        <charset val="134"/>
        <scheme val="minor"/>
      </rPr>
      <t>变</t>
    </r>
    <r>
      <rPr>
        <sz val="11"/>
        <color theme="1"/>
        <rFont val="맑은 고딕"/>
        <family val="3"/>
        <charset val="129"/>
        <scheme val="minor"/>
      </rPr>
      <t>得</t>
    </r>
    <r>
      <rPr>
        <sz val="11"/>
        <color theme="1"/>
        <rFont val="맑은 고딕"/>
        <family val="3"/>
        <charset val="134"/>
        <scheme val="minor"/>
      </rPr>
      <t>积</t>
    </r>
    <r>
      <rPr>
        <sz val="11"/>
        <color theme="1"/>
        <rFont val="맑은 고딕"/>
        <family val="3"/>
        <charset val="129"/>
        <scheme val="minor"/>
      </rPr>
      <t>极和幸福的</t>
    </r>
    <r>
      <rPr>
        <sz val="11"/>
        <color theme="1"/>
        <rFont val="맑은 고딕"/>
        <family val="3"/>
        <charset val="128"/>
        <scheme val="minor"/>
      </rPr>
      <t>状</t>
    </r>
    <r>
      <rPr>
        <sz val="11"/>
        <color theme="1"/>
        <rFont val="맑은 고딕"/>
        <family val="3"/>
        <charset val="134"/>
        <scheme val="minor"/>
      </rPr>
      <t>态</t>
    </r>
    <phoneticPr fontId="27" type="noConversion"/>
  </si>
  <si>
    <r>
      <t>情感</t>
    </r>
    <r>
      <rPr>
        <sz val="11"/>
        <color theme="1"/>
        <rFont val="맑은 고딕"/>
        <family val="3"/>
        <charset val="134"/>
        <scheme val="minor"/>
      </rPr>
      <t>变</t>
    </r>
    <r>
      <rPr>
        <sz val="11"/>
        <color theme="1"/>
        <rFont val="맑은 고딕"/>
        <family val="3"/>
        <charset val="129"/>
        <scheme val="minor"/>
      </rPr>
      <t>化的分布</t>
    </r>
    <phoneticPr fontId="27" type="noConversion"/>
  </si>
  <si>
    <r>
      <t>[</t>
    </r>
    <r>
      <rPr>
        <sz val="11"/>
        <color theme="1"/>
        <rFont val="맑은 고딕"/>
        <family val="3"/>
        <charset val="128"/>
        <scheme val="minor"/>
      </rPr>
      <t>参</t>
    </r>
    <r>
      <rPr>
        <sz val="11"/>
        <color theme="1"/>
        <rFont val="맑은 고딕"/>
        <family val="3"/>
        <charset val="129"/>
        <scheme val="minor"/>
      </rPr>
      <t xml:space="preserve">考]
正面情感: 40%
</t>
    </r>
    <r>
      <rPr>
        <sz val="11"/>
        <color theme="1"/>
        <rFont val="맑은 고딕"/>
        <family val="3"/>
        <charset val="134"/>
        <scheme val="minor"/>
      </rPr>
      <t>负</t>
    </r>
    <r>
      <rPr>
        <sz val="11"/>
        <color theme="1"/>
        <rFont val="맑은 고딕"/>
        <family val="3"/>
        <charset val="129"/>
        <scheme val="minor"/>
      </rPr>
      <t>面情感: 40%
生理情感: 20%</t>
    </r>
    <phoneticPr fontId="27" type="noConversion"/>
  </si>
  <si>
    <r>
      <t>意</t>
    </r>
    <r>
      <rPr>
        <sz val="11"/>
        <color theme="1"/>
        <rFont val="맑은 고딕"/>
        <family val="3"/>
        <charset val="134"/>
        <scheme val="minor"/>
      </rPr>
      <t>见</t>
    </r>
    <phoneticPr fontId="27" type="noConversion"/>
  </si>
  <si>
    <r>
      <t>需</t>
    </r>
    <r>
      <rPr>
        <sz val="11"/>
        <color theme="1"/>
        <rFont val="맑은 고딕"/>
        <family val="3"/>
        <charset val="134"/>
        <scheme val="minor"/>
      </rPr>
      <t>进</t>
    </r>
    <r>
      <rPr>
        <sz val="11"/>
        <color theme="1"/>
        <rFont val="맑은 고딕"/>
        <family val="3"/>
        <charset val="129"/>
        <scheme val="minor"/>
      </rPr>
      <t>一步了解十</t>
    </r>
    <r>
      <rPr>
        <sz val="11"/>
        <color theme="1"/>
        <rFont val="맑은 고딕"/>
        <family val="3"/>
        <charset val="134"/>
        <scheme val="minor"/>
      </rPr>
      <t>维</t>
    </r>
    <r>
      <rPr>
        <sz val="11"/>
        <color theme="1"/>
        <rFont val="맑은 고딕"/>
        <family val="3"/>
        <charset val="129"/>
        <scheme val="minor"/>
      </rPr>
      <t>情感</t>
    </r>
    <r>
      <rPr>
        <sz val="11"/>
        <color theme="1"/>
        <rFont val="맑은 고딕"/>
        <family val="3"/>
        <charset val="134"/>
        <scheme val="minor"/>
      </rPr>
      <t>综</t>
    </r>
    <r>
      <rPr>
        <sz val="11"/>
        <color theme="1"/>
        <rFont val="맑은 고딕"/>
        <family val="3"/>
        <charset val="129"/>
        <scheme val="minor"/>
      </rPr>
      <t>合分析系</t>
    </r>
    <r>
      <rPr>
        <sz val="11"/>
        <color theme="1"/>
        <rFont val="맑은 고딕"/>
        <family val="3"/>
        <charset val="134"/>
        <scheme val="minor"/>
      </rPr>
      <t>统</t>
    </r>
    <r>
      <rPr>
        <sz val="11"/>
        <color theme="1"/>
        <rFont val="맑은 고딕"/>
        <family val="3"/>
        <charset val="129"/>
        <scheme val="minor"/>
      </rPr>
      <t>的客</t>
    </r>
    <r>
      <rPr>
        <sz val="11"/>
        <color theme="1"/>
        <rFont val="맑은 고딕"/>
        <family val="3"/>
        <charset val="134"/>
        <scheme val="minor"/>
      </rPr>
      <t>户请</t>
    </r>
    <r>
      <rPr>
        <sz val="11"/>
        <color theme="1"/>
        <rFont val="맑은 고딕"/>
        <family val="3"/>
        <charset val="129"/>
        <scheme val="minor"/>
      </rPr>
      <t>按以下</t>
    </r>
    <r>
      <rPr>
        <sz val="11"/>
        <color theme="1"/>
        <rFont val="맑은 고딕"/>
        <family val="3"/>
        <charset val="134"/>
        <scheme val="minor"/>
      </rPr>
      <t>联</t>
    </r>
    <r>
      <rPr>
        <sz val="11"/>
        <color theme="1"/>
        <rFont val="맑은 고딕"/>
        <family val="3"/>
        <charset val="129"/>
        <scheme val="minor"/>
      </rPr>
      <t>系方式或</t>
    </r>
    <r>
      <rPr>
        <sz val="11"/>
        <color theme="1"/>
        <rFont val="맑은 고딕"/>
        <family val="3"/>
        <charset val="134"/>
        <scheme val="minor"/>
      </rPr>
      <t>进</t>
    </r>
    <r>
      <rPr>
        <sz val="11"/>
        <color theme="1"/>
        <rFont val="맑은 고딕"/>
        <family val="3"/>
        <charset val="129"/>
        <scheme val="minor"/>
      </rPr>
      <t>入官方</t>
    </r>
    <r>
      <rPr>
        <sz val="11"/>
        <color theme="1"/>
        <rFont val="맑은 고딕"/>
        <family val="3"/>
        <charset val="128"/>
        <scheme val="minor"/>
      </rPr>
      <t>网</t>
    </r>
    <r>
      <rPr>
        <sz val="11"/>
        <color theme="1"/>
        <rFont val="맑은 고딕"/>
        <family val="3"/>
        <charset val="129"/>
        <scheme val="minor"/>
      </rPr>
      <t>站了解。</t>
    </r>
    <phoneticPr fontId="27" type="noConversion"/>
  </si>
  <si>
    <t>正面情感</t>
    <phoneticPr fontId="27" type="noConversion"/>
  </si>
  <si>
    <r>
      <rPr>
        <sz val="11"/>
        <color theme="1"/>
        <rFont val="맑은 고딕"/>
        <family val="3"/>
        <charset val="134"/>
        <scheme val="minor"/>
      </rPr>
      <t>负</t>
    </r>
    <r>
      <rPr>
        <sz val="11"/>
        <color theme="1"/>
        <rFont val="맑은 고딕"/>
        <family val="3"/>
        <charset val="129"/>
        <scheme val="minor"/>
      </rPr>
      <t>面情感</t>
    </r>
    <phoneticPr fontId="27" type="noConversion"/>
  </si>
  <si>
    <t>生理情感</t>
    <phoneticPr fontId="27" type="noConversion"/>
  </si>
  <si>
    <r>
      <t>非常</t>
    </r>
    <r>
      <rPr>
        <sz val="11"/>
        <color theme="1"/>
        <rFont val="맑은 고딕"/>
        <family val="3"/>
        <charset val="134"/>
        <scheme val="minor"/>
      </rPr>
      <t>稳</t>
    </r>
    <r>
      <rPr>
        <sz val="11"/>
        <color theme="1"/>
        <rFont val="맑은 고딕"/>
        <family val="3"/>
        <charset val="129"/>
        <scheme val="minor"/>
      </rPr>
      <t>定</t>
    </r>
    <phoneticPr fontId="27" type="noConversion"/>
  </si>
  <si>
    <r>
      <rPr>
        <sz val="11"/>
        <color theme="1"/>
        <rFont val="맑은 고딕"/>
        <family val="3"/>
        <charset val="134"/>
        <scheme val="minor"/>
      </rPr>
      <t>稳</t>
    </r>
    <r>
      <rPr>
        <sz val="11"/>
        <color theme="1"/>
        <rFont val="맑은 고딕"/>
        <family val="3"/>
        <charset val="129"/>
        <scheme val="minor"/>
      </rPr>
      <t>定</t>
    </r>
    <phoneticPr fontId="27" type="noConversion"/>
  </si>
  <si>
    <r>
      <t>不</t>
    </r>
    <r>
      <rPr>
        <sz val="11"/>
        <color theme="1"/>
        <rFont val="맑은 고딕"/>
        <family val="3"/>
        <charset val="134"/>
        <scheme val="minor"/>
      </rPr>
      <t>稳</t>
    </r>
    <r>
      <rPr>
        <sz val="11"/>
        <color theme="1"/>
        <rFont val="맑은 고딕"/>
        <family val="3"/>
        <charset val="129"/>
        <scheme val="minor"/>
      </rPr>
      <t>定</t>
    </r>
    <phoneticPr fontId="27" type="noConversion"/>
  </si>
  <si>
    <r>
      <t>非常不</t>
    </r>
    <r>
      <rPr>
        <sz val="11"/>
        <color theme="1"/>
        <rFont val="맑은 고딕"/>
        <family val="3"/>
        <charset val="134"/>
        <scheme val="minor"/>
      </rPr>
      <t>稳</t>
    </r>
    <r>
      <rPr>
        <sz val="11"/>
        <color theme="1"/>
        <rFont val="맑은 고딕"/>
        <family val="3"/>
        <charset val="129"/>
        <scheme val="minor"/>
      </rPr>
      <t>定</t>
    </r>
    <phoneticPr fontId="27" type="noConversion"/>
  </si>
  <si>
    <r>
      <t>情感</t>
    </r>
    <r>
      <rPr>
        <sz val="11"/>
        <color theme="1"/>
        <rFont val="맑은 고딕"/>
        <family val="3"/>
        <charset val="134"/>
        <scheme val="minor"/>
      </rPr>
      <t>变</t>
    </r>
    <r>
      <rPr>
        <sz val="11"/>
        <color theme="1"/>
        <rFont val="맑은 고딕"/>
        <family val="3"/>
        <charset val="129"/>
        <scheme val="minor"/>
      </rPr>
      <t>化非常</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</si>
  <si>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phoneticPr fontId="27" type="noConversion"/>
  </si>
  <si>
    <r>
      <t>情感起伏大不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</si>
  <si>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情感起伏</t>
    </r>
    <r>
      <rPr>
        <sz val="11"/>
        <color theme="1"/>
        <rFont val="맑은 고딕"/>
        <family val="3"/>
        <charset val="134"/>
        <scheme val="minor"/>
      </rPr>
      <t>过</t>
    </r>
    <r>
      <rPr>
        <sz val="11"/>
        <color theme="1"/>
        <rFont val="맑은 고딕"/>
        <family val="3"/>
        <charset val="129"/>
        <scheme val="minor"/>
      </rPr>
      <t>大非常不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</si>
  <si>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t>非常健康</t>
    <phoneticPr fontId="27" type="noConversion"/>
  </si>
  <si>
    <t>健康</t>
    <phoneticPr fontId="27" type="noConversion"/>
  </si>
  <si>
    <r>
      <rPr>
        <sz val="11"/>
        <color theme="1"/>
        <rFont val="맑은 고딕"/>
        <family val="3"/>
        <charset val="134"/>
        <scheme val="minor"/>
      </rPr>
      <t>亚</t>
    </r>
    <r>
      <rPr>
        <sz val="11"/>
        <color theme="1"/>
        <rFont val="맑은 고딕"/>
        <family val="3"/>
        <charset val="129"/>
        <scheme val="minor"/>
      </rPr>
      <t>健康</t>
    </r>
    <phoneticPr fontId="27" type="noConversion"/>
  </si>
  <si>
    <r>
      <t>危</t>
    </r>
    <r>
      <rPr>
        <sz val="11"/>
        <color theme="1"/>
        <rFont val="맑은 고딕"/>
        <family val="3"/>
        <charset val="134"/>
        <scheme val="minor"/>
      </rPr>
      <t>险</t>
    </r>
    <phoneticPr fontId="27" type="noConversion"/>
  </si>
  <si>
    <r>
      <rPr>
        <sz val="11"/>
        <color theme="1"/>
        <rFont val="맑은 고딕"/>
        <family val="3"/>
        <charset val="134"/>
        <scheme val="minor"/>
      </rPr>
      <t>电话</t>
    </r>
    <r>
      <rPr>
        <sz val="11"/>
        <color theme="1"/>
        <rFont val="맑은 고딕"/>
        <family val="3"/>
        <charset val="129"/>
        <scheme val="minor"/>
      </rPr>
      <t xml:space="preserve">: 135-0122-7399,139-7546-2708  </t>
    </r>
    <r>
      <rPr>
        <sz val="11"/>
        <color theme="1"/>
        <rFont val="맑은 고딕"/>
        <family val="3"/>
        <charset val="134"/>
        <scheme val="minor"/>
      </rPr>
      <t>邮</t>
    </r>
    <r>
      <rPr>
        <sz val="11"/>
        <color theme="1"/>
        <rFont val="맑은 고딕"/>
        <family val="3"/>
        <charset val="129"/>
        <scheme val="minor"/>
      </rPr>
      <t xml:space="preserve">箱:alphaeye@alphaeye.net </t>
    </r>
    <r>
      <rPr>
        <sz val="11"/>
        <color theme="1"/>
        <rFont val="맑은 고딕"/>
        <family val="3"/>
        <charset val="128"/>
        <scheme val="minor"/>
      </rPr>
      <t>网</t>
    </r>
    <r>
      <rPr>
        <sz val="11"/>
        <color theme="1"/>
        <rFont val="맑은 고딕"/>
        <family val="3"/>
        <charset val="129"/>
        <scheme val="minor"/>
      </rPr>
      <t>站： http://www.alphaeye.com.cn</t>
    </r>
    <phoneticPr fontId="27" type="noConversion"/>
  </si>
  <si>
    <t>전화 : 010-2305-6343,  메일 : kwan.choi@mindeye.co.kr, www.mindeye.co.kr</t>
    <phoneticPr fontId="27" type="noConversion"/>
  </si>
  <si>
    <t>Tel. : 010-2305-6343,  e-mail : kwan.choi@mindeye.co.kr, www.mindeye.co.kr</t>
    <phoneticPr fontId="27" type="noConversion"/>
  </si>
  <si>
    <t>심리생리
정보 변화(%)</t>
    <phoneticPr fontId="27" type="noConversion"/>
  </si>
  <si>
    <t>에너지
(kcal/min)</t>
    <phoneticPr fontId="27" type="noConversion"/>
  </si>
  <si>
    <t>Energy
(kcal/min)</t>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</si>
  <si>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</si>
  <si>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t>能量
(kcal/min)</t>
    <phoneticPr fontId="27" type="noConversion"/>
  </si>
  <si>
    <t>Psy-physiology
Information(%)</t>
    <phoneticPr fontId="27" type="noConversion"/>
  </si>
  <si>
    <t>平均值</t>
    <phoneticPr fontId="27" type="noConversion"/>
  </si>
  <si>
    <r>
      <t>能量</t>
    </r>
    <r>
      <rPr>
        <sz val="11"/>
        <color theme="1"/>
        <rFont val="맑은 고딕"/>
        <family val="3"/>
        <charset val="134"/>
        <scheme val="minor"/>
      </rPr>
      <t>变</t>
    </r>
    <r>
      <rPr>
        <sz val="11"/>
        <color theme="1"/>
        <rFont val="맑은 고딕"/>
        <family val="3"/>
        <charset val="129"/>
        <scheme val="minor"/>
      </rPr>
      <t>化量(I)</t>
    </r>
    <phoneticPr fontId="27" type="noConversion"/>
  </si>
  <si>
    <r>
      <t>情</t>
    </r>
    <r>
      <rPr>
        <sz val="11"/>
        <color theme="1"/>
        <rFont val="맑은 고딕"/>
        <family val="3"/>
        <charset val="134"/>
        <scheme val="minor"/>
      </rPr>
      <t>绪变</t>
    </r>
    <r>
      <rPr>
        <sz val="11"/>
        <color theme="1"/>
        <rFont val="맑은 고딕"/>
        <family val="3"/>
        <charset val="129"/>
        <scheme val="minor"/>
      </rPr>
      <t>化量(E)</t>
    </r>
    <phoneticPr fontId="27" type="noConversion"/>
  </si>
  <si>
    <r>
      <rPr>
        <sz val="11"/>
        <color theme="1"/>
        <rFont val="맑은 고딕"/>
        <family val="3"/>
        <charset val="134"/>
        <scheme val="minor"/>
      </rPr>
      <t>备</t>
    </r>
    <r>
      <rPr>
        <sz val="11"/>
        <color theme="1"/>
        <rFont val="맑은 고딕"/>
        <family val="3"/>
        <charset val="129"/>
        <scheme val="minor"/>
      </rPr>
      <t>注</t>
    </r>
    <phoneticPr fontId="27" type="noConversion"/>
  </si>
  <si>
    <t xml:space="preserve">심리적 편안함이 증가하고 기쁘고 행복한 안정된 상태이다. 에너지 대사량이 적지만 증가하고 있다. </t>
  </si>
  <si>
    <t xml:space="preserve">심리적 편안함이 증가하고 안정된 정서 상태이다. 에너지 대사량이 적지만 증가하고 있다. </t>
  </si>
  <si>
    <t>정서상태가 조금 낮은 상태이지만 심리적 불편안함이 개선되고 있고 긍정적 방향성을 갖고 있다. 에너지 대사량이 적지만 증가하고 있다.</t>
  </si>
  <si>
    <t>심리적인 우울감이 있고 불편하고 불안정한 상태이지만, 심리적인 정보변화가 증가하고 있어 정서상태가 좋아질 수 있다. 에너지 대사량이 적지만 증가하고 있다.</t>
  </si>
  <si>
    <t xml:space="preserve">심리적 편안함이 증가하여 기쁘고 즐거운 매우 행복하고 안정된 상태이다. 에너지 대사량이 보통이며 증가하고 있다.   </t>
  </si>
  <si>
    <t xml:space="preserve">심리적 편안함이 증가하고 기쁘고 행복한 안정된 상태이다. 에너지 대사량이 보통이며 증가하고 있다. </t>
  </si>
  <si>
    <t xml:space="preserve">심리적 편안함이 증가하고 안정된 정서 상태이다. 에너지 대사량이 보통이며 증가하고 있다. </t>
  </si>
  <si>
    <t>정서상태가 조금 낮은 상태이지만 심리적 불편안함이 개선되고 있고 긍정적 방향성을 갖고 있다. 에너지 대사량이 보통이며 증가하고 있다.</t>
  </si>
  <si>
    <t>심리적인 우울감이 있고 불편하고 불안정한 상태이지만, 심리적인 정보변화가 증가하고 있어 정서상태가 좋아질 수 있다. 에너지 대사량이 보통이며 증가하고 있다.</t>
  </si>
  <si>
    <t>심리적 편안함이 증가하여 매우 기쁘고 즐겁고 행복한 안정된 상태이다. 에너지 대사량이 조금 크며 증가하고 있다.</t>
  </si>
  <si>
    <t xml:space="preserve">심리적 편안함이 증가하여 기쁘고 행복한 안정된 상태이다. 에너지 대사량이 조금 크며 증가하고 있다. </t>
  </si>
  <si>
    <t xml:space="preserve">심리적 편안함이 증가하고 안정된 정서 상태이다. 에너지 대사량이 조금 크며증가하고 있다. </t>
  </si>
  <si>
    <t>정서상태가 조금 낮은 상태이지만 심리적 불편함이 개선되고 있어 긍정적 방향성을 갖고 있다. 에너지 대사량은 조금 크며 증가하고 있다.</t>
  </si>
  <si>
    <t xml:space="preserve">심리적으로 불편하고 우울감이 있는 감정상태이다.심리적 정보변화가 증가하고 있고 기분이 나아지도록 기분전환이 필요하다. 에너지 대사량은 조금 크며 증가하고 있다. </t>
  </si>
  <si>
    <t>심리적 편안함이 증가하여 매우 기쁘고 즐겁고 행복한 안정된 상태이다. 에너지 대사량이 매우 크며 증가하고 있다.</t>
  </si>
  <si>
    <t>심리적 편안함이 증가하여 기쁘고 행복한 안정된 상태이다. 에너지 대사량이 매우 크며 증가하고 있다.</t>
  </si>
  <si>
    <t>심리적 편안함이 증가하고 안정된 정서 상태이다. 에너지 대사량이 매우 크며 증가하고 있다.</t>
  </si>
  <si>
    <t>정서상태가 조금 낮은 상태이지만 심리적 불편안함이 개선되고 있어 긍정적 방향성을 갖고 있다. 에너지 대사량이 매우 크며 증가하고 있다.</t>
  </si>
  <si>
    <t>심리적인 우울감이 있고 불편하고 불안정한 상태이지만,심리적인 정보변화가 증가하고 있어 정서상태가 좋아질 수 있다. 에너지 대사량이 매우 크며 증가하고 있다.</t>
  </si>
  <si>
    <t>심리적으로 편안한 매우 기쁘고 즐겁고 행복한 안정된 상태이다. 에너지 대사량이 적지만 증가하고 있다.</t>
  </si>
  <si>
    <t>심리적으로 편안하고 기쁘고 행복한 안정된 상태이다. 에너지 대사량이 적지만 증가하고 있다.</t>
  </si>
  <si>
    <t>심리적으로 편안하고 좋은 기분의 정서 상태이다. 에너지 대사량이 적지만 증가하고 있다.</t>
  </si>
  <si>
    <t>심리적 편안함과 정서 상태가 조금 낮다. 에너지 대사량이 적지만 증가하고 있다.</t>
  </si>
  <si>
    <t>심리적으로 편안한  매우 기쁘고 즐겁고 행복한 안정된 상태이다. 에너지 대사량이 보통이며 증가하고 있다.</t>
  </si>
  <si>
    <t>심리적으로 편안하고 기쁘고 행복한 안정된 상태이다. 에너지 대사량이 보통이며 증가하고 있다.</t>
  </si>
  <si>
    <t>심리적 편안함과 안정된 정서 상태이다. 에너지 대사량이 보통이며 증가하고 있다.</t>
  </si>
  <si>
    <t>심리적 편안함과 정서상태가 조금 낮다. 에너지 대사량이 보통이며 증가하고 있다.</t>
  </si>
  <si>
    <t>심리적인 우울감으로 불편하며 불안정한 정서상태이다. 에너지 대사량이 보통이며 증가하고 있다.</t>
  </si>
  <si>
    <t>심리적으로 편안한 매우 기쁘고 즐겁고 행복한 안정된 상태이다. 에너지 대사량이 조금 크며 증가하고 있다.</t>
  </si>
  <si>
    <t>심리적으로 편안하고 기쁘고 행복한 안정된 상태이다. 에너지 대사량이 조금 크며 증가하고 있다.</t>
  </si>
  <si>
    <t xml:space="preserve">심리적 편안함과 안정된 정서 상태이다. 에너지 대사량이 조금크며 증가하고 있다. </t>
  </si>
  <si>
    <t>심리적 편안함과 정서 상태가 조금 낮다. 에너지 대사량은 조금 크며 증가하고 있다.</t>
  </si>
  <si>
    <t>심리적인 우울감으로 불편하며 기분이 저조한 정서 상태이다. 에너지 대사량은 조금 크며 증가하고 있다.</t>
  </si>
  <si>
    <t>심리적으로 편안하고 매우 기쁘고 즐겁고 행복한 안정된 상태이다. 에너지 칼로리 소모량이 증가하고 있다.</t>
  </si>
  <si>
    <t>심리적으로 편안하고 기쁘고 행복한 안정된 상태이다.에너지 대사량이 매우 크며 증가하고 있다.</t>
  </si>
  <si>
    <t>심리적 편안함과 안정된 정서 상태이다. 에너지 대사량이 매우 크며 증가하고 있다.</t>
  </si>
  <si>
    <t>심리적 편안함과 정서상태가 조금 낮다. 에너지 대사량이 매우 크며 증가하고 있다.</t>
  </si>
  <si>
    <t>심리적인 우울감으로 매우 기분이 불편한 정서 상태이다. 에너지 대사량이 매우 크며 증가하고 있다.</t>
  </si>
  <si>
    <t>심리적으로 기쁨과 즐거움이 매우 큰 행복하고 안정된 상태이지만 심리적 정보가 감소할 가능성이 있다. 에너지 대사량이 적지만 증가하고 있다.</t>
  </si>
  <si>
    <t>심리적으로 즐겁고 행복한 상태이지만 심리적 정보가 감소하는 정서 상태이다. 에너지 대사량이 적지만 증가하고 있다.</t>
  </si>
  <si>
    <t>심리적으로 안정된 상태이다. 심리적 정보가 감소할 가능성이 있다. 에너지 대사량이 적지만 증가하고 있다.</t>
  </si>
  <si>
    <t>심리적인 불편함으로 정서 상태이다. 심리적 정보가 감소할 가능성이 있다. 에너지 대사량이 적지만 증가하고 있다.</t>
  </si>
  <si>
    <t>심리적으로 불편함이 큰 정서 상태이다. 심리적 정보가 감소하여 악화될 가능성이 있다. 에너지 대사량이 적지만 증가하고 있다.</t>
  </si>
  <si>
    <t>심리적으로 기쁨과 즐거움이 매우 큰 행복하고 안정된 상태이지만 심리적 정보가 감소할 가능성이 있다. 에너지 대사량이 보통이며 증가하고 있다.</t>
  </si>
  <si>
    <t>심리적으로 즐겁고 행복한 상태이지만 심리적 정보가 감소하는  정서 상태이다. 에너지 대사량이 보통이며 증가하고 있다.</t>
  </si>
  <si>
    <t>심리적으로 안정된 상태이다. 심리적 정보가 감소할 가능성이 있다. 에너지 대사량이 보통이며 증가하고 있다.</t>
  </si>
  <si>
    <t>심리적으로 기분이 낮은 정서 상태이다. 점점 기분이 낮아질수 있다. 에너지 대사량이 보통이며 증가하고 있다.</t>
  </si>
  <si>
    <t>심리적으로 불편함이 큰 정서상태이다.기분이 가라앉아 지쳐서 악화될 가능성이 있다. 에너지 대사량이 보통이며 증가하고 있다.</t>
  </si>
  <si>
    <t>심리적으로 기쁨과 즐거움이 매우 큰 행복하고 안정된 상태이지만 심리적 정보가 감소할 가능성이 있다. 에너지 대사량이 조금 크며 증가하고 있다.</t>
  </si>
  <si>
    <t>심리적으로 즐겁고 행복한 상태이지만 심리적 정보가 감소하는 정서 상태이다. 심리적 정보가 감소할 가능성이 있다. 에너지 대사량이 조금 크며 증가하고 있다.</t>
  </si>
  <si>
    <t>심리적으로 안정된 상태이다. 심리적 정보가 감소할 가능성이 있다. 에너지 대사량이 조금 크며 증가하고 있다.</t>
  </si>
  <si>
    <t>심리적인 불편함으로 불안정한 정서 상태이다. 심리적 정보가 감소할 가능성이 있다. 에너지 대사량이 조금 크며 증가하고 있다.</t>
  </si>
  <si>
    <t>심리적으로 불편함이 큰 정서 상태이다.기분이 가라앉아 지쳐서 악화될 가능성이 있다. 에너지 대사량이 조금 크며 증가하고 있다.</t>
  </si>
  <si>
    <t>심리적으로 기쁨과 즐거움이 매우 큰 행복하고 안정된 상태이지만 심리적 정보가 감소할 가능성이 있다. 에너지 대사량이 매우 크며 증가하고 있다.</t>
  </si>
  <si>
    <t>심리적으로 즐겁고 행복한 상태이지만 심리적 정보가 감소하는 정서 상태이다. 심리적 정보가 감소할 가능성이 있다. 에너지 대사량이 매우 크며 증가하고 있다.</t>
  </si>
  <si>
    <t>심리적으로 편안하고 기분좋은 정서 상태이다.심리적 정보가 감소할 가능성이 있다. 에너지 칼로리 소모량이 매우 크며 증가하고 있다.</t>
  </si>
  <si>
    <t>심리적인 불편함으로 불안정한 정서 상태이다. 심리적 정보가 감소할 가능성이 있다. 에너지 대사량이 매우 크며 증가하고 있다.</t>
  </si>
  <si>
    <t>심리적으로 불편함이 큰 정서 상태이다. 기분이 가라앉아 지쳐서 악화될 가능성이 있다. 에너지 대사량이 매우 크며 증가하고 있다.</t>
  </si>
  <si>
    <t>심리적으로 즐거움이 큰 행복하고 안정된 상태이다. 심리적 정보가 감소할 가능성이 있다. 에너지 대사량이 적고 변화가 거의 없다.</t>
  </si>
  <si>
    <t>심리적으로 안정된 상태이다. 심리적 정보가 감소할 가능성이 있다. 에너지 대사량이 적고 변화가 거의 없다.</t>
  </si>
  <si>
    <t xml:space="preserve">심리적으로 불편함이 큰 정서상태이다. 기분이 가라앉아 지쳐서 악화될 가능성이 있다. 에너지 대사량이 적고 변화가 거의 없다. </t>
  </si>
  <si>
    <t>심리적으로 기쁨과 즐거움이 매우 큰 행복하고 안정된 상태이지만 심리적 정보가 감소할 가능성이 있다. 에너지 대사량이 보통이고 변화가 거의 없다.</t>
  </si>
  <si>
    <t>심리적으로 즐거움이 큰 행복하고 안정된 상태이다. 심리적 정보가 감소할 가능성이 있다. 에너지 대사량이  보통이고 변화가 거의 없다.</t>
  </si>
  <si>
    <t>심리적으로 안정된 상태이다. 심리적 정보가 감소할 가능성이 있다. 에너지 대사량이 보통이고 변화가 거의 없다.</t>
  </si>
  <si>
    <t>심리적인 불편함으로 불안정한 정서 상태이다. 심리적 정보가 감소할 가능성이 있다. 에너지 대사량이 보통이고 변화가 거의 없다.</t>
  </si>
  <si>
    <t xml:space="preserve">심리적으로 불편함이 큰 정서상태이다. 심리적 정보가 감소하여 악화될 가능성이 있다. 에너지 대사량이 보통이고 변화가 거의 없다. </t>
  </si>
  <si>
    <t>심리적으로 기쁨과 즐거움이 매우 고조되고 있는 감정상태이다. 에너지 대사량이 조금 크며 변화가 거의 없다.</t>
  </si>
  <si>
    <t>심리적으로 즐거움이 큰 행복하고 안정된 상태이다. 심리적 정보가 감소할 가능성이 있다. 에너지 대사량이 조금 크며 변화가 거의 없다.</t>
  </si>
  <si>
    <t>심리적으로 안정된 상태이다. 심리적 정보가 감소할 가능성이 있다. 에너지 대사량이 조금 크며 변화가 거의 없다.</t>
  </si>
  <si>
    <t>심리적으로 불편한 기분의 정서 상태이다. 심리적 정보가 감소할 가능성이 있다. 에너지 대사량이 조금 크며 변화가 거의 없다.</t>
  </si>
  <si>
    <t>심리적으로 불편함이 큰 정서상태이다. 심리적 정보가 감소하여 악화될 가능성이 있다. 에너지 대사량이 조금 크며 변화가 거의 없다.</t>
  </si>
  <si>
    <t>심리적으로 기쁨과 즐거움이 매우 큰 행복하고 안정된 상태이지만 심리적 정보가 감소할 가능성이 있다. 에너지 대사량이 매우크고 변화가 거의 없다.</t>
  </si>
  <si>
    <t>심리적으로 즐거움이 큰 행복하고 안정된 상태이다. 심리적 정보가 감소할 가능성이 있다. 에너지 대사량이 매우 크고 변화가 거의 없다.</t>
  </si>
  <si>
    <t>심리적으로 안정된 상태이다. 심리적 정보가 감소할 가능성이 있다. 에너지 대사량이 매우 크고 변화가 거의 없다.</t>
  </si>
  <si>
    <t>심리적인 불편한 정서 상태이다. 심리적 정보가 감소할 가능성이 있다. 에너지 대사량이 매우 크고 변화가 거의 없다.</t>
  </si>
  <si>
    <t>심리적으로 불편함이  큰 정서 상태이다. 심리적 정보가 감소하여 악화될 가능성이 있다. 에너지 대사량이 매우 크고 변화가 거의 없다.</t>
  </si>
  <si>
    <t>심리적으로 편안하지만 심리적 정보가 감소할 가능성이 있다. 에너지 대사량이 적으며 감소하고 있다.</t>
  </si>
  <si>
    <t>심리적으로 기분이 낮은정서 상태이다. 에너지 대사량이 적으며 감소하고 있다.</t>
  </si>
  <si>
    <t>심리적으로 불편함이 큰 정서 상태이다.기분이 가라앉아 지쳐서 악화될 가능성이 있다. 에너지 대사량이 적으며 감소하고 있다.</t>
  </si>
  <si>
    <t>심리적으로 기쁨과 즐거움이 매우 큰 행복하고 안정된 상태이지만 심리적 정보가 감소할 가능성이 있다. 에너지 대사량이 보통이며 감소하고 있다.</t>
  </si>
  <si>
    <t>심리적으로 즐거움이 큰 행복하고 안정된 상태이다. 심리적 정보가 감소할 가능성이 있다. 에너지 대사량이 보통이며 감소하고 있다.</t>
  </si>
  <si>
    <t>심리적으로 편안하지만 심리적 정보가 감소할 가능성이 있다. 에너지 대사량이 보통이며 감소하고 있다.</t>
  </si>
  <si>
    <t>심리적으로 기분이 낮은 정서 상태이다. 에너지 대사량이 보통이며 감소하고 있다.</t>
  </si>
  <si>
    <t>심리적으로 불편함이 큰 정서 상태이다. 심리적 정보가 감소하여 악화될 가능성이 있다. 에너지 대사량이 보통이며 감소하고 있다.</t>
  </si>
  <si>
    <t>심리적으로 기쁨과 즐거움이 매우 큰 행복하고 안정된 상태이지만 심리적 정보가 감소할 가능성이 있다. 에너지 대사량이 조금 크며 감소하고 있다.</t>
  </si>
  <si>
    <t>심리적으로 즐겁고 행복한 감정상태이다. 에너지 대사량이 조금 크며 감소하고 있다.</t>
  </si>
  <si>
    <t>심리적으로 편안하지만 심리적 정보가 감소할 가능성이 있다. 에너지 대사량이 조금 크며감소하고 있다.</t>
  </si>
  <si>
    <t>심리적으로 기분이 낮은정서 상태이다. 에너지 대사량이 조금 크며 감소하고 있다.</t>
  </si>
  <si>
    <t>심리적으로 불편함이 큰 정서 상태이다. 심리적 정보가 감소하여 악화될 가능성이 있다. 에너지 대사량이 조금 크며 감소하고 있다.</t>
  </si>
  <si>
    <t>심리적으로 기쁨과 즐거움이 매우 고조되고 있는 정서 상태이다. 에너지 대사량이 매우 크며 감소하고 있다.</t>
  </si>
  <si>
    <t>심리적으로 즐겁고 행복한 정서 상태이다. 에너지 대사량이 매우 크며 감소하고 있다.</t>
  </si>
  <si>
    <t>심리적으로 편안하지만 심리적 정보가 감소할 가능성이 있다. 에너지 대사량이 매우 크며 감소하고 있다.</t>
  </si>
  <si>
    <t>심리적으로 기분이 낮은정서 상태이다. 에너지 대사량이 매우 크며 감소하고 있다.</t>
  </si>
  <si>
    <t>심리적으로 불편함이 큰 정서 상태이다. 심리적 정보가 감소하여 악화될 가능성이 있다. 에너지 대사량이 매우 크며 감소하고 있다.</t>
  </si>
  <si>
    <t>심리적으로 편안한 상태이다. 에너지 대사량이 적으며 감소하고 있다.</t>
  </si>
  <si>
    <t>심리적으로 불편한 정서 상태이다. 에너지 대사량이 적으며 감소하고 있다.</t>
  </si>
  <si>
    <t>심리적으로 불편함이 큰 정서 상태이다. 에너지 대사량이 적으며 감소하고 있다.</t>
  </si>
  <si>
    <t>심리적으로 기쁨과 즐거움이 매우 큰 행복하고 안정된 상태이다.  에너지 대사량이 보통이며 감소하고 있다.</t>
  </si>
  <si>
    <t>심리적으로 즐거움이 큰 행복하고 안정된 상태이다. 에너지 대사량이 보통이며 감소하고 있다.</t>
  </si>
  <si>
    <t>심리적으로 편안한 상태이다. 에너지 대사량이 보통이며 감소하고 있다.</t>
  </si>
  <si>
    <t>심리적으로 불편한 정서 상태이다. 에너지 대사량이 보통이며 감소하고 있다.</t>
  </si>
  <si>
    <t>심리적으로 불편함이 큰 기분이 저조한 정서 상태이다. 에너지 대사량이 보통이며 감소하고 있다.</t>
  </si>
  <si>
    <t>심리적으로 기쁨과 즐거움이 매우 큰 행복하고 안정된 상태이다. 에너지 대사량이 조금 크며 감소하고 있다.</t>
  </si>
  <si>
    <t>심리적으로 즐거움이 큰 행복하고 안정된 상태이다. 에너지 대사량이 조금 크며 감소하고 있다.</t>
  </si>
  <si>
    <t>심리적으로 편안한 상태이다. 에너지 대사량이 조금 크며 감소하고 있다.</t>
  </si>
  <si>
    <t>심리적으로 불편한 정서 상태이다. 에너지 대사량이 조금 크며 감소하고 있다.</t>
  </si>
  <si>
    <t>심리적으로 불편함이 큰 기분이 저조한 정서 상태이다. 에너지 대사량이 조금 크며 감소하고 있다.</t>
  </si>
  <si>
    <t>심리적으로 기쁨과 즐거움이 매우 큰 행복하고 안정된 상태이다. 에너지 대사량이 매우 크며 감소하고 있다.</t>
  </si>
  <si>
    <t>심리적으로 즐거움이 큰 행복하고 안정된 상태이다. 에너지 대사량이 매우 크며 감소하고 있다.</t>
  </si>
  <si>
    <t>심리적으로 편안한 상태이다. 에너지 대사량이 매우 크며 감소하고 있다.</t>
  </si>
  <si>
    <t>심리적으로 불편한 정서 상태이다. 에너지 대사량이 매우 크며 감소하고 있다.</t>
  </si>
  <si>
    <t>심리적으로 불편함이 큰 기분이 저조한 정서 상태이다. 에너지 대사량이 매우 크며 감소하고 있다.</t>
  </si>
  <si>
    <t xml:space="preserve">심리적 편안함이 증가하여 기쁘고 행복하고 안정된 상태이다. 에너지 대사량이 적으며  감소하고 안정되어 있다. </t>
  </si>
  <si>
    <t xml:space="preserve">심리적 편안함이 증가하는 정서 상태이다. 에너지 대사량이 적으며 감소하고 안정되어 있다. </t>
  </si>
  <si>
    <t>심리적으로 불편한 정서 상태이고, 심리정보 변화가 증가하고 있어 정서상태가 좋아질 수 있다. 에너지 대사량이 적으며 감소하고 있다.</t>
  </si>
  <si>
    <t>심리적 편안함이 증가하여 기쁘고 즐거운 매우 행복하고 안정된 상태이다. 에너지 대사량이 보통이며 감소하고 매우 안정되어 있다.</t>
  </si>
  <si>
    <t xml:space="preserve">심리적 편안함이 증가하여 기쁘고 행복하고 안정된 상태이다. 에너지 대사량이 보통이며  감소하고 안정되어 있다. </t>
  </si>
  <si>
    <t xml:space="preserve">심리적 편안함이 증가하는 정서 상태이다. 에너지 대사량이 보통이며 감소하고 안정되어 있다. </t>
  </si>
  <si>
    <t>심리적으로 조금 불편한 상태이지만 심리적 불편안함이 개선되어 지는 긍정적 방향성을 갖고 있다. 에너지 대사량이 보통이며 감소하는 상태이다.</t>
  </si>
  <si>
    <t>심리적으로 불편한 정서상태이고, 심리정보 변화가 증가하고 있어 정서상태가 좋아질 수 있다. 에너지 대사량이 보통이며 감소하고 있다.</t>
  </si>
  <si>
    <t>심리적 편안함이 증가하여 기쁘고 즐거운 매우 행복한 안정된 상태이다. 에너지 대사량이 조금 크며 감소하고 대사과정이 매우 안정되어 있다.</t>
  </si>
  <si>
    <t xml:space="preserve">심리적 편안함이 증가하여 기쁘고 행복하고 안정된 상태이다. 에너지 대사량이 조금 크며 안정감소하고 안정되어 있다. </t>
  </si>
  <si>
    <t xml:space="preserve">심리적 편안함이 증가하는 정서 상태이다. 에너지 대사량이 조금 크며 감소하고 안정되어 있다. </t>
  </si>
  <si>
    <t>심리적으로 조금 불편한 상태이지만 심리적 불편안함이 개선되어 지는 긍정적 방향성을 갖고 있다. 에너지 대사량이 조금 크며 감소하는 상태이다.</t>
  </si>
  <si>
    <t>심리적으로 불편한 정서 상태이고, 심리정보 변화가 증가하고 있어 정서상태가 좋아질 수 있다. 에너지 대사량은 조금 크며 감소하고 있다.</t>
  </si>
  <si>
    <t>심리적 편안함이 증가하여 기쁘고 즐거운 매우 행복한 안정된 상태이다. 에너지 대사량이 매우 크며 감소하고 안정되어 있다.</t>
  </si>
  <si>
    <t>심리적 편안함이 증가하여 기쁘고 행복하고 안정된 상태이다. 에너지 대사량이 매우 크며 감소하고 안정되어 있다.</t>
  </si>
  <si>
    <t>심리적 편안함이 증가하는정서 상태이다. 에너지 대사량이 매우 크며 감소하고 있다.</t>
  </si>
  <si>
    <t>심리적으로 조금 불편한 상태이지만 심리적 불편안함이 개선되어 지는 긍정적 방향성을 갖고 있다. 에너지 대사량이 매우 크며 감소하는 상태이다.</t>
  </si>
  <si>
    <t>심리적으로 불편한 정서 상태이고, 심리정보 변화가 증가하고 있어 정서상태가 좋아질 수 있다. 에너지 대사량이 매우 크며 감소하고 있다.</t>
  </si>
  <si>
    <t>심리적 편안함이 증가하여 기쁘고 즐거운 매우 행복하고 안정된 상태이다. 에너지 대사량이 적으며 거의 변화가 없는 안정된 상태이다.</t>
  </si>
  <si>
    <t>심리적 편안함이 증가하여 기쁘고 행복하고 안정된 상태이다. 에너지 대사량이 적으며 거의 변화가 없는 안정된 상태이다.</t>
  </si>
  <si>
    <t xml:space="preserve">심리적 편안함이 증가하는 정서 상태이다. 에너지 대사량이 적으며 거의 변화가 없는 안정된 상태이다. </t>
  </si>
  <si>
    <t>심리적으로 매우 기분이 저조하고 우울한 정서 상태이다.기분전환이 필요하다. 에너지 대사량이 적으며 거의 변화가 없는 상태이다.</t>
  </si>
  <si>
    <t>심리적 편안함이 증가하여 기쁘고 즐거운 매우 행복하고 안정된 상태이다. 에너지 대사량이 보통이며 거의 변화가 없는 안정된 상태이다.</t>
  </si>
  <si>
    <t>심리적 편안함이 증가하여 기쁘고 행복하고 안정된 상태이다. 에너지 대사량이 보통이며 거의 변화가 없는 안정된 상태이다.</t>
  </si>
  <si>
    <t xml:space="preserve">심리적 편안함이 증가하는 정서 상태이다. 에너지 대사량이 보통이며 거의 변화가 없는 안정된 상태이다. </t>
  </si>
  <si>
    <t>심리적으로 조금 불쾌한 기분상태에 있지만 점점 기분이 나아지는 긍정적인 방향성을 갖고 있다. 에너지 대사량이 보통이며 거의 변화가 없는 상태이다.</t>
  </si>
  <si>
    <t>심리적으로 불편한 정서 상태이고, 심리정보 변화가 증가하고 있어 정서상태가 좋아질 수 있다. 에너지 대사량이 보통이며 거의 변화가 없는 상태이다.</t>
  </si>
  <si>
    <t>심리적 편안함이 증가하여 기쁘고 즐거운 매우 행복하고 안정된 상태이다. 에너지 대사량이 조금 크며 거의 변화가 없는 안정된 상태이다.</t>
  </si>
  <si>
    <t>심리적 편안함이 증가하여 기쁘고 행복하고 안정된 상태이다. 에너지 대사량이 조금 크며 거의 변화가 없는 안정된 상태이다.</t>
  </si>
  <si>
    <t xml:space="preserve">심리적으로 기분이 편안하고 좋은 감정상태이다. 에너지 대사량이 조금 크며 거의 변화가 없는 안정된 상태이다. </t>
  </si>
  <si>
    <t>심리적으로 조금 불편한 기분 상태에 있지만 점점 기분이 나아지는 긍정적인 방향성을 갖고 있다. 에너지 대사량이 조금 크며 거의 변화가 없는 상태이다.</t>
  </si>
  <si>
    <t>심리적으로 불편한 정서 상태이고, 심리정보 변화가 증가하고 있어 정서 상태가 좋아질 수 있다. 에너지 대사량이 조금 크며 거의 변화가 없는 상태이다.</t>
  </si>
  <si>
    <t>심리적 편안함이 증가하여 기쁘고 즐거운 매우 행복하고 안정된 상태이다. 에너지 대사량이 매우 크며 거의 변화가 없는 안정된 상태이다.</t>
  </si>
  <si>
    <t>심리적 편안함이 증가하여 기쁘고 행복한 감정이 고조된 감정상태이다. 에너지 대사량이 매우 크며 거의 변화가 없는 안정된 상태이다.</t>
  </si>
  <si>
    <t xml:space="preserve">심리적 편안함이 증가하는 정서 상태이다. 에너지 대사량이 매우 크며 거의 변화가 없는 안정된 상태이다. </t>
  </si>
  <si>
    <t>심리적으로 조금 불편한 기분 상태에 있지만 점점 기분이 나아지는 긍정적인 방향성을 갖고 있다. 에너지 대사량이 매우 크며 거의 변화가 없는 상태이다.</t>
  </si>
  <si>
    <t>심리적으로 매우 기분이 저조하고 우울한 정서 상태이다. 기분전환이 필요하다. 에너지 대사량이 매우 크며 거의 변화가 없는 상태이다.</t>
  </si>
  <si>
    <t xml:space="preserve">心理舒适度增加，非常开心幸福的稳定状态。 能量代谢量低，但处于增加趋势。   </t>
  </si>
  <si>
    <t xml:space="preserve">心理舒适度增加，开心幸福的稳定状态。 能量代谢量低，但处于增加趋势。   </t>
  </si>
  <si>
    <t xml:space="preserve">心理舒适度增加情绪稳定。 能量代谢量低，但处于增加趋势。   </t>
  </si>
  <si>
    <t>情绪虽然稍为低落，但是心理的不安正在改善处于正向发展的趋势。能量代谢量低，但处于增加趋势</t>
  </si>
  <si>
    <t>心理存在忧郁情绪的不安状态，但是情绪上升可能发生好转。能量代谢量少，但处于增加趋势</t>
  </si>
  <si>
    <t xml:space="preserve">心理舒适度增加，非常开心幸福的稳定状态。 能量代谢一般，处于增加趋势。   </t>
  </si>
  <si>
    <t xml:space="preserve">心理舒适度增加，开心幸福的稳定状态。 能量代谢一般，处于增加趋势。   </t>
  </si>
  <si>
    <t xml:space="preserve">心理舒适度增加情绪稳定。 能量代谢量一般，处于增加趋势。   </t>
  </si>
  <si>
    <t>情绪虽然稍为低落，但是心理的不安正在改善处于正向发展的趋势。能量代谢量一般，处于增加趋势</t>
  </si>
  <si>
    <t>心理存在忧郁情绪的不安状态，但是情绪上升可能发生好转。能量代谢量一般，处于增加趋势</t>
  </si>
  <si>
    <t xml:space="preserve">心理舒适度增加，非常开心幸福的稳定状态。能量代谢量稍高，处于增加趋势。 </t>
  </si>
  <si>
    <t xml:space="preserve">心理舒适度增加，开心幸福的稳定状态。能量代谢量稍高，处于增加趋势。 </t>
  </si>
  <si>
    <t xml:space="preserve">心理舒适度增加情绪稳定。 能量代谢量稍高，处于增加趋势。   </t>
  </si>
  <si>
    <t>情绪虽然稍为低落，但是心理的不安正在改善处于正向发展的趋势。能量代谢量稍高，处于增加趋势</t>
  </si>
  <si>
    <t>心理存在忧郁情绪的不安状态，但是情绪上升可能发生好转。能量代谢量稍高，处于增加趋势</t>
  </si>
  <si>
    <t xml:space="preserve">心理舒适度增加，非常开心幸福的稳定状态。能量代谢量很高，处于增加趋势。 </t>
  </si>
  <si>
    <t xml:space="preserve">心理舒适度增加，开心幸福的稳定状态。能量代谢量很高，处于增加趋势。 </t>
  </si>
  <si>
    <t xml:space="preserve">心理舒适度增加情绪稳定。 能量代谢量很高，处于增加趋势。   </t>
  </si>
  <si>
    <t>情绪虽然稍为低落，但是心理的不安正在改善处于正向发展的趋势。能量代谢量很高，处于增加趋势</t>
  </si>
  <si>
    <t>心理存在忧郁情绪的不安状态，但是情绪上升可能发生好转。能量代谢量很高，处于增加趋势</t>
  </si>
  <si>
    <t>心理安稳，非常开心幸福的稳定状态。 能量代谢量低，但处于增加趋势</t>
  </si>
  <si>
    <t>心理安稳，开心幸福的稳定状态。 能量代谢量低，处于增加趋势</t>
  </si>
  <si>
    <t>心理安稳的稳定状态。 能量代谢量低，处于增加趋势</t>
  </si>
  <si>
    <t>心理舒适度和情绪稍低。 能量代谢量一般，处于增加趋势</t>
  </si>
  <si>
    <t>因心理忧郁处于非常不安和不稳定的状态。 能量代谢量低，但处于增加趋势</t>
  </si>
  <si>
    <t>心理安稳，非常开心幸福的稳定状态。 能量代谢量一般，处于增加趋势</t>
  </si>
  <si>
    <t>心理安稳，开心幸福的稳定状态。 能量代谢量一般，但处于增加趋势</t>
  </si>
  <si>
    <t>心理安稳的稳定状态。 能量代谢量一般，处于增加趋势</t>
  </si>
  <si>
    <t>因心理忧郁处于非常不安和不稳定的状态。 能量代谢量一般，处于增加趋势</t>
  </si>
  <si>
    <t>心理安稳，非常开心幸福的稳定状态。 能量代谢稍高，处于增加趋势</t>
  </si>
  <si>
    <t>心理安稳，开心幸福的稳定状态。 能量代谢量稍高，处于增加趋势</t>
  </si>
  <si>
    <t>心理安稳的稳定状态。 能量代谢量稍高，处于增加趋势</t>
  </si>
  <si>
    <t>心理舒适度和情绪稍低。 能量代谢量稍高，处于增加趋势</t>
  </si>
  <si>
    <t>因心理忧郁处于非常不安和不稳定的状态。 能量代谢量稍高，处于增加趋势</t>
  </si>
  <si>
    <t>心理安稳，非常开心幸福的稳定状态。 能量代谢很高，处于增加趋势</t>
  </si>
  <si>
    <t>心理安稳，开心幸福的稳定状态。 能量代谢量很高，处于增加趋势</t>
  </si>
  <si>
    <t>心理安稳的稳定状态。 能量代谢量很高，处于增加趋势</t>
  </si>
  <si>
    <t>心理舒适度和情绪稍低。 能量代谢量很高，处于增加趋势</t>
  </si>
  <si>
    <t>因心理忧郁处于非常不安和不稳定的状态。 能量代谢量很高，处于增加趋势</t>
  </si>
  <si>
    <t>心理愉悦度高，非常幸福的稳定状态，但是情绪可能下降。能量代谢量少，处于增加趋势。</t>
  </si>
  <si>
    <t>心理愉悦度高，幸福的稳定状态，但是情绪可能下降。能量代谢量少，处于增加趋势。</t>
  </si>
  <si>
    <t>心理稳定的状态，情绪可能下降。能量代谢量少，处于增加趋势</t>
  </si>
  <si>
    <t>心理不安，处于不稳定的状态，情绪可能下降。 能量代谢量少，处于增加趋势</t>
  </si>
  <si>
    <t>心理不安很大的不稳定状态，情绪可能下降或更加恶化。能量代谢量少，处于增加趋势</t>
  </si>
  <si>
    <t>心理愉悦度高，非常幸福的稳定状态，但是情绪可能下降。能量代谢量一般，处于增加趋势。</t>
  </si>
  <si>
    <t>心理愉悦度高，幸福的稳定状态，但是情绪可能下降。能量代谢量一般，处于增加趋势。</t>
  </si>
  <si>
    <t>心理稳定的状态，情绪可能下降。能量代谢量一般，处于增加趋势</t>
  </si>
  <si>
    <t>心理不安，处于不稳定的状态，情绪可能下降。 能量代谢量一般，处于增加趋势</t>
  </si>
  <si>
    <t>心理不安很大的不稳定状态，情绪可能下降或更加恶化。能量代谢量一般，处于增加趋势</t>
  </si>
  <si>
    <t>心理愉悦度高，非常幸福的稳定状态，但是情绪可能下降。能量代谢量稍高，处于增加趋势。</t>
  </si>
  <si>
    <t>心理愉悦度高，幸福的稳定状态，但是情绪可能下降。能量代谢量稍高，处于增加趋势。</t>
  </si>
  <si>
    <t>心理稳定的状态，情绪可能下降。能量代谢量稍高，处于增加趋势</t>
  </si>
  <si>
    <t>心理不安，处于不稳定的状态，情绪可能下降。 能量代谢量稍高，处于增加趋势</t>
  </si>
  <si>
    <t>心理不安很大的不稳定状态，情绪可能下降或更加恶化。能量代谢量稍高，处于增加趋势</t>
  </si>
  <si>
    <t>心理愉悦度高，非常幸福的稳定状态，但是情绪可能下降。能量代谢量很高，处于增加趋势。</t>
  </si>
  <si>
    <t>心理愉悦度高，幸福的稳定状态，但是情绪可能下降。能量代谢量很高，处于增加趋势。</t>
  </si>
  <si>
    <t>心理稳定的状态，情绪可能下降。能量代谢量很高，处于增加趋势</t>
  </si>
  <si>
    <t>心理不安，处于不稳定的状态，情绪可能下降。 能量代谢量很高，处于增加趋势</t>
  </si>
  <si>
    <t>心理不安很大的不稳定状态，情绪可能下降或更加恶化。能量代谢量很高，处于增加趋势</t>
  </si>
  <si>
    <t>心理愉悦度高，非常幸福的稳定状态，但是情绪可能下降。能量代谢量低没有变化趋势。</t>
  </si>
  <si>
    <t>心理愉悦度高，幸福的稳定状态，但是情绪可能下降。能量代谢量低没有变化趋势。</t>
  </si>
  <si>
    <t>心理稳定的状态，情绪可能下降。能量代谢量低没有变化趋势。</t>
  </si>
  <si>
    <t>心理不安的不稳定状态，情绪可能下降。能量代谢量低没有变化趋势。</t>
  </si>
  <si>
    <t>心理不安很大的不稳定状态，情绪可能下降或更加恶化。能量代谢量低没有变化趋势。</t>
  </si>
  <si>
    <t>心理愉悦度高，非常幸福的稳定状态，但是情绪可能下降。能量代谢量一般没有变化趋势。</t>
  </si>
  <si>
    <t>心理愉悦度高，幸福的稳定状态，但是情绪可能下降。能量代谢量一般没有变化趋势。</t>
  </si>
  <si>
    <t>心理稳定的状态，情绪可能下降。能量代谢量一般没有变化趋势。</t>
  </si>
  <si>
    <t>心理不安的不稳定状态，情绪可能下降。能量代谢量一般没有变化趋势。</t>
  </si>
  <si>
    <t>心理不安很大的不稳定状态，情绪可能下降或更加恶化。能量代谢量一般没有变化趋势。</t>
  </si>
  <si>
    <t>心理愉悦度高，非常幸福的稳定状态，但是情绪可能下降。能量代谢量稍高没有变化趋势。</t>
  </si>
  <si>
    <t>心理愉悦度高，幸福的稳定状态，但是情绪可能下降。能量代谢量稍高没有变化趋势。</t>
  </si>
  <si>
    <t>心理稳定的状态，情绪可能下降。能量代谢量稍高没有变化趋势。</t>
  </si>
  <si>
    <t>心理不安的不稳定状态，情绪可能下降。能量代谢量稍高没有变化趋势。</t>
  </si>
  <si>
    <t>心理不安很大的不稳定状态，情绪可能下降或更加恶化。能量代谢量稍高没有变化趋势。</t>
  </si>
  <si>
    <t>心理愉悦度高，非常幸福的稳定状态，但是情绪可能下降。能量代谢量很高没有变化趋势。</t>
  </si>
  <si>
    <t>心理愉悦度高，幸福的稳定状态，但是情绪可能下降。能量代谢量很高没有变化趋势。</t>
  </si>
  <si>
    <t>心理稳定的状态，情绪可能下降。能量代谢量很高没有变化趋势。</t>
  </si>
  <si>
    <t>心理不安的不稳定状态，情绪可能下降。能量代谢量很高没有变化趋势。</t>
  </si>
  <si>
    <t>心理不安很大的不稳定状态，情绪可能下降或更加恶化。能量代谢量很高没有变化趋势。</t>
  </si>
  <si>
    <t>心理愉悦度高，非常幸福的稳定状态，但是情绪可能下降。能量代谢量低，处于减小趋势。</t>
  </si>
  <si>
    <t>心理愉悦度高，幸福的稳定状态，但是情绪可能下降。能量代谢量低，处于减小趋势。</t>
  </si>
  <si>
    <t>心理稳定的状态，情绪可能下降。能量代谢量低，处于减小趋势。</t>
  </si>
  <si>
    <t>心理不安的不稳定状态，情绪可能下降。能量代谢量低，处于减小趋势。</t>
  </si>
  <si>
    <t>心理不安很大的不稳定状态，情绪可能下降或更加恶化。能量代谢量低，处于减小趋势。</t>
  </si>
  <si>
    <t>心理愉悦度高，非常幸福的稳定状态，但是情绪可能下降。能量代谢量一般，处于减小趋势。</t>
  </si>
  <si>
    <t>心理愉悦度高，幸福的稳定状态，但是情绪可能下降。能量代谢量一般，处于减小趋势。</t>
  </si>
  <si>
    <t>心理稳定的状态，情绪可能下降。能量代谢量一般，处于减小趋势。</t>
  </si>
  <si>
    <t>心理不安的不稳定状态，情绪可能下降。能量代谢量一般，处于减小趋势。</t>
  </si>
  <si>
    <t>心理不安很大的不稳定状态，情绪可能下降或更加恶化。能量代谢量一般，处于减小趋势。</t>
  </si>
  <si>
    <t>心理愉悦度高，非常幸福的稳定状态，但是情绪可能下降。能量代谢量稍高，处于减小趋势。</t>
  </si>
  <si>
    <t>心理愉悦度高，幸福的稳定状态，但是情绪可能下降。能量代谢量稍高，处于减小趋势。</t>
  </si>
  <si>
    <t>心理稳定的状态，情绪可能下降。能量代谢量稍高，处于减小趋势。</t>
  </si>
  <si>
    <t>心理不安的不稳定状态，情绪可能下降。能量代谢量稍高，处于减小趋势。</t>
  </si>
  <si>
    <t>心理不安很大的不稳定状态，情绪可能下降或更加恶化。能量代谢量稍高，处于减小趋势。</t>
  </si>
  <si>
    <t>心理愉悦度高，非常幸福的稳定状态，但是情绪可能下降。能量代谢量很高，处于减小趋势。</t>
  </si>
  <si>
    <t>心理愉悦度高，幸福的稳定状态，但是情绪可能下降。能量代谢量很高，处于减小趋势。</t>
  </si>
  <si>
    <t>心理稳定的状态，情绪可能下降。能量代谢量很高，处于减小趋势。</t>
  </si>
  <si>
    <t>心理不安的不稳定状态，情绪可能下降。能量代谢量很高，处于减小趋势。</t>
  </si>
  <si>
    <t>心理不安很大的不稳定状态，情绪可能下降或更加恶化。能量代谢量很高，处于减小趋势。</t>
  </si>
  <si>
    <t>心理愉悦度高，非常幸福的稳定状态。能量代谢量低，处于减小趋势。</t>
  </si>
  <si>
    <t>心理愉悦度高，幸福的稳定状态。能量代谢量低，处于减小趋势。</t>
  </si>
  <si>
    <t>心理稳定状态。能量代谢量一般，处于减小趋势。</t>
  </si>
  <si>
    <t>心理不安的不稳定状态。能量代谢量低，处于减小趋势。</t>
  </si>
  <si>
    <t>心理不安很大的不稳定状态。能量代谢量低，处于减小趋势。</t>
  </si>
  <si>
    <t>心理愉悦度高，非常幸福的稳定状态。能量代谢量一般，处于减小趋势。</t>
  </si>
  <si>
    <t>心理愉悦度高，幸福的稳定状态。能量代谢量一般，处于减小趋势。</t>
  </si>
  <si>
    <t>心理不安的不稳定状态。能量代谢量一般，处于减小趋势。</t>
  </si>
  <si>
    <t>心理不安很大的不稳定状态。能量代谢量一般，处于减小趋势。</t>
  </si>
  <si>
    <t>心理愉悦度高，非常幸福的稳定状态。能量代谢量稍高，处于减小趋势。</t>
  </si>
  <si>
    <t>心理愉悦度高，幸福的稳定状态。能量代谢量稍高，处于减小趋势。</t>
  </si>
  <si>
    <t>心理稳定状态。能量代谢量稍高，处于减小趋势。</t>
  </si>
  <si>
    <t>心理不安的不稳定状态。能量代谢量稍高，处于减小趋势。</t>
  </si>
  <si>
    <t>心理不安很大的不稳定状态。能量代谢量稍高，处于减小趋势。</t>
  </si>
  <si>
    <t>心理愉悦度高，非常幸福的稳定状态。能量代谢量很高，处于减小趋势。</t>
  </si>
  <si>
    <t>心理愉悦度高，幸福的稳定状态。能量代谢量很高，处于减小趋势。</t>
  </si>
  <si>
    <t>心理稳定状态。能量代谢量很高，处于减小趋势。</t>
  </si>
  <si>
    <t>心理不安的不稳定状态。能量代谢量很高，处于减小趋势。</t>
  </si>
  <si>
    <t>心理不安很大的不稳定状态。能量代谢量很高，处于减小趋势。</t>
  </si>
  <si>
    <t>心理舒适度增加，非常愉快幸福的稳定状态。能量代谢量少，处于减小趋势的稳定状态。</t>
  </si>
  <si>
    <t xml:space="preserve">心理舒适度增加，愉快幸福的稳定状态。 能量代谢量少，处于减小趋势的稳定状态。 </t>
  </si>
  <si>
    <t>心理舒适度增加，处于稳定状态。能量代谢量少，处于减小趋势的稳定状态。</t>
  </si>
  <si>
    <t>心理不安的状态，但是有改善的趋势。能量代谢量少，处于减小趋势的稳定状态。</t>
  </si>
  <si>
    <t>心理不安状态，但是情绪上升有可能好转。 能量代谢量少，处于减小趋势的稳定状态。</t>
  </si>
  <si>
    <t>心理舒适度增加，非常愉快幸福的稳定状态。能量代谢量一般，处于减小趋势的稳定状态。</t>
  </si>
  <si>
    <t xml:space="preserve">心理舒适度增加，愉快幸福的稳定状态。 能量代谢量一般，处于减小趋势的稳定状态。 </t>
  </si>
  <si>
    <t>心理舒适度增加，处于稳定状态。能量代谢量一般，处于减小趋势的稳定状态。</t>
  </si>
  <si>
    <t>心理不安的状态，但是有改善的趋势。能量代谢量一般，处于减小趋势的稳定状态。</t>
  </si>
  <si>
    <t>心理不安状态，但是情绪上升有可能好转。 能量代谢量一般，处于减小趋势的稳定状态。</t>
  </si>
  <si>
    <t>心理舒适度增加，非常愉快幸福的稳定状态。能量代谢量稍高，处于减小趋势的稳定状态。</t>
  </si>
  <si>
    <t xml:space="preserve">心理舒适度增加，愉快幸福的稳定状态。 能量代谢量稍高，处于减小趋势的稳定状态。 </t>
  </si>
  <si>
    <t>心理舒适度增加，处于稳定状态。能量代谢量稍高，处于减小趋势的稳定状态。</t>
  </si>
  <si>
    <t>心理不安的状态，但是有改善的趋势。能量代谢量稍高，处于减小趋势的稳定状态。</t>
  </si>
  <si>
    <t>心理不安状态，但是情绪上升有可能好转。 能量代谢量稍高，处于减小趋势的稳定状态。</t>
  </si>
  <si>
    <t>心理舒适度增加，非常愉快幸福的稳定状态。能量代谢量很高，处于减小趋势的稳定状态。</t>
  </si>
  <si>
    <t xml:space="preserve">心理舒适度增加，愉快幸福的稳定状态。 能量代谢量很高，处于减小趋势的稳定状态。 </t>
  </si>
  <si>
    <t>心理舒适度增加，处于稳定状态。能量代谢量很高，处于减小趋势的稳定状态。</t>
  </si>
  <si>
    <t>心理不安的状态，但是有改善的趋势。能量代谢量很高，处于减小趋势的稳定状态。</t>
  </si>
  <si>
    <t>心理不安状态，但是情绪上升有可能好转。 能量代谢量很高，处于减小趋势的稳定状态。</t>
  </si>
  <si>
    <t>心理舒适度增加，非常愉快幸福的稳定状态。能量代谢量低，没有变化趋势的稳定状态。</t>
  </si>
  <si>
    <t>心理舒适度增加，愉快幸福的稳定状态。能量代谢量低，没有变化趋势的稳定状态。</t>
  </si>
  <si>
    <t>心理舒适度增加，处于稳定状态。能量代谢量低，没有变化趋势的稳定状态。</t>
  </si>
  <si>
    <t>心理不安的状态，但是有改善的趋势。能量代谢量低，没有变化趋势的稳定状态。</t>
  </si>
  <si>
    <t>心理不安状态，但是情绪上升有可能好转。 能量代谢量低，没有变化趋势的稳定状态。</t>
  </si>
  <si>
    <t>心理舒适度增加，非常愉快幸福的稳定状态。能量代谢量一般，没有变化趋势的稳定状态。</t>
  </si>
  <si>
    <t>心理舒适度增加，愉快幸福的稳定状态。能量代谢量一般，没有变化趋势的稳定状态。</t>
  </si>
  <si>
    <t>心理舒适度增加，处于稳定状态。能量代谢量一般，没有变化趋势的稳定状态。</t>
  </si>
  <si>
    <t>心理不安的状态，但是有改善的趋势。能量代谢量一般，没有变化趋势的稳定状态。</t>
  </si>
  <si>
    <t>心理不安状态，但是情绪上升有可能好转。 能量代谢量一般，没有变化趋势的稳定状态。</t>
  </si>
  <si>
    <t>心理舒适度增加，非常愉快幸福的稳定状态。能量代谢量稍高，没有变化趋势的稳定状态。</t>
  </si>
  <si>
    <t>心理舒适度增加，愉快幸福的稳定状态。能量代谢量稍高，没有变化趋势的稳定状态。</t>
  </si>
  <si>
    <t>心理舒适度增加，处于稳定状态。能量代谢量稍高，没有变化趋势的稳定状态。</t>
  </si>
  <si>
    <t>心理不安的状态，但是有改善的趋势。能量代谢量稍高，没有变化趋势的稳定状态。</t>
  </si>
  <si>
    <t>心理不安状态，但是情绪上升有可能好转。 能量代谢量稍高，没有变化趋势的稳定状态。</t>
  </si>
  <si>
    <t>心理舒适度增加，非常愉快幸福的稳定状态。能量代谢量很高，没有变化趋势的稳定状态。</t>
  </si>
  <si>
    <t>心理舒适度增加，愉快幸福的稳定状态。能量代谢量很高，没有变化趋势的稳定状态。</t>
  </si>
  <si>
    <t>心理舒适度增加，处于稳定状态。能量代谢量很高，没有变化趋势的稳定状态。</t>
  </si>
  <si>
    <t>心理不安的状态，但是有改善的趋势。能量代谢量很高，没有变化趋势的稳定状态。</t>
  </si>
  <si>
    <t>心理不安状态，但是情绪上升有可能好转。 能量代谢量很高，没有变化趋势的稳定状态。</t>
  </si>
  <si>
    <r>
      <t>情感注</t>
    </r>
    <r>
      <rPr>
        <sz val="11"/>
        <color theme="1"/>
        <rFont val="맑은 고딕"/>
        <family val="3"/>
        <charset val="134"/>
        <scheme val="minor"/>
      </rPr>
      <t>释</t>
    </r>
    <phoneticPr fontId="27" type="noConversion"/>
  </si>
  <si>
    <t>뇌피로 설명</t>
    <phoneticPr fontId="27" type="noConversion"/>
  </si>
  <si>
    <t>Comment for Brain Fatigue</t>
    <phoneticPr fontId="27" type="noConversion"/>
  </si>
  <si>
    <r>
      <rPr>
        <sz val="11"/>
        <color theme="1"/>
        <rFont val="맑은 고딕"/>
        <family val="3"/>
        <charset val="134"/>
        <scheme val="minor"/>
      </rPr>
      <t>陈</t>
    </r>
    <r>
      <rPr>
        <sz val="11"/>
        <color theme="1"/>
        <rFont val="맑은 고딕"/>
        <family val="3"/>
        <charset val="129"/>
        <scheme val="minor"/>
      </rPr>
      <t>述分析</t>
    </r>
    <r>
      <rPr>
        <sz val="11"/>
        <color theme="1"/>
        <rFont val="맑은 고딕"/>
        <family val="3"/>
        <charset val="134"/>
        <scheme val="minor"/>
      </rPr>
      <t>测谎报</t>
    </r>
    <r>
      <rPr>
        <sz val="11"/>
        <color theme="1"/>
        <rFont val="맑은 고딕"/>
        <family val="3"/>
        <charset val="129"/>
        <scheme val="minor"/>
      </rPr>
      <t>告</t>
    </r>
    <phoneticPr fontId="27" type="noConversion"/>
  </si>
  <si>
    <r>
      <t>文件</t>
    </r>
    <r>
      <rPr>
        <sz val="11"/>
        <color theme="1"/>
        <rFont val="맑은 고딕"/>
        <family val="3"/>
        <charset val="128"/>
        <scheme val="minor"/>
      </rPr>
      <t>号</t>
    </r>
    <phoneticPr fontId="27" type="noConversion"/>
  </si>
  <si>
    <r>
      <t>最</t>
    </r>
    <r>
      <rPr>
        <sz val="11"/>
        <color theme="1"/>
        <rFont val="맑은 고딕"/>
        <family val="3"/>
        <charset val="134"/>
        <scheme val="minor"/>
      </rPr>
      <t>终</t>
    </r>
    <r>
      <rPr>
        <sz val="11"/>
        <color theme="1"/>
        <rFont val="맑은 고딕"/>
        <family val="3"/>
        <charset val="129"/>
        <scheme val="minor"/>
      </rPr>
      <t>判</t>
    </r>
    <r>
      <rPr>
        <sz val="11"/>
        <color theme="1"/>
        <rFont val="맑은 고딕"/>
        <family val="3"/>
        <charset val="128"/>
        <scheme val="minor"/>
      </rPr>
      <t>断</t>
    </r>
    <phoneticPr fontId="27" type="noConversion"/>
  </si>
  <si>
    <r>
      <t>罪犯代</t>
    </r>
    <r>
      <rPr>
        <sz val="11"/>
        <color theme="1"/>
        <rFont val="맑은 고딕"/>
        <family val="3"/>
        <charset val="128"/>
        <scheme val="minor"/>
      </rPr>
      <t>号</t>
    </r>
    <phoneticPr fontId="27" type="noConversion"/>
  </si>
  <si>
    <t>姓名</t>
    <phoneticPr fontId="27" type="noConversion"/>
  </si>
  <si>
    <t>生日</t>
    <phoneticPr fontId="27" type="noConversion"/>
  </si>
  <si>
    <r>
      <rPr>
        <sz val="11"/>
        <color theme="1"/>
        <rFont val="맑은 고딕"/>
        <family val="3"/>
        <charset val="134"/>
        <scheme val="minor"/>
      </rPr>
      <t>联</t>
    </r>
    <r>
      <rPr>
        <sz val="11"/>
        <color theme="1"/>
        <rFont val="맑은 고딕"/>
        <family val="3"/>
        <charset val="129"/>
        <scheme val="minor"/>
      </rPr>
      <t>系地址</t>
    </r>
    <phoneticPr fontId="27" type="noConversion"/>
  </si>
  <si>
    <r>
      <rPr>
        <sz val="11"/>
        <color theme="1"/>
        <rFont val="맑은 고딕"/>
        <family val="3"/>
        <charset val="134"/>
        <scheme val="minor"/>
      </rPr>
      <t>调</t>
    </r>
    <r>
      <rPr>
        <sz val="11"/>
        <color theme="1"/>
        <rFont val="맑은 고딕"/>
        <family val="3"/>
        <charset val="129"/>
        <scheme val="minor"/>
      </rPr>
      <t>查</t>
    </r>
    <r>
      <rPr>
        <sz val="11"/>
        <color theme="1"/>
        <rFont val="맑은 고딕"/>
        <family val="3"/>
        <charset val="134"/>
        <scheme val="minor"/>
      </rPr>
      <t>员</t>
    </r>
    <phoneticPr fontId="27" type="noConversion"/>
  </si>
  <si>
    <t>日期</t>
    <phoneticPr fontId="27" type="noConversion"/>
  </si>
  <si>
    <r>
      <t>部</t>
    </r>
    <r>
      <rPr>
        <sz val="11"/>
        <color theme="1"/>
        <rFont val="맑은 고딕"/>
        <family val="3"/>
        <charset val="134"/>
        <scheme val="minor"/>
      </rPr>
      <t>门</t>
    </r>
    <phoneticPr fontId="27" type="noConversion"/>
  </si>
  <si>
    <r>
      <t>案件</t>
    </r>
    <r>
      <rPr>
        <sz val="11"/>
        <color theme="1"/>
        <rFont val="맑은 고딕"/>
        <family val="3"/>
        <charset val="128"/>
        <scheme val="minor"/>
      </rPr>
      <t>概</t>
    </r>
    <r>
      <rPr>
        <sz val="11"/>
        <color theme="1"/>
        <rFont val="맑은 고딕"/>
        <family val="3"/>
        <charset val="129"/>
        <scheme val="minor"/>
      </rPr>
      <t>述及判定</t>
    </r>
    <r>
      <rPr>
        <sz val="11"/>
        <color theme="1"/>
        <rFont val="맑은 고딕"/>
        <family val="3"/>
        <charset val="134"/>
        <scheme val="minor"/>
      </rPr>
      <t>结</t>
    </r>
    <r>
      <rPr>
        <sz val="11"/>
        <color theme="1"/>
        <rFont val="맑은 고딕"/>
        <family val="3"/>
        <charset val="129"/>
        <scheme val="minor"/>
      </rPr>
      <t>果</t>
    </r>
    <phoneticPr fontId="27" type="noConversion"/>
  </si>
  <si>
    <r>
      <t>案件</t>
    </r>
    <r>
      <rPr>
        <sz val="11"/>
        <color theme="1"/>
        <rFont val="맑은 고딕"/>
        <family val="3"/>
        <charset val="134"/>
        <scheme val="minor"/>
      </rPr>
      <t>问</t>
    </r>
    <r>
      <rPr>
        <sz val="11"/>
        <color theme="1"/>
        <rFont val="맑은 고딕"/>
        <family val="3"/>
        <charset val="129"/>
        <scheme val="minor"/>
      </rPr>
      <t>卷</t>
    </r>
    <phoneticPr fontId="27" type="noConversion"/>
  </si>
  <si>
    <t>问</t>
    <phoneticPr fontId="27" type="noConversion"/>
  </si>
  <si>
    <t>答</t>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</si>
  <si>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</si>
  <si>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</si>
  <si>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I-E（情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</si>
  <si>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情</t>
    </r>
    <r>
      <rPr>
        <sz val="11"/>
        <color theme="1"/>
        <rFont val="맑은 고딕"/>
        <family val="3"/>
        <charset val="134"/>
        <scheme val="minor"/>
      </rPr>
      <t>绪变</t>
    </r>
    <r>
      <rPr>
        <sz val="11"/>
        <color theme="1"/>
        <rFont val="맑은 고딕"/>
        <family val="3"/>
        <charset val="129"/>
        <scheme val="minor"/>
      </rPr>
      <t>化（I）</t>
    </r>
    <phoneticPr fontId="27" type="noConversion"/>
  </si>
  <si>
    <r>
      <t>能量</t>
    </r>
    <r>
      <rPr>
        <sz val="11"/>
        <color theme="1"/>
        <rFont val="맑은 고딕"/>
        <family val="3"/>
        <charset val="134"/>
        <scheme val="minor"/>
      </rPr>
      <t>变</t>
    </r>
    <r>
      <rPr>
        <sz val="11"/>
        <color theme="1"/>
        <rFont val="맑은 고딕"/>
        <family val="3"/>
        <charset val="129"/>
        <scheme val="minor"/>
      </rPr>
      <t>化（E）</t>
    </r>
    <phoneticPr fontId="27" type="noConversion"/>
  </si>
  <si>
    <t>最小</t>
    <phoneticPr fontId="27" type="noConversion"/>
  </si>
  <si>
    <t>最大</t>
    <phoneticPr fontId="27" type="noConversion"/>
  </si>
  <si>
    <t>平均</t>
    <phoneticPr fontId="27" type="noConversion"/>
  </si>
  <si>
    <r>
      <t>注</t>
    </r>
    <r>
      <rPr>
        <sz val="11"/>
        <color theme="1"/>
        <rFont val="맑은 고딕"/>
        <family val="3"/>
        <charset val="134"/>
        <scheme val="minor"/>
      </rPr>
      <t>释</t>
    </r>
    <phoneticPr fontId="27" type="noConversion"/>
  </si>
  <si>
    <t>ST平均</t>
    <phoneticPr fontId="27" type="noConversion"/>
  </si>
  <si>
    <r>
      <t>情</t>
    </r>
    <r>
      <rPr>
        <sz val="11"/>
        <color theme="1"/>
        <rFont val="맑은 고딕"/>
        <family val="3"/>
        <charset val="134"/>
        <scheme val="minor"/>
      </rPr>
      <t>绪变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</si>
  <si>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r>
      <t>I-E相</t>
    </r>
    <r>
      <rPr>
        <sz val="11"/>
        <color theme="1"/>
        <rFont val="맑은 고딕"/>
        <family val="3"/>
        <charset val="134"/>
        <scheme val="minor"/>
      </rPr>
      <t>关</t>
    </r>
    <r>
      <rPr>
        <sz val="11"/>
        <color theme="1"/>
        <rFont val="맑은 고딕"/>
        <family val="3"/>
        <charset val="129"/>
        <scheme val="minor"/>
      </rPr>
      <t>性</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</si>
  <si>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t>(+)</t>
    <phoneticPr fontId="27" type="noConversion"/>
  </si>
  <si>
    <t>(–)</t>
    <phoneticPr fontId="27" type="noConversion"/>
  </si>
  <si>
    <t>差异</t>
    <phoneticPr fontId="27" type="noConversion"/>
  </si>
  <si>
    <r>
      <t>I-E相</t>
    </r>
    <r>
      <rPr>
        <sz val="11"/>
        <color theme="1"/>
        <rFont val="맑은 고딕"/>
        <family val="3"/>
        <charset val="134"/>
        <scheme val="minor"/>
      </rPr>
      <t>关</t>
    </r>
    <r>
      <rPr>
        <sz val="11"/>
        <color theme="1"/>
        <rFont val="맑은 고딕"/>
        <family val="3"/>
        <charset val="129"/>
        <scheme val="minor"/>
      </rPr>
      <t>性</t>
    </r>
    <phoneticPr fontId="27" type="noConversion"/>
  </si>
  <si>
    <r>
      <t>ST</t>
    </r>
    <r>
      <rPr>
        <sz val="11"/>
        <color theme="1"/>
        <rFont val="맑은 고딕"/>
        <family val="3"/>
        <charset val="134"/>
        <scheme val="minor"/>
      </rPr>
      <t>阶</t>
    </r>
    <r>
      <rPr>
        <sz val="11"/>
        <color theme="1"/>
        <rFont val="맑은 고딕"/>
        <family val="3"/>
        <charset val="129"/>
        <scheme val="minor"/>
      </rPr>
      <t>段和AT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</si>
  <si>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t>M比</t>
    </r>
    <r>
      <rPr>
        <sz val="11"/>
        <color theme="1"/>
        <rFont val="맑은 고딕"/>
        <family val="3"/>
        <charset val="134"/>
        <scheme val="minor"/>
      </rPr>
      <t>较</t>
    </r>
    <phoneticPr fontId="27" type="noConversion"/>
  </si>
  <si>
    <t>M分布</t>
    <phoneticPr fontId="27" type="noConversion"/>
  </si>
  <si>
    <r>
      <t>Vi比</t>
    </r>
    <r>
      <rPr>
        <sz val="11"/>
        <color theme="1"/>
        <rFont val="맑은 고딕"/>
        <family val="3"/>
        <charset val="134"/>
        <scheme val="minor"/>
      </rPr>
      <t>较</t>
    </r>
    <phoneticPr fontId="27" type="noConversion"/>
  </si>
  <si>
    <r>
      <t>ST</t>
    </r>
    <r>
      <rPr>
        <sz val="11"/>
        <color theme="1"/>
        <rFont val="맑은 고딕"/>
        <family val="3"/>
        <charset val="134"/>
        <scheme val="minor"/>
      </rPr>
      <t>阶</t>
    </r>
    <r>
      <rPr>
        <sz val="11"/>
        <color theme="1"/>
        <rFont val="맑은 고딕"/>
        <family val="3"/>
        <charset val="129"/>
        <scheme val="minor"/>
      </rPr>
      <t>段</t>
    </r>
    <phoneticPr fontId="27" type="noConversion"/>
  </si>
  <si>
    <r>
      <t>AT</t>
    </r>
    <r>
      <rPr>
        <sz val="11"/>
        <color theme="1"/>
        <rFont val="맑은 고딕"/>
        <family val="3"/>
        <charset val="134"/>
        <scheme val="minor"/>
      </rPr>
      <t>阶</t>
    </r>
    <r>
      <rPr>
        <sz val="11"/>
        <color theme="1"/>
        <rFont val="맑은 고딕"/>
        <family val="3"/>
        <charset val="129"/>
        <scheme val="minor"/>
      </rPr>
      <t>段</t>
    </r>
    <phoneticPr fontId="27" type="noConversion"/>
  </si>
  <si>
    <r>
      <t>ST</t>
    </r>
    <r>
      <rPr>
        <sz val="11"/>
        <color theme="1"/>
        <rFont val="맑은 고딕"/>
        <family val="3"/>
        <charset val="128"/>
        <scheme val="minor"/>
      </rPr>
      <t>状</t>
    </r>
    <r>
      <rPr>
        <sz val="11"/>
        <color theme="1"/>
        <rFont val="맑은 고딕"/>
        <family val="3"/>
        <charset val="134"/>
        <scheme val="minor"/>
      </rPr>
      <t>态</t>
    </r>
    <phoneticPr fontId="27" type="noConversion"/>
  </si>
  <si>
    <r>
      <t>AT</t>
    </r>
    <r>
      <rPr>
        <sz val="11"/>
        <color theme="1"/>
        <rFont val="맑은 고딕"/>
        <family val="3"/>
        <charset val="128"/>
        <scheme val="minor"/>
      </rPr>
      <t>状</t>
    </r>
    <r>
      <rPr>
        <sz val="11"/>
        <color theme="1"/>
        <rFont val="맑은 고딕"/>
        <family val="3"/>
        <charset val="134"/>
        <scheme val="minor"/>
      </rPr>
      <t>态</t>
    </r>
    <phoneticPr fontId="27" type="noConversion"/>
  </si>
  <si>
    <t>不安</t>
  </si>
  <si>
    <t>怀疑</t>
  </si>
  <si>
    <t>能量</t>
  </si>
  <si>
    <t>抑制</t>
  </si>
  <si>
    <r>
      <t>I-E (情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</si>
  <si>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活力度，集中度，心理舒适度，能量代</t>
    </r>
    <r>
      <rPr>
        <sz val="11"/>
        <color theme="1"/>
        <rFont val="맑은 고딕"/>
        <family val="3"/>
        <charset val="134"/>
        <scheme val="minor"/>
      </rPr>
      <t>谢</t>
    </r>
    <phoneticPr fontId="27" type="noConversion"/>
  </si>
  <si>
    <t>活力度/集中度</t>
    <phoneticPr fontId="27" type="noConversion"/>
  </si>
  <si>
    <r>
      <t>情</t>
    </r>
    <r>
      <rPr>
        <sz val="11"/>
        <color theme="1"/>
        <rFont val="맑은 고딕"/>
        <family val="3"/>
        <charset val="134"/>
        <scheme val="minor"/>
      </rPr>
      <t>绪变</t>
    </r>
    <r>
      <rPr>
        <sz val="11"/>
        <color theme="1"/>
        <rFont val="맑은 고딕"/>
        <family val="3"/>
        <charset val="129"/>
        <scheme val="minor"/>
      </rPr>
      <t>化/能量代</t>
    </r>
    <r>
      <rPr>
        <sz val="11"/>
        <color theme="1"/>
        <rFont val="맑은 고딕"/>
        <family val="3"/>
        <charset val="134"/>
        <scheme val="minor"/>
      </rPr>
      <t>谢变</t>
    </r>
    <r>
      <rPr>
        <sz val="11"/>
        <color theme="1"/>
        <rFont val="맑은 고딕"/>
        <family val="3"/>
        <charset val="129"/>
        <scheme val="minor"/>
      </rPr>
      <t>化</t>
    </r>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</si>
  <si>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</si>
  <si>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r>
      <t>能量</t>
    </r>
    <r>
      <rPr>
        <sz val="11"/>
        <color theme="1"/>
        <rFont val="맑은 고딕"/>
        <family val="3"/>
        <charset val="134"/>
        <scheme val="minor"/>
      </rPr>
      <t>变</t>
    </r>
    <r>
      <rPr>
        <sz val="11"/>
        <color theme="1"/>
        <rFont val="맑은 고딕"/>
        <family val="3"/>
        <charset val="129"/>
        <scheme val="minor"/>
      </rPr>
      <t>化</t>
    </r>
    <phoneticPr fontId="27" type="noConversion"/>
  </si>
  <si>
    <r>
      <t>ST和AT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</si>
  <si>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rPr>
        <sz val="11"/>
        <color theme="1"/>
        <rFont val="맑은 고딕"/>
        <family val="3"/>
        <charset val="134"/>
        <scheme val="minor"/>
      </rPr>
      <t>阶</t>
    </r>
    <r>
      <rPr>
        <sz val="11"/>
        <color theme="1"/>
        <rFont val="맑은 고딕"/>
        <family val="3"/>
        <charset val="129"/>
        <scheme val="minor"/>
      </rPr>
      <t>段</t>
    </r>
    <phoneticPr fontId="27" type="noConversion"/>
  </si>
  <si>
    <t>活力</t>
    <phoneticPr fontId="27" type="noConversion"/>
  </si>
  <si>
    <t>集中力</t>
    <phoneticPr fontId="27" type="noConversion"/>
  </si>
  <si>
    <r>
      <t>ST情感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</si>
  <si>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r>
      <t>AT情感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</si>
  <si>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1</t>
  </si>
  <si>
    <t>1-2</t>
  </si>
  <si>
    <t>2</t>
  </si>
  <si>
    <t>2-3</t>
  </si>
  <si>
    <t>3</t>
  </si>
  <si>
    <t>3-4</t>
  </si>
  <si>
    <t>4</t>
  </si>
  <si>
    <t>4-1</t>
  </si>
  <si>
    <t>뇌피로유형</t>
    <phoneticPr fontId="27" type="noConversion"/>
  </si>
  <si>
    <t>1</t>
    <phoneticPr fontId="27" type="noConversion"/>
  </si>
  <si>
    <t>1-2</t>
    <phoneticPr fontId="27" type="noConversion"/>
  </si>
  <si>
    <t>2</t>
    <phoneticPr fontId="27" type="noConversion"/>
  </si>
  <si>
    <t>2-3</t>
    <phoneticPr fontId="27" type="noConversion"/>
  </si>
  <si>
    <t>3</t>
    <phoneticPr fontId="27" type="noConversion"/>
  </si>
  <si>
    <t>3-4</t>
    <phoneticPr fontId="27" type="noConversion"/>
  </si>
  <si>
    <t>4</t>
    <phoneticPr fontId="27" type="noConversion"/>
  </si>
  <si>
    <t>4-1</t>
    <phoneticPr fontId="27" type="noConversion"/>
  </si>
  <si>
    <t>정보-에너지</t>
    <phoneticPr fontId="27" type="noConversion"/>
  </si>
  <si>
    <t>1 미만</t>
    <phoneticPr fontId="27" type="noConversion"/>
  </si>
  <si>
    <t>1 ~ 2.5 미만</t>
    <phoneticPr fontId="27" type="noConversion"/>
  </si>
  <si>
    <t>2.5 이상 ~ 4 미만</t>
    <phoneticPr fontId="27" type="noConversion"/>
  </si>
  <si>
    <t>4 이상</t>
    <phoneticPr fontId="2" type="noConversion"/>
  </si>
  <si>
    <t>80 이상</t>
    <phoneticPr fontId="27" type="noConversion"/>
  </si>
  <si>
    <t>60 ~80</t>
    <phoneticPr fontId="27" type="noConversion"/>
  </si>
  <si>
    <t>40 ~ 60</t>
    <phoneticPr fontId="27" type="noConversion"/>
  </si>
  <si>
    <t>20 ~ 40</t>
    <phoneticPr fontId="27" type="noConversion"/>
  </si>
  <si>
    <t>0 ~ 20</t>
    <phoneticPr fontId="27" type="noConversion"/>
  </si>
  <si>
    <r>
      <t>IR</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</si>
  <si>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</si>
  <si>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</si>
  <si>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CC</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</si>
  <si>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t>Measurement</t>
    <phoneticPr fontId="27" type="noConversion"/>
  </si>
  <si>
    <r>
      <rPr>
        <sz val="11"/>
        <color theme="1"/>
        <rFont val="맑은 고딕"/>
        <family val="3"/>
        <charset val="134"/>
        <scheme val="minor"/>
      </rPr>
      <t>测</t>
    </r>
    <r>
      <rPr>
        <sz val="11"/>
        <color theme="1"/>
        <rFont val="맑은 고딕"/>
        <family val="3"/>
        <charset val="129"/>
        <scheme val="minor"/>
      </rPr>
      <t>量</t>
    </r>
    <phoneticPr fontId="27" type="noConversion"/>
  </si>
  <si>
    <t>측정</t>
    <phoneticPr fontId="27" type="noConversion"/>
  </si>
  <si>
    <t>Report</t>
    <phoneticPr fontId="27" type="noConversion"/>
  </si>
  <si>
    <t>IR Graph</t>
    <phoneticPr fontId="27" type="noConversion"/>
  </si>
  <si>
    <t>IR 그래프</t>
    <phoneticPr fontId="27" type="noConversion"/>
  </si>
  <si>
    <t>CC Graph</t>
    <phoneticPr fontId="27" type="noConversion"/>
  </si>
  <si>
    <t>CC 그래프</t>
    <phoneticPr fontId="27" type="noConversion"/>
  </si>
  <si>
    <t>ST-AT Compare</t>
    <phoneticPr fontId="27" type="noConversion"/>
  </si>
  <si>
    <t>ST-AT 비교</t>
    <phoneticPr fontId="27" type="noConversion"/>
  </si>
  <si>
    <t>ST-AT Graph</t>
    <phoneticPr fontId="27" type="noConversion"/>
  </si>
  <si>
    <t>Report-뇌피로</t>
    <phoneticPr fontId="27" type="noConversion"/>
  </si>
  <si>
    <t>ST Fatigue</t>
    <phoneticPr fontId="27" type="noConversion"/>
  </si>
  <si>
    <t>ST 뇌피로</t>
    <phoneticPr fontId="27" type="noConversion"/>
  </si>
  <si>
    <t>AT Fatigue</t>
    <phoneticPr fontId="27" type="noConversion"/>
  </si>
  <si>
    <t>AT 뇌피로</t>
    <phoneticPr fontId="27" type="noConversion"/>
  </si>
  <si>
    <r>
      <rPr>
        <sz val="11"/>
        <color theme="1"/>
        <rFont val="맑은 고딕"/>
        <family val="3"/>
        <charset val="134"/>
        <scheme val="minor"/>
      </rPr>
      <t>现</t>
    </r>
    <r>
      <rPr>
        <sz val="11"/>
        <color theme="1"/>
        <rFont val="맑은 고딕"/>
        <family val="3"/>
        <charset val="128"/>
        <scheme val="minor"/>
      </rPr>
      <t>状</t>
    </r>
    <r>
      <rPr>
        <sz val="11"/>
        <color theme="1"/>
        <rFont val="맑은 고딕"/>
        <family val="3"/>
        <charset val="129"/>
        <scheme val="minor"/>
      </rPr>
      <t>人格 (*Hans Eysenck)</t>
    </r>
    <phoneticPr fontId="27" type="noConversion"/>
  </si>
  <si>
    <r>
      <t>情</t>
    </r>
    <r>
      <rPr>
        <sz val="11"/>
        <color theme="1"/>
        <rFont val="맑은 고딕"/>
        <family val="3"/>
        <charset val="134"/>
        <scheme val="minor"/>
      </rPr>
      <t>绪</t>
    </r>
    <r>
      <rPr>
        <sz val="11"/>
        <color theme="1"/>
        <rFont val="맑은 고딕"/>
        <family val="3"/>
        <charset val="129"/>
        <scheme val="minor"/>
      </rPr>
      <t>化 (0%)</t>
    </r>
    <phoneticPr fontId="27" type="noConversion"/>
  </si>
  <si>
    <t>外向的
(100%)</t>
    <phoneticPr fontId="27" type="noConversion"/>
  </si>
  <si>
    <r>
      <t>内</t>
    </r>
    <r>
      <rPr>
        <sz val="11"/>
        <color theme="1"/>
        <rFont val="맑은 고딕"/>
        <family val="3"/>
        <charset val="129"/>
        <scheme val="minor"/>
      </rPr>
      <t>向的
(0%)</t>
    </r>
    <phoneticPr fontId="27" type="noConversion"/>
  </si>
  <si>
    <r>
      <t>稳</t>
    </r>
    <r>
      <rPr>
        <sz val="11"/>
        <color theme="1"/>
        <rFont val="맑은 고딕"/>
        <family val="3"/>
        <charset val="129"/>
        <scheme val="minor"/>
      </rPr>
      <t>定 (100%)</t>
    </r>
    <phoneticPr fontId="27" type="noConversion"/>
  </si>
  <si>
    <t>Depressed state</t>
    <phoneticPr fontId="27" type="noConversion"/>
  </si>
  <si>
    <r>
      <t>郁</t>
    </r>
    <r>
      <rPr>
        <sz val="11"/>
        <color theme="1"/>
        <rFont val="맑은 고딕"/>
        <family val="3"/>
        <charset val="134"/>
        <scheme val="minor"/>
      </rPr>
      <t>闷</t>
    </r>
    <r>
      <rPr>
        <sz val="11"/>
        <color theme="1"/>
        <rFont val="맑은 고딕"/>
        <family val="3"/>
        <charset val="129"/>
        <scheme val="minor"/>
      </rPr>
      <t>的</t>
    </r>
    <r>
      <rPr>
        <sz val="11"/>
        <color theme="1"/>
        <rFont val="맑은 고딕"/>
        <family val="3"/>
        <charset val="128"/>
        <scheme val="minor"/>
      </rPr>
      <t>状</t>
    </r>
    <r>
      <rPr>
        <sz val="11"/>
        <color theme="1"/>
        <rFont val="맑은 고딕"/>
        <family val="3"/>
        <charset val="134"/>
        <scheme val="minor"/>
      </rPr>
      <t>态</t>
    </r>
    <phoneticPr fontId="27" type="noConversion"/>
  </si>
  <si>
    <t>Well-tempered state</t>
    <phoneticPr fontId="27" type="noConversion"/>
  </si>
  <si>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我很生</t>
    </r>
    <r>
      <rPr>
        <sz val="11"/>
        <color theme="1"/>
        <rFont val="맑은 고딕"/>
        <family val="3"/>
        <charset val="128"/>
        <scheme val="minor"/>
      </rPr>
      <t>气</t>
    </r>
    <phoneticPr fontId="27" type="noConversion"/>
  </si>
  <si>
    <t>화를 잘    내는 상태  (Choleric)</t>
    <phoneticPr fontId="27" type="noConversion"/>
  </si>
  <si>
    <t>우울한
상태 (Melancholiac)</t>
    <phoneticPr fontId="27" type="noConversion"/>
  </si>
  <si>
    <t>쾌활한
상태 (Sanguine)</t>
    <phoneticPr fontId="27" type="noConversion"/>
  </si>
  <si>
    <t>Cheerful state</t>
    <phoneticPr fontId="27" type="noConversion"/>
  </si>
  <si>
    <r>
      <t>性格</t>
    </r>
    <r>
      <rPr>
        <sz val="11"/>
        <color theme="1"/>
        <rFont val="맑은 고딕"/>
        <family val="3"/>
        <charset val="134"/>
        <scheme val="minor"/>
      </rPr>
      <t>开</t>
    </r>
    <r>
      <rPr>
        <sz val="11"/>
        <color theme="1"/>
        <rFont val="맑은 고딕"/>
        <family val="3"/>
        <charset val="129"/>
        <scheme val="minor"/>
      </rPr>
      <t>朗</t>
    </r>
    <phoneticPr fontId="27" type="noConversion"/>
  </si>
  <si>
    <t>침착하고     무기력한      상태  (Phlegmatic)</t>
    <phoneticPr fontId="27" type="noConversion"/>
  </si>
  <si>
    <r>
      <t>冷</t>
    </r>
    <r>
      <rPr>
        <sz val="11"/>
        <color theme="1"/>
        <rFont val="맑은 고딕"/>
        <family val="3"/>
        <charset val="128"/>
        <scheme val="minor"/>
      </rPr>
      <t>静</t>
    </r>
    <r>
      <rPr>
        <sz val="11"/>
        <color theme="1"/>
        <rFont val="맑은 고딕"/>
        <family val="3"/>
        <charset val="129"/>
        <scheme val="minor"/>
      </rPr>
      <t>无助</t>
    </r>
    <phoneticPr fontId="27" type="noConversion"/>
  </si>
  <si>
    <t>Calm and helpless</t>
    <phoneticPr fontId="27" type="noConversion"/>
  </si>
  <si>
    <t>우울한
불안한
경직된
맑은 정신의
비관적인
유보적인
비사교적인
조용한</t>
    <phoneticPr fontId="27" type="noConversion"/>
  </si>
  <si>
    <t>까다로운
들뜬
공격적인
흥분된
변덕스러운
충동적인
낙관적인
적극적인</t>
    <phoneticPr fontId="27" type="noConversion"/>
  </si>
  <si>
    <t>사교적인
개방적인
말이많은
반응적인
태평한
생기있는
걱정없는
주도적인</t>
    <phoneticPr fontId="27" type="noConversion"/>
  </si>
  <si>
    <t>수동적인
주의깊은
사려깊은
평화로운
통제된
일관성 있는
온건한
평온한</t>
    <phoneticPr fontId="27" type="noConversion"/>
  </si>
  <si>
    <t>남성</t>
    <phoneticPr fontId="27" type="noConversion"/>
  </si>
  <si>
    <t>여성</t>
    <phoneticPr fontId="27" type="noConversion"/>
  </si>
  <si>
    <t>Male</t>
    <phoneticPr fontId="27" type="noConversion"/>
  </si>
  <si>
    <t>Female</t>
    <phoneticPr fontId="27" type="noConversion"/>
  </si>
  <si>
    <t>男性</t>
    <phoneticPr fontId="27" type="noConversion"/>
  </si>
  <si>
    <t>女性</t>
    <phoneticPr fontId="27" type="noConversion"/>
  </si>
  <si>
    <t>gender</t>
    <phoneticPr fontId="27" type="noConversion"/>
  </si>
  <si>
    <r>
      <rPr>
        <sz val="11"/>
        <color theme="1"/>
        <rFont val="맑은 고딕"/>
        <family val="3"/>
        <charset val="134"/>
        <scheme val="minor"/>
      </rPr>
      <t>图</t>
    </r>
    <r>
      <rPr>
        <sz val="11"/>
        <color theme="1"/>
        <rFont val="맑은 고딕"/>
        <family val="3"/>
        <charset val="129"/>
        <scheme val="minor"/>
      </rPr>
      <t>表</t>
    </r>
    <r>
      <rPr>
        <sz val="11"/>
        <color theme="1"/>
        <rFont val="맑은 고딕"/>
        <family val="3"/>
        <charset val="134"/>
        <scheme val="minor"/>
      </rPr>
      <t>类</t>
    </r>
    <r>
      <rPr>
        <sz val="11"/>
        <color theme="1"/>
        <rFont val="맑은 고딕"/>
        <family val="3"/>
        <charset val="129"/>
        <scheme val="minor"/>
      </rPr>
      <t>型</t>
    </r>
    <phoneticPr fontId="27" type="noConversion"/>
  </si>
  <si>
    <r>
      <t>阿尔法云大</t>
    </r>
    <r>
      <rPr>
        <sz val="11"/>
        <color theme="1"/>
        <rFont val="맑은 고딕"/>
        <family val="3"/>
        <charset val="134"/>
        <scheme val="minor"/>
      </rPr>
      <t>脑</t>
    </r>
    <phoneticPr fontId="27" type="noConversion"/>
  </si>
  <si>
    <t>sheet</t>
    <phoneticPr fontId="27" type="noConversion"/>
  </si>
  <si>
    <t>min</t>
    <phoneticPr fontId="2" type="noConversion"/>
  </si>
  <si>
    <t>max</t>
    <phoneticPr fontId="2" type="noConversion"/>
  </si>
  <si>
    <t>能量</t>
    <phoneticPr fontId="27" type="noConversion"/>
  </si>
  <si>
    <t>에너지</t>
    <phoneticPr fontId="27" type="noConversion"/>
  </si>
  <si>
    <t>심리생리
정보 변화</t>
    <phoneticPr fontId="27" type="noConversion"/>
  </si>
  <si>
    <t>Report-BrainFatigue</t>
    <phoneticPr fontId="27" type="noConversion"/>
  </si>
  <si>
    <r>
      <t xml:space="preserve">현재 상태의 성격 </t>
    </r>
    <r>
      <rPr>
        <sz val="10"/>
        <color theme="1"/>
        <rFont val="맑은 고딕"/>
        <family val="3"/>
        <charset val="129"/>
        <scheme val="minor"/>
      </rPr>
      <t>(*한스 아이젱크)</t>
    </r>
    <phoneticPr fontId="27" type="noConversion"/>
  </si>
  <si>
    <t>State of mind</t>
    <phoneticPr fontId="27" type="noConversion"/>
  </si>
  <si>
    <t>心态</t>
    <phoneticPr fontId="27" type="noConversion"/>
  </si>
  <si>
    <t>Report-IEGraph_Mind</t>
    <phoneticPr fontId="27" type="noConversion"/>
  </si>
  <si>
    <t>Report-IE변화_마인드</t>
    <phoneticPr fontId="27" type="noConversion"/>
  </si>
  <si>
    <t xml:space="preserve">정보-에너지 대사 변화와 마음 상태 검사표 </t>
    <phoneticPr fontId="27" type="noConversion"/>
  </si>
  <si>
    <t>Information-Energy Change Graph &amp; State of Mind</t>
    <phoneticPr fontId="27" type="noConversion"/>
  </si>
  <si>
    <r>
      <t>情</t>
    </r>
    <r>
      <rPr>
        <sz val="11"/>
        <color theme="1"/>
        <rFont val="맑은 고딕"/>
        <family val="3"/>
        <charset val="134"/>
        <scheme val="minor"/>
      </rPr>
      <t>绪</t>
    </r>
    <r>
      <rPr>
        <sz val="11"/>
        <color theme="1"/>
        <rFont val="맑은 고딕"/>
        <family val="3"/>
        <charset val="129"/>
        <scheme val="minor"/>
      </rPr>
      <t xml:space="preserve">-能量 </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r>
      <rPr>
        <sz val="11"/>
        <color theme="1"/>
        <rFont val="맑은 고딕"/>
        <family val="3"/>
        <charset val="129"/>
        <scheme val="minor"/>
      </rPr>
      <t xml:space="preserve"> &amp; 心</t>
    </r>
    <r>
      <rPr>
        <sz val="11"/>
        <color theme="1"/>
        <rFont val="맑은 고딕"/>
        <family val="3"/>
        <charset val="134"/>
        <scheme val="minor"/>
      </rPr>
      <t>态</t>
    </r>
    <phoneticPr fontId="27" type="noConversion"/>
  </si>
  <si>
    <t>이것을 사용함</t>
    <phoneticPr fontId="27" type="noConversion"/>
  </si>
  <si>
    <t>Report-情感</t>
    <phoneticPr fontId="27" type="noConversion"/>
  </si>
  <si>
    <t>Report-IE_心</t>
    <phoneticPr fontId="27" type="noConversion"/>
  </si>
  <si>
    <t>st</t>
    <phoneticPr fontId="2" type="noConversion"/>
  </si>
  <si>
    <t>ad</t>
    <phoneticPr fontId="2" type="noConversion"/>
  </si>
  <si>
    <t>ch</t>
    <phoneticPr fontId="2" type="noConversion"/>
  </si>
  <si>
    <t>전문가 상담 필요</t>
    <phoneticPr fontId="27" type="noConversion"/>
  </si>
  <si>
    <t>age class</t>
    <phoneticPr fontId="2" type="noConversion"/>
  </si>
  <si>
    <t>age</t>
    <phoneticPr fontId="2" type="noConversion"/>
  </si>
  <si>
    <t>if age class=1, else</t>
    <phoneticPr fontId="2" type="noConversion"/>
  </si>
  <si>
    <t>Expert consultation required</t>
    <phoneticPr fontId="27" type="noConversion"/>
  </si>
  <si>
    <r>
      <t>需要</t>
    </r>
    <r>
      <rPr>
        <sz val="11"/>
        <color theme="1"/>
        <rFont val="맑은 고딕"/>
        <family val="3"/>
        <charset val="134"/>
        <scheme val="minor"/>
      </rPr>
      <t>专</t>
    </r>
    <r>
      <rPr>
        <sz val="11"/>
        <color theme="1"/>
        <rFont val="맑은 고딕"/>
        <family val="3"/>
        <charset val="129"/>
        <scheme val="minor"/>
      </rPr>
      <t>家咨</t>
    </r>
    <r>
      <rPr>
        <sz val="11"/>
        <color theme="1"/>
        <rFont val="맑은 고딕"/>
        <family val="3"/>
        <charset val="134"/>
        <scheme val="minor"/>
      </rPr>
      <t>询</t>
    </r>
    <phoneticPr fontId="27" type="noConversion"/>
  </si>
  <si>
    <t>19.1.23이전버전(prob)</t>
    <phoneticPr fontId="27" type="noConversion"/>
  </si>
  <si>
    <t>new</t>
    <phoneticPr fontId="27" type="noConversion"/>
  </si>
  <si>
    <t>1) 100 ~ 60 구간 변환식 =(100-70)/(100-60)*(val-60)+70</t>
  </si>
  <si>
    <t>2) 60 ~ 35 구간 변환식 =(70-35)/(60-35)*(val-35)+35</t>
    <phoneticPr fontId="27" type="noConversion"/>
  </si>
  <si>
    <t>불쾌 (0%)</t>
    <phoneticPr fontId="27" type="noConversion"/>
  </si>
  <si>
    <t>쾌 (100%)</t>
    <phoneticPr fontId="27" type="noConversion"/>
  </si>
  <si>
    <t>공격적
충동적
의기양양
흥분
설렘
적극적
즐거움</t>
    <phoneticPr fontId="27" type="noConversion"/>
  </si>
  <si>
    <t>주의깊은
수동적
슬픔
무기력
절망감
우울징후</t>
    <phoneticPr fontId="27" type="noConversion"/>
  </si>
  <si>
    <t>공포
분노
두려움
불만
경직된
조용한</t>
    <phoneticPr fontId="27" type="noConversion"/>
  </si>
  <si>
    <t>유형</t>
    <phoneticPr fontId="27" type="noConversion"/>
  </si>
  <si>
    <t>정보-에너지 관계 및 마음 상태</t>
    <phoneticPr fontId="27" type="noConversion"/>
  </si>
  <si>
    <t>mean</t>
    <phoneticPr fontId="62" type="noConversion"/>
  </si>
  <si>
    <t>stdev</t>
    <phoneticPr fontId="62" type="noConversion"/>
  </si>
  <si>
    <t>약간 피곤</t>
    <phoneticPr fontId="27" type="noConversion"/>
  </si>
  <si>
    <t>심리생리
정보량(%)</t>
    <phoneticPr fontId="27" type="noConversion"/>
  </si>
  <si>
    <t>有点累</t>
    <phoneticPr fontId="27" type="noConversion"/>
  </si>
  <si>
    <r>
      <rPr>
        <sz val="11"/>
        <color theme="1"/>
        <rFont val="맑은 고딕"/>
        <family val="3"/>
        <charset val="134"/>
        <scheme val="minor"/>
      </rPr>
      <t>脑</t>
    </r>
    <r>
      <rPr>
        <sz val="11"/>
        <color theme="1"/>
        <rFont val="맑은 고딕"/>
        <family val="3"/>
        <charset val="129"/>
        <scheme val="minor"/>
      </rPr>
      <t>疲</t>
    </r>
    <r>
      <rPr>
        <sz val="11"/>
        <color theme="1"/>
        <rFont val="맑은 고딕"/>
        <family val="3"/>
        <charset val="134"/>
        <scheme val="minor"/>
      </rPr>
      <t>劳</t>
    </r>
    <phoneticPr fontId="27" type="noConversion"/>
  </si>
  <si>
    <t>종합진단 결과</t>
    <phoneticPr fontId="2" type="noConversion"/>
  </si>
  <si>
    <t>보통</t>
    <phoneticPr fontId="27" type="noConversion"/>
  </si>
  <si>
    <t>%</t>
    <phoneticPr fontId="27" type="noConversion"/>
  </si>
  <si>
    <t>Class1</t>
  </si>
  <si>
    <t>Class2</t>
  </si>
  <si>
    <t>Class3</t>
  </si>
  <si>
    <t>Class4</t>
  </si>
  <si>
    <t>Class5</t>
  </si>
  <si>
    <t>Class6</t>
  </si>
  <si>
    <t>Class7</t>
  </si>
  <si>
    <t>Class8</t>
  </si>
  <si>
    <t>Class9</t>
  </si>
  <si>
    <t>Class10</t>
  </si>
  <si>
    <t>스트레스</t>
  </si>
  <si>
    <t>공격성 (P7)</t>
  </si>
  <si>
    <t>스트레스 (P6)</t>
  </si>
  <si>
    <t>불안 (F5X)</t>
  </si>
  <si>
    <t>밸런스 (P16)</t>
  </si>
  <si>
    <t>매력 (P17)</t>
  </si>
  <si>
    <t>에너지 (P8)</t>
  </si>
  <si>
    <t>집중력지수</t>
  </si>
  <si>
    <t>(Constant)</t>
  </si>
  <si>
    <t>Classification Coefficient</t>
    <phoneticPr fontId="2" type="noConversion"/>
  </si>
  <si>
    <t>측정값</t>
    <phoneticPr fontId="2" type="noConversion"/>
  </si>
  <si>
    <t>Classification Probablility</t>
    <phoneticPr fontId="2" type="noConversion"/>
  </si>
  <si>
    <t>exp sum</t>
    <phoneticPr fontId="2" type="noConversion"/>
  </si>
  <si>
    <t>Classification function value</t>
    <phoneticPr fontId="2" type="noConversion"/>
  </si>
  <si>
    <t>1순위</t>
    <phoneticPr fontId="2" type="noConversion"/>
  </si>
  <si>
    <t>2순위</t>
    <phoneticPr fontId="2" type="noConversion"/>
  </si>
  <si>
    <t>title</t>
    <phoneticPr fontId="27" type="noConversion"/>
  </si>
  <si>
    <t>Fps in</t>
    <phoneticPr fontId="27" type="noConversion"/>
  </si>
  <si>
    <t>M</t>
    <phoneticPr fontId="27" type="noConversion"/>
  </si>
  <si>
    <t>S</t>
    <phoneticPr fontId="27" type="noConversion"/>
  </si>
  <si>
    <t>Vi</t>
    <phoneticPr fontId="27" type="noConversion"/>
  </si>
  <si>
    <t>BMin</t>
    <phoneticPr fontId="27" type="noConversion"/>
  </si>
  <si>
    <t>CMin</t>
    <phoneticPr fontId="27" type="noConversion"/>
  </si>
  <si>
    <t>BMax</t>
    <phoneticPr fontId="27" type="noConversion"/>
  </si>
  <si>
    <t>CMax</t>
    <phoneticPr fontId="27" type="noConversion"/>
  </si>
  <si>
    <t>FPS FP</t>
    <phoneticPr fontId="27" type="noConversion"/>
  </si>
  <si>
    <t>FPS BP</t>
    <phoneticPr fontId="27" type="noConversion"/>
  </si>
  <si>
    <t>공격성 (P7)</t>
    <phoneticPr fontId="27" type="noConversion"/>
  </si>
  <si>
    <t>스트레스 (P6)</t>
    <phoneticPr fontId="27" type="noConversion"/>
  </si>
  <si>
    <t>불안 (F5X)</t>
    <phoneticPr fontId="27" type="noConversion"/>
  </si>
  <si>
    <t>의심 (P19)</t>
    <phoneticPr fontId="27" type="noConversion"/>
  </si>
  <si>
    <t>밸런스 (P16)</t>
    <phoneticPr fontId="27" type="noConversion"/>
  </si>
  <si>
    <t>매력 (P17)</t>
    <phoneticPr fontId="27" type="noConversion"/>
  </si>
  <si>
    <t>에너지 (P8)</t>
    <phoneticPr fontId="27" type="noConversion"/>
  </si>
  <si>
    <t>자기조절 (P18)</t>
    <phoneticPr fontId="27" type="noConversion"/>
  </si>
  <si>
    <t>억제 (F6)</t>
    <phoneticPr fontId="27" type="noConversion"/>
  </si>
  <si>
    <t>신경증 (F9)</t>
    <phoneticPr fontId="27" type="noConversion"/>
  </si>
  <si>
    <t>헬스 (P21)</t>
    <phoneticPr fontId="27" type="noConversion"/>
  </si>
  <si>
    <t>헬스? (P22)</t>
    <phoneticPr fontId="27" type="noConversion"/>
  </si>
  <si>
    <t>ΣVi (P23)</t>
    <phoneticPr fontId="27" type="noConversion"/>
  </si>
  <si>
    <t>외향성 (P26)</t>
    <phoneticPr fontId="27" type="noConversion"/>
  </si>
  <si>
    <t>심리안정성 (P27)</t>
    <phoneticPr fontId="27" type="noConversion"/>
  </si>
  <si>
    <t>A1 (fast)</t>
    <phoneticPr fontId="27" type="noConversion"/>
  </si>
  <si>
    <t>A1</t>
    <phoneticPr fontId="27" type="noConversion"/>
  </si>
  <si>
    <t>A2</t>
    <phoneticPr fontId="27" type="noConversion"/>
  </si>
  <si>
    <t>A3</t>
    <phoneticPr fontId="27" type="noConversion"/>
  </si>
  <si>
    <t>A4 (fast)</t>
    <phoneticPr fontId="27" type="noConversion"/>
  </si>
  <si>
    <t>A4</t>
    <phoneticPr fontId="27" type="noConversion"/>
  </si>
  <si>
    <t>F1 (fast)</t>
    <phoneticPr fontId="27" type="noConversion"/>
  </si>
  <si>
    <t>dF1 (fast)</t>
    <phoneticPr fontId="27" type="noConversion"/>
  </si>
  <si>
    <t>F1</t>
    <phoneticPr fontId="27" type="noConversion"/>
  </si>
  <si>
    <t>F2</t>
    <phoneticPr fontId="27" type="noConversion"/>
  </si>
  <si>
    <t>F3</t>
    <phoneticPr fontId="27" type="noConversion"/>
  </si>
  <si>
    <t>F4</t>
    <phoneticPr fontId="27" type="noConversion"/>
  </si>
  <si>
    <t>F5 (fast)</t>
    <phoneticPr fontId="27" type="noConversion"/>
  </si>
  <si>
    <t>F5</t>
    <phoneticPr fontId="27" type="noConversion"/>
  </si>
  <si>
    <t>F6</t>
    <phoneticPr fontId="27" type="noConversion"/>
  </si>
  <si>
    <t>F7</t>
    <phoneticPr fontId="27" type="noConversion"/>
  </si>
  <si>
    <t>F8</t>
    <phoneticPr fontId="27" type="noConversion"/>
  </si>
  <si>
    <t>F9</t>
    <phoneticPr fontId="27" type="noConversion"/>
  </si>
  <si>
    <t>S1</t>
    <phoneticPr fontId="27" type="noConversion"/>
  </si>
  <si>
    <t>S2</t>
    <phoneticPr fontId="27" type="noConversion"/>
  </si>
  <si>
    <t>S3</t>
    <phoneticPr fontId="27" type="noConversion"/>
  </si>
  <si>
    <t>S4</t>
    <phoneticPr fontId="27" type="noConversion"/>
  </si>
  <si>
    <t>S5</t>
    <phoneticPr fontId="27" type="noConversion"/>
  </si>
  <si>
    <t>S6</t>
    <phoneticPr fontId="27" type="noConversion"/>
  </si>
  <si>
    <t>S7</t>
    <phoneticPr fontId="27" type="noConversion"/>
  </si>
  <si>
    <t>P1</t>
    <phoneticPr fontId="27" type="noConversion"/>
  </si>
  <si>
    <t>P2</t>
    <phoneticPr fontId="27" type="noConversion"/>
  </si>
  <si>
    <t>P3</t>
    <phoneticPr fontId="27" type="noConversion"/>
  </si>
  <si>
    <t>P4</t>
    <phoneticPr fontId="27" type="noConversion"/>
  </si>
  <si>
    <t>h</t>
    <phoneticPr fontId="27" type="noConversion"/>
  </si>
  <si>
    <t>ha</t>
    <phoneticPr fontId="27" type="noConversion"/>
  </si>
  <si>
    <t>E</t>
    <phoneticPr fontId="27" type="noConversion"/>
  </si>
  <si>
    <t>Ph</t>
    <phoneticPr fontId="27" type="noConversion"/>
  </si>
  <si>
    <t>dt</t>
    <phoneticPr fontId="27" type="noConversion"/>
  </si>
  <si>
    <t>nq</t>
    <phoneticPr fontId="27" type="noConversion"/>
  </si>
  <si>
    <t>txt</t>
    <phoneticPr fontId="27" type="noConversion"/>
  </si>
  <si>
    <t>0 [0.000000]</t>
    <phoneticPr fontId="27" type="noConversion"/>
  </si>
  <si>
    <t>name</t>
    <phoneticPr fontId="27" type="noConversion"/>
  </si>
  <si>
    <t>bd</t>
    <phoneticPr fontId="27" type="noConversion"/>
  </si>
  <si>
    <t>comment</t>
    <phoneticPr fontId="27" type="noConversion"/>
  </si>
  <si>
    <t>fpsMax</t>
    <phoneticPr fontId="27" type="noConversion"/>
  </si>
  <si>
    <t>vMin</t>
    <phoneticPr fontId="27" type="noConversion"/>
  </si>
  <si>
    <t>vMax</t>
    <phoneticPr fontId="27" type="noConversion"/>
  </si>
  <si>
    <t>xMax</t>
    <phoneticPr fontId="27" type="noConversion"/>
  </si>
  <si>
    <t>xMaxA</t>
    <phoneticPr fontId="27" type="noConversion"/>
  </si>
  <si>
    <t>err</t>
    <phoneticPr fontId="27" type="noConversion"/>
  </si>
  <si>
    <t>lang</t>
    <phoneticPr fontId="27" type="noConversion"/>
  </si>
  <si>
    <t>%</t>
    <phoneticPr fontId="27" type="noConversion"/>
  </si>
  <si>
    <t>집단</t>
    <phoneticPr fontId="2" type="noConversion"/>
  </si>
  <si>
    <t>상태</t>
    <phoneticPr fontId="2" type="noConversion"/>
  </si>
  <si>
    <t>멘트</t>
    <phoneticPr fontId="2" type="noConversion"/>
  </si>
  <si>
    <t>상태별 특징</t>
    <phoneticPr fontId="2" type="noConversion"/>
  </si>
  <si>
    <t>상태별 프로그램</t>
    <phoneticPr fontId="2" type="noConversion"/>
  </si>
  <si>
    <t>매우 낮음</t>
    <phoneticPr fontId="27" type="noConversion"/>
  </si>
  <si>
    <t>Very stable</t>
    <phoneticPr fontId="27" type="noConversion"/>
  </si>
  <si>
    <t>Very low</t>
    <phoneticPr fontId="27" type="noConversion"/>
  </si>
  <si>
    <t>Very low</t>
    <phoneticPr fontId="27" type="noConversion"/>
  </si>
  <si>
    <t>Very low</t>
    <phoneticPr fontId="27" type="noConversion"/>
  </si>
  <si>
    <t>非常低</t>
    <phoneticPr fontId="27" type="noConversion"/>
  </si>
  <si>
    <t>감정 변화가 매우 낮은 상태로 균형잡힌 변화가 필요함.</t>
    <phoneticPr fontId="27" type="noConversion"/>
  </si>
  <si>
    <t>Since emotional changes are very low, a balanced change is needed.</t>
    <phoneticPr fontId="27" type="noConversion"/>
  </si>
  <si>
    <t>Since emotional changes are very low, a balanced change is needed.</t>
    <phoneticPr fontId="27" type="noConversion"/>
  </si>
  <si>
    <r>
      <t>由于情</t>
    </r>
    <r>
      <rPr>
        <sz val="11"/>
        <color theme="1"/>
        <rFont val="맑은 고딕"/>
        <family val="3"/>
        <charset val="134"/>
        <scheme val="minor"/>
      </rPr>
      <t>绪变</t>
    </r>
    <r>
      <rPr>
        <sz val="11"/>
        <color theme="1"/>
        <rFont val="맑은 고딕"/>
        <family val="3"/>
        <charset val="129"/>
        <scheme val="minor"/>
      </rPr>
      <t>化非常低，因此需要</t>
    </r>
    <r>
      <rPr>
        <sz val="11"/>
        <color theme="1"/>
        <rFont val="맑은 고딕"/>
        <family val="3"/>
        <charset val="134"/>
        <scheme val="minor"/>
      </rPr>
      <t>进</t>
    </r>
    <r>
      <rPr>
        <sz val="11"/>
        <color theme="1"/>
        <rFont val="맑은 고딕"/>
        <family val="3"/>
        <charset val="129"/>
        <scheme val="minor"/>
      </rPr>
      <t>行平衡的</t>
    </r>
    <r>
      <rPr>
        <sz val="11"/>
        <color theme="1"/>
        <rFont val="맑은 고딕"/>
        <family val="3"/>
        <charset val="134"/>
        <scheme val="minor"/>
      </rPr>
      <t>变</t>
    </r>
    <r>
      <rPr>
        <sz val="11"/>
        <color theme="1"/>
        <rFont val="맑은 고딕"/>
        <family val="3"/>
        <charset val="129"/>
        <scheme val="minor"/>
      </rPr>
      <t>化。</t>
    </r>
    <phoneticPr fontId="27" type="noConversion"/>
  </si>
  <si>
    <t>a box(outline)</t>
    <phoneticPr fontId="27" type="noConversion"/>
  </si>
  <si>
    <t>b box(inline)</t>
    <phoneticPr fontId="27" type="noConversion"/>
  </si>
  <si>
    <t>Mind distribution</t>
    <phoneticPr fontId="27" type="noConversion"/>
  </si>
  <si>
    <t>마음 분포</t>
    <phoneticPr fontId="27" type="noConversion"/>
  </si>
  <si>
    <r>
      <t>心</t>
    </r>
    <r>
      <rPr>
        <sz val="11"/>
        <color theme="1"/>
        <rFont val="맑은 고딕"/>
        <family val="3"/>
        <charset val="134"/>
        <scheme val="minor"/>
      </rPr>
      <t>灵</t>
    </r>
    <r>
      <rPr>
        <sz val="11"/>
        <color theme="1"/>
        <rFont val="맑은 고딕"/>
        <family val="3"/>
        <charset val="129"/>
        <scheme val="minor"/>
      </rPr>
      <t>分布</t>
    </r>
    <phoneticPr fontId="27" type="noConversion"/>
  </si>
  <si>
    <t>평균값 분포율</t>
    <phoneticPr fontId="27" type="noConversion"/>
  </si>
  <si>
    <t>VI값 분포율</t>
    <phoneticPr fontId="27" type="noConversion"/>
  </si>
  <si>
    <t>%</t>
    <phoneticPr fontId="27" type="noConversion"/>
  </si>
  <si>
    <t xml:space="preserve"> </t>
    <phoneticPr fontId="62" type="noConversion"/>
  </si>
  <si>
    <t>평균</t>
  </si>
  <si>
    <t>표준편차</t>
  </si>
  <si>
    <t>쾌집단 평균</t>
  </si>
  <si>
    <t>불쾌집단 평균</t>
  </si>
  <si>
    <t xml:space="preserve">쾌  </t>
  </si>
  <si>
    <t>불쾌</t>
  </si>
  <si>
    <t xml:space="preserve"> 적용 변수</t>
  </si>
  <si>
    <t>표준점수</t>
    <phoneticPr fontId="62" type="noConversion"/>
  </si>
  <si>
    <t>Extraversion</t>
  </si>
  <si>
    <t>합계</t>
    <phoneticPr fontId="62" type="noConversion"/>
  </si>
  <si>
    <t>역수</t>
    <phoneticPr fontId="62" type="noConversion"/>
  </si>
  <si>
    <t>쾌 지수</t>
    <phoneticPr fontId="62" type="noConversion"/>
  </si>
  <si>
    <t>준거 집단</t>
    <phoneticPr fontId="62" type="noConversion"/>
  </si>
  <si>
    <t>측정값 판별</t>
    <phoneticPr fontId="62" type="noConversion"/>
  </si>
  <si>
    <t xml:space="preserve">모집단 </t>
    <phoneticPr fontId="62" type="noConversion"/>
  </si>
  <si>
    <t>원점수</t>
    <phoneticPr fontId="62" type="noConversion"/>
  </si>
  <si>
    <t>표준점수</t>
    <phoneticPr fontId="62" type="noConversion"/>
  </si>
  <si>
    <t>쾌_집단거리</t>
    <phoneticPr fontId="62" type="noConversion"/>
  </si>
  <si>
    <t>불쾌_집단거리</t>
    <phoneticPr fontId="62" type="noConversion"/>
  </si>
  <si>
    <t>신경증 (m_F9)</t>
    <phoneticPr fontId="2" type="noConversion"/>
  </si>
  <si>
    <t>측정 원점수</t>
    <phoneticPr fontId="62" type="noConversion"/>
  </si>
  <si>
    <t>Descriptives</t>
  </si>
  <si>
    <t xml:space="preserve"> </t>
  </si>
  <si>
    <t>Statistic</t>
  </si>
  <si>
    <t>Std. Error</t>
  </si>
  <si>
    <t>95% Confidence Interval for Mean</t>
  </si>
  <si>
    <t>Lower Bound</t>
  </si>
  <si>
    <t>Upper Bound</t>
  </si>
  <si>
    <t>5% Trimmed Mean</t>
  </si>
  <si>
    <t>Median</t>
  </si>
  <si>
    <t>Variance</t>
  </si>
  <si>
    <t>Std. Deviation</t>
  </si>
  <si>
    <t>Minimum</t>
  </si>
  <si>
    <t>Maximum</t>
  </si>
  <si>
    <t>Interquartile Range</t>
  </si>
  <si>
    <t>Skewness</t>
  </si>
  <si>
    <t>Kurtosis</t>
  </si>
  <si>
    <t>COIndex</t>
  </si>
  <si>
    <t>표준 오차</t>
  </si>
  <si>
    <t>중앙값</t>
  </si>
  <si>
    <t>최빈값</t>
  </si>
  <si>
    <t>표준 편차</t>
  </si>
  <si>
    <t>분산</t>
  </si>
  <si>
    <t>첨도</t>
  </si>
  <si>
    <t>왜도</t>
  </si>
  <si>
    <t>범위</t>
  </si>
  <si>
    <t>최소값</t>
  </si>
  <si>
    <t>최대값</t>
  </si>
  <si>
    <t>합</t>
  </si>
  <si>
    <t>관측수</t>
  </si>
  <si>
    <t>신뢰 수준(95.0%)</t>
  </si>
  <si>
    <t>성인</t>
    <phoneticPr fontId="27" type="noConversion"/>
  </si>
  <si>
    <t>전체</t>
    <phoneticPr fontId="27" type="noConversion"/>
  </si>
  <si>
    <t>x축 임계값</t>
    <phoneticPr fontId="27" type="noConversion"/>
  </si>
  <si>
    <t>0~1~2~</t>
    <phoneticPr fontId="27" type="noConversion"/>
  </si>
  <si>
    <t>0~35~70~</t>
    <phoneticPr fontId="27" type="noConversion"/>
  </si>
  <si>
    <t>s-line(3까지제한)</t>
    <phoneticPr fontId="27" type="noConversion"/>
  </si>
  <si>
    <t>상태입니다.</t>
    <phoneticPr fontId="27" type="noConversion"/>
  </si>
  <si>
    <t>state.</t>
    <phoneticPr fontId="27" type="noConversion"/>
  </si>
  <si>
    <t>Percentiles</t>
  </si>
  <si>
    <t>Weighted Average(Definition 1)</t>
  </si>
  <si>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</si>
  <si>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</si>
  <si>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저/중강도의 신체활동과 뇌 자극/뇌 휴식 프로그램을 Mix. 문제 해결 과제도 바람직. 단 개인화 성향이 있어 집단및 협력 프로그램을 일정 수준 구성.</t>
    <phoneticPr fontId="2" type="noConversion"/>
  </si>
  <si>
    <t xml:space="preserve">중강도 이상의 신체활동 프로그램을 Base로 집중력을 높이는 명산과 개별적인 문제 해결 과제 또는 발표 프로그램을 Mix.  </t>
    <phoneticPr fontId="2" type="noConversion"/>
  </si>
  <si>
    <t>신체활동, 정적이고 차분한 활동, 충분한 휴식을 균형있게 구성. 단체, 집단의 성과/성취를 강조하는 프로그램과 함께 타인에 대한 배려, 봉사및 재능 기부를 강조.</t>
    <phoneticPr fontId="2" type="noConversion"/>
  </si>
  <si>
    <t>불안감을 해소하는 프로그램(명상 및 산림치유)위주로 프로그램 구성. 평소 생활에서 불안감에 대응하는 컨텐츠/프로그램 체험(사운드테라피:싱잉볼).</t>
    <phoneticPr fontId="2" type="noConversion"/>
  </si>
  <si>
    <t>일시적인 피곤/피로 상태로 저강도의 신체적 활동과 휴식과 재충전 프로그램의 구성. 충분한 수면이 중요하며, 유쾌하고 즐거운(예: 노래방, 활동적인 춤,댄스)놀이로 컨디션을 회복시킴.</t>
    <phoneticPr fontId="2" type="noConversion"/>
  </si>
  <si>
    <t>스트레스 해소 프로그램과 평상 생활에서  Anti-스트레스에 대해 가이드하는 활동을 구성. 현실을 일시적으로 잊게 할수 있는 Dream 프로그램 구성맛집 탐방,럭셔리한 케어 서비스(스파,마사지 등).</t>
    <phoneticPr fontId="2" type="noConversion"/>
  </si>
  <si>
    <t>치유 수준의 지속적인 케어및 관리가 필요함. 규칙적인 활동(산책, 요가 명상등)을 꾸준히 하여, 습관화 하도록 함.</t>
    <phoneticPr fontId="2" type="noConversion"/>
  </si>
  <si>
    <t>전문상담 및 치유 또는 치료 성격의 전문 힐링프로그램이 필요. 일대일 또는 소그룹 운영  프로그램이 효과적일 수있음.</t>
    <phoneticPr fontId="2" type="noConversion"/>
  </si>
  <si>
    <t>최상/균형 집단</t>
    <phoneticPr fontId="27" type="noConversion"/>
  </si>
  <si>
    <t>힐링/휴식 집단</t>
    <phoneticPr fontId="27" type="noConversion"/>
  </si>
  <si>
    <t>케어/치유 집단</t>
    <phoneticPr fontId="27" type="noConversion"/>
  </si>
  <si>
    <t>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t>
    <phoneticPr fontId="27" type="noConversion"/>
  </si>
  <si>
    <t>감정변이도</t>
    <phoneticPr fontId="27" type="noConversion"/>
  </si>
  <si>
    <t>감정변이도 s-line</t>
    <phoneticPr fontId="27" type="noConversion"/>
  </si>
  <si>
    <t>활력도 s-line</t>
    <phoneticPr fontId="27" type="noConversion"/>
  </si>
  <si>
    <t>집중도 s-line</t>
    <phoneticPr fontId="27" type="noConversion"/>
  </si>
  <si>
    <t>ΣVi</t>
  </si>
  <si>
    <t>매우 낮음</t>
  </si>
  <si>
    <t>Frequency</t>
  </si>
  <si>
    <t>Percent</t>
  </si>
  <si>
    <t>Valid Percent</t>
  </si>
  <si>
    <t>Cumulative Percent</t>
  </si>
  <si>
    <t>Valid</t>
  </si>
  <si>
    <t>Total</t>
  </si>
  <si>
    <t>%</t>
    <phoneticPr fontId="27" type="noConversion"/>
  </si>
  <si>
    <t>Σvi값</t>
    <phoneticPr fontId="27" type="noConversion"/>
  </si>
  <si>
    <t>EMO</t>
  </si>
  <si>
    <t>%</t>
    <phoneticPr fontId="27" type="noConversion"/>
  </si>
  <si>
    <t>EMO값</t>
    <phoneticPr fontId="27" type="noConversion"/>
  </si>
  <si>
    <t>전체</t>
    <phoneticPr fontId="27" type="noConversion"/>
  </si>
  <si>
    <t>성인</t>
    <phoneticPr fontId="27" type="noConversion"/>
  </si>
  <si>
    <t xml:space="preserve">명상적인 마음상태입니다. 마음이 매우 고요합니다. 어린아이같은 순수한 마음으로 외부에 저항이 전혀 없는 맑고 깨끗한 상태입니다. </t>
    <phoneticPr fontId="27" type="noConversion"/>
  </si>
  <si>
    <t xml:space="preserve">마음이 고요하고 평화롭습니다. 긍정적인 마인드가 주를 이루고 있습니다. 생각은 언제나 단순하고 명쾌합니다. 있는 그대로의 현실을 받아들이고 허용하고 즐길 줄 압니다. </t>
    <phoneticPr fontId="27" type="noConversion"/>
  </si>
  <si>
    <t>마음이 불안정하여 생각 속에 자주 빠지곤 합니다. 작은 일에도 민감하게 반응을 하고 마음의 저항이 있습니다. 어깨의 긴장을 풀고 깊은 호흡을 하며 복잡한 마음에 관심을 거두고 지금 이순간에 집중합니다.</t>
    <phoneticPr fontId="27" type="noConversion"/>
  </si>
  <si>
    <t>마음이 매우 불안정합니다. 있는 그대로의 현실을 느끼기보단 왜곡되게 마음이 해석을 합니다. 충분한 휴식을 취하고 마음을 잠시 비우는 시간을 갖습니다. 감사하는 마음이 들기 시작하면 마음이 안정되고 행복해집니다.</t>
    <phoneticPr fontId="27" type="noConversion"/>
  </si>
  <si>
    <t>심리생리 검사 결과</t>
    <phoneticPr fontId="27" type="noConversion"/>
  </si>
  <si>
    <t>&lt;--이것을 사용함</t>
    <phoneticPr fontId="27" type="noConversion"/>
  </si>
  <si>
    <t>지수</t>
    <phoneticPr fontId="27" type="noConversion"/>
  </si>
  <si>
    <t>&lt;--이것을 사용함</t>
    <phoneticPr fontId="27" type="noConversion"/>
  </si>
  <si>
    <t>Serious state</t>
  </si>
  <si>
    <t>Warning state</t>
  </si>
  <si>
    <t>Normal state</t>
  </si>
  <si>
    <t>Healthy state</t>
  </si>
  <si>
    <t>뇌피로 상태</t>
    <phoneticPr fontId="27"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</si>
  <si>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</si>
  <si>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뇌 피로도 및 유형</t>
    <phoneticPr fontId="27" type="noConversion"/>
  </si>
  <si>
    <t>Brain Fatigue Index &amp; Type</t>
    <phoneticPr fontId="27" type="noConversion"/>
  </si>
  <si>
    <r>
      <t>十</t>
    </r>
    <r>
      <rPr>
        <sz val="11"/>
        <color theme="1"/>
        <rFont val="맑은 고딕"/>
        <family val="3"/>
        <charset val="134"/>
        <scheme val="minor"/>
      </rPr>
      <t>维</t>
    </r>
    <r>
      <rPr>
        <sz val="11"/>
        <color theme="1"/>
        <rFont val="맑은 고딕"/>
        <family val="3"/>
        <charset val="129"/>
        <scheme val="minor"/>
      </rPr>
      <t>情感</t>
    </r>
    <phoneticPr fontId="27" type="noConversion"/>
  </si>
  <si>
    <t>Brain Fatigue state</t>
    <phoneticPr fontId="27" type="noConversion"/>
  </si>
  <si>
    <t>정보량</t>
    <phoneticPr fontId="27" type="noConversion"/>
  </si>
  <si>
    <t>에너지</t>
    <phoneticPr fontId="27" type="noConversion"/>
  </si>
  <si>
    <t>Information</t>
    <phoneticPr fontId="27" type="noConversion"/>
  </si>
  <si>
    <t>Information</t>
    <phoneticPr fontId="27" type="noConversion"/>
  </si>
  <si>
    <t>能量</t>
    <phoneticPr fontId="27" type="noConversion"/>
  </si>
  <si>
    <r>
      <t>情</t>
    </r>
    <r>
      <rPr>
        <sz val="11"/>
        <color theme="1"/>
        <rFont val="맑은 고딕"/>
        <family val="3"/>
        <charset val="134"/>
        <scheme val="minor"/>
      </rPr>
      <t>绪
变</t>
    </r>
    <r>
      <rPr>
        <sz val="11"/>
        <color theme="1"/>
        <rFont val="맑은 고딕"/>
        <family val="3"/>
        <charset val="129"/>
        <scheme val="minor"/>
      </rPr>
      <t>化量</t>
    </r>
    <phoneticPr fontId="27" type="noConversion"/>
  </si>
  <si>
    <r>
      <t>情</t>
    </r>
    <r>
      <rPr>
        <sz val="11"/>
        <color theme="1"/>
        <rFont val="맑은 고딕"/>
        <family val="3"/>
        <charset val="134"/>
        <scheme val="minor"/>
      </rPr>
      <t>绪</t>
    </r>
    <phoneticPr fontId="27" type="noConversion"/>
  </si>
  <si>
    <t>뇌 피로도</t>
    <phoneticPr fontId="27" type="noConversion"/>
  </si>
  <si>
    <t>Brain Fatigue Index</t>
    <phoneticPr fontId="27" type="noConversion"/>
  </si>
  <si>
    <t>적극/공격성</t>
    <phoneticPr fontId="2" type="noConversion"/>
  </si>
  <si>
    <t>Concentration Index</t>
    <phoneticPr fontId="27" type="noConversion"/>
  </si>
  <si>
    <t>Vitality Index</t>
    <phoneticPr fontId="27" type="noConversion"/>
  </si>
  <si>
    <t>Vitality</t>
    <phoneticPr fontId="27" type="noConversion"/>
  </si>
  <si>
    <t>활력도</t>
    <phoneticPr fontId="27" type="noConversion"/>
  </si>
  <si>
    <t>집중도</t>
    <phoneticPr fontId="27" type="noConversion"/>
  </si>
  <si>
    <t>Concentration</t>
    <phoneticPr fontId="27" type="noConversion"/>
  </si>
  <si>
    <t>뇌피로 검사와 지속적인 모니터링 서비스가 필요하신 분은 홈페이지에 들어 가서 상담받으시기 바랍니다. (www.mindeye.co.kr)</t>
    <phoneticPr fontId="27" type="noConversion"/>
  </si>
  <si>
    <t>If you need brain fatigue test and continuous monitoring service, please contact the following website for consultation. (www.mindeye.co.kr)</t>
    <phoneticPr fontId="27" type="noConversion"/>
  </si>
  <si>
    <t>If you need brain fatigue test and continuous monitoring service, please contact the following website for consultation. (www.mindeye.co.kr)</t>
    <phoneticPr fontId="27" type="noConversion"/>
  </si>
  <si>
    <t>Brain Fatigue</t>
    <phoneticPr fontId="27" type="noConversion"/>
  </si>
  <si>
    <t>Information-Energy Change Graph &amp; State of Mind</t>
    <phoneticPr fontId="27" type="noConversion"/>
  </si>
  <si>
    <t>I-E (Information-Energy) Graph</t>
    <phoneticPr fontId="27" type="noConversion"/>
  </si>
  <si>
    <t>I-E (정보-에너지) 그래프</t>
    <phoneticPr fontId="27" type="noConversion"/>
  </si>
  <si>
    <t>Information-Energy Relations &amp; State of Mind</t>
    <phoneticPr fontId="27" type="noConversion"/>
  </si>
  <si>
    <t>중립</t>
    <phoneticPr fontId="27" type="noConversion"/>
  </si>
  <si>
    <t>Neutrality</t>
    <phoneticPr fontId="27" type="noConversion"/>
  </si>
  <si>
    <t>中立</t>
    <phoneticPr fontId="27" type="noConversion"/>
  </si>
  <si>
    <t>A balanced state of mind</t>
    <phoneticPr fontId="27" type="noConversion"/>
  </si>
  <si>
    <t>균형잡힌 마음 상태</t>
    <phoneticPr fontId="27" type="noConversion"/>
  </si>
  <si>
    <r>
      <rPr>
        <sz val="11"/>
        <color theme="1"/>
        <rFont val="맑은 고딕"/>
        <family val="3"/>
        <charset val="134"/>
        <scheme val="minor"/>
      </rPr>
      <t>乐</t>
    </r>
    <r>
      <rPr>
        <sz val="11"/>
        <color theme="1"/>
        <rFont val="맑은 고딕"/>
        <family val="3"/>
        <charset val="129"/>
        <scheme val="minor"/>
      </rPr>
      <t>趣
(100%)</t>
    </r>
    <phoneticPr fontId="27" type="noConversion"/>
  </si>
  <si>
    <r>
      <t>不愉快</t>
    </r>
    <r>
      <rPr>
        <sz val="11"/>
        <color theme="1"/>
        <rFont val="맑은 고딕"/>
        <family val="3"/>
        <charset val="129"/>
        <scheme val="minor"/>
      </rPr>
      <t xml:space="preserve">
(0%)</t>
    </r>
    <phoneticPr fontId="27" type="noConversion"/>
  </si>
  <si>
    <r>
      <rPr>
        <sz val="11"/>
        <color theme="1"/>
        <rFont val="맑은 고딕"/>
        <family val="3"/>
        <charset val="134"/>
        <scheme val="minor"/>
      </rPr>
      <t>综</t>
    </r>
    <r>
      <rPr>
        <sz val="11"/>
        <color theme="1"/>
        <rFont val="맑은 고딕"/>
        <family val="3"/>
        <charset val="129"/>
        <scheme val="minor"/>
      </rPr>
      <t>合</t>
    </r>
    <r>
      <rPr>
        <sz val="11"/>
        <color theme="1"/>
        <rFont val="맑은 고딕"/>
        <family val="3"/>
        <charset val="134"/>
        <scheme val="minor"/>
      </rPr>
      <t>测试结</t>
    </r>
    <r>
      <rPr>
        <sz val="11"/>
        <color theme="1"/>
        <rFont val="맑은 고딕"/>
        <family val="3"/>
        <charset val="129"/>
        <scheme val="minor"/>
      </rPr>
      <t>果</t>
    </r>
    <phoneticPr fontId="27" type="noConversion"/>
  </si>
  <si>
    <t>최상의 상태</t>
  </si>
  <si>
    <t>균형 상태</t>
  </si>
  <si>
    <t>차분한 상태</t>
  </si>
  <si>
    <t>활동적/적극적</t>
  </si>
  <si>
    <t>흥분/충동적</t>
  </si>
  <si>
    <t>불안</t>
  </si>
  <si>
    <t>피곤</t>
  </si>
  <si>
    <t>화/불쾌</t>
  </si>
  <si>
    <t>최상의 상태입니다.</t>
  </si>
  <si>
    <t>균형 상태입니다.</t>
  </si>
  <si>
    <t>활동적/적극적 상태입니다.</t>
  </si>
  <si>
    <t>불안 상태입니다.</t>
  </si>
  <si>
    <t>피곤 상태입니다.</t>
  </si>
  <si>
    <t>스트레스 상태입니다.</t>
  </si>
  <si>
    <t>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t>
  </si>
  <si>
    <t>균형된 마음상태입니다. 스트레스 받지 않고 마음이 안정적이고 편안합니다. 좀더 내가 좋아하는 일에 집중할수록 현재가 더 행복하게 느껴지고 집중력이 향상됩니다. 가벼운 운동을 해도 좋습니다.</t>
  </si>
  <si>
    <t>뇌 피로도 수준이 평균입니다. 에너지가 낮아 정적이고 지금 하는 일에 집중을 잘하고 있습니다. 일에 만족도를 높이기 위해선 신체적인 활력에너지를 높여주면 좋습니다.</t>
  </si>
  <si>
    <t>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t>
  </si>
  <si>
    <t>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t>
  </si>
  <si>
    <t>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t>
  </si>
  <si>
    <t>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t>
  </si>
  <si>
    <t>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t>
  </si>
  <si>
    <t>차분한 상태입니다.</t>
    <phoneticPr fontId="27" type="noConversion"/>
  </si>
  <si>
    <t>뇌 피로도 수준이 평균입니다. 활력이 있어 적극적으로 의사표현이 가능합니다. 적당한 운동을 해도 좋을 굳 타이밍입니다. 너무 과한 활동은 저녁이 되면 지칠수 있으니 주의합니다.</t>
    <phoneticPr fontId="27" type="noConversion"/>
  </si>
  <si>
    <t>마음 상태</t>
    <phoneticPr fontId="2" type="noConversion"/>
  </si>
  <si>
    <t>kr</t>
    <phoneticPr fontId="2" type="noConversion"/>
  </si>
  <si>
    <t>en</t>
    <phoneticPr fontId="2" type="noConversion"/>
  </si>
  <si>
    <t>Horror
Anger
Fear
Dissatidfaction
Rigid
Calm</t>
    <phoneticPr fontId="27" type="noConversion"/>
  </si>
  <si>
    <t>Aggressive
Impulsive
Promising
Exciting
Thrill
Active
Pleasant</t>
    <phoneticPr fontId="27" type="noConversion"/>
  </si>
  <si>
    <t>Patient
Paasive
Sad
Lethargy
Despair
Depression</t>
    <phoneticPr fontId="27" type="noConversion"/>
  </si>
  <si>
    <t>Mind distribution refers to a bell-shaped Gaussian distribution (normal distribution) when it is stable and relaxed without any thought. When there are several peaks on distribution, they have pathological phenomenon. The normal distribution graph is in an ideal state. Wheb being so tired, its distribution would be shifted to left side and vice-versus for a active state. The normal distribution graph is theoretical state.</t>
  </si>
  <si>
    <t>Classification of total examination result</t>
    <phoneticPr fontId="27" type="noConversion"/>
  </si>
  <si>
    <t>Classification of total examination result</t>
    <phoneticPr fontId="27" type="noConversion"/>
  </si>
  <si>
    <t>종합 검사 결과 분류</t>
    <phoneticPr fontId="27" type="noConversion"/>
  </si>
  <si>
    <t>The best / balanced group</t>
  </si>
  <si>
    <t>The best state</t>
  </si>
  <si>
    <t>The balanced state</t>
  </si>
  <si>
    <t>The calm state</t>
  </si>
  <si>
    <t>The vital/active state</t>
  </si>
  <si>
    <t>The exciting / impulsive</t>
  </si>
  <si>
    <t>The fear state</t>
  </si>
  <si>
    <t>The tired state</t>
  </si>
  <si>
    <t>The stress</t>
  </si>
  <si>
    <t>The anger/unpleasure</t>
  </si>
  <si>
    <t>The legarthy / depression</t>
  </si>
  <si>
    <t>You are in the best state.</t>
  </si>
  <si>
    <t>You are in the balanced state.</t>
  </si>
  <si>
    <t>You are in the calm state.</t>
  </si>
  <si>
    <t>You are in the vital and active state.</t>
  </si>
  <si>
    <t>You are in the exciting / impulsive state.</t>
  </si>
  <si>
    <t>You are in the anxiety state.</t>
  </si>
  <si>
    <t>You are in the tired state.</t>
  </si>
  <si>
    <t>You are in the stress state.</t>
  </si>
  <si>
    <t>You are in the anger/unpleasure state.</t>
  </si>
  <si>
    <t>You are in the lethargy/depression state.</t>
  </si>
  <si>
    <t>The brain condition is the best. Its state can feel so happy and is being very well balanced. As the physiology is very stable and then can feel so positive and grateful for everything seen by human being. The external stimuli do not fluctuate. You can be looking forward to a happily calm and exhilarating day.                                                This condition can be longer to upgrade to the state of my mind every day.</t>
  </si>
  <si>
    <t>The balanced mind state.                                                                          Mind is stable and comfortable without stress.
The more I concentrate on what I like, the happier the present and the better the concentration level.                                                                                              It is good for a light exercise.</t>
  </si>
  <si>
    <t>Brain Fatigue level is average. It is low in energy and I am focused on what I am doing now. In order to increase the satisfaction of work, it is good to increase energy of physical vitality.</t>
  </si>
  <si>
    <t>Brain Fatigue level is average. It is vigorous and can express his intention actively. It is a good timing to exercise moderately.   Be careful because too much activity can get exhausted at night.</t>
  </si>
  <si>
    <t>Brain Fatigue is an average state. It can become tense, irritable, and unstable easily even for minor stimuli. I'm in a fun and exciting mode. But if you are too excited, you can be overactive, impulsive, and hyperactive. You can become easily tired.</t>
  </si>
  <si>
    <t>Brain Fatigue is the average level.
It can become tense, irritable, and unstable easily even for minor stimuli. When you become nervous, your mind does not become light but serious. You are consciously self-monitoring to see what you are doing during the day, whether you are feeling anxious or in bad shape. Take a good rest and often take a deep breath.  Be cautious about caffeine intake.</t>
  </si>
  <si>
    <t>Brain fatigue is lower than an average level. It may be a weak-tempered, tiring and distracting. It's hard to cheer up and actively relax. I set up a very small goal and one by one, try to relieve fatigue step by step. Stretch it so it doesn't stick together.                                                                                                  After reducing work, you check your condition every day to reduce fatigue patterns.</t>
  </si>
  <si>
    <t>Brain Fatigue is lower than an average level.
You are sensitive to stress. I try to do well, but it doesn't work out as I want. When the mind becomes sad, the low thoughts of negative feelings come up and are caught in the thought, making it difficult to break out and lose concentration.
What I do now is not my favorite thing, but it is involuntary. Find your own way to heal away stress.</t>
  </si>
  <si>
    <t>The healing / resating group</t>
    <phoneticPr fontId="27" type="noConversion"/>
  </si>
  <si>
    <t>The care / curing group</t>
    <phoneticPr fontId="27" type="noConversion"/>
  </si>
  <si>
    <t>종합 검사
결과 분류</t>
    <phoneticPr fontId="27" type="noConversion"/>
  </si>
  <si>
    <t>Serious state</t>
    <phoneticPr fontId="27" type="noConversion"/>
  </si>
  <si>
    <t>Warning state</t>
    <phoneticPr fontId="27" type="noConversion"/>
  </si>
  <si>
    <t>Warning state</t>
    <phoneticPr fontId="27" type="noConversion"/>
  </si>
  <si>
    <t>Healthy state</t>
    <phoneticPr fontId="27" type="noConversion"/>
  </si>
  <si>
    <t>Healthy state</t>
    <phoneticPr fontId="27" type="noConversion"/>
  </si>
  <si>
    <t>Normal state</t>
    <phoneticPr fontId="27" type="noConversion"/>
  </si>
  <si>
    <t>Normal state</t>
    <phoneticPr fontId="27" type="noConversion"/>
  </si>
  <si>
    <t>위험한</t>
    <phoneticPr fontId="27" type="noConversion"/>
  </si>
  <si>
    <t>주의가 필요한</t>
    <phoneticPr fontId="27" type="noConversion"/>
  </si>
  <si>
    <t>보통인</t>
    <phoneticPr fontId="27" type="noConversion"/>
  </si>
  <si>
    <t>건강한</t>
    <phoneticPr fontId="27" type="noConversion"/>
  </si>
  <si>
    <t>뇌피로 상태입니다</t>
    <phoneticPr fontId="27" type="noConversion"/>
  </si>
  <si>
    <t>in Brain Fatigue</t>
    <phoneticPr fontId="27" type="noConversion"/>
  </si>
  <si>
    <t>in Brain Fatigue</t>
    <phoneticPr fontId="27" type="noConversion"/>
  </si>
  <si>
    <t>Brain Fatigue requires the constant healing and care at a "Warning" level.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</si>
  <si>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 xml:space="preserve">Brain Fatigue is below a 'normal' level, requiring healing and care.
If my heart is happy, I don't  confront each other. It is difficult to express my heart honestly. The suppressed mind will react at a certain moment. I am in an uncomfortable state and my concentration level is also low and I am far away from the moment. The more you worry about it, the more unpleasant it will be.
It is time to take care of myself for a moment. When I am comfortable, I feel comfortable around me.
You need a time to heal by creating space and time for myself only to empty head for a while. </t>
    <phoneticPr fontId="27" type="noConversion"/>
  </si>
  <si>
    <t>Psycho-physiological State Chart</t>
    <phoneticPr fontId="27" type="noConversion"/>
  </si>
  <si>
    <t>Psycho-physiology
Information(%)</t>
    <phoneticPr fontId="27" type="noConversion"/>
  </si>
  <si>
    <t>Psycho-physiology
Information</t>
    <phoneticPr fontId="27" type="noConversion"/>
  </si>
  <si>
    <t>Psycho-physiological Examination Result</t>
    <phoneticPr fontId="27" type="noConversion"/>
  </si>
  <si>
    <t>H1 * H2</t>
    <phoneticPr fontId="27" type="noConversion"/>
  </si>
  <si>
    <t>나우앤힐</t>
    <phoneticPr fontId="27" type="noConversion"/>
  </si>
  <si>
    <t>NOW &amp; HEAL</t>
    <phoneticPr fontId="27" type="noConversion"/>
  </si>
  <si>
    <t>If you need brain fatigue test and continuous monitoring service, please contact the following for consultation. (Tel. 02-6339-3669)</t>
    <phoneticPr fontId="27" type="noConversion"/>
  </si>
  <si>
    <t>company</t>
    <phoneticPr fontId="27" type="noConversion"/>
  </si>
  <si>
    <t>me</t>
    <phoneticPr fontId="27" type="noConversion"/>
  </si>
  <si>
    <t>nh</t>
    <phoneticPr fontId="27" type="noConversion"/>
  </si>
  <si>
    <t>ae</t>
    <phoneticPr fontId="27" type="noConversion"/>
  </si>
  <si>
    <t>company name</t>
    <phoneticPr fontId="27" type="noConversion"/>
  </si>
  <si>
    <t>consultation</t>
    <phoneticPr fontId="27" type="noConversion"/>
  </si>
  <si>
    <t>point 라벨</t>
    <phoneticPr fontId="27" type="noConversion"/>
  </si>
  <si>
    <t>cn2</t>
    <phoneticPr fontId="27" type="noConversion"/>
  </si>
  <si>
    <t>高</t>
  </si>
  <si>
    <t>一般</t>
  </si>
  <si>
    <t>低</t>
  </si>
  <si>
    <t xml:space="preserve">情绪变化 </t>
  </si>
  <si>
    <t>非常低</t>
  </si>
  <si>
    <t xml:space="preserve">非常稳定 </t>
  </si>
  <si>
    <t>稳定的</t>
  </si>
  <si>
    <t xml:space="preserve">不稳定 </t>
  </si>
  <si>
    <t xml:space="preserve">非常不稳定 </t>
  </si>
  <si>
    <t>情绪变化非常低，需要改善。</t>
  </si>
  <si>
    <t>非常稳定的情绪变化。</t>
  </si>
  <si>
    <t xml:space="preserve">稳定和正常的情绪状态。 </t>
  </si>
  <si>
    <t xml:space="preserve">情绪变化较大，情绪状态不稳定。 </t>
  </si>
  <si>
    <t xml:space="preserve">情绪变化很大，非常不稳定。 </t>
  </si>
  <si>
    <t>集中度</t>
  </si>
  <si>
    <t>活力度</t>
  </si>
  <si>
    <t>活力指数降低导致活力降低（疲劳）。活力指数的增加，活力增加（冲动性增加） 。</t>
  </si>
  <si>
    <t>精神状态</t>
  </si>
  <si>
    <t>不高兴
（0%）</t>
    <phoneticPr fontId="27" type="noConversion"/>
  </si>
  <si>
    <t>快乐
（100%）</t>
    <phoneticPr fontId="27" type="noConversion"/>
  </si>
  <si>
    <t>Displeasure 
(0%)</t>
    <phoneticPr fontId="27" type="noConversion"/>
  </si>
  <si>
    <t>Pleasure 
(100%)</t>
    <phoneticPr fontId="27" type="noConversion"/>
  </si>
  <si>
    <t>中立</t>
  </si>
  <si>
    <t xml:space="preserve">平衡的心态 </t>
    <phoneticPr fontId="27" type="noConversion"/>
  </si>
  <si>
    <t>恐惧
愤怒
害怕
不满
僵直
安静</t>
    <phoneticPr fontId="83" type="noConversion"/>
  </si>
  <si>
    <t>注意
被动
悲哀
无力
绝望
抑郁征兆</t>
    <phoneticPr fontId="83" type="noConversion"/>
  </si>
  <si>
    <t>心态分布</t>
  </si>
  <si>
    <t>在无杂念的安静状态时，心态分布呈现钟形高斯正态分布。
相比正态分布出现双峰分布时，表明杂念多有抑郁症状。
活力底时分布图向左偏移，活力高时向右偏移。
心态分布图越趋近红色标准线，表明处于最佳的心态。</t>
  </si>
  <si>
    <t>综合检查结果</t>
  </si>
  <si>
    <t>最佳状态</t>
  </si>
  <si>
    <t>均衡状态</t>
  </si>
  <si>
    <t>安静</t>
  </si>
  <si>
    <t>活力/积极</t>
  </si>
  <si>
    <t>疲倦</t>
  </si>
  <si>
    <t>安静状态</t>
  </si>
  <si>
    <t>有活力/积极状态</t>
  </si>
  <si>
    <t>不安状态</t>
  </si>
  <si>
    <t>疲倦状态</t>
  </si>
  <si>
    <t>受压力的状态</t>
  </si>
  <si>
    <t>大脑状态极佳。能感受幸福感的均衡状态。心态非常稳定，积极对待每件事并心存感激，不被外部刺激所动摇。会是一个静默恬淡，愉悦和乐的一天。每天管理自己的心态，持续维持该状态。</t>
  </si>
  <si>
    <t>均衡的状态。不受压力情绪稳定舒适。多做自己喜欢的事会感到更幸福且提高集中力。也可以做轻度运动。</t>
  </si>
  <si>
    <t>脑疲劳度处于平均状态。能量偏低处于静态，对当前所做的事情能够很好的集中精力去做。要提高做事的满足度，需要提高身体的活力。</t>
  </si>
  <si>
    <t>脑疲劳度处于普通状态。具有有活力能够积极的表达自己的主见。也是一个做体育活动的好时机。但是要注意过度的活动会导致晚上疲惫。</t>
  </si>
  <si>
    <t>脑疲劳度处于健康状态，是外部刺激引起情绪高涨。处于愉悦状态。但是过度兴奋会导致冲动和过激行为。身体易疲劳。</t>
  </si>
  <si>
    <t>脑疲劳度处于平均水准。很小的外部刺激也会导致紧张，焦虑和不安。不安的心态就会实时谨慎。有意识的自我检查一天中让自己感到不安和身体欠佳的事情。充分休息，平常多做深呼吸，少喝咖啡。</t>
  </si>
  <si>
    <t>脑疲劳度处于平均以下，处于疲倦无力和心情懒散的状态。很难提起精神解除疲劳。定一个简单的目标循序渐进的消除疲劳。多做伸展运动，防止肌肉僵直。减小工作量，每天检查自我状态，减小累积疲劳的环节。</t>
  </si>
  <si>
    <t>脑疲劳度处于平均以下，对压力非常敏感的状态。事与愿违，心情沉重，总是处于消极的想法中无法自拔，且集中力下降。现在从事的工作是非自愿的。需要找出消除压力的自我途径。</t>
  </si>
  <si>
    <t>脑疲劳处于平均以下，需要维护和治疗。感到幸福感才能防止不安。很难坦诚说出自我心态。被压抑的心情可能瞬间爆发。心情不快，集中力下降，不能安心做当前工作。要刻意集中也事与愿违变得更加不适。是需要自我维护的时期。自己感到舒适时才能感到周边舒适。暂时清空头脑，准备自我空间和时间，进行自我治疗。</t>
  </si>
  <si>
    <t>脑疲劳度处于“注意”状态，需要持续的维护和治疗，是压力非常大疲劳累积的状态。长期忽视心理压力，没有维护心理健康导致失去幸福感的状态。心情空虚，感情起伏很大。长期没有感受过神清气爽的状态。心情偶尔会短暂好转，但是累积的疲劳将心情重新拽到无力状态。需要长期治疗。
将目标心态设为愉快和幸福状态，给自己寻找合适的运动，循序渐进的提高身体活力。</t>
  </si>
  <si>
    <t>脑疲劳度</t>
  </si>
  <si>
    <t>脑疲劳状态</t>
  </si>
  <si>
    <r>
      <rPr>
        <sz val="11"/>
        <color theme="1"/>
        <rFont val="맑은 고딕"/>
        <family val="3"/>
        <charset val="134"/>
        <scheme val="minor"/>
      </rPr>
      <t>类</t>
    </r>
    <r>
      <rPr>
        <sz val="11"/>
        <color theme="1"/>
        <rFont val="맑은 고딕"/>
        <family val="3"/>
        <charset val="129"/>
        <scheme val="minor"/>
      </rPr>
      <t>型</t>
    </r>
    <phoneticPr fontId="27" type="noConversion"/>
  </si>
  <si>
    <t>危险</t>
    <phoneticPr fontId="83" type="noConversion"/>
  </si>
  <si>
    <t>一般</t>
    <phoneticPr fontId="83" type="noConversion"/>
  </si>
  <si>
    <t>健康</t>
    <phoneticPr fontId="83" type="noConversion"/>
  </si>
  <si>
    <t>注意</t>
    <phoneticPr fontId="83"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</si>
  <si>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</si>
  <si>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위험한 뇌피로 상태입니다</t>
  </si>
  <si>
    <t>주의가 필요한 뇌피로 상태입니다</t>
  </si>
  <si>
    <t>보통인 뇌피로 상태입니다</t>
  </si>
  <si>
    <t>건강한 뇌피로 상태입니다</t>
  </si>
  <si>
    <t xml:space="preserve">Serious state in Brain Fatigue </t>
  </si>
  <si>
    <t>Wanrning state in Brain Fatigue</t>
  </si>
  <si>
    <t>Normal state in Brain Fatigue</t>
  </si>
  <si>
    <t>Healthy state in Brain Fatigue</t>
  </si>
  <si>
    <t>危险状态</t>
    <phoneticPr fontId="83" type="noConversion"/>
  </si>
  <si>
    <t>需要注意</t>
    <phoneticPr fontId="83" type="noConversion"/>
  </si>
  <si>
    <t>一般状态</t>
    <phoneticPr fontId="83" type="noConversion"/>
  </si>
  <si>
    <t>健康状态</t>
    <phoneticPr fontId="83" type="noConversion"/>
  </si>
  <si>
    <t>state</t>
    <phoneticPr fontId="2" type="noConversion"/>
  </si>
  <si>
    <t>위험한</t>
  </si>
  <si>
    <t>주의가 필요한</t>
  </si>
  <si>
    <t>보통인</t>
  </si>
  <si>
    <t>건강한</t>
  </si>
  <si>
    <t>뇌피로 상태입니다</t>
  </si>
  <si>
    <t>If you need brain fatigue test and continuous monitoring service, please contact the following for consultation. (Tel. 010-5126-2644)</t>
    <phoneticPr fontId="27" type="noConversion"/>
  </si>
  <si>
    <t>If you need brain fatigue test and continuous monitoring service, please contact the following for consultation. (Tel. 010-5126-2644)</t>
    <phoneticPr fontId="27" type="noConversion"/>
  </si>
  <si>
    <t>뇌피로 검사와 지속적인 모니터링 서비스가 필요하신 분은 나우앤힐에 상담받으시기 바랍니다. 나우앤힐(010-5126-2644)</t>
    <phoneticPr fontId="27" type="noConversion"/>
  </si>
  <si>
    <t>알파아이</t>
    <phoneticPr fontId="27" type="noConversion"/>
  </si>
  <si>
    <t>ALPHAEYE</t>
    <phoneticPr fontId="27" type="noConversion"/>
  </si>
  <si>
    <t>nm</t>
    <phoneticPr fontId="27" type="noConversion"/>
  </si>
  <si>
    <t>gender2</t>
    <phoneticPr fontId="27" type="noConversion"/>
  </si>
  <si>
    <t>Pleasure-Displeasure * Stability</t>
    <phoneticPr fontId="27" type="noConversion"/>
  </si>
  <si>
    <t>Extraversion * Stability</t>
    <phoneticPr fontId="27" type="noConversion"/>
  </si>
  <si>
    <t>联络处</t>
    <phoneticPr fontId="27" type="noConversion"/>
  </si>
  <si>
    <t>阿尔法云</t>
    <phoneticPr fontId="27" type="noConversion"/>
  </si>
  <si>
    <t>Cover</t>
    <phoneticPr fontId="27" type="noConversion"/>
  </si>
  <si>
    <t>피검사자</t>
    <phoneticPr fontId="27" type="noConversion"/>
  </si>
  <si>
    <t>검사자</t>
    <phoneticPr fontId="27" type="noConversion"/>
  </si>
  <si>
    <r>
      <t>被</t>
    </r>
    <r>
      <rPr>
        <sz val="11"/>
        <color theme="1"/>
        <rFont val="맑은 고딕"/>
        <family val="3"/>
        <charset val="134"/>
        <scheme val="minor"/>
      </rPr>
      <t>检</t>
    </r>
    <r>
      <rPr>
        <sz val="11"/>
        <color theme="1"/>
        <rFont val="맑은 고딕"/>
        <family val="3"/>
        <charset val="129"/>
        <scheme val="minor"/>
      </rPr>
      <t>查者</t>
    </r>
    <phoneticPr fontId="27" type="noConversion"/>
  </si>
  <si>
    <r>
      <t>检</t>
    </r>
    <r>
      <rPr>
        <sz val="11"/>
        <color theme="1"/>
        <rFont val="맑은 고딕"/>
        <family val="3"/>
        <charset val="129"/>
        <scheme val="minor"/>
      </rPr>
      <t>查</t>
    </r>
    <r>
      <rPr>
        <sz val="11"/>
        <color theme="1"/>
        <rFont val="맑은 고딕"/>
        <family val="3"/>
        <charset val="134"/>
        <scheme val="minor"/>
      </rPr>
      <t>者</t>
    </r>
    <phoneticPr fontId="27" type="noConversion"/>
  </si>
  <si>
    <r>
      <t>所</t>
    </r>
    <r>
      <rPr>
        <sz val="11"/>
        <color theme="1"/>
        <rFont val="맑은 고딕"/>
        <family val="3"/>
        <charset val="128"/>
        <scheme val="minor"/>
      </rPr>
      <t>属</t>
    </r>
    <phoneticPr fontId="27" type="noConversion"/>
  </si>
  <si>
    <t>ID</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</si>
  <si>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</si>
  <si>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Examinee</t>
    <phoneticPr fontId="27" type="noConversion"/>
  </si>
  <si>
    <t>Inspector</t>
    <phoneticPr fontId="27" type="noConversion"/>
  </si>
  <si>
    <t>위험 box-lline</t>
    <phoneticPr fontId="27" type="noConversion"/>
  </si>
  <si>
    <t>주의 box-line</t>
    <phoneticPr fontId="27" type="noConversion"/>
  </si>
  <si>
    <t>약간 피곤 box-line</t>
    <phoneticPr fontId="27" type="noConversion"/>
  </si>
  <si>
    <t>건강 box-line</t>
    <phoneticPr fontId="27" type="noConversion"/>
  </si>
  <si>
    <t>뇌피로지수 box-line</t>
    <phoneticPr fontId="27" type="noConversion"/>
  </si>
  <si>
    <t>뇌피로지수 center point</t>
    <phoneticPr fontId="27" type="noConversion"/>
  </si>
  <si>
    <t>마음렌즈연구원</t>
    <phoneticPr fontId="27" type="noConversion"/>
  </si>
  <si>
    <t>MINDLENS</t>
    <phoneticPr fontId="27" type="noConversion"/>
  </si>
  <si>
    <t>남녀노소 누구나 지금 이순간 마음에너지와 생체심리반응검사 관련 내용은 마음렌즈연구원 02-6339-3669 (원장 조창현 010-9950-2000)로 연락바랍니다.</t>
    <phoneticPr fontId="27" type="noConversion"/>
  </si>
  <si>
    <t>생체심리반응검사</t>
    <phoneticPr fontId="27" type="noConversion"/>
  </si>
  <si>
    <t>Psycho-physiological Examination</t>
    <phoneticPr fontId="27" type="noConversion"/>
  </si>
  <si>
    <t>NOWME</t>
    <phoneticPr fontId="27" type="noConversion"/>
  </si>
  <si>
    <t>NOWME는 이거 사용</t>
    <phoneticPr fontId="27" type="noConversion"/>
  </si>
  <si>
    <t>Title1</t>
    <phoneticPr fontId="27" type="noConversion"/>
  </si>
  <si>
    <t>kr</t>
    <phoneticPr fontId="27" type="noConversion"/>
  </si>
  <si>
    <t>* 마음렌즈 관련 상담문의         02-6339-3669</t>
    <phoneticPr fontId="27" type="noConversion"/>
  </si>
  <si>
    <t>* 상담문의</t>
    <phoneticPr fontId="27" type="noConversion"/>
  </si>
  <si>
    <t>Consultation Inquiry</t>
    <phoneticPr fontId="27" type="noConversion"/>
  </si>
  <si>
    <t>* 마음렌즈 관련 상담문의    02-6339-3669</t>
    <phoneticPr fontId="27" type="noConversion"/>
  </si>
  <si>
    <t>생체심리전문가</t>
    <phoneticPr fontId="27" type="noConversion"/>
  </si>
  <si>
    <t>생체심리전문가</t>
    <phoneticPr fontId="27" type="noConversion"/>
  </si>
  <si>
    <t>생체심리전문가</t>
    <phoneticPr fontId="27" type="noConversion"/>
  </si>
  <si>
    <t>생체심리전문가</t>
    <phoneticPr fontId="27" type="noConversion"/>
  </si>
  <si>
    <t>뇌피로 검사와 지속적인 모니터링 서비스가 필요하신 분은 최상용 심리상담사 (010 9130 6040) 연락 바랍니다.</t>
    <phoneticPr fontId="27" type="noConversion"/>
  </si>
  <si>
    <t>csy</t>
    <phoneticPr fontId="27" type="noConversion"/>
  </si>
  <si>
    <t>최상용</t>
    <phoneticPr fontId="27" type="noConversion"/>
  </si>
  <si>
    <t>나우미</t>
    <phoneticPr fontId="27" type="noConversion"/>
  </si>
  <si>
    <t>알파아이</t>
    <phoneticPr fontId="27" type="noConversion"/>
  </si>
  <si>
    <t>나우앤힐</t>
    <phoneticPr fontId="27" type="noConversion"/>
  </si>
  <si>
    <t>마인드아이</t>
    <phoneticPr fontId="27" type="noConversion"/>
  </si>
  <si>
    <t>언어별 문구</t>
    <phoneticPr fontId="2" type="noConversion"/>
  </si>
  <si>
    <t>4-멘트(우)</t>
    <phoneticPr fontId="2" type="noConversion"/>
  </si>
  <si>
    <t>3-멘트(좌)</t>
    <phoneticPr fontId="2" type="noConversion"/>
  </si>
  <si>
    <t>5-상태별특징</t>
    <phoneticPr fontId="2" type="noConversion"/>
  </si>
  <si>
    <t>1,2-상태</t>
    <phoneticPr fontId="2" type="noConversion"/>
  </si>
  <si>
    <t>1,2순위 번호</t>
    <phoneticPr fontId="2" type="noConversion"/>
  </si>
  <si>
    <t>1,2순위값</t>
    <phoneticPr fontId="2" type="noConversion"/>
  </si>
  <si>
    <t>The depression</t>
    <phoneticPr fontId="27" type="noConversion"/>
  </si>
  <si>
    <t>抑郁症状</t>
    <phoneticPr fontId="27" type="noConversion"/>
  </si>
  <si>
    <t>우울징후</t>
    <phoneticPr fontId="27" type="noConversion"/>
  </si>
  <si>
    <t>The legarthy</t>
    <phoneticPr fontId="27" type="noConversion"/>
  </si>
  <si>
    <t>무기력</t>
    <phoneticPr fontId="27" type="noConversion"/>
  </si>
  <si>
    <t>无力</t>
    <phoneticPr fontId="27" type="noConversion"/>
  </si>
  <si>
    <t>You are in the lethargy state.</t>
    <phoneticPr fontId="27" type="noConversion"/>
  </si>
  <si>
    <t>You are in the depression state.</t>
    <phoneticPr fontId="27" type="noConversion"/>
  </si>
  <si>
    <t>무기력 상태입니다.</t>
    <phoneticPr fontId="27" type="noConversion"/>
  </si>
  <si>
    <t>우울징후 상태입니다.</t>
    <phoneticPr fontId="27" type="noConversion"/>
  </si>
  <si>
    <t>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t>
    <phoneticPr fontId="27" type="noConversion"/>
  </si>
  <si>
    <t>h</t>
    <phoneticPr fontId="27" type="noConversion"/>
  </si>
  <si>
    <t>ha</t>
    <phoneticPr fontId="27" type="noConversion"/>
  </si>
  <si>
    <t>h_max</t>
    <phoneticPr fontId="27" type="noConversion"/>
  </si>
  <si>
    <t>ha_max</t>
    <phoneticPr fontId="27" type="noConversion"/>
  </si>
  <si>
    <t>cFPS</t>
    <phoneticPr fontId="27" type="noConversion"/>
  </si>
  <si>
    <t>D</t>
    <phoneticPr fontId="27" type="noConversion"/>
  </si>
  <si>
    <t>snorm</t>
    <phoneticPr fontId="27" type="noConversion"/>
  </si>
  <si>
    <t>h</t>
    <phoneticPr fontId="27" type="noConversion"/>
  </si>
  <si>
    <t>ha</t>
    <phoneticPr fontId="27" type="noConversion"/>
  </si>
  <si>
    <t>ZONE</t>
  </si>
  <si>
    <t>TIME</t>
  </si>
  <si>
    <t>PLEASURE</t>
  </si>
  <si>
    <t>AWAKE</t>
  </si>
  <si>
    <t>HAPPINESS</t>
    <phoneticPr fontId="27" type="noConversion"/>
  </si>
  <si>
    <t>FATIGUE</t>
    <phoneticPr fontId="27" type="noConversion"/>
  </si>
  <si>
    <t>감성 패스웨이</t>
    <phoneticPr fontId="27" type="noConversion"/>
  </si>
  <si>
    <t>HAPPINESS</t>
  </si>
  <si>
    <t>피로도</t>
    <phoneticPr fontId="27" type="noConversion"/>
  </si>
  <si>
    <t>//if ((m_PLEASURE &gt; 60 &amp;&amp; m_AWAKE &gt; 50) || (m_PLEASURE &gt; 50 &amp;&amp; m_AWAKE &gt; 60)) {</t>
  </si>
  <si>
    <t>//</t>
  </si>
  <si>
    <t xml:space="preserve">m_EMOTION_STATE = 1; //1사분면 쾌-불안정, 쾌-각성 : </t>
  </si>
  <si>
    <t>//}</t>
  </si>
  <si>
    <t>//else if ((m_PLEASURE &lt; 40 &amp;&amp; m_AWAKE &gt; 50) || (m_PLEASURE &lt; 50 &amp;&amp; m_AWAKE &gt; 60)) {</t>
  </si>
  <si>
    <t>m_EMOTION_STATE = 2; //2사분면 불쾌-불안정, 불쾌-각성</t>
  </si>
  <si>
    <t>//else if ((m_PLEASURE &lt; 40 &amp;&amp; m_AWAKE &lt; 50) || (m_PLEASURE &lt; 50 &amp;&amp; m_AWAKE &lt; 40)) {</t>
  </si>
  <si>
    <t>m_EMOTION_STATE = 3; //3사분면 불쾌-안정, 불쾌-이완</t>
  </si>
  <si>
    <t>//else if ((m_PLEASURE &gt; 60 &amp;&amp; m_AWAKE &lt; 50) || (m_PLEASURE &gt; 50 &amp;&amp; m_AWAKE &lt; 40)) {</t>
  </si>
  <si>
    <t>m_EMOTION_STATE = 4; //4사분면 쾌-안정, 쾌-이완</t>
  </si>
  <si>
    <t>//else {</t>
  </si>
  <si>
    <t>// 중립 :  그외 경우</t>
  </si>
  <si>
    <t>m_EMOTION_STATE = 0;</t>
  </si>
  <si>
    <t>/////////////////////////////////////////////</t>
  </si>
  <si>
    <t>// 즐거움: 100~60, 65~40, 40~0</t>
  </si>
  <si>
    <t>if (m_HAPPINESS &gt;= 60)</t>
  </si>
  <si>
    <t>m_HAPPINESS_STATE = 1;  //녹색</t>
  </si>
  <si>
    <t>else if (m_HAPPINESS &gt;= 35)</t>
  </si>
  <si>
    <t>m_HAPPINESS_STATE = 2;  //연두색</t>
  </si>
  <si>
    <t>else</t>
  </si>
  <si>
    <t>m_HAPPINESS_STATE = 3;  //보라색</t>
  </si>
  <si>
    <t>if (m_FATIGUEDEGREE &gt;= 75)</t>
  </si>
  <si>
    <t>m_FATIGUEDEGREE_STATE = 5;  //주황색</t>
  </si>
  <si>
    <t>else if (m_FATIGUEDEGREE &gt;= 67.5)</t>
  </si>
  <si>
    <t>m_FATIGUEDEGREE_STATE = 4;  //진보라색</t>
  </si>
  <si>
    <t>else if (m_FATIGUEDEGREE &gt;= 60)</t>
  </si>
  <si>
    <t>m_FATIGUEDEGREE_STATE = 3;  //연보라색</t>
  </si>
  <si>
    <t>else if (m_FATIGUEDEGREE &gt;= 35)</t>
  </si>
  <si>
    <t>m_FATIGUEDEGREE_STATE = 2;  //연두색</t>
  </si>
  <si>
    <t>m_FATIGUEDEGREE_STATE = 1;  //녹색</t>
  </si>
  <si>
    <t>EMOTION_STATE</t>
  </si>
  <si>
    <t>즐거움-기쁨</t>
  </si>
  <si>
    <t>보통</t>
  </si>
  <si>
    <t>대응필요</t>
  </si>
  <si>
    <t>생기-활력</t>
  </si>
  <si>
    <t>주의단계</t>
    <phoneticPr fontId="27" type="noConversion"/>
  </si>
  <si>
    <t>위험</t>
  </si>
  <si>
    <t>중립</t>
  </si>
  <si>
    <t>흥분-설렘</t>
    <phoneticPr fontId="27" type="noConversion"/>
  </si>
  <si>
    <t>불안-불쾌</t>
    <phoneticPr fontId="27" type="noConversion"/>
  </si>
  <si>
    <t>안정-편안함</t>
    <phoneticPr fontId="27" type="noConversion"/>
  </si>
  <si>
    <t>쾌-불안정</t>
    <phoneticPr fontId="27" type="noConversion"/>
  </si>
  <si>
    <t>불쾌-불안정</t>
    <phoneticPr fontId="27" type="noConversion"/>
  </si>
  <si>
    <t>불쾌-안정</t>
    <phoneticPr fontId="27" type="noConversion"/>
  </si>
  <si>
    <t>쾌-안정</t>
    <phoneticPr fontId="27" type="noConversion"/>
  </si>
  <si>
    <t>감성상태</t>
    <phoneticPr fontId="27" type="noConversion"/>
  </si>
  <si>
    <t>즐거움</t>
    <phoneticPr fontId="27" type="noConversion"/>
  </si>
  <si>
    <t>// 피로도</t>
    <phoneticPr fontId="27" type="noConversion"/>
  </si>
  <si>
    <t>피로도</t>
    <phoneticPr fontId="27" type="noConversion"/>
  </si>
  <si>
    <t>FPSOUTF</t>
  </si>
  <si>
    <t>P7F</t>
  </si>
  <si>
    <t>P6F</t>
  </si>
  <si>
    <t>F5X</t>
  </si>
  <si>
    <t>P19</t>
  </si>
  <si>
    <t>P16</t>
  </si>
  <si>
    <t>P17</t>
  </si>
  <si>
    <t>P8F</t>
  </si>
  <si>
    <t>P18</t>
  </si>
  <si>
    <t>FATIGUEDEGREE</t>
  </si>
  <si>
    <t>LABELING</t>
  </si>
  <si>
    <t>Center</t>
    <phoneticPr fontId="27" type="noConversion"/>
  </si>
  <si>
    <t>쾌-불쾌</t>
    <phoneticPr fontId="27" type="noConversion"/>
  </si>
  <si>
    <t>쾌</t>
    <phoneticPr fontId="27" type="noConversion"/>
  </si>
  <si>
    <t>불쾌</t>
    <phoneticPr fontId="27" type="noConversion"/>
  </si>
  <si>
    <t>감성 상태 검사 결과</t>
    <phoneticPr fontId="27" type="noConversion"/>
  </si>
  <si>
    <t>F6</t>
    <phoneticPr fontId="27" type="noConversion"/>
  </si>
  <si>
    <t>F9</t>
    <phoneticPr fontId="27" type="noConversion"/>
  </si>
  <si>
    <t>F9</t>
    <phoneticPr fontId="27" type="noConversion"/>
  </si>
  <si>
    <t>EMP1</t>
  </si>
  <si>
    <t>EMP2</t>
  </si>
  <si>
    <t>EMP3</t>
  </si>
  <si>
    <t>EMP4</t>
  </si>
  <si>
    <t>EMP5</t>
  </si>
  <si>
    <t>EMP6</t>
  </si>
  <si>
    <t>EMP7</t>
  </si>
  <si>
    <t>EMP8</t>
  </si>
  <si>
    <t>EMP9</t>
  </si>
  <si>
    <t>EMP10</t>
  </si>
  <si>
    <t>VEP1</t>
    <phoneticPr fontId="27" type="noConversion"/>
  </si>
  <si>
    <t>VEP2</t>
    <phoneticPr fontId="27" type="noConversion"/>
  </si>
  <si>
    <t>VEP3</t>
    <phoneticPr fontId="27" type="noConversion"/>
  </si>
  <si>
    <t>VEP4</t>
    <phoneticPr fontId="27" type="noConversion"/>
  </si>
  <si>
    <t>VEP5</t>
    <phoneticPr fontId="27" type="noConversion"/>
  </si>
  <si>
    <t>VEP6</t>
    <phoneticPr fontId="27" type="noConversion"/>
  </si>
  <si>
    <t>VEP7</t>
    <phoneticPr fontId="27" type="noConversion"/>
  </si>
  <si>
    <t>VEP8</t>
    <phoneticPr fontId="27" type="noConversion"/>
  </si>
  <si>
    <t>VEP9</t>
    <phoneticPr fontId="27" type="noConversion"/>
  </si>
  <si>
    <t>VEP10</t>
    <phoneticPr fontId="27" type="noConversion"/>
  </si>
  <si>
    <t>EMP11</t>
    <phoneticPr fontId="27" type="noConversion"/>
  </si>
  <si>
    <t>EMP11</t>
    <phoneticPr fontId="27" type="noConversion"/>
  </si>
  <si>
    <t>VEP11</t>
    <phoneticPr fontId="27" type="noConversion"/>
  </si>
  <si>
    <t>EMP12</t>
    <phoneticPr fontId="27" type="noConversion"/>
  </si>
  <si>
    <t>EMP12</t>
    <phoneticPr fontId="27" type="noConversion"/>
  </si>
  <si>
    <t>VEP12</t>
    <phoneticPr fontId="27" type="noConversion"/>
  </si>
  <si>
    <t>EMP13</t>
    <phoneticPr fontId="27" type="noConversion"/>
  </si>
  <si>
    <t>EMP13</t>
    <phoneticPr fontId="27" type="noConversion"/>
  </si>
  <si>
    <t>VEP13</t>
    <phoneticPr fontId="27" type="noConversion"/>
  </si>
  <si>
    <t>EMP14</t>
    <phoneticPr fontId="27" type="noConversion"/>
  </si>
  <si>
    <t>EMP14</t>
    <phoneticPr fontId="27" type="noConversion"/>
  </si>
  <si>
    <t>VEP14</t>
    <phoneticPr fontId="27" type="noConversion"/>
  </si>
  <si>
    <t>EMP15</t>
    <phoneticPr fontId="27" type="noConversion"/>
  </si>
  <si>
    <t>EMP15</t>
    <phoneticPr fontId="27" type="noConversion"/>
  </si>
  <si>
    <t>VEP15</t>
    <phoneticPr fontId="27" type="noConversion"/>
  </si>
  <si>
    <t>EMP16</t>
    <phoneticPr fontId="27" type="noConversion"/>
  </si>
  <si>
    <t>EMP16</t>
    <phoneticPr fontId="27" type="noConversion"/>
  </si>
  <si>
    <t>VEP16</t>
    <phoneticPr fontId="27" type="noConversion"/>
  </si>
  <si>
    <t>EMP17</t>
    <phoneticPr fontId="27" type="noConversion"/>
  </si>
  <si>
    <t>EMP17</t>
    <phoneticPr fontId="27" type="noConversion"/>
  </si>
  <si>
    <t>VEP17</t>
    <phoneticPr fontId="27" type="noConversion"/>
  </si>
  <si>
    <t>EMP18</t>
    <phoneticPr fontId="27" type="noConversion"/>
  </si>
  <si>
    <t>VEP18</t>
    <phoneticPr fontId="27" type="noConversion"/>
  </si>
  <si>
    <t>EMP19</t>
    <phoneticPr fontId="27" type="noConversion"/>
  </si>
  <si>
    <t>VEP19</t>
    <phoneticPr fontId="27" type="noConversion"/>
  </si>
  <si>
    <t>EMP20</t>
    <phoneticPr fontId="27" type="noConversion"/>
  </si>
  <si>
    <t>VEP20</t>
    <phoneticPr fontId="27" type="noConversion"/>
  </si>
  <si>
    <t>격분한</t>
    <phoneticPr fontId="62" type="noConversion"/>
  </si>
  <si>
    <t>스트레스</t>
    <phoneticPr fontId="62" type="noConversion"/>
  </si>
  <si>
    <t>초조한</t>
    <phoneticPr fontId="62" type="noConversion"/>
  </si>
  <si>
    <t>충격받은</t>
    <phoneticPr fontId="62" type="noConversion"/>
  </si>
  <si>
    <t>놀란</t>
    <phoneticPr fontId="62" type="noConversion"/>
  </si>
  <si>
    <t>흥겨운</t>
    <phoneticPr fontId="62" type="noConversion"/>
  </si>
  <si>
    <t>아주 신나는</t>
    <phoneticPr fontId="62" type="noConversion"/>
  </si>
  <si>
    <t>황홀한</t>
    <phoneticPr fontId="62" type="noConversion"/>
  </si>
  <si>
    <t>격노한</t>
    <phoneticPr fontId="62" type="noConversion"/>
  </si>
  <si>
    <t>몹시 화가 난</t>
    <phoneticPr fontId="62" type="noConversion"/>
  </si>
  <si>
    <t>좌절한</t>
    <phoneticPr fontId="62" type="noConversion"/>
  </si>
  <si>
    <t>신경이 날카로운</t>
    <phoneticPr fontId="62" type="noConversion"/>
  </si>
  <si>
    <t>망연자실한</t>
    <phoneticPr fontId="62" type="noConversion"/>
  </si>
  <si>
    <t>들뜬</t>
    <phoneticPr fontId="62" type="noConversion"/>
  </si>
  <si>
    <t>쾌활한</t>
    <phoneticPr fontId="62" type="noConversion"/>
  </si>
  <si>
    <t>동기 부여된</t>
    <phoneticPr fontId="62" type="noConversion"/>
  </si>
  <si>
    <t>영감을 받은</t>
    <phoneticPr fontId="62" type="noConversion"/>
  </si>
  <si>
    <t>의기양양한</t>
    <phoneticPr fontId="62" type="noConversion"/>
  </si>
  <si>
    <t>약이 오른</t>
    <phoneticPr fontId="62" type="noConversion"/>
  </si>
  <si>
    <t>겁먹은</t>
    <phoneticPr fontId="62" type="noConversion"/>
  </si>
  <si>
    <t>화난</t>
    <phoneticPr fontId="62" type="noConversion"/>
  </si>
  <si>
    <t>긴장한</t>
    <phoneticPr fontId="62" type="noConversion"/>
  </si>
  <si>
    <t>기운이 넘치는</t>
    <phoneticPr fontId="62" type="noConversion"/>
  </si>
  <si>
    <t>활발한</t>
    <phoneticPr fontId="62" type="noConversion"/>
  </si>
  <si>
    <t>흥분한</t>
    <phoneticPr fontId="62" type="noConversion"/>
  </si>
  <si>
    <t>낙관적인</t>
    <phoneticPr fontId="62" type="noConversion"/>
  </si>
  <si>
    <t>열광하는</t>
    <phoneticPr fontId="62" type="noConversion"/>
  </si>
  <si>
    <t>불안한</t>
    <phoneticPr fontId="62" type="noConversion"/>
  </si>
  <si>
    <t>우려하는</t>
    <phoneticPr fontId="62" type="noConversion"/>
  </si>
  <si>
    <t>근심하는</t>
    <phoneticPr fontId="62" type="noConversion"/>
  </si>
  <si>
    <t>짜증 나는</t>
    <phoneticPr fontId="62" type="noConversion"/>
  </si>
  <si>
    <t>거슬리는</t>
    <phoneticPr fontId="62" type="noConversion"/>
  </si>
  <si>
    <t>만족스러운</t>
    <phoneticPr fontId="62" type="noConversion"/>
  </si>
  <si>
    <t>행복한</t>
    <phoneticPr fontId="62" type="noConversion"/>
  </si>
  <si>
    <t>자랑스러운</t>
    <phoneticPr fontId="62" type="noConversion"/>
  </si>
  <si>
    <t>짜릿한</t>
    <phoneticPr fontId="62" type="noConversion"/>
  </si>
  <si>
    <t>불쾌한</t>
    <phoneticPr fontId="62" type="noConversion"/>
  </si>
  <si>
    <t>골치아픈</t>
    <phoneticPr fontId="62" type="noConversion"/>
  </si>
  <si>
    <t>염려하는</t>
    <phoneticPr fontId="62" type="noConversion"/>
  </si>
  <si>
    <t>마음이 불편한</t>
    <phoneticPr fontId="62" type="noConversion"/>
  </si>
  <si>
    <t>언짢은</t>
    <phoneticPr fontId="62" type="noConversion"/>
  </si>
  <si>
    <t>유쾌한</t>
    <phoneticPr fontId="62" type="noConversion"/>
  </si>
  <si>
    <t>기쁜</t>
    <phoneticPr fontId="62" type="noConversion"/>
  </si>
  <si>
    <t>희망 찬</t>
    <phoneticPr fontId="62" type="noConversion"/>
  </si>
  <si>
    <t>재미있는</t>
    <phoneticPr fontId="62" type="noConversion"/>
  </si>
  <si>
    <t>역겨운</t>
    <phoneticPr fontId="62" type="noConversion"/>
  </si>
  <si>
    <t>침울한</t>
    <phoneticPr fontId="62" type="noConversion"/>
  </si>
  <si>
    <t>실망스러운</t>
    <phoneticPr fontId="62" type="noConversion"/>
  </si>
  <si>
    <t>의욕 없는</t>
    <phoneticPr fontId="62" type="noConversion"/>
  </si>
  <si>
    <t>냉담한</t>
    <phoneticPr fontId="62" type="noConversion"/>
  </si>
  <si>
    <t>속 편한</t>
    <phoneticPr fontId="62" type="noConversion"/>
  </si>
  <si>
    <t>태평한</t>
    <phoneticPr fontId="62" type="noConversion"/>
  </si>
  <si>
    <t>자족하는</t>
    <phoneticPr fontId="62" type="noConversion"/>
  </si>
  <si>
    <t>다정한</t>
    <phoneticPr fontId="62" type="noConversion"/>
  </si>
  <si>
    <t>충만한</t>
    <phoneticPr fontId="62" type="noConversion"/>
  </si>
  <si>
    <t>비관적인</t>
    <phoneticPr fontId="62" type="noConversion"/>
  </si>
  <si>
    <t>시무룩한</t>
    <phoneticPr fontId="62" type="noConversion"/>
  </si>
  <si>
    <t>슬픈</t>
    <phoneticPr fontId="62" type="noConversion"/>
  </si>
  <si>
    <t>지루한</t>
    <phoneticPr fontId="62" type="noConversion"/>
  </si>
  <si>
    <t>평온한</t>
    <phoneticPr fontId="62" type="noConversion"/>
  </si>
  <si>
    <t>감사하는</t>
    <phoneticPr fontId="62" type="noConversion"/>
  </si>
  <si>
    <t>감동적인</t>
    <phoneticPr fontId="62" type="noConversion"/>
  </si>
  <si>
    <t>비참한</t>
    <phoneticPr fontId="62" type="noConversion"/>
  </si>
  <si>
    <t>쓸쓸한</t>
    <phoneticPr fontId="62" type="noConversion"/>
  </si>
  <si>
    <t>피곤한</t>
    <phoneticPr fontId="62" type="noConversion"/>
  </si>
  <si>
    <t>여유로운</t>
    <phoneticPr fontId="62" type="noConversion"/>
  </si>
  <si>
    <t>차분한</t>
    <phoneticPr fontId="62" type="noConversion"/>
  </si>
  <si>
    <t>편안한</t>
    <phoneticPr fontId="62" type="noConversion"/>
  </si>
  <si>
    <t>축복받은</t>
    <phoneticPr fontId="62" type="noConversion"/>
  </si>
  <si>
    <t>안정적인</t>
    <phoneticPr fontId="62" type="noConversion"/>
  </si>
  <si>
    <t>의기소침한</t>
    <phoneticPr fontId="62" type="noConversion"/>
  </si>
  <si>
    <t>우울한</t>
    <phoneticPr fontId="62" type="noConversion"/>
  </si>
  <si>
    <t>기진맥진한</t>
    <phoneticPr fontId="62" type="noConversion"/>
  </si>
  <si>
    <t>지친</t>
    <phoneticPr fontId="62" type="noConversion"/>
  </si>
  <si>
    <t>한가로운</t>
    <phoneticPr fontId="62" type="noConversion"/>
  </si>
  <si>
    <t>생각에 잠긴</t>
    <phoneticPr fontId="62" type="noConversion"/>
  </si>
  <si>
    <t>평화로운</t>
    <phoneticPr fontId="62" type="noConversion"/>
  </si>
  <si>
    <t>근심 걱정 없는</t>
    <phoneticPr fontId="62" type="noConversion"/>
  </si>
  <si>
    <t>절망한</t>
    <phoneticPr fontId="62" type="noConversion"/>
  </si>
  <si>
    <t>고독한</t>
    <phoneticPr fontId="62" type="noConversion"/>
  </si>
  <si>
    <t>진이 빠진</t>
    <phoneticPr fontId="62" type="noConversion"/>
  </si>
  <si>
    <t>나른한</t>
    <phoneticPr fontId="62" type="noConversion"/>
  </si>
  <si>
    <t>고요한</t>
    <phoneticPr fontId="62" type="noConversion"/>
  </si>
  <si>
    <t>안락한</t>
    <phoneticPr fontId="62" type="noConversion"/>
  </si>
  <si>
    <t>침착한</t>
    <phoneticPr fontId="62" type="noConversion"/>
  </si>
  <si>
    <t>무드미터</t>
    <phoneticPr fontId="27" type="noConversion"/>
  </si>
  <si>
    <t>MoodMeter</t>
    <phoneticPr fontId="27" type="noConversion"/>
  </si>
  <si>
    <t>무드 미터</t>
    <phoneticPr fontId="27" type="noConversion"/>
  </si>
  <si>
    <t>Mood Meter</t>
    <phoneticPr fontId="27" type="noConversion"/>
  </si>
  <si>
    <t>무드 미터 (MOOD METER)</t>
    <phoneticPr fontId="27" type="noConversion"/>
  </si>
  <si>
    <t>MOOD METER</t>
    <phoneticPr fontId="27" type="noConversion"/>
  </si>
  <si>
    <t>활력높음 High Energy</t>
  </si>
  <si>
    <t>활력낮음 Low Energy</t>
  </si>
  <si>
    <t>쾌적함 높음 High Pleasantness</t>
  </si>
  <si>
    <t>쾌적함 낮음 Low Pleasantness</t>
  </si>
  <si>
    <t>High Energy</t>
    <phoneticPr fontId="27" type="noConversion"/>
  </si>
  <si>
    <t>Low Energy</t>
    <phoneticPr fontId="27" type="noConversion"/>
  </si>
  <si>
    <t>High Pleasantness</t>
    <phoneticPr fontId="27" type="noConversion"/>
  </si>
  <si>
    <t>Low Pleasantness</t>
    <phoneticPr fontId="27" type="noConversion"/>
  </si>
  <si>
    <t>격분한</t>
  </si>
  <si>
    <t>격노한</t>
  </si>
  <si>
    <t>약이 오른</t>
  </si>
  <si>
    <t>불안한</t>
  </si>
  <si>
    <t>불쾌한</t>
  </si>
  <si>
    <t>몹시 화가 난</t>
  </si>
  <si>
    <t>겁먹은</t>
  </si>
  <si>
    <t>우려하는</t>
  </si>
  <si>
    <t>골치아픈</t>
  </si>
  <si>
    <t>화난</t>
  </si>
  <si>
    <t>근심하는</t>
  </si>
  <si>
    <t>염려하는</t>
  </si>
  <si>
    <t>초조한</t>
  </si>
  <si>
    <t>신경이 날카로운</t>
  </si>
  <si>
    <t>짜증 나는</t>
  </si>
  <si>
    <t>마음이 불편한</t>
  </si>
  <si>
    <t>충격받은</t>
  </si>
  <si>
    <t>망연자실한</t>
  </si>
  <si>
    <t>거슬리는</t>
  </si>
  <si>
    <t>언짢은</t>
  </si>
  <si>
    <t>Enraged</t>
  </si>
  <si>
    <t>Livid</t>
  </si>
  <si>
    <t>Fuming</t>
  </si>
  <si>
    <t>Anxious</t>
  </si>
  <si>
    <t>Replused</t>
  </si>
  <si>
    <t>Panicked</t>
  </si>
  <si>
    <t>Furious</t>
  </si>
  <si>
    <t>Frightened</t>
  </si>
  <si>
    <t>Apprehensive</t>
  </si>
  <si>
    <t>Troubled</t>
  </si>
  <si>
    <t>Stressed</t>
  </si>
  <si>
    <t>Frustrated</t>
  </si>
  <si>
    <t>Angry</t>
  </si>
  <si>
    <t>Worried</t>
  </si>
  <si>
    <t>Concerned</t>
  </si>
  <si>
    <t>Jittery</t>
  </si>
  <si>
    <t>Tense</t>
  </si>
  <si>
    <t>Nervous</t>
  </si>
  <si>
    <t>Irristed</t>
  </si>
  <si>
    <t>Uneasy</t>
  </si>
  <si>
    <t>Shocked</t>
  </si>
  <si>
    <t>Stunned</t>
  </si>
  <si>
    <t>Restless</t>
  </si>
  <si>
    <t>Annoyed</t>
  </si>
  <si>
    <t>Peeved</t>
  </si>
  <si>
    <t>Happy
Optimistic
Satisfaction
Comfortable
Drowsy
Careful</t>
    <phoneticPr fontId="27" type="noConversion"/>
  </si>
  <si>
    <t>生机
乐观
满足
反应
快乐
极乐（吸毒，无我之境）</t>
    <phoneticPr fontId="83" type="noConversion"/>
  </si>
  <si>
    <r>
      <t xml:space="preserve">Lively
Optimistic
Satisfaction
Responding
Joy
</t>
    </r>
    <r>
      <rPr>
        <sz val="9"/>
        <color theme="1"/>
        <rFont val="맑은 고딕"/>
        <family val="3"/>
        <charset val="129"/>
        <scheme val="minor"/>
      </rPr>
      <t>Ecstacy(Drug, Narcism)</t>
    </r>
    <phoneticPr fontId="27" type="noConversion"/>
  </si>
  <si>
    <r>
      <t>快</t>
    </r>
    <r>
      <rPr>
        <sz val="11"/>
        <color theme="1"/>
        <rFont val="맑은 고딕"/>
        <family val="3"/>
        <charset val="134"/>
        <scheme val="minor"/>
      </rPr>
      <t>乐
乐观
满足
自在
昏昏欲睡
小心</t>
    </r>
    <phoneticPr fontId="27" type="noConversion"/>
  </si>
  <si>
    <t>快乐
乐观
满足
自在
昏昏欲睡
小心</t>
    <phoneticPr fontId="83" type="noConversion"/>
  </si>
  <si>
    <t>攻击
冲动
得意
兴奋
动心
积极
愉快</t>
    <phoneticPr fontId="83" type="noConversion"/>
  </si>
  <si>
    <t>高</t>
    <phoneticPr fontId="27" type="noConversion"/>
  </si>
  <si>
    <t>低</t>
    <phoneticPr fontId="27" type="noConversion"/>
  </si>
  <si>
    <t>쾌불쾌지수</t>
    <phoneticPr fontId="2" type="noConversion"/>
  </si>
  <si>
    <t>분류번호</t>
    <phoneticPr fontId="2" type="noConversion"/>
  </si>
  <si>
    <t>확률값</t>
    <phoneticPr fontId="2" type="noConversion"/>
  </si>
  <si>
    <t>상태라벨</t>
    <phoneticPr fontId="2" type="noConversion"/>
  </si>
  <si>
    <t>흥분충동 여부</t>
    <phoneticPr fontId="2" type="noConversion"/>
  </si>
  <si>
    <t>(고유 개수)</t>
    <phoneticPr fontId="2" type="noConversion"/>
  </si>
  <si>
    <t>new ver 1.6</t>
    <phoneticPr fontId="2" type="noConversion"/>
  </si>
  <si>
    <t>ver 1.5 이하</t>
    <phoneticPr fontId="2" type="noConversion"/>
  </si>
  <si>
    <t>2사분기</t>
    <phoneticPr fontId="27" type="noConversion"/>
  </si>
  <si>
    <t>Surprised</t>
  </si>
  <si>
    <t>놀란</t>
  </si>
  <si>
    <t>1사분기</t>
    <phoneticPr fontId="27" type="noConversion"/>
  </si>
  <si>
    <t>Hyper</t>
  </si>
  <si>
    <t>들뜬</t>
  </si>
  <si>
    <t>Energized</t>
  </si>
  <si>
    <t>기운이 넘치는</t>
  </si>
  <si>
    <t>Pleased</t>
  </si>
  <si>
    <t>만족스러운</t>
  </si>
  <si>
    <t>Pleasant</t>
  </si>
  <si>
    <t>유쾌한</t>
  </si>
  <si>
    <t>Upbeat</t>
  </si>
  <si>
    <t>Cheerful</t>
  </si>
  <si>
    <t>쾌활한</t>
  </si>
  <si>
    <t>Lively</t>
  </si>
  <si>
    <t>활발한</t>
  </si>
  <si>
    <t>Focused</t>
  </si>
  <si>
    <t>Joyful</t>
  </si>
  <si>
    <t>Festive</t>
  </si>
  <si>
    <t>흥겨운</t>
  </si>
  <si>
    <t>Motivated</t>
  </si>
  <si>
    <t>동기 부여된</t>
  </si>
  <si>
    <t>Excited</t>
  </si>
  <si>
    <t>흥분한</t>
  </si>
  <si>
    <t>Happy</t>
  </si>
  <si>
    <t>행복한</t>
  </si>
  <si>
    <t>Hopeful</t>
  </si>
  <si>
    <t>희망 찬</t>
  </si>
  <si>
    <t>Exhilarated</t>
  </si>
  <si>
    <t>아주 신나는</t>
  </si>
  <si>
    <t>Inspired</t>
  </si>
  <si>
    <t>영감을 받은</t>
  </si>
  <si>
    <t>Optimistic</t>
  </si>
  <si>
    <t>Proud</t>
  </si>
  <si>
    <t>자랑스러운</t>
  </si>
  <si>
    <t>Playful</t>
  </si>
  <si>
    <t>재미있는</t>
  </si>
  <si>
    <t>Ecstatic</t>
  </si>
  <si>
    <t>황홀한</t>
  </si>
  <si>
    <t>Elated</t>
  </si>
  <si>
    <t>의기양양한</t>
  </si>
  <si>
    <t>Enthusiastic</t>
  </si>
  <si>
    <t>열광하는</t>
  </si>
  <si>
    <t>Thrilled</t>
  </si>
  <si>
    <t>짜릿한</t>
  </si>
  <si>
    <t>Blissful</t>
  </si>
  <si>
    <t>Disgusted</t>
  </si>
  <si>
    <t>역겨운</t>
  </si>
  <si>
    <t>3사분기</t>
    <phoneticPr fontId="27" type="noConversion"/>
  </si>
  <si>
    <t>Pessimistic</t>
  </si>
  <si>
    <t>비관적인</t>
  </si>
  <si>
    <t>Alienated</t>
  </si>
  <si>
    <t>Despondent</t>
  </si>
  <si>
    <t>의기소침한</t>
  </si>
  <si>
    <t>Despair</t>
  </si>
  <si>
    <t>절망한</t>
  </si>
  <si>
    <t>Glum</t>
  </si>
  <si>
    <t>침울한</t>
  </si>
  <si>
    <t>Morose</t>
  </si>
  <si>
    <t>시무룩한</t>
  </si>
  <si>
    <t>Miserable</t>
  </si>
  <si>
    <t>비참한</t>
  </si>
  <si>
    <t>Depressed</t>
  </si>
  <si>
    <t>우울한</t>
  </si>
  <si>
    <t>Hopeless</t>
  </si>
  <si>
    <t>Disappointed</t>
  </si>
  <si>
    <t>실망스러운</t>
  </si>
  <si>
    <t>Discouraged</t>
  </si>
  <si>
    <t>Lonely</t>
  </si>
  <si>
    <t>쓸쓸한</t>
  </si>
  <si>
    <t>Sullen</t>
  </si>
  <si>
    <t>Desolate</t>
  </si>
  <si>
    <t>고독한</t>
  </si>
  <si>
    <t>Down</t>
  </si>
  <si>
    <t>의욕 없는</t>
  </si>
  <si>
    <t>Sad</t>
  </si>
  <si>
    <t>슬픈</t>
  </si>
  <si>
    <t>Disheartened</t>
  </si>
  <si>
    <t>Exhausted</t>
  </si>
  <si>
    <t>기진맥진한</t>
  </si>
  <si>
    <t>Spent</t>
  </si>
  <si>
    <t>Apathetic</t>
  </si>
  <si>
    <t>냉담한</t>
  </si>
  <si>
    <t>Bored</t>
  </si>
  <si>
    <t>지루한</t>
  </si>
  <si>
    <t>Tired</t>
  </si>
  <si>
    <t>피곤한</t>
  </si>
  <si>
    <t>Fatigued</t>
  </si>
  <si>
    <t>지친</t>
  </si>
  <si>
    <t>Drained</t>
  </si>
  <si>
    <t>진이 빠진</t>
  </si>
  <si>
    <t>At Ease</t>
  </si>
  <si>
    <t>속 편한</t>
  </si>
  <si>
    <t>4사분기</t>
    <phoneticPr fontId="27" type="noConversion"/>
  </si>
  <si>
    <t>Calm</t>
  </si>
  <si>
    <t>Relaxed</t>
  </si>
  <si>
    <t>여유로운</t>
  </si>
  <si>
    <t>Mellow</t>
  </si>
  <si>
    <t>한가로운</t>
  </si>
  <si>
    <t>Sleepy</t>
  </si>
  <si>
    <t>나른한</t>
  </si>
  <si>
    <t>Easygoing</t>
  </si>
  <si>
    <t>태평한</t>
  </si>
  <si>
    <t>Secure</t>
  </si>
  <si>
    <t>Chill</t>
  </si>
  <si>
    <t>차분한</t>
  </si>
  <si>
    <t>Thoughtful</t>
  </si>
  <si>
    <t>생각에 잠긴</t>
  </si>
  <si>
    <t>Complacent</t>
  </si>
  <si>
    <t>Content</t>
  </si>
  <si>
    <t>자족하는</t>
  </si>
  <si>
    <t>Satisfied</t>
  </si>
  <si>
    <t>Restful</t>
  </si>
  <si>
    <t>Peaceful</t>
  </si>
  <si>
    <t>평화로운</t>
  </si>
  <si>
    <t>Tranquil</t>
  </si>
  <si>
    <t>고요한</t>
  </si>
  <si>
    <t>Loving</t>
  </si>
  <si>
    <t>다정한</t>
  </si>
  <si>
    <t>Grateful</t>
  </si>
  <si>
    <t>감사하는</t>
  </si>
  <si>
    <t>Blessed</t>
  </si>
  <si>
    <t>축복받은</t>
  </si>
  <si>
    <t>Comfortable</t>
  </si>
  <si>
    <t>Cozy</t>
  </si>
  <si>
    <t>안락한</t>
  </si>
  <si>
    <t>Fulfilled</t>
  </si>
  <si>
    <t>충만한</t>
  </si>
  <si>
    <t>Touched</t>
  </si>
  <si>
    <t>감동적인</t>
  </si>
  <si>
    <t>Balanced</t>
  </si>
  <si>
    <t>안정적인</t>
  </si>
  <si>
    <t>Carefree</t>
  </si>
  <si>
    <t>근심 걱정 없는</t>
  </si>
  <si>
    <t>Serene</t>
  </si>
  <si>
    <t>x축</t>
    <phoneticPr fontId="27" type="noConversion"/>
  </si>
  <si>
    <t>y축</t>
    <phoneticPr fontId="27" type="noConversion"/>
  </si>
  <si>
    <t>최종 라벨</t>
    <phoneticPr fontId="27" type="noConversion"/>
  </si>
  <si>
    <t>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t>
    <phoneticPr fontId="27" type="noConversion"/>
  </si>
  <si>
    <t>Brain Fatigue requires the constant healing and care.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</si>
  <si>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기꺼이</t>
    <phoneticPr fontId="62" type="noConversion"/>
  </si>
  <si>
    <t>기꺼이</t>
    <phoneticPr fontId="27" type="noConversion"/>
  </si>
  <si>
    <t>무기력/우울징후</t>
    <phoneticPr fontId="2" type="noConversion"/>
  </si>
  <si>
    <t>1) 스트레스(8)로 판정할 경우 : 현재 계산 알고리즘으로 산출한 후에 스트레스가 38 이상이어야 함</t>
    <phoneticPr fontId="2" type="noConversion"/>
  </si>
  <si>
    <t>2) 피곤(7)으로 판정할 경우 : 현재 계산 알고리즘으로 산출한 후에 밸런스가 51 이하이어야 함</t>
    <phoneticPr fontId="2" type="noConversion"/>
  </si>
  <si>
    <t xml:space="preserve">1) 종합진단 “흥분/충동적”이고, 무드미터 “놀란+들뜬+기운이넘치는,만족스러운“인 경우  </t>
  </si>
  <si>
    <t>=&gt; 종합진단 :  그대로 “흥분/충동적”</t>
  </si>
  <si>
    <t>2) 종합진단 “흥분/충동적”이고, 무드미터 “그외 다른 영역“인 경우</t>
  </si>
  <si>
    <t>=&gt; 종합진단 :  “활동적/적극적”으로 재분류</t>
  </si>
  <si>
    <t>3) 상기 1,2항을 만족하지 않으면 "차분함(3)" 으로 판정함</t>
    <phoneticPr fontId="2" type="noConversion"/>
  </si>
  <si>
    <t>if(tot=스트레스, if(P6 &gt;= 38, 스트레스, 차분함), tot)</t>
    <phoneticPr fontId="2" type="noConversion"/>
  </si>
  <si>
    <t>if(tot=피곤, if(P16 &lt;= 51, 피곤, 차분함), tot)</t>
    <phoneticPr fontId="2" type="noConversion"/>
  </si>
  <si>
    <t>ver 1.7.0 - 210320</t>
    <phoneticPr fontId="2" type="noConversion"/>
  </si>
  <si>
    <t>ver 1.8.0 - 210412</t>
    <phoneticPr fontId="2" type="noConversion"/>
  </si>
  <si>
    <t>낙관적인</t>
    <phoneticPr fontId="27" type="noConversion"/>
  </si>
  <si>
    <t>낙천적인</t>
    <phoneticPr fontId="27" type="noConversion"/>
  </si>
  <si>
    <t>행복이 넘치는</t>
    <phoneticPr fontId="27" type="noConversion"/>
  </si>
  <si>
    <t>의욕을 꺽는</t>
    <phoneticPr fontId="27" type="noConversion"/>
  </si>
  <si>
    <t>시무룩한</t>
    <phoneticPr fontId="27" type="noConversion"/>
  </si>
  <si>
    <t>좌절된</t>
    <phoneticPr fontId="27" type="noConversion"/>
  </si>
  <si>
    <t>힘이 다 빠진</t>
    <phoneticPr fontId="27" type="noConversion"/>
  </si>
  <si>
    <t>침착한</t>
    <phoneticPr fontId="27" type="noConversion"/>
  </si>
  <si>
    <t>안심하는</t>
    <phoneticPr fontId="27" type="noConversion"/>
  </si>
  <si>
    <t>안일한</t>
    <phoneticPr fontId="27" type="noConversion"/>
  </si>
  <si>
    <t>편안한</t>
    <phoneticPr fontId="27" type="noConversion"/>
  </si>
  <si>
    <t>평온한</t>
    <phoneticPr fontId="27" type="noConversion"/>
  </si>
  <si>
    <t>감정변이도 분류 변경</t>
    <phoneticPr fontId="27" type="noConversion"/>
  </si>
  <si>
    <t>5 이하</t>
    <phoneticPr fontId="27" type="noConversion"/>
  </si>
  <si>
    <t>감정변화가 매우 낮아 병리적으로 의심되는 상태</t>
    <phoneticPr fontId="27" type="noConversion"/>
  </si>
  <si>
    <t>5~10</t>
    <phoneticPr fontId="27" type="noConversion"/>
  </si>
  <si>
    <t>감정변화가 낮은 상태</t>
    <phoneticPr fontId="27" type="noConversion"/>
  </si>
  <si>
    <t>10~30</t>
    <phoneticPr fontId="27" type="noConversion"/>
  </si>
  <si>
    <t>감정변화가 안정된 정상적인 상태</t>
    <phoneticPr fontId="27" type="noConversion"/>
  </si>
  <si>
    <t>30~40</t>
    <phoneticPr fontId="27" type="noConversion"/>
  </si>
  <si>
    <t>감정변화가 높은 상태</t>
    <phoneticPr fontId="27" type="noConversion"/>
  </si>
  <si>
    <t>40 ~</t>
    <phoneticPr fontId="27" type="noConversion"/>
  </si>
  <si>
    <t>매우 높음</t>
    <phoneticPr fontId="27" type="noConversion"/>
  </si>
  <si>
    <t>감정변화가 매우 높아 병리적으로 의심되는 상태</t>
    <phoneticPr fontId="27" type="noConversion"/>
  </si>
  <si>
    <t>21.5.3</t>
    <phoneticPr fontId="27" type="noConversion"/>
  </si>
  <si>
    <t>이전</t>
    <phoneticPr fontId="27" type="noConversion"/>
  </si>
  <si>
    <r>
      <rPr>
        <sz val="11"/>
        <color rgb="FFFF0000"/>
        <rFont val="맑은 고딕"/>
        <family val="3"/>
        <charset val="129"/>
        <scheme val="minor"/>
      </rPr>
      <t>다정한</t>
    </r>
    <r>
      <rPr>
        <sz val="11"/>
        <color theme="1"/>
        <rFont val="맑은 고딕"/>
        <family val="3"/>
        <charset val="129"/>
        <scheme val="minor"/>
      </rPr>
      <t xml:space="preserve">
낙천적
만족감
편안한
나른한
침착한</t>
    </r>
    <phoneticPr fontId="27" type="noConversion"/>
  </si>
  <si>
    <r>
      <t xml:space="preserve">공포
분노
두려움
불만
</t>
    </r>
    <r>
      <rPr>
        <sz val="11"/>
        <color rgb="FFFF0000"/>
        <rFont val="맑은 고딕"/>
        <family val="3"/>
        <charset val="129"/>
        <scheme val="minor"/>
      </rPr>
      <t>초조
근심</t>
    </r>
    <phoneticPr fontId="27" type="noConversion"/>
  </si>
  <si>
    <t>다정한
만족한
차분한
편안한
나른한
평온한</t>
    <phoneticPr fontId="27" type="noConversion"/>
  </si>
  <si>
    <t>휴식하는</t>
    <phoneticPr fontId="27" type="noConversion"/>
  </si>
  <si>
    <t>히스토그램 분석</t>
    <phoneticPr fontId="27" type="noConversion"/>
  </si>
  <si>
    <t>주파수(녹색)</t>
    <phoneticPr fontId="27" type="noConversion"/>
  </si>
  <si>
    <t>비고</t>
    <phoneticPr fontId="27" type="noConversion"/>
  </si>
  <si>
    <t>진폭(붉은색)</t>
    <phoneticPr fontId="27" type="noConversion"/>
  </si>
  <si>
    <t>The normal / resating group</t>
    <phoneticPr fontId="27" type="noConversion"/>
  </si>
  <si>
    <t>正常/休息群</t>
    <phoneticPr fontId="27" type="noConversion"/>
  </si>
  <si>
    <t>정상/휴식 집단</t>
    <phoneticPr fontId="27" type="noConversion"/>
  </si>
  <si>
    <t>최상/균형 집단</t>
  </si>
  <si>
    <t>힐링/휴식 집단</t>
  </si>
  <si>
    <t>The healing / curing group</t>
    <phoneticPr fontId="27" type="noConversion"/>
  </si>
  <si>
    <r>
      <rPr>
        <sz val="11"/>
        <color rgb="FFFF0000"/>
        <rFont val="새굴림"/>
        <family val="1"/>
        <charset val="129"/>
      </rPr>
      <t>保养</t>
    </r>
    <r>
      <rPr>
        <sz val="11"/>
        <color rgb="FFFF0000"/>
        <rFont val="맑은 고딕"/>
        <family val="3"/>
        <charset val="129"/>
        <scheme val="minor"/>
      </rPr>
      <t>/治</t>
    </r>
    <r>
      <rPr>
        <sz val="11"/>
        <color rgb="FFFF0000"/>
        <rFont val="새굴림"/>
        <family val="1"/>
        <charset val="129"/>
      </rPr>
      <t>疗</t>
    </r>
    <r>
      <rPr>
        <sz val="11"/>
        <color rgb="FFFF0000"/>
        <rFont val="맑은 고딕"/>
        <family val="3"/>
        <charset val="129"/>
        <scheme val="minor"/>
      </rPr>
      <t>群</t>
    </r>
    <phoneticPr fontId="27" type="noConversion"/>
  </si>
  <si>
    <t>힐링/치유 집단</t>
    <phoneticPr fontId="27" type="noConversion"/>
  </si>
  <si>
    <t>케어/치유 집단</t>
  </si>
  <si>
    <t>The impulsive state</t>
    <phoneticPr fontId="27" type="noConversion"/>
  </si>
  <si>
    <r>
      <t>冲</t>
    </r>
    <r>
      <rPr>
        <sz val="11"/>
        <color rgb="FFFF0000"/>
        <rFont val="새굴림"/>
        <family val="1"/>
        <charset val="129"/>
      </rPr>
      <t>动</t>
    </r>
    <phoneticPr fontId="27" type="noConversion"/>
  </si>
  <si>
    <t>충동</t>
    <phoneticPr fontId="27" type="noConversion"/>
  </si>
  <si>
    <t>The unpleasure</t>
    <phoneticPr fontId="27" type="noConversion"/>
  </si>
  <si>
    <t>不快</t>
    <phoneticPr fontId="27" type="noConversion"/>
  </si>
  <si>
    <t>The anger</t>
    <phoneticPr fontId="27" type="noConversion"/>
  </si>
  <si>
    <r>
      <t>生</t>
    </r>
    <r>
      <rPr>
        <sz val="11"/>
        <color rgb="FFFF0000"/>
        <rFont val="새굴림"/>
        <family val="1"/>
        <charset val="129"/>
      </rPr>
      <t>气</t>
    </r>
    <phoneticPr fontId="27" type="noConversion"/>
  </si>
  <si>
    <t>화</t>
    <phoneticPr fontId="27" type="noConversion"/>
  </si>
  <si>
    <t>You are in the impulsive state.</t>
    <phoneticPr fontId="27" type="noConversion"/>
  </si>
  <si>
    <r>
      <t>冲</t>
    </r>
    <r>
      <rPr>
        <sz val="11"/>
        <color rgb="FFFF0000"/>
        <rFont val="새굴림"/>
        <family val="1"/>
        <charset val="129"/>
      </rPr>
      <t>动状态</t>
    </r>
    <phoneticPr fontId="27" type="noConversion"/>
  </si>
  <si>
    <t>충동 상태입니다.</t>
    <phoneticPr fontId="27" type="noConversion"/>
  </si>
  <si>
    <t>You are in the unpleasure state.</t>
    <phoneticPr fontId="27" type="noConversion"/>
  </si>
  <si>
    <r>
      <t>不快的</t>
    </r>
    <r>
      <rPr>
        <sz val="11"/>
        <color rgb="FFFF0000"/>
        <rFont val="새굴림"/>
        <family val="1"/>
        <charset val="129"/>
      </rPr>
      <t>状态</t>
    </r>
    <phoneticPr fontId="27" type="noConversion"/>
  </si>
  <si>
    <t>불쾌 상태입니다.</t>
    <phoneticPr fontId="27" type="noConversion"/>
  </si>
  <si>
    <r>
      <t>无力</t>
    </r>
    <r>
      <rPr>
        <sz val="11"/>
        <color theme="1"/>
        <rFont val="새굴림"/>
        <family val="1"/>
        <charset val="129"/>
      </rPr>
      <t>状态</t>
    </r>
    <phoneticPr fontId="27" type="noConversion"/>
  </si>
  <si>
    <r>
      <t>抑郁症</t>
    </r>
    <r>
      <rPr>
        <sz val="11"/>
        <color theme="1"/>
        <rFont val="새굴림"/>
        <family val="1"/>
        <charset val="129"/>
      </rPr>
      <t>状态</t>
    </r>
    <phoneticPr fontId="27" type="noConversion"/>
  </si>
  <si>
    <t>You are in the anger state.</t>
    <phoneticPr fontId="27" type="noConversion"/>
  </si>
  <si>
    <r>
      <t>生</t>
    </r>
    <r>
      <rPr>
        <sz val="11"/>
        <color rgb="FFFF0000"/>
        <rFont val="새굴림"/>
        <family val="1"/>
        <charset val="129"/>
      </rPr>
      <t>气</t>
    </r>
    <r>
      <rPr>
        <sz val="11"/>
        <color rgb="FFFF0000"/>
        <rFont val="새굴림"/>
        <family val="3"/>
        <charset val="134"/>
      </rPr>
      <t>状态</t>
    </r>
    <phoneticPr fontId="27" type="noConversion"/>
  </si>
  <si>
    <t>화 상태입니다.</t>
    <phoneticPr fontId="27" type="noConversion"/>
  </si>
  <si>
    <t xml:space="preserve">화 </t>
  </si>
  <si>
    <t>충동</t>
  </si>
  <si>
    <t>무기력</t>
  </si>
  <si>
    <t>우울징후</t>
  </si>
  <si>
    <t>무기력(10)인 경우</t>
    <phoneticPr fontId="2" type="noConversion"/>
  </si>
  <si>
    <t>I_mean&lt;30이면, 우울징후(11)</t>
    <phoneticPr fontId="2" type="noConversion"/>
  </si>
  <si>
    <t>I_min=0이면, 우울징후(11)</t>
    <phoneticPr fontId="2" type="noConversion"/>
  </si>
  <si>
    <t>그외는 무기력(10)</t>
    <phoneticPr fontId="2" type="noConversion"/>
  </si>
  <si>
    <t>ver 2.1.0 - 220509</t>
    <phoneticPr fontId="2" type="noConversion"/>
  </si>
  <si>
    <t>현재 분류</t>
    <phoneticPr fontId="27" type="noConversion"/>
  </si>
  <si>
    <t>조정 후 분류</t>
    <phoneticPr fontId="27" type="noConversion"/>
  </si>
  <si>
    <t>정상/휴식 집단 (Normal)</t>
    <phoneticPr fontId="27" type="noConversion"/>
  </si>
  <si>
    <t>힐링/치유 집단(Abnormal)</t>
    <phoneticPr fontId="27" type="noConversion"/>
  </si>
  <si>
    <t>스트레스</t>
    <phoneticPr fontId="27" type="noConversion"/>
  </si>
  <si>
    <t>피곤</t>
    <phoneticPr fontId="27" type="noConversion"/>
  </si>
  <si>
    <t>불안</t>
    <phoneticPr fontId="27" type="noConversion"/>
  </si>
  <si>
    <t>변경 사항</t>
    <phoneticPr fontId="27" type="noConversion"/>
  </si>
  <si>
    <r>
      <t>1. "흥분/충동적" 을 "</t>
    </r>
    <r>
      <rPr>
        <b/>
        <sz val="11"/>
        <color rgb="FFFF0000"/>
        <rFont val="맑은 고딕"/>
        <family val="3"/>
        <charset val="129"/>
        <scheme val="minor"/>
      </rPr>
      <t>활동/적극</t>
    </r>
    <r>
      <rPr>
        <b/>
        <sz val="11"/>
        <color theme="1"/>
        <rFont val="맑은 고딕"/>
        <family val="3"/>
        <charset val="129"/>
        <scheme val="minor"/>
      </rPr>
      <t>' 상태와  "</t>
    </r>
    <r>
      <rPr>
        <b/>
        <sz val="11"/>
        <color rgb="FFFF0000"/>
        <rFont val="맑은 고딕"/>
        <family val="3"/>
        <charset val="129"/>
        <scheme val="minor"/>
      </rPr>
      <t>충동</t>
    </r>
    <r>
      <rPr>
        <b/>
        <sz val="11"/>
        <color theme="1"/>
        <rFont val="맑은 고딕"/>
        <family val="3"/>
        <charset val="129"/>
        <scheme val="minor"/>
      </rPr>
      <t>" 상태로 분류함 (흥분/충동 상태가 활동/적극 상태와 충동 상태를 포함하는 것이어서 일치율 비교시에 영향을 미치고 있음)</t>
    </r>
    <phoneticPr fontId="27" type="noConversion"/>
  </si>
  <si>
    <t>흥분/충동적</t>
    <phoneticPr fontId="27" type="noConversion"/>
  </si>
  <si>
    <t xml:space="preserve">활동/적극 </t>
    <phoneticPr fontId="27" type="noConversion"/>
  </si>
  <si>
    <t>기준 변경 :</t>
    <phoneticPr fontId="27" type="noConversion"/>
  </si>
  <si>
    <t>1) "충동" 상태로 판청 : 현재 "흥분/충동" 으로 판정된 상태에서 ADHD 판정 기준에 만족하면 "충동" 으로 판정</t>
    <phoneticPr fontId="27" type="noConversion"/>
  </si>
  <si>
    <t>2) "1" 항에서 ADHD 기준에 만족하지 않으면 "활동/적극적" 으로 판정함</t>
    <phoneticPr fontId="27" type="noConversion"/>
  </si>
  <si>
    <r>
      <t>2. "화/불쾌" 를 "</t>
    </r>
    <r>
      <rPr>
        <b/>
        <sz val="11"/>
        <color rgb="FFFF0000"/>
        <rFont val="맑은 고딕"/>
        <family val="3"/>
        <charset val="129"/>
        <scheme val="minor"/>
      </rPr>
      <t>불쾌</t>
    </r>
    <r>
      <rPr>
        <b/>
        <sz val="11"/>
        <color theme="1"/>
        <rFont val="맑은 고딕"/>
        <family val="3"/>
        <charset val="129"/>
        <scheme val="minor"/>
      </rPr>
      <t>' 와 "</t>
    </r>
    <r>
      <rPr>
        <b/>
        <sz val="11"/>
        <color rgb="FFFF0000"/>
        <rFont val="맑은 고딕"/>
        <family val="3"/>
        <charset val="129"/>
        <scheme val="minor"/>
      </rPr>
      <t>화</t>
    </r>
    <r>
      <rPr>
        <b/>
        <sz val="11"/>
        <color theme="1"/>
        <rFont val="맑은 고딕"/>
        <family val="3"/>
        <charset val="129"/>
        <scheme val="minor"/>
      </rPr>
      <t>" 로 분류함 (회/불쾌 상태의 스펙트럼이 너무 광범위해서,  이로 인해 일치율 비교할 떼 영향을 미치고 있음)</t>
    </r>
    <phoneticPr fontId="27" type="noConversion"/>
  </si>
  <si>
    <t>"불쾌"라는 표현이 좀 애매하지만 현재로써는 마땅한 용어를 찾지 못해서 "불쾌" 로 표현함</t>
    <phoneticPr fontId="27" type="noConversion"/>
  </si>
  <si>
    <t>화/불쾌</t>
    <phoneticPr fontId="27" type="noConversion"/>
  </si>
  <si>
    <t xml:space="preserve"> 현재  "화/불쾌"로 판정된 상태에서  다음과 같은 기준으로 분류함.</t>
    <phoneticPr fontId="27" type="noConversion"/>
  </si>
  <si>
    <t>(3) "화" 상태로 판정 : 뇌피로도 (-1.5 이하), I-E 지수 (10 이하),  집중력 (33.3 이하(1/3 수준)), 쾌/불쾌 지수 (25 이하(1/4 수준)) 을 모두 만족하면 "화"로 판정함</t>
    <phoneticPr fontId="27" type="noConversion"/>
  </si>
  <si>
    <t>(4) "불쾌" 상탸로 판정 : "3" 항이외의 상태는 "불쾌"로 판정</t>
    <phoneticPr fontId="27" type="noConversion"/>
  </si>
  <si>
    <t>AQ7&lt;-1.5 &amp; INFO!Z2&lt;-10 &amp; INFO!W36&lt;33.3 &amp; DK17&lt;0.25 이면, --&gt; 화(12)</t>
    <phoneticPr fontId="2" type="noConversion"/>
  </si>
  <si>
    <t>그외는 불쾌(9)</t>
    <phoneticPr fontId="2" type="noConversion"/>
  </si>
  <si>
    <t>(5) 우울징후 : 오래 전에 최부장한테 판정 기준을 업데이트 하라고 했는데… 반영이 안된 것인지 된 것인지… 일부 판정에서 애매하게 나타나고 있음</t>
    <phoneticPr fontId="27" type="noConversion"/>
  </si>
  <si>
    <t>다시 정리 하면, 현재의 "우울징후" 판정기준에서 추가로 다음 2가지를 반영하여 판정해야 함. ( 우울인지 조울인지의 여부는 본 검사의 1차 결과를 심도있게 분석하면 되니까 현재 보고서에서는 구분할 필요가 없음)</t>
    <phoneticPr fontId="27" type="noConversion"/>
  </si>
  <si>
    <t>(5-1) Information (심리샹리정보량)의 최소값이 0(zero)까지 떨어지면 무조건 "우울징후" 로 판정함</t>
    <phoneticPr fontId="27" type="noConversion"/>
  </si>
  <si>
    <t>(5-2) Information (심리생리정보량)의 평균값이 25 이하인 경우도 "우울징후"로 판정함</t>
    <phoneticPr fontId="27" type="noConversion"/>
  </si>
  <si>
    <t>측정값 평균</t>
    <phoneticPr fontId="62" type="noConversion"/>
  </si>
  <si>
    <t>일반 성인 (19세 이상)</t>
    <phoneticPr fontId="62" type="noConversion"/>
  </si>
  <si>
    <t>청소년 ( 14 ~ 18세, 중고등)</t>
    <phoneticPr fontId="62" type="noConversion"/>
  </si>
  <si>
    <t>아동( 8 ~ 13세,초등학생)</t>
    <phoneticPr fontId="62" type="noConversion"/>
  </si>
  <si>
    <t>유아 ( 5 ~ 7세,유치원)</t>
    <phoneticPr fontId="62" type="noConversion"/>
  </si>
  <si>
    <t>M</t>
    <phoneticPr fontId="62" type="noConversion"/>
  </si>
  <si>
    <t>S</t>
    <phoneticPr fontId="62" type="noConversion"/>
  </si>
  <si>
    <t>공격성</t>
  </si>
  <si>
    <t>의심</t>
  </si>
  <si>
    <t>밸런스</t>
  </si>
  <si>
    <t>매력</t>
  </si>
  <si>
    <t>에너지</t>
  </si>
  <si>
    <t>자기조절</t>
  </si>
  <si>
    <t>억제</t>
  </si>
  <si>
    <t>신경증</t>
  </si>
  <si>
    <t>신경성</t>
    <phoneticPr fontId="2" type="noConversion"/>
  </si>
  <si>
    <t>concat--&gt;concatenate로 변경함</t>
    <phoneticPr fontId="27" type="noConversion"/>
  </si>
  <si>
    <t>Frequency(green)</t>
    <phoneticPr fontId="27" type="noConversion"/>
  </si>
  <si>
    <t>Amplitude(red)</t>
    <phoneticPr fontId="27" type="noConversion"/>
  </si>
  <si>
    <t>Item</t>
    <phoneticPr fontId="27" type="noConversion"/>
  </si>
  <si>
    <t>Remark</t>
    <phoneticPr fontId="27" type="noConversion"/>
  </si>
  <si>
    <t>Histogram analysis</t>
    <phoneticPr fontId="27" type="noConversion"/>
  </si>
  <si>
    <t>ver 2.1.3 - 2210.23</t>
    <phoneticPr fontId="2" type="noConversion"/>
  </si>
  <si>
    <t>종합진단 "불쾌" 구간의 기준이 25이상부터를 30이상부터로 변경.</t>
    <phoneticPr fontId="2" type="noConversion"/>
  </si>
  <si>
    <t>30이하는 "화" 상태로 이동</t>
    <phoneticPr fontId="2" type="noConversion"/>
  </si>
  <si>
    <t>22.10.23</t>
    <phoneticPr fontId="27" type="noConversion"/>
  </si>
  <si>
    <t>0~35~60~</t>
    <phoneticPr fontId="27" type="noConversion"/>
  </si>
  <si>
    <t xml:space="preserve">범위 </t>
    <phoneticPr fontId="2" type="noConversion"/>
  </si>
  <si>
    <t>rage1</t>
    <phoneticPr fontId="2" type="noConversion"/>
  </si>
  <si>
    <t>rage2</t>
  </si>
  <si>
    <t>rage3</t>
  </si>
  <si>
    <t>rage4</t>
  </si>
  <si>
    <t>Low</t>
  </si>
  <si>
    <t>Middle</t>
  </si>
  <si>
    <t>High</t>
  </si>
  <si>
    <t>Very High</t>
  </si>
  <si>
    <t>Very High</t>
    <phoneticPr fontId="27" type="noConversion"/>
  </si>
  <si>
    <t>Very low</t>
  </si>
  <si>
    <t>极高</t>
    <phoneticPr fontId="27" type="noConversion"/>
  </si>
  <si>
    <t>极低</t>
    <phoneticPr fontId="27" type="noConversion"/>
  </si>
  <si>
    <t>v2.1이하 버전까지</t>
    <phoneticPr fontId="2" type="noConversion"/>
  </si>
  <si>
    <t>3분류</t>
    <phoneticPr fontId="2" type="noConversion"/>
  </si>
  <si>
    <t xml:space="preserve">15-40 </t>
    <phoneticPr fontId="27" type="noConversion"/>
  </si>
  <si>
    <t xml:space="preserve">45-80 </t>
    <phoneticPr fontId="2" type="noConversion"/>
  </si>
  <si>
    <t>뇌피로도</t>
    <phoneticPr fontId="62" type="noConversion"/>
  </si>
  <si>
    <t>-4 ~ -1.1 ~ 0</t>
    <phoneticPr fontId="62" type="noConversion"/>
  </si>
  <si>
    <t>0 이상</t>
    <phoneticPr fontId="62" type="noConversion"/>
  </si>
  <si>
    <t>건강</t>
  </si>
  <si>
    <t>-1.1  ~   0</t>
    <phoneticPr fontId="62" type="noConversion"/>
  </si>
  <si>
    <t>-4  ~  -1.1</t>
    <phoneticPr fontId="62" type="noConversion"/>
  </si>
  <si>
    <t>주의</t>
  </si>
  <si>
    <t>-4 이하</t>
    <phoneticPr fontId="62" type="noConversion"/>
  </si>
  <si>
    <t>v2.2</t>
    <phoneticPr fontId="2" type="noConversion"/>
  </si>
  <si>
    <t>-5 ~ -2 ~ 0</t>
    <phoneticPr fontId="62" type="noConversion"/>
  </si>
  <si>
    <t>-2  ~   0</t>
    <phoneticPr fontId="62" type="noConversion"/>
  </si>
  <si>
    <t>-5  ~  -2</t>
    <phoneticPr fontId="62" type="noConversion"/>
  </si>
  <si>
    <t>-5 이하</t>
    <phoneticPr fontId="62" type="noConversion"/>
  </si>
  <si>
    <t>양호 집단</t>
    <phoneticPr fontId="27" type="noConversion"/>
  </si>
  <si>
    <t>주의 집단</t>
    <phoneticPr fontId="27" type="noConversion"/>
  </si>
  <si>
    <t>양호 (G1)</t>
    <phoneticPr fontId="27" type="noConversion"/>
  </si>
  <si>
    <t>충동 상태 (R3)</t>
    <phoneticPr fontId="27" type="noConversion"/>
  </si>
  <si>
    <t>주의 (Y1)</t>
    <phoneticPr fontId="27" type="noConversion"/>
  </si>
  <si>
    <t>무기력 상태 (R2)</t>
    <phoneticPr fontId="27" type="noConversion"/>
  </si>
  <si>
    <t>우울 상태 (R1)</t>
    <phoneticPr fontId="27" type="noConversion"/>
  </si>
  <si>
    <t>화불쾌 상태 (R4)</t>
    <phoneticPr fontId="27" type="noConversion"/>
  </si>
  <si>
    <t>양호 상태입니다.</t>
    <phoneticPr fontId="27" type="noConversion"/>
  </si>
  <si>
    <t>주의 상태입니다.</t>
    <phoneticPr fontId="27" type="noConversion"/>
  </si>
  <si>
    <t>우울 상태입니다.</t>
    <phoneticPr fontId="27" type="noConversion"/>
  </si>
  <si>
    <t>화불쾌 상태입니다.</t>
    <phoneticPr fontId="27" type="noConversion"/>
  </si>
  <si>
    <t>화</t>
  </si>
  <si>
    <t>LGE용</t>
    <phoneticPr fontId="2" type="noConversion"/>
  </si>
  <si>
    <t>LGEUSA</t>
    <phoneticPr fontId="27" type="noConversion"/>
  </si>
  <si>
    <t>lge</t>
    <phoneticPr fontId="27" type="noConversion"/>
  </si>
  <si>
    <t>Report-뇌피로LGE</t>
    <phoneticPr fontId="27" type="noConversion"/>
  </si>
  <si>
    <t>Report-BrainFatigueLGE</t>
    <phoneticPr fontId="27" type="noConversion"/>
  </si>
  <si>
    <t>240205 업데이트</t>
    <phoneticPr fontId="27" type="noConversion"/>
  </si>
  <si>
    <t>N</t>
  </si>
  <si>
    <t>MMPI+TCI data</t>
    <phoneticPr fontId="27" type="noConversion"/>
  </si>
  <si>
    <t>Master Data (200228기준)</t>
    <phoneticPr fontId="27" type="noConversion"/>
  </si>
  <si>
    <t>군 신인성검사(231213) - 양호+관심주위 포함</t>
    <phoneticPr fontId="27" type="noConversion"/>
  </si>
  <si>
    <t>240214 업데이트</t>
    <phoneticPr fontId="27" type="noConversion"/>
  </si>
  <si>
    <t>이전버전 (ver 2.3버전까지)</t>
    <phoneticPr fontId="27" type="noConversion"/>
  </si>
  <si>
    <t>mean=</t>
    <phoneticPr fontId="27" type="noConversion"/>
  </si>
  <si>
    <t>stdev=</t>
    <phoneticPr fontId="27" type="noConversion"/>
  </si>
  <si>
    <t>mean=</t>
    <phoneticPr fontId="62" type="noConversion"/>
  </si>
  <si>
    <t>활력도=1.0일때 y값=10.316235%, 활력도=2.0일때 y값=93.103138%</t>
    <phoneticPr fontId="27" type="noConversion"/>
  </si>
  <si>
    <t>활력도=2.5일때 y값=80%가 되도록 조정  (활력도=1.0일때 y값=20%임)</t>
    <phoneticPr fontId="27" type="noConversion"/>
  </si>
  <si>
    <t>v2.3까지</t>
    <phoneticPr fontId="27" type="noConversion"/>
  </si>
  <si>
    <t>0~1~2.5~</t>
    <phoneticPr fontId="27" type="noConversion"/>
  </si>
  <si>
    <t>확률계산기</t>
    <phoneticPr fontId="27" type="noConversion"/>
  </si>
  <si>
    <t>활력도=2.5일때 y값=80%가 되도록 조정  (활력도=1.0일때 y값=10.3396717%임) ---&gt;최종</t>
    <phoneticPr fontId="27" type="noConversion"/>
  </si>
  <si>
    <t>활력도=2.5일때 y값=80%가 되도록 조정  (활력도=1.0일때 y값=4.6164%임)</t>
    <phoneticPr fontId="27" type="noConversion"/>
  </si>
  <si>
    <t xml:space="preserve"> (ver 2.4버전 이후)</t>
    <phoneticPr fontId="27" type="noConversion"/>
  </si>
  <si>
    <t>활력도=2.25일때 y값=90%가 되도록 조정 (활력도=1.0일때 y값=22.776729%임)</t>
    <phoneticPr fontId="27" type="noConversion"/>
  </si>
  <si>
    <t>v2.4(24.1.14)</t>
    <phoneticPr fontId="27" type="noConversion"/>
  </si>
  <si>
    <t>확률값</t>
    <phoneticPr fontId="27" type="noConversion"/>
  </si>
  <si>
    <t>Stability</t>
    <phoneticPr fontId="27" type="noConversion"/>
  </si>
  <si>
    <t>쾌불쾌 * 심리안정성</t>
    <phoneticPr fontId="27" type="noConversion"/>
  </si>
  <si>
    <t>쾌불쾌 * 활력도</t>
    <phoneticPr fontId="27" type="noConversion"/>
  </si>
  <si>
    <t>활력도(확률)</t>
    <phoneticPr fontId="27" type="noConversion"/>
  </si>
  <si>
    <t>name2</t>
    <phoneticPr fontId="27" type="noConversion"/>
  </si>
  <si>
    <t>id</t>
    <phoneticPr fontId="27" type="noConversion"/>
  </si>
  <si>
    <t>age</t>
    <phoneticPr fontId="27" type="noConversion"/>
  </si>
  <si>
    <t>location</t>
    <phoneticPr fontId="27" type="noConversion"/>
  </si>
  <si>
    <t>remark</t>
    <phoneticPr fontId="27" type="noConversion"/>
  </si>
  <si>
    <t>Vibra Emotional Pathway</t>
    <phoneticPr fontId="27" type="noConversion"/>
  </si>
  <si>
    <t>감성 상태 검사</t>
    <phoneticPr fontId="27" type="noConversion"/>
  </si>
  <si>
    <t>Emotional Examination Result</t>
    <phoneticPr fontId="27" type="noConversion"/>
  </si>
  <si>
    <t>Emotional Pathway</t>
    <phoneticPr fontId="27" type="noConversion"/>
  </si>
  <si>
    <t>Pleasure</t>
    <phoneticPr fontId="27" type="noConversion"/>
  </si>
  <si>
    <t>Displeasure</t>
    <phoneticPr fontId="27" type="noConversion"/>
  </si>
  <si>
    <t>Emotional State</t>
    <phoneticPr fontId="27" type="noConversion"/>
  </si>
  <si>
    <t>Exciting-Thrill</t>
    <phoneticPr fontId="27" type="noConversion"/>
  </si>
  <si>
    <t>Anxiety-Displeasure</t>
    <phoneticPr fontId="27" type="noConversion"/>
  </si>
  <si>
    <t>Depression-Legarthy</t>
    <phoneticPr fontId="27" type="noConversion"/>
  </si>
  <si>
    <t>우울-무기력</t>
    <phoneticPr fontId="27" type="noConversion"/>
  </si>
  <si>
    <t>Stable-Comfort</t>
    <phoneticPr fontId="27" type="noConversion"/>
  </si>
  <si>
    <t>Pleasure-Displeasure</t>
    <phoneticPr fontId="27" type="noConversion"/>
  </si>
  <si>
    <t>Pleasant-Joyful state</t>
    <phoneticPr fontId="27" type="noConversion"/>
  </si>
  <si>
    <t>즐거움-기쁨</t>
    <phoneticPr fontId="27" type="noConversion"/>
  </si>
  <si>
    <t>Need to respond</t>
    <phoneticPr fontId="27" type="noConversion"/>
  </si>
  <si>
    <t>대응필요</t>
    <phoneticPr fontId="27" type="noConversion"/>
  </si>
  <si>
    <t>Fatigue</t>
    <phoneticPr fontId="27" type="noConversion"/>
  </si>
  <si>
    <t>Vitality state</t>
    <phoneticPr fontId="27" type="noConversion"/>
  </si>
  <si>
    <t>생기-활력</t>
    <phoneticPr fontId="27" type="noConversion"/>
  </si>
  <si>
    <t>쾌-불쾌</t>
  </si>
  <si>
    <t>Emotional word</t>
    <phoneticPr fontId="27" type="noConversion"/>
  </si>
  <si>
    <t>감정단어</t>
    <phoneticPr fontId="27" type="noConversion"/>
  </si>
  <si>
    <t>단계</t>
    <phoneticPr fontId="27" type="noConversion"/>
  </si>
  <si>
    <t>Step</t>
    <phoneticPr fontId="27" type="noConversion"/>
  </si>
  <si>
    <t>단계별 감성상태</t>
    <phoneticPr fontId="27" type="noConversion"/>
  </si>
  <si>
    <t>Emotional state by step</t>
    <phoneticPr fontId="27" type="noConversion"/>
  </si>
  <si>
    <t>단계1</t>
    <phoneticPr fontId="27" type="noConversion"/>
  </si>
  <si>
    <t>단계2</t>
  </si>
  <si>
    <t>단계3</t>
  </si>
  <si>
    <t>단계4</t>
  </si>
  <si>
    <t>단계5</t>
  </si>
  <si>
    <t>단계6</t>
  </si>
  <si>
    <t>단계7</t>
  </si>
  <si>
    <t>단계8</t>
  </si>
  <si>
    <t>단계9</t>
  </si>
  <si>
    <t>단계10</t>
  </si>
  <si>
    <t>Step1</t>
    <phoneticPr fontId="27" type="noConversion"/>
  </si>
  <si>
    <t>Step2</t>
  </si>
  <si>
    <t>Step3</t>
  </si>
  <si>
    <t>Step4</t>
  </si>
  <si>
    <t>Step5</t>
  </si>
  <si>
    <t>Step6</t>
  </si>
  <si>
    <t>Step7</t>
  </si>
  <si>
    <t>Step8</t>
  </si>
  <si>
    <t>Step9</t>
  </si>
  <si>
    <t>Step10</t>
  </si>
  <si>
    <t>High vitality (100%)</t>
    <phoneticPr fontId="27" type="noConversion"/>
  </si>
  <si>
    <t>Low vitality (0%)</t>
    <phoneticPr fontId="27" type="noConversion"/>
  </si>
  <si>
    <t>고활력도 (100%)</t>
    <phoneticPr fontId="27" type="noConversion"/>
  </si>
  <si>
    <r>
      <t>高</t>
    </r>
    <r>
      <rPr>
        <sz val="11"/>
        <color theme="1"/>
        <rFont val="새굴림"/>
        <family val="1"/>
        <charset val="129"/>
      </rPr>
      <t>活力</t>
    </r>
    <r>
      <rPr>
        <sz val="11"/>
        <color theme="1"/>
        <rFont val="맑은 고딕"/>
        <family val="3"/>
        <charset val="129"/>
        <scheme val="minor"/>
      </rPr>
      <t>（100%）</t>
    </r>
    <phoneticPr fontId="27" type="noConversion"/>
  </si>
  <si>
    <r>
      <t>低</t>
    </r>
    <r>
      <rPr>
        <sz val="11"/>
        <color theme="1"/>
        <rFont val="새굴림"/>
        <family val="1"/>
        <charset val="129"/>
      </rPr>
      <t>活力</t>
    </r>
    <r>
      <rPr>
        <sz val="11"/>
        <color theme="1"/>
        <rFont val="맑은 고딕"/>
        <family val="3"/>
        <charset val="129"/>
        <scheme val="minor"/>
      </rPr>
      <t>（0%）</t>
    </r>
    <phoneticPr fontId="27" type="noConversion"/>
  </si>
  <si>
    <r>
      <t>불안정 Unstable 不</t>
    </r>
    <r>
      <rPr>
        <sz val="11"/>
        <color theme="1"/>
        <rFont val="새굴림"/>
        <family val="1"/>
        <charset val="129"/>
      </rPr>
      <t>稳</t>
    </r>
    <r>
      <rPr>
        <sz val="11"/>
        <color theme="1"/>
        <rFont val="맑은 고딕"/>
        <family val="3"/>
        <charset val="129"/>
        <scheme val="minor"/>
      </rPr>
      <t>定（0%）</t>
    </r>
    <phoneticPr fontId="27" type="noConversion"/>
  </si>
  <si>
    <r>
      <rPr>
        <sz val="11"/>
        <color theme="1"/>
        <rFont val="새굴림"/>
        <family val="1"/>
        <charset val="129"/>
      </rPr>
      <t>안정 Stable 稳</t>
    </r>
    <r>
      <rPr>
        <sz val="11"/>
        <color theme="1"/>
        <rFont val="맑은 고딕"/>
        <family val="3"/>
        <charset val="129"/>
        <scheme val="minor"/>
      </rPr>
      <t>定（100%）</t>
    </r>
    <phoneticPr fontId="27" type="noConversion"/>
  </si>
  <si>
    <t>고흥분도 excitement (100%)</t>
    <phoneticPr fontId="27" type="noConversion"/>
  </si>
  <si>
    <t>저흥분도 excitement (0%)</t>
    <phoneticPr fontId="27" type="noConversion"/>
  </si>
  <si>
    <t>각성 Awakening</t>
    <phoneticPr fontId="27" type="noConversion"/>
  </si>
  <si>
    <t>이완 Relaxation</t>
    <phoneticPr fontId="27" type="noConversion"/>
  </si>
  <si>
    <r>
      <t>고흥분도 High excitement 高</t>
    </r>
    <r>
      <rPr>
        <sz val="11"/>
        <color theme="1"/>
        <rFont val="Microsoft YaHei"/>
        <family val="3"/>
        <charset val="134"/>
      </rPr>
      <t>兴奋</t>
    </r>
    <phoneticPr fontId="27" type="noConversion"/>
  </si>
  <si>
    <r>
      <t>저흥분도 Low excitement 低</t>
    </r>
    <r>
      <rPr>
        <sz val="11"/>
        <color theme="1"/>
        <rFont val="Microsoft YaHei"/>
        <family val="3"/>
        <charset val="134"/>
      </rPr>
      <t>兴奋</t>
    </r>
    <phoneticPr fontId="27" type="noConversion"/>
  </si>
  <si>
    <r>
      <t>高</t>
    </r>
    <r>
      <rPr>
        <sz val="11"/>
        <color theme="1"/>
        <rFont val="새굴림"/>
        <family val="1"/>
        <charset val="129"/>
      </rPr>
      <t>活力</t>
    </r>
    <phoneticPr fontId="27" type="noConversion"/>
  </si>
  <si>
    <r>
      <t>低</t>
    </r>
    <r>
      <rPr>
        <sz val="11"/>
        <color theme="1"/>
        <rFont val="새굴림"/>
        <family val="1"/>
        <charset val="129"/>
      </rPr>
      <t>活力</t>
    </r>
    <phoneticPr fontId="27" type="noConversion"/>
  </si>
  <si>
    <t>High vitality</t>
    <phoneticPr fontId="27" type="noConversion"/>
  </si>
  <si>
    <t>Low vitality</t>
    <phoneticPr fontId="27" type="noConversion"/>
  </si>
  <si>
    <t>각성-이완 Awakening-Relaxation</t>
    <phoneticPr fontId="27" type="noConversion"/>
  </si>
  <si>
    <t>흥분도 Excitement</t>
    <phoneticPr fontId="27" type="noConversion"/>
  </si>
  <si>
    <t>활력도 Vitality</t>
    <phoneticPr fontId="27" type="noConversion"/>
  </si>
  <si>
    <t>고활력도</t>
    <phoneticPr fontId="27" type="noConversion"/>
  </si>
  <si>
    <t>저활력도</t>
    <phoneticPr fontId="27" type="noConversion"/>
  </si>
  <si>
    <t>고활력도 High vitality 高活力</t>
    <phoneticPr fontId="27" type="noConversion"/>
  </si>
  <si>
    <t>저활력도 Low vitality 低活力</t>
    <phoneticPr fontId="27" type="noConversion"/>
  </si>
  <si>
    <t>저활력도 (0%)</t>
    <phoneticPr fontId="27" type="noConversion"/>
  </si>
  <si>
    <t>고활력도 (100%) High vitality (100%) 高活力（100%）</t>
    <phoneticPr fontId="27" type="noConversion"/>
  </si>
  <si>
    <t>저활력도 (0%) Low vitality (0%) 低活力（0%）</t>
    <phoneticPr fontId="27" type="noConversion"/>
  </si>
  <si>
    <t>마음 상태 [쾌-불쾌 상태와 활력도 관계]</t>
    <phoneticPr fontId="27" type="noConversion"/>
  </si>
  <si>
    <t>v2.4.2(24.5.2)</t>
    <phoneticPr fontId="27" type="noConversion"/>
  </si>
  <si>
    <t>y축 감정라벨을 역순으로 수정(아래에서 0~위로 100방향)</t>
    <phoneticPr fontId="27" type="noConversion"/>
  </si>
  <si>
    <t>뚜껑열리는</t>
    <phoneticPr fontId="62" type="noConversion"/>
  </si>
  <si>
    <t>안절부절한</t>
    <phoneticPr fontId="62" type="noConversion"/>
  </si>
  <si>
    <t>즐거운</t>
    <phoneticPr fontId="62" type="noConversion"/>
  </si>
  <si>
    <t>낙천적인</t>
    <phoneticPr fontId="62" type="noConversion"/>
  </si>
  <si>
    <t>행복이 넘치는</t>
    <phoneticPr fontId="62" type="noConversion"/>
  </si>
  <si>
    <t>답답한</t>
    <phoneticPr fontId="62" type="noConversion"/>
  </si>
  <si>
    <t>심각한</t>
    <phoneticPr fontId="62" type="noConversion"/>
  </si>
  <si>
    <t>의욕을 꺽는</t>
    <phoneticPr fontId="62" type="noConversion"/>
  </si>
  <si>
    <t>좌절된</t>
    <phoneticPr fontId="62" type="noConversion"/>
  </si>
  <si>
    <t>힘이 다 빠진</t>
    <phoneticPr fontId="62" type="noConversion"/>
  </si>
  <si>
    <t>안심하는</t>
    <phoneticPr fontId="62" type="noConversion"/>
  </si>
  <si>
    <t>안일한</t>
    <phoneticPr fontId="62" type="noConversion"/>
  </si>
  <si>
    <t>휴식하는</t>
    <phoneticPr fontId="62" type="noConversion"/>
  </si>
  <si>
    <t>긍정적인-&gt;낙관적인</t>
    <phoneticPr fontId="27" type="noConversion"/>
  </si>
  <si>
    <t>낙관적인-&gt;낙천적인</t>
    <phoneticPr fontId="27" type="noConversion"/>
  </si>
  <si>
    <t>더없이 행복한-&gt;행복이 넘치는</t>
    <phoneticPr fontId="27" type="noConversion"/>
  </si>
  <si>
    <t>낙담한-&gt;의욕을 꺽는</t>
    <phoneticPr fontId="27" type="noConversion"/>
  </si>
  <si>
    <t>뚱한-&gt;시무룩한</t>
    <phoneticPr fontId="27" type="noConversion"/>
  </si>
  <si>
    <t>기죽은-&gt;좌절된</t>
    <phoneticPr fontId="27" type="noConversion"/>
  </si>
  <si>
    <t>소모된-&gt;힘이 다 빠진</t>
    <phoneticPr fontId="27" type="noConversion"/>
  </si>
  <si>
    <t>평온한-&gt;침착한</t>
    <phoneticPr fontId="27" type="noConversion"/>
  </si>
  <si>
    <t>안전한-&gt;안심하는</t>
    <phoneticPr fontId="27" type="noConversion"/>
  </si>
  <si>
    <t>흐뭇한-&gt;안일한</t>
    <phoneticPr fontId="27" type="noConversion"/>
  </si>
  <si>
    <t>편안한-&gt;휴식하는</t>
    <phoneticPr fontId="27" type="noConversion"/>
  </si>
  <si>
    <t>편한-&gt;편안한</t>
    <phoneticPr fontId="27" type="noConversion"/>
  </si>
  <si>
    <t>침착한-&gt;평온한</t>
    <phoneticPr fontId="27" type="noConversion"/>
  </si>
  <si>
    <t>공황에 빠진-&gt;뚜껑열리는</t>
    <phoneticPr fontId="27" type="noConversion"/>
  </si>
  <si>
    <t>뚜껑열리는</t>
    <phoneticPr fontId="27" type="noConversion"/>
  </si>
  <si>
    <t>좌절한-&gt;불만스러운-&gt;좌절한</t>
    <phoneticPr fontId="27" type="noConversion"/>
  </si>
  <si>
    <t>좌절한</t>
    <phoneticPr fontId="27" type="noConversion"/>
  </si>
  <si>
    <t>긴장한-&gt;초조해 하는-&gt;신경예민한-&gt;긴장한</t>
    <phoneticPr fontId="27" type="noConversion"/>
  </si>
  <si>
    <t>긴장한</t>
    <phoneticPr fontId="27" type="noConversion"/>
  </si>
  <si>
    <t>안절부절한</t>
    <phoneticPr fontId="27" type="noConversion"/>
  </si>
  <si>
    <t>안절부절못하는-&gt;안절부절한</t>
    <phoneticPr fontId="27" type="noConversion"/>
  </si>
  <si>
    <t>기쁜</t>
    <phoneticPr fontId="27" type="noConversion"/>
  </si>
  <si>
    <t>집중하는-&gt;기쁜</t>
    <phoneticPr fontId="27" type="noConversion"/>
  </si>
  <si>
    <t>즐거운</t>
    <phoneticPr fontId="27" type="noConversion"/>
  </si>
  <si>
    <t>기쁜-&gt;즐거운</t>
    <phoneticPr fontId="27" type="noConversion"/>
  </si>
  <si>
    <t>답답한</t>
    <phoneticPr fontId="27" type="noConversion"/>
  </si>
  <si>
    <t>소외된-&gt;답답한</t>
    <phoneticPr fontId="27" type="noConversion"/>
  </si>
  <si>
    <t>심각한</t>
    <phoneticPr fontId="27" type="noConversion"/>
  </si>
  <si>
    <t>가망 없는-&gt;심각한</t>
    <phoneticPr fontId="27" type="noConversion"/>
  </si>
  <si>
    <t>Enraged</t>
    <phoneticPr fontId="62" type="noConversion"/>
  </si>
  <si>
    <t>Livid</t>
    <phoneticPr fontId="62" type="noConversion"/>
  </si>
  <si>
    <t>Fuming</t>
    <phoneticPr fontId="62" type="noConversion"/>
  </si>
  <si>
    <t>Anxious</t>
    <phoneticPr fontId="62" type="noConversion"/>
  </si>
  <si>
    <t>Replused</t>
    <phoneticPr fontId="62" type="noConversion"/>
  </si>
  <si>
    <t>Panicked</t>
    <phoneticPr fontId="62" type="noConversion"/>
  </si>
  <si>
    <t>Furious</t>
    <phoneticPr fontId="62" type="noConversion"/>
  </si>
  <si>
    <t>Frightened</t>
    <phoneticPr fontId="62" type="noConversion"/>
  </si>
  <si>
    <t>Apprehensive</t>
    <phoneticPr fontId="62" type="noConversion"/>
  </si>
  <si>
    <t>Troubled</t>
    <phoneticPr fontId="62" type="noConversion"/>
  </si>
  <si>
    <t>Stressed</t>
    <phoneticPr fontId="62" type="noConversion"/>
  </si>
  <si>
    <t>Frustrated</t>
    <phoneticPr fontId="62" type="noConversion"/>
  </si>
  <si>
    <t>Angry</t>
    <phoneticPr fontId="62" type="noConversion"/>
  </si>
  <si>
    <t>Worried</t>
    <phoneticPr fontId="62" type="noConversion"/>
  </si>
  <si>
    <t>Concerned</t>
    <phoneticPr fontId="62" type="noConversion"/>
  </si>
  <si>
    <t>Jittery</t>
    <phoneticPr fontId="62" type="noConversion"/>
  </si>
  <si>
    <t>Tense</t>
    <phoneticPr fontId="62" type="noConversion"/>
  </si>
  <si>
    <t>Nervous</t>
    <phoneticPr fontId="62" type="noConversion"/>
  </si>
  <si>
    <t>Irristed</t>
    <phoneticPr fontId="62" type="noConversion"/>
  </si>
  <si>
    <t>Uneasy</t>
    <phoneticPr fontId="62" type="noConversion"/>
  </si>
  <si>
    <t>Shocked</t>
    <phoneticPr fontId="62" type="noConversion"/>
  </si>
  <si>
    <t>Stunned</t>
    <phoneticPr fontId="62" type="noConversion"/>
  </si>
  <si>
    <t>Restless</t>
    <phoneticPr fontId="62" type="noConversion"/>
  </si>
  <si>
    <t>Annoyed</t>
    <phoneticPr fontId="62" type="noConversion"/>
  </si>
  <si>
    <t>Peeved</t>
    <phoneticPr fontId="62" type="noConversion"/>
  </si>
  <si>
    <t>Surprised</t>
    <phoneticPr fontId="62" type="noConversion"/>
  </si>
  <si>
    <t>Hyper</t>
    <phoneticPr fontId="62" type="noConversion"/>
  </si>
  <si>
    <t>Energized</t>
    <phoneticPr fontId="62" type="noConversion"/>
  </si>
  <si>
    <t>Pleased</t>
    <phoneticPr fontId="62" type="noConversion"/>
  </si>
  <si>
    <t>Pleasant</t>
    <phoneticPr fontId="62" type="noConversion"/>
  </si>
  <si>
    <t>Upbeat</t>
    <phoneticPr fontId="62" type="noConversion"/>
  </si>
  <si>
    <t>Cheerful</t>
    <phoneticPr fontId="62" type="noConversion"/>
  </si>
  <si>
    <t>Lively</t>
    <phoneticPr fontId="62" type="noConversion"/>
  </si>
  <si>
    <t>Focused</t>
    <phoneticPr fontId="62" type="noConversion"/>
  </si>
  <si>
    <t>Joyful</t>
    <phoneticPr fontId="62" type="noConversion"/>
  </si>
  <si>
    <t>Festive</t>
    <phoneticPr fontId="62" type="noConversion"/>
  </si>
  <si>
    <t>Motivated</t>
    <phoneticPr fontId="62" type="noConversion"/>
  </si>
  <si>
    <t>Excited</t>
    <phoneticPr fontId="62" type="noConversion"/>
  </si>
  <si>
    <t>Happy</t>
    <phoneticPr fontId="62" type="noConversion"/>
  </si>
  <si>
    <t>Hopeful</t>
    <phoneticPr fontId="62" type="noConversion"/>
  </si>
  <si>
    <t>Exhilarated</t>
    <phoneticPr fontId="62" type="noConversion"/>
  </si>
  <si>
    <t>Inspired</t>
    <phoneticPr fontId="62" type="noConversion"/>
  </si>
  <si>
    <t>Optimistic</t>
    <phoneticPr fontId="62" type="noConversion"/>
  </si>
  <si>
    <t>Proud</t>
    <phoneticPr fontId="62" type="noConversion"/>
  </si>
  <si>
    <t>Playful</t>
    <phoneticPr fontId="62" type="noConversion"/>
  </si>
  <si>
    <t>Ecstatic</t>
    <phoneticPr fontId="62" type="noConversion"/>
  </si>
  <si>
    <t>Elated</t>
    <phoneticPr fontId="62" type="noConversion"/>
  </si>
  <si>
    <t>Enthusiastic</t>
    <phoneticPr fontId="62" type="noConversion"/>
  </si>
  <si>
    <t>Thrilled</t>
    <phoneticPr fontId="62" type="noConversion"/>
  </si>
  <si>
    <t>Blissful</t>
    <phoneticPr fontId="62" type="noConversion"/>
  </si>
  <si>
    <t>Disgusted</t>
    <phoneticPr fontId="62" type="noConversion"/>
  </si>
  <si>
    <t>Pessimistic</t>
    <phoneticPr fontId="62" type="noConversion"/>
  </si>
  <si>
    <t>Alienated</t>
    <phoneticPr fontId="62" type="noConversion"/>
  </si>
  <si>
    <t>Despondent</t>
    <phoneticPr fontId="62" type="noConversion"/>
  </si>
  <si>
    <t>Despair</t>
    <phoneticPr fontId="62" type="noConversion"/>
  </si>
  <si>
    <t>Glum</t>
    <phoneticPr fontId="62" type="noConversion"/>
  </si>
  <si>
    <t>Morose</t>
    <phoneticPr fontId="62" type="noConversion"/>
  </si>
  <si>
    <t>Miserable</t>
    <phoneticPr fontId="62" type="noConversion"/>
  </si>
  <si>
    <t>Depressed</t>
    <phoneticPr fontId="62" type="noConversion"/>
  </si>
  <si>
    <t>Hopeless</t>
    <phoneticPr fontId="62" type="noConversion"/>
  </si>
  <si>
    <t>Disappointed</t>
    <phoneticPr fontId="62" type="noConversion"/>
  </si>
  <si>
    <t>Discouraged</t>
    <phoneticPr fontId="62" type="noConversion"/>
  </si>
  <si>
    <t>Lonely</t>
    <phoneticPr fontId="62" type="noConversion"/>
  </si>
  <si>
    <t>Sullen</t>
    <phoneticPr fontId="62" type="noConversion"/>
  </si>
  <si>
    <t>Desolate</t>
    <phoneticPr fontId="62" type="noConversion"/>
  </si>
  <si>
    <t>Down</t>
    <phoneticPr fontId="62" type="noConversion"/>
  </si>
  <si>
    <t>Sad</t>
    <phoneticPr fontId="62" type="noConversion"/>
  </si>
  <si>
    <t>Disheartened</t>
    <phoneticPr fontId="62" type="noConversion"/>
  </si>
  <si>
    <t>Exhausted</t>
    <phoneticPr fontId="62" type="noConversion"/>
  </si>
  <si>
    <t>Spent</t>
    <phoneticPr fontId="62" type="noConversion"/>
  </si>
  <si>
    <t>Apathetic</t>
    <phoneticPr fontId="62" type="noConversion"/>
  </si>
  <si>
    <t>Bored</t>
    <phoneticPr fontId="62" type="noConversion"/>
  </si>
  <si>
    <t>Tired</t>
    <phoneticPr fontId="62" type="noConversion"/>
  </si>
  <si>
    <t>Fatigued</t>
    <phoneticPr fontId="62" type="noConversion"/>
  </si>
  <si>
    <t>Drained</t>
    <phoneticPr fontId="62" type="noConversion"/>
  </si>
  <si>
    <t>At Ease</t>
    <phoneticPr fontId="62" type="noConversion"/>
  </si>
  <si>
    <t>Calm</t>
    <phoneticPr fontId="62" type="noConversion"/>
  </si>
  <si>
    <t>Relaxed</t>
    <phoneticPr fontId="62" type="noConversion"/>
  </si>
  <si>
    <t>Mellow</t>
    <phoneticPr fontId="62" type="noConversion"/>
  </si>
  <si>
    <t>Sleepy</t>
    <phoneticPr fontId="62" type="noConversion"/>
  </si>
  <si>
    <t>Easygoing</t>
    <phoneticPr fontId="62" type="noConversion"/>
  </si>
  <si>
    <t>Secure</t>
    <phoneticPr fontId="62" type="noConversion"/>
  </si>
  <si>
    <t>Chill</t>
    <phoneticPr fontId="62" type="noConversion"/>
  </si>
  <si>
    <t>Thoughtful</t>
    <phoneticPr fontId="62" type="noConversion"/>
  </si>
  <si>
    <t>Complacent</t>
    <phoneticPr fontId="62" type="noConversion"/>
  </si>
  <si>
    <t>Content</t>
    <phoneticPr fontId="62" type="noConversion"/>
  </si>
  <si>
    <t>Satisfied</t>
    <phoneticPr fontId="62" type="noConversion"/>
  </si>
  <si>
    <t>Restful</t>
    <phoneticPr fontId="62" type="noConversion"/>
  </si>
  <si>
    <t>Peaceful</t>
    <phoneticPr fontId="62" type="noConversion"/>
  </si>
  <si>
    <t>Tranquil</t>
    <phoneticPr fontId="62" type="noConversion"/>
  </si>
  <si>
    <t>Loving</t>
    <phoneticPr fontId="62" type="noConversion"/>
  </si>
  <si>
    <t>Grateful</t>
    <phoneticPr fontId="62" type="noConversion"/>
  </si>
  <si>
    <t>Blessed</t>
    <phoneticPr fontId="62" type="noConversion"/>
  </si>
  <si>
    <t>Comfortable</t>
    <phoneticPr fontId="62" type="noConversion"/>
  </si>
  <si>
    <t>Cozy</t>
    <phoneticPr fontId="62" type="noConversion"/>
  </si>
  <si>
    <t>Fulfilled</t>
    <phoneticPr fontId="62" type="noConversion"/>
  </si>
  <si>
    <t>Touched</t>
    <phoneticPr fontId="62" type="noConversion"/>
  </si>
  <si>
    <t>Balanced</t>
    <phoneticPr fontId="62" type="noConversion"/>
  </si>
  <si>
    <t>Carefree</t>
    <phoneticPr fontId="62" type="noConversion"/>
  </si>
  <si>
    <t>Serene</t>
    <phoneticPr fontId="62" type="noConversion"/>
  </si>
  <si>
    <r>
      <t>情</t>
    </r>
    <r>
      <rPr>
        <b/>
        <sz val="11"/>
        <color theme="1"/>
        <rFont val="Microsoft YaHei"/>
        <family val="3"/>
        <charset val="134"/>
      </rPr>
      <t>绪尺度</t>
    </r>
    <phoneticPr fontId="27" type="noConversion"/>
  </si>
  <si>
    <r>
      <t>情</t>
    </r>
    <r>
      <rPr>
        <sz val="11"/>
        <color theme="1"/>
        <rFont val="Microsoft YaHei"/>
        <family val="3"/>
        <charset val="134"/>
      </rPr>
      <t>绪尺度</t>
    </r>
    <phoneticPr fontId="27" type="noConversion"/>
  </si>
  <si>
    <t>低活力  Low Energy</t>
    <phoneticPr fontId="27" type="noConversion"/>
  </si>
  <si>
    <t>高活力  High Energy</t>
    <phoneticPr fontId="27" type="noConversion"/>
  </si>
  <si>
    <t>不快  Low Pleasantness</t>
    <phoneticPr fontId="27" type="noConversion"/>
  </si>
  <si>
    <t>快  High Pleasantness</t>
    <phoneticPr fontId="27" type="noConversion"/>
  </si>
  <si>
    <r>
      <t>激</t>
    </r>
    <r>
      <rPr>
        <sz val="11"/>
        <color theme="0"/>
        <rFont val="NSimSun"/>
        <family val="3"/>
        <charset val="134"/>
      </rPr>
      <t>愤</t>
    </r>
    <r>
      <rPr>
        <sz val="11"/>
        <color theme="0"/>
        <rFont val="돋움"/>
        <family val="3"/>
        <charset val="129"/>
      </rPr>
      <t>的</t>
    </r>
    <phoneticPr fontId="62" type="noConversion"/>
  </si>
  <si>
    <t>激怒的</t>
    <phoneticPr fontId="62" type="noConversion"/>
  </si>
  <si>
    <r>
      <rPr>
        <sz val="11"/>
        <color theme="0"/>
        <rFont val="FangSong"/>
        <family val="3"/>
        <charset val="134"/>
      </rPr>
      <t>讨厌</t>
    </r>
    <r>
      <rPr>
        <sz val="11"/>
        <color theme="0"/>
        <rFont val="돋움"/>
        <family val="3"/>
        <charset val="129"/>
      </rPr>
      <t>的</t>
    </r>
    <phoneticPr fontId="62" type="noConversion"/>
  </si>
  <si>
    <r>
      <t>焦</t>
    </r>
    <r>
      <rPr>
        <sz val="11"/>
        <color theme="0"/>
        <rFont val="FangSong"/>
        <family val="3"/>
        <charset val="134"/>
      </rPr>
      <t>虑</t>
    </r>
    <phoneticPr fontId="62" type="noConversion"/>
  </si>
  <si>
    <t>不快的</t>
    <phoneticPr fontId="62" type="noConversion"/>
  </si>
  <si>
    <t>陷入恐慌的</t>
    <phoneticPr fontId="62" type="noConversion"/>
  </si>
  <si>
    <t>狂怒的</t>
    <phoneticPr fontId="62" type="noConversion"/>
  </si>
  <si>
    <r>
      <t>恐</t>
    </r>
    <r>
      <rPr>
        <sz val="11"/>
        <color theme="0"/>
        <rFont val="MS Gothic"/>
        <family val="3"/>
        <charset val="128"/>
      </rPr>
      <t>惧</t>
    </r>
    <phoneticPr fontId="62" type="noConversion"/>
  </si>
  <si>
    <r>
      <rPr>
        <sz val="11"/>
        <color theme="0"/>
        <rFont val="FangSong"/>
        <family val="3"/>
        <charset val="134"/>
      </rPr>
      <t>忧虑</t>
    </r>
    <r>
      <rPr>
        <sz val="11"/>
        <color theme="0"/>
        <rFont val="돋움"/>
        <family val="3"/>
        <charset val="129"/>
      </rPr>
      <t>的</t>
    </r>
    <phoneticPr fontId="62" type="noConversion"/>
  </si>
  <si>
    <r>
      <t>麻</t>
    </r>
    <r>
      <rPr>
        <sz val="11"/>
        <color theme="0"/>
        <rFont val="FangSong"/>
        <family val="3"/>
        <charset val="134"/>
      </rPr>
      <t>烦</t>
    </r>
    <phoneticPr fontId="62" type="noConversion"/>
  </si>
  <si>
    <r>
      <rPr>
        <sz val="11"/>
        <color theme="0"/>
        <rFont val="NSimSun"/>
        <family val="3"/>
        <charset val="134"/>
      </rPr>
      <t>压</t>
    </r>
    <r>
      <rPr>
        <sz val="11"/>
        <color theme="0"/>
        <rFont val="돋움"/>
        <family val="3"/>
        <charset val="129"/>
      </rPr>
      <t>力</t>
    </r>
    <phoneticPr fontId="62" type="noConversion"/>
  </si>
  <si>
    <t>挫折的</t>
    <phoneticPr fontId="62" type="noConversion"/>
  </si>
  <si>
    <t>生气的</t>
    <phoneticPr fontId="62" type="noConversion"/>
  </si>
  <si>
    <r>
      <rPr>
        <sz val="11"/>
        <color theme="0"/>
        <rFont val="FangSong"/>
        <family val="3"/>
        <charset val="134"/>
      </rPr>
      <t>忧</t>
    </r>
    <r>
      <rPr>
        <sz val="11"/>
        <color theme="0"/>
        <rFont val="돋움"/>
        <family val="3"/>
        <charset val="129"/>
      </rPr>
      <t>心的</t>
    </r>
    <phoneticPr fontId="62" type="noConversion"/>
  </si>
  <si>
    <t>担心的</t>
    <phoneticPr fontId="62" type="noConversion"/>
  </si>
  <si>
    <t>焦躁的</t>
    <phoneticPr fontId="62" type="noConversion"/>
  </si>
  <si>
    <r>
      <t>神</t>
    </r>
    <r>
      <rPr>
        <sz val="11"/>
        <color theme="0"/>
        <rFont val="FangSong"/>
        <family val="3"/>
        <charset val="134"/>
      </rPr>
      <t>经</t>
    </r>
    <r>
      <rPr>
        <sz val="11"/>
        <color theme="0"/>
        <rFont val="돋움"/>
        <family val="3"/>
        <charset val="129"/>
      </rPr>
      <t>敏</t>
    </r>
    <r>
      <rPr>
        <sz val="11"/>
        <color theme="0"/>
        <rFont val="FangSong"/>
        <family val="3"/>
        <charset val="134"/>
      </rPr>
      <t>锐</t>
    </r>
    <r>
      <rPr>
        <sz val="11"/>
        <color theme="0"/>
        <rFont val="돋움"/>
        <family val="3"/>
        <charset val="129"/>
      </rPr>
      <t>的</t>
    </r>
    <phoneticPr fontId="62" type="noConversion"/>
  </si>
  <si>
    <r>
      <rPr>
        <sz val="11"/>
        <color theme="0"/>
        <rFont val="FangSong"/>
        <family val="3"/>
        <charset val="134"/>
      </rPr>
      <t>紧张</t>
    </r>
    <r>
      <rPr>
        <sz val="11"/>
        <color theme="0"/>
        <rFont val="돋움"/>
        <family val="3"/>
        <charset val="129"/>
      </rPr>
      <t>的</t>
    </r>
    <phoneticPr fontId="62" type="noConversion"/>
  </si>
  <si>
    <t>恼火的</t>
    <phoneticPr fontId="62" type="noConversion"/>
  </si>
  <si>
    <t>不舒服的</t>
    <phoneticPr fontId="62" type="noConversion"/>
  </si>
  <si>
    <r>
      <t>受打</t>
    </r>
    <r>
      <rPr>
        <sz val="11"/>
        <color theme="0"/>
        <rFont val="NSimSun"/>
        <family val="3"/>
        <charset val="134"/>
      </rPr>
      <t>击</t>
    </r>
    <r>
      <rPr>
        <sz val="11"/>
        <color theme="0"/>
        <rFont val="돋움"/>
        <family val="3"/>
        <charset val="129"/>
      </rPr>
      <t>的</t>
    </r>
    <phoneticPr fontId="62" type="noConversion"/>
  </si>
  <si>
    <t>茫然自失</t>
    <phoneticPr fontId="62" type="noConversion"/>
  </si>
  <si>
    <t>坐立不安的</t>
    <phoneticPr fontId="62" type="noConversion"/>
  </si>
  <si>
    <t>厌烦的</t>
    <phoneticPr fontId="62" type="noConversion"/>
  </si>
  <si>
    <t>不愉快的</t>
    <phoneticPr fontId="62" type="noConversion"/>
  </si>
  <si>
    <t>惊奇</t>
    <phoneticPr fontId="62" type="noConversion"/>
  </si>
  <si>
    <t>激发态</t>
    <phoneticPr fontId="62" type="noConversion"/>
  </si>
  <si>
    <r>
      <t>充</t>
    </r>
    <r>
      <rPr>
        <sz val="11"/>
        <color theme="1"/>
        <rFont val="NSimSun"/>
        <family val="3"/>
        <charset val="134"/>
      </rPr>
      <t>满</t>
    </r>
    <r>
      <rPr>
        <sz val="11"/>
        <color theme="1"/>
        <rFont val="돋움"/>
        <family val="3"/>
        <charset val="129"/>
      </rPr>
      <t>活力的</t>
    </r>
    <phoneticPr fontId="62" type="noConversion"/>
  </si>
  <si>
    <t>欣然</t>
    <phoneticPr fontId="62" type="noConversion"/>
  </si>
  <si>
    <t>爽快活</t>
    <phoneticPr fontId="62" type="noConversion"/>
  </si>
  <si>
    <t>肯定的</t>
    <phoneticPr fontId="62" type="noConversion"/>
  </si>
  <si>
    <t>歡快</t>
    <phoneticPr fontId="62" type="noConversion"/>
  </si>
  <si>
    <t>热闹</t>
    <phoneticPr fontId="62" type="noConversion"/>
  </si>
  <si>
    <t>專注的</t>
    <phoneticPr fontId="62" type="noConversion"/>
  </si>
  <si>
    <t>喜慶的</t>
    <phoneticPr fontId="62" type="noConversion"/>
  </si>
  <si>
    <t>激勵的</t>
    <phoneticPr fontId="62" type="noConversion"/>
  </si>
  <si>
    <t>興奮</t>
    <phoneticPr fontId="62" type="noConversion"/>
  </si>
  <si>
    <t>歡暢快快活</t>
    <phoneticPr fontId="62" type="noConversion"/>
  </si>
  <si>
    <t>充滿希望</t>
    <phoneticPr fontId="62" type="noConversion"/>
  </si>
  <si>
    <r>
      <t>非常</t>
    </r>
    <r>
      <rPr>
        <sz val="11"/>
        <color theme="1"/>
        <rFont val="NSimSun"/>
        <family val="3"/>
        <charset val="134"/>
      </rPr>
      <t>欢</t>
    </r>
    <r>
      <rPr>
        <sz val="11"/>
        <color theme="1"/>
        <rFont val="돋움"/>
        <family val="3"/>
        <charset val="129"/>
      </rPr>
      <t>快的</t>
    </r>
    <phoneticPr fontId="62" type="noConversion"/>
  </si>
  <si>
    <r>
      <rPr>
        <sz val="11"/>
        <color theme="1"/>
        <rFont val="NSimSun"/>
        <family val="3"/>
        <charset val="134"/>
      </rPr>
      <t>灵</t>
    </r>
    <r>
      <rPr>
        <sz val="11"/>
        <color theme="1"/>
        <rFont val="돋움"/>
        <family val="3"/>
        <charset val="129"/>
      </rPr>
      <t>感的</t>
    </r>
    <phoneticPr fontId="62" type="noConversion"/>
  </si>
  <si>
    <t>樂觀主義</t>
    <phoneticPr fontId="62" type="noConversion"/>
  </si>
  <si>
    <t>傲然</t>
    <phoneticPr fontId="62" type="noConversion"/>
  </si>
  <si>
    <r>
      <rPr>
        <sz val="11"/>
        <color theme="1"/>
        <rFont val="NSimSun"/>
        <family val="3"/>
        <charset val="134"/>
      </rPr>
      <t>顽</t>
    </r>
    <r>
      <rPr>
        <sz val="11"/>
        <color theme="1"/>
        <rFont val="돋움"/>
        <family val="3"/>
        <charset val="129"/>
      </rPr>
      <t>皮的</t>
    </r>
    <phoneticPr fontId="62" type="noConversion"/>
  </si>
  <si>
    <t>欣喜若狂</t>
    <phoneticPr fontId="62" type="noConversion"/>
  </si>
  <si>
    <r>
      <rPr>
        <sz val="11"/>
        <color theme="1"/>
        <rFont val="NSimSun"/>
        <family val="3"/>
        <charset val="134"/>
      </rPr>
      <t>兴</t>
    </r>
    <r>
      <rPr>
        <sz val="11"/>
        <color theme="1"/>
        <rFont val="돋움"/>
        <family val="3"/>
        <charset val="129"/>
      </rPr>
      <t>高采烈</t>
    </r>
    <phoneticPr fontId="62" type="noConversion"/>
  </si>
  <si>
    <t>熱烈</t>
    <phoneticPr fontId="62" type="noConversion"/>
  </si>
  <si>
    <t>激動</t>
    <phoneticPr fontId="62" type="noConversion"/>
  </si>
  <si>
    <t>喜氣洋洋</t>
    <phoneticPr fontId="62" type="noConversion"/>
  </si>
  <si>
    <t>反感</t>
    <phoneticPr fontId="62" type="noConversion"/>
  </si>
  <si>
    <r>
      <t>悲</t>
    </r>
    <r>
      <rPr>
        <sz val="11"/>
        <color theme="0"/>
        <rFont val="NSimSun"/>
        <family val="3"/>
        <charset val="134"/>
      </rPr>
      <t>观</t>
    </r>
    <phoneticPr fontId="62" type="noConversion"/>
  </si>
  <si>
    <t>被疏遠的</t>
    <phoneticPr fontId="62" type="noConversion"/>
  </si>
  <si>
    <r>
      <t>懊</t>
    </r>
    <r>
      <rPr>
        <sz val="11"/>
        <color theme="0"/>
        <rFont val="NSimSun"/>
        <family val="3"/>
        <charset val="134"/>
      </rPr>
      <t>丧</t>
    </r>
    <phoneticPr fontId="62" type="noConversion"/>
  </si>
  <si>
    <r>
      <rPr>
        <sz val="11"/>
        <color theme="0"/>
        <rFont val="Yu Gothic"/>
        <family val="2"/>
        <charset val="128"/>
      </rPr>
      <t>絕</t>
    </r>
    <r>
      <rPr>
        <sz val="11"/>
        <color theme="0"/>
        <rFont val="돋움"/>
        <family val="3"/>
        <charset val="129"/>
      </rPr>
      <t>望的</t>
    </r>
    <phoneticPr fontId="62" type="noConversion"/>
  </si>
  <si>
    <r>
      <t>格</t>
    </r>
    <r>
      <rPr>
        <sz val="11"/>
        <color theme="0"/>
        <rFont val="NSimSun"/>
        <family val="3"/>
        <charset val="134"/>
      </rPr>
      <t>卢</t>
    </r>
    <r>
      <rPr>
        <sz val="11"/>
        <color theme="0"/>
        <rFont val="돋움"/>
        <family val="3"/>
        <charset val="129"/>
      </rPr>
      <t>姆</t>
    </r>
    <phoneticPr fontId="62" type="noConversion"/>
  </si>
  <si>
    <t>沉悶</t>
    <phoneticPr fontId="62" type="noConversion"/>
  </si>
  <si>
    <r>
      <t>悲</t>
    </r>
    <r>
      <rPr>
        <sz val="11"/>
        <color theme="0"/>
        <rFont val="MS Gothic"/>
        <family val="3"/>
        <charset val="128"/>
      </rPr>
      <t>惨</t>
    </r>
    <phoneticPr fontId="62" type="noConversion"/>
  </si>
  <si>
    <t>憂鬱</t>
    <phoneticPr fontId="62" type="noConversion"/>
  </si>
  <si>
    <r>
      <rPr>
        <sz val="11"/>
        <color theme="0"/>
        <rFont val="NSimSun"/>
        <family val="3"/>
        <charset val="134"/>
      </rPr>
      <t>绝</t>
    </r>
    <r>
      <rPr>
        <sz val="11"/>
        <color theme="0"/>
        <rFont val="돋움"/>
        <family val="3"/>
        <charset val="129"/>
      </rPr>
      <t>望的</t>
    </r>
    <phoneticPr fontId="62" type="noConversion"/>
  </si>
  <si>
    <t>失望</t>
    <phoneticPr fontId="62" type="noConversion"/>
  </si>
  <si>
    <r>
      <rPr>
        <sz val="11"/>
        <color theme="0"/>
        <rFont val="MS Gothic"/>
        <family val="3"/>
        <charset val="128"/>
      </rPr>
      <t>气</t>
    </r>
    <r>
      <rPr>
        <sz val="11"/>
        <color theme="0"/>
        <rFont val="NSimSun"/>
        <family val="3"/>
        <charset val="134"/>
      </rPr>
      <t>馁</t>
    </r>
    <r>
      <rPr>
        <sz val="11"/>
        <color theme="0"/>
        <rFont val="돋움"/>
        <family val="3"/>
        <charset val="129"/>
      </rPr>
      <t>的</t>
    </r>
    <phoneticPr fontId="62" type="noConversion"/>
  </si>
  <si>
    <r>
      <t>孤</t>
    </r>
    <r>
      <rPr>
        <sz val="11"/>
        <color theme="0"/>
        <rFont val="NSimSun"/>
        <family val="3"/>
        <charset val="134"/>
      </rPr>
      <t>单</t>
    </r>
    <phoneticPr fontId="62" type="noConversion"/>
  </si>
  <si>
    <r>
      <t>哭</t>
    </r>
    <r>
      <rPr>
        <sz val="11"/>
        <color theme="0"/>
        <rFont val="NSimSun"/>
        <family val="3"/>
        <charset val="134"/>
      </rPr>
      <t>丧</t>
    </r>
    <r>
      <rPr>
        <sz val="11"/>
        <color theme="0"/>
        <rFont val="돋움"/>
        <family val="3"/>
        <charset val="129"/>
      </rPr>
      <t>着</t>
    </r>
    <r>
      <rPr>
        <sz val="11"/>
        <color theme="0"/>
        <rFont val="NSimSun"/>
        <family val="3"/>
        <charset val="134"/>
      </rPr>
      <t>脸</t>
    </r>
    <phoneticPr fontId="62" type="noConversion"/>
  </si>
  <si>
    <t>荒凉</t>
    <phoneticPr fontId="62" type="noConversion"/>
  </si>
  <si>
    <t>不熱情的</t>
    <phoneticPr fontId="62" type="noConversion"/>
  </si>
  <si>
    <r>
      <rPr>
        <sz val="11"/>
        <color theme="0"/>
        <rFont val="NSimSun"/>
        <family val="3"/>
        <charset val="134"/>
      </rPr>
      <t>伤</t>
    </r>
    <r>
      <rPr>
        <sz val="11"/>
        <color theme="0"/>
        <rFont val="돋움"/>
        <family val="3"/>
        <charset val="129"/>
      </rPr>
      <t>心</t>
    </r>
    <phoneticPr fontId="62" type="noConversion"/>
  </si>
  <si>
    <t>灰心喪氣</t>
    <phoneticPr fontId="62" type="noConversion"/>
  </si>
  <si>
    <t>筋疲力盡</t>
    <phoneticPr fontId="62" type="noConversion"/>
  </si>
  <si>
    <t>枯竭</t>
    <phoneticPr fontId="62" type="noConversion"/>
  </si>
  <si>
    <t>無動於衷</t>
    <phoneticPr fontId="62" type="noConversion"/>
  </si>
  <si>
    <r>
      <rPr>
        <sz val="11"/>
        <color theme="0"/>
        <rFont val="MS Gothic"/>
        <family val="3"/>
        <charset val="128"/>
      </rPr>
      <t>没</t>
    </r>
    <r>
      <rPr>
        <sz val="11"/>
        <color theme="0"/>
        <rFont val="돋움"/>
        <family val="3"/>
        <charset val="129"/>
      </rPr>
      <t xml:space="preserve">意思 </t>
    </r>
    <phoneticPr fontId="62" type="noConversion"/>
  </si>
  <si>
    <t>倦色</t>
    <phoneticPr fontId="62" type="noConversion"/>
  </si>
  <si>
    <t>疲倦</t>
    <phoneticPr fontId="62" type="noConversion"/>
  </si>
  <si>
    <t>疲憊</t>
    <phoneticPr fontId="62" type="noConversion"/>
  </si>
  <si>
    <r>
      <t>悠</t>
    </r>
    <r>
      <rPr>
        <sz val="11"/>
        <color theme="0"/>
        <rFont val="NSimSun"/>
        <family val="3"/>
        <charset val="134"/>
      </rPr>
      <t>闲</t>
    </r>
    <r>
      <rPr>
        <sz val="11"/>
        <color theme="0"/>
        <rFont val="돋움"/>
        <family val="3"/>
        <charset val="129"/>
      </rPr>
      <t>地</t>
    </r>
    <phoneticPr fontId="62" type="noConversion"/>
  </si>
  <si>
    <r>
      <t>平</t>
    </r>
    <r>
      <rPr>
        <sz val="11"/>
        <color theme="0"/>
        <rFont val="MS Gothic"/>
        <family val="3"/>
        <charset val="128"/>
      </rPr>
      <t>静</t>
    </r>
    <phoneticPr fontId="62" type="noConversion"/>
  </si>
  <si>
    <r>
      <t>悠悠悠</t>
    </r>
    <r>
      <rPr>
        <sz val="11"/>
        <color theme="0"/>
        <rFont val="NSimSun"/>
        <family val="3"/>
        <charset val="134"/>
      </rPr>
      <t>闲</t>
    </r>
    <r>
      <rPr>
        <sz val="11"/>
        <color theme="0"/>
        <rFont val="돋움"/>
        <family val="3"/>
        <charset val="129"/>
      </rPr>
      <t>适</t>
    </r>
    <phoneticPr fontId="62" type="noConversion"/>
  </si>
  <si>
    <r>
      <rPr>
        <sz val="11"/>
        <color theme="0"/>
        <rFont val="NSimSun"/>
        <family val="3"/>
        <charset val="134"/>
      </rPr>
      <t>轻</t>
    </r>
    <r>
      <rPr>
        <sz val="11"/>
        <color theme="0"/>
        <rFont val="돋움"/>
        <family val="3"/>
        <charset val="129"/>
      </rPr>
      <t>松</t>
    </r>
    <phoneticPr fontId="62" type="noConversion"/>
  </si>
  <si>
    <t>发懒</t>
    <phoneticPr fontId="62" type="noConversion"/>
  </si>
  <si>
    <t>不慌不忙</t>
    <phoneticPr fontId="62" type="noConversion"/>
  </si>
  <si>
    <t>牢靠</t>
    <phoneticPr fontId="62" type="noConversion"/>
  </si>
  <si>
    <t>寒氣</t>
    <phoneticPr fontId="62" type="noConversion"/>
  </si>
  <si>
    <t>仔細考慮</t>
    <phoneticPr fontId="62" type="noConversion"/>
  </si>
  <si>
    <t>自滿</t>
    <phoneticPr fontId="62" type="noConversion"/>
  </si>
  <si>
    <t>滿足的</t>
    <phoneticPr fontId="62" type="noConversion"/>
  </si>
  <si>
    <r>
      <rPr>
        <sz val="11"/>
        <color theme="0"/>
        <rFont val="NSimSun"/>
        <family val="3"/>
        <charset val="134"/>
      </rPr>
      <t>满</t>
    </r>
    <r>
      <rPr>
        <sz val="11"/>
        <color theme="0"/>
        <rFont val="돋움"/>
        <family val="3"/>
        <charset val="129"/>
      </rPr>
      <t>意</t>
    </r>
    <phoneticPr fontId="62" type="noConversion"/>
  </si>
  <si>
    <t>寧靜的</t>
    <phoneticPr fontId="62" type="noConversion"/>
  </si>
  <si>
    <t>祥和</t>
    <phoneticPr fontId="62" type="noConversion"/>
  </si>
  <si>
    <t>恬靜</t>
    <phoneticPr fontId="62" type="noConversion"/>
  </si>
  <si>
    <t>親切的</t>
    <phoneticPr fontId="62" type="noConversion"/>
  </si>
  <si>
    <t>感激</t>
    <phoneticPr fontId="62" type="noConversion"/>
  </si>
  <si>
    <t>可敬的</t>
    <phoneticPr fontId="62" type="noConversion"/>
  </si>
  <si>
    <t>舒服</t>
    <phoneticPr fontId="62" type="noConversion"/>
  </si>
  <si>
    <t>安樂</t>
    <phoneticPr fontId="62" type="noConversion"/>
  </si>
  <si>
    <r>
      <t>完</t>
    </r>
    <r>
      <rPr>
        <sz val="11"/>
        <color theme="0"/>
        <rFont val="NSimSun"/>
        <family val="3"/>
        <charset val="134"/>
      </rPr>
      <t>满</t>
    </r>
    <phoneticPr fontId="62" type="noConversion"/>
  </si>
  <si>
    <r>
      <rPr>
        <sz val="11"/>
        <color theme="0"/>
        <rFont val="MS Gothic"/>
        <family val="3"/>
        <charset val="128"/>
      </rPr>
      <t>令人感</t>
    </r>
    <r>
      <rPr>
        <sz val="11"/>
        <color theme="0"/>
        <rFont val="NSimSun"/>
        <family val="3"/>
        <charset val="134"/>
      </rPr>
      <t>动</t>
    </r>
    <r>
      <rPr>
        <sz val="11"/>
        <color theme="0"/>
        <rFont val="MS Gothic"/>
        <family val="3"/>
        <charset val="128"/>
      </rPr>
      <t>的</t>
    </r>
    <phoneticPr fontId="62" type="noConversion"/>
  </si>
  <si>
    <t>勻稱</t>
    <phoneticPr fontId="62" type="noConversion"/>
  </si>
  <si>
    <t>無憂無慮的</t>
    <phoneticPr fontId="62" type="noConversion"/>
  </si>
  <si>
    <t>安詳</t>
    <phoneticPr fontId="62" type="noConversion"/>
  </si>
  <si>
    <t>검사 결과 설명</t>
    <phoneticPr fontId="27" type="noConversion"/>
  </si>
  <si>
    <t>Description of test results</t>
    <phoneticPr fontId="27" type="noConversion"/>
  </si>
  <si>
    <t>测试结果说明</t>
    <phoneticPr fontId="27" type="noConversion"/>
  </si>
  <si>
    <t>vision^CuN3^1^1^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</si>
</sst>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9">
    <numFmt numFmtId="176" formatCode="_(* #,##0.00_);_(* \(#,##0.00\);_(* &quot;-&quot;??_);_(@_)"/>
    <numFmt numFmtId="177" formatCode="_(* #,##0_);_(* \(#,##0\);_(* &quot;-&quot;_);_(@_)"/>
    <numFmt numFmtId="178" formatCode="0.00_ "/>
    <numFmt numFmtId="179" formatCode="0.0%"/>
    <numFmt numFmtId="180" formatCode="0.0_ "/>
    <numFmt numFmtId="181" formatCode="#,##0.000_ "/>
    <numFmt numFmtId="182" formatCode="0.0"/>
    <numFmt numFmtId="183" formatCode="0.000"/>
    <numFmt numFmtId="184" formatCode="dd/mm/yy\ h:mm;@"/>
    <numFmt numFmtId="185" formatCode="0.00000000_ "/>
    <numFmt numFmtId="186" formatCode="0.0000_ "/>
    <numFmt numFmtId="187" formatCode="0.000_ "/>
    <numFmt numFmtId="188" formatCode="mm&quot;월&quot;\ dd&quot;일&quot;"/>
    <numFmt numFmtId="189" formatCode="0_ "/>
    <numFmt numFmtId="190" formatCode="yyyy/m/d\ hh:mm"/>
    <numFmt numFmtId="191" formatCode="yyyy/m/d\ \ hh:mm"/>
    <numFmt numFmtId="192" formatCode="_-* #,##0.0_-;\-* #,##0.0_-;_-* &quot;-&quot;_-;_-@_-"/>
    <numFmt numFmtId="193" formatCode="_-* #,##0.00_-;\-* #,##0.00_-;_-* &quot;-&quot;_-;_-@_-"/>
    <numFmt numFmtId="194" formatCode="_-* #,##0.0000_-;\-* #,##0.0000_-;_-* &quot;-&quot;_-;_-@_-"/>
    <numFmt numFmtId="195" formatCode="_-* #,##0.000_-;\-* #,##0.000_-;_-* &quot;-&quot;??_-;_-@_-"/>
    <numFmt numFmtId="196" formatCode="0.0_);[Red]\(0.0\)"/>
    <numFmt numFmtId="197" formatCode="_-* #,##0.000_-;\-* #,##0.000_-;_-* &quot;-&quot;???_-;_-@_-"/>
    <numFmt numFmtId="198" formatCode="0.0000"/>
    <numFmt numFmtId="199" formatCode="0.000000000000000_ "/>
    <numFmt numFmtId="200" formatCode="0.00000_ "/>
    <numFmt numFmtId="201" formatCode="0.000000_ "/>
    <numFmt numFmtId="202" formatCode="###0"/>
    <numFmt numFmtId="203" formatCode="####.0"/>
    <numFmt numFmtId="204" formatCode="###0.0"/>
    <numFmt numFmtId="205" formatCode="###0.000"/>
    <numFmt numFmtId="206" formatCode="####.0000"/>
    <numFmt numFmtId="207" formatCode="####.000"/>
    <numFmt numFmtId="208" formatCode="####.00000"/>
    <numFmt numFmtId="209" formatCode="####.000000"/>
    <numFmt numFmtId="210" formatCode="###0.00000"/>
    <numFmt numFmtId="211" formatCode="###0.000000"/>
    <numFmt numFmtId="212" formatCode="0.00000000000000000000000000"/>
    <numFmt numFmtId="213" formatCode="0.000000000000000000_ "/>
    <numFmt numFmtId="214" formatCode="0.0000000_ "/>
  </numFmts>
  <fonts count="128">
    <font>
      <sz val="11"/>
      <color theme="1"/>
      <name val="맑은 고딕"/>
      <family val="3"/>
      <charset val="129"/>
      <scheme val="minor"/>
    </font>
    <font>
      <sz val="11"/>
      <color theme="1"/>
      <name val="맑은 고딕"/>
      <family val="2"/>
      <charset val="129"/>
      <scheme val="minor"/>
    </font>
    <font>
      <sz val="8"/>
      <name val="맑은 고딕"/>
      <family val="3"/>
      <charset val="129"/>
    </font>
    <font>
      <sz val="11"/>
      <color indexed="8"/>
      <name val="Calibri"/>
      <family val="3"/>
      <charset val="129"/>
    </font>
    <font>
      <b/>
      <sz val="11"/>
      <color indexed="8"/>
      <name val="Calibri"/>
      <family val="3"/>
      <charset val="129"/>
    </font>
    <font>
      <b/>
      <sz val="14"/>
      <color indexed="8"/>
      <name val="Calibri"/>
      <family val="3"/>
      <charset val="129"/>
    </font>
    <font>
      <sz val="9"/>
      <color indexed="8"/>
      <name val="Calibri"/>
      <family val="3"/>
      <charset val="129"/>
    </font>
    <font>
      <b/>
      <sz val="9"/>
      <color indexed="8"/>
      <name val="Calibri"/>
      <family val="3"/>
      <charset val="129"/>
    </font>
    <font>
      <b/>
      <sz val="9"/>
      <name val="Calibri"/>
      <family val="3"/>
      <charset val="129"/>
    </font>
    <font>
      <sz val="8"/>
      <color indexed="8"/>
      <name val="Calibri"/>
      <family val="3"/>
      <charset val="129"/>
    </font>
    <font>
      <sz val="9"/>
      <name val="Calibri"/>
      <family val="3"/>
      <charset val="129"/>
    </font>
    <font>
      <sz val="10"/>
      <color indexed="8"/>
      <name val="Calibri"/>
      <family val="3"/>
      <charset val="129"/>
    </font>
    <font>
      <b/>
      <sz val="12"/>
      <color indexed="8"/>
      <name val="Calibri"/>
      <family val="3"/>
      <charset val="129"/>
    </font>
    <font>
      <b/>
      <sz val="12"/>
      <color indexed="8"/>
      <name val="맑은 고딕"/>
      <family val="3"/>
      <charset val="129"/>
    </font>
    <font>
      <b/>
      <sz val="10"/>
      <color indexed="8"/>
      <name val="Calibri"/>
      <family val="3"/>
      <charset val="129"/>
    </font>
    <font>
      <sz val="12"/>
      <color indexed="8"/>
      <name val="Calibri"/>
      <family val="3"/>
      <charset val="129"/>
    </font>
    <font>
      <sz val="12"/>
      <color indexed="8"/>
      <name val="맑은 고딕"/>
      <family val="3"/>
      <charset val="129"/>
    </font>
    <font>
      <b/>
      <sz val="20"/>
      <color indexed="8"/>
      <name val="맑은 고딕"/>
      <family val="3"/>
      <charset val="129"/>
    </font>
    <font>
      <b/>
      <sz val="11"/>
      <color indexed="8"/>
      <name val="Calibri"/>
      <family val="2"/>
    </font>
    <font>
      <sz val="11"/>
      <color theme="1"/>
      <name val="맑은 고딕"/>
      <family val="3"/>
      <charset val="129"/>
      <scheme val="minor"/>
    </font>
    <font>
      <b/>
      <sz val="9"/>
      <color rgb="FF000000"/>
      <name val="Calibri"/>
      <family val="2"/>
    </font>
    <font>
      <sz val="5"/>
      <color indexed="8"/>
      <name val="Calibri"/>
      <family val="3"/>
      <charset val="129"/>
    </font>
    <font>
      <sz val="5"/>
      <name val="Calibri"/>
      <family val="3"/>
      <charset val="129"/>
    </font>
    <font>
      <b/>
      <sz val="8"/>
      <name val="Calibri"/>
      <family val="2"/>
    </font>
    <font>
      <b/>
      <sz val="8"/>
      <name val="돋움"/>
      <family val="3"/>
      <charset val="129"/>
    </font>
    <font>
      <b/>
      <sz val="8"/>
      <color indexed="8"/>
      <name val="돋움"/>
      <family val="3"/>
      <charset val="129"/>
    </font>
    <font>
      <b/>
      <sz val="8"/>
      <color indexed="8"/>
      <name val="Calibri"/>
      <family val="2"/>
    </font>
    <font>
      <sz val="8"/>
      <name val="맑은 고딕"/>
      <family val="3"/>
      <charset val="129"/>
      <scheme val="minor"/>
    </font>
    <font>
      <b/>
      <sz val="14"/>
      <color rgb="FF0070C0"/>
      <name val="맑은 고딕"/>
      <family val="3"/>
      <charset val="129"/>
      <scheme val="minor"/>
    </font>
    <font>
      <sz val="10"/>
      <color theme="1"/>
      <name val="맑은 고딕"/>
      <family val="3"/>
      <charset val="129"/>
      <scheme val="minor"/>
    </font>
    <font>
      <b/>
      <sz val="9"/>
      <color theme="1"/>
      <name val="맑은 고딕"/>
      <family val="3"/>
      <charset val="129"/>
      <scheme val="minor"/>
    </font>
    <font>
      <b/>
      <sz val="10"/>
      <color theme="1"/>
      <name val="맑은 고딕"/>
      <family val="3"/>
      <charset val="129"/>
      <scheme val="minor"/>
    </font>
    <font>
      <b/>
      <sz val="11"/>
      <color theme="1"/>
      <name val="맑은 고딕"/>
      <family val="3"/>
      <charset val="129"/>
      <scheme val="minor"/>
    </font>
    <font>
      <b/>
      <sz val="11"/>
      <name val="맑은 고딕"/>
      <family val="3"/>
      <charset val="129"/>
      <scheme val="minor"/>
    </font>
    <font>
      <sz val="9"/>
      <color theme="1"/>
      <name val="맑은 고딕"/>
      <family val="3"/>
      <charset val="129"/>
      <scheme val="minor"/>
    </font>
    <font>
      <b/>
      <sz val="16"/>
      <color theme="1"/>
      <name val="맑은 고딕"/>
      <family val="3"/>
      <charset val="129"/>
      <scheme val="minor"/>
    </font>
    <font>
      <b/>
      <sz val="1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10"/>
      <name val="맑은 고딕"/>
      <family val="3"/>
      <charset val="129"/>
      <scheme val="minor"/>
    </font>
    <font>
      <sz val="8"/>
      <color theme="1"/>
      <name val="맑은 고딕"/>
      <family val="3"/>
      <charset val="129"/>
      <scheme val="minor"/>
    </font>
    <font>
      <sz val="9"/>
      <color theme="1"/>
      <name val="Arial"/>
      <family val="2"/>
    </font>
    <font>
      <sz val="9"/>
      <color indexed="8"/>
      <name val="Arial"/>
      <family val="2"/>
    </font>
    <font>
      <b/>
      <sz val="9"/>
      <color indexed="8"/>
      <name val="Arial"/>
      <family val="2"/>
    </font>
    <font>
      <sz val="10"/>
      <color theme="1"/>
      <name val="맑은 고딕"/>
      <family val="3"/>
      <charset val="129"/>
    </font>
    <font>
      <sz val="10"/>
      <color rgb="FF000000"/>
      <name val="맑은 고딕"/>
      <family val="3"/>
      <charset val="129"/>
      <scheme val="minor"/>
    </font>
    <font>
      <b/>
      <sz val="8"/>
      <color theme="1"/>
      <name val="맑은 고딕"/>
      <family val="3"/>
      <charset val="129"/>
      <scheme val="minor"/>
    </font>
    <font>
      <b/>
      <sz val="12"/>
      <name val="맑은 고딕"/>
      <family val="3"/>
      <charset val="129"/>
      <scheme val="minor"/>
    </font>
    <font>
      <sz val="11"/>
      <name val="맑은 고딕"/>
      <family val="3"/>
      <charset val="129"/>
      <scheme val="minor"/>
    </font>
    <font>
      <sz val="11"/>
      <color indexed="8"/>
      <name val="맑은 고딕"/>
      <family val="3"/>
      <charset val="129"/>
    </font>
    <font>
      <b/>
      <sz val="8"/>
      <color rgb="FF000000"/>
      <name val="맑은 고딕"/>
      <family val="3"/>
      <charset val="129"/>
      <scheme val="minor"/>
    </font>
    <font>
      <sz val="11"/>
      <color theme="1"/>
      <name val="맑은 고딕"/>
      <family val="3"/>
      <charset val="134"/>
      <scheme val="minor"/>
    </font>
    <font>
      <sz val="11"/>
      <color theme="1"/>
      <name val="맑은 고딕"/>
      <family val="3"/>
      <charset val="128"/>
      <scheme val="minor"/>
    </font>
    <font>
      <sz val="9"/>
      <name val="맑은 고딕"/>
      <family val="3"/>
      <charset val="129"/>
      <scheme val="minor"/>
    </font>
    <font>
      <b/>
      <sz val="10"/>
      <color indexed="8"/>
      <name val="맑은 고딕"/>
      <family val="3"/>
      <charset val="129"/>
      <scheme val="minor"/>
    </font>
    <font>
      <sz val="10"/>
      <color indexed="8"/>
      <name val="맑은 고딕"/>
      <family val="3"/>
      <charset val="129"/>
      <scheme val="minor"/>
    </font>
    <font>
      <sz val="11"/>
      <color theme="0"/>
      <name val="맑은 고딕"/>
      <family val="3"/>
      <charset val="129"/>
      <scheme val="minor"/>
    </font>
    <font>
      <b/>
      <sz val="9"/>
      <name val="맑은 고딕"/>
      <family val="3"/>
      <charset val="129"/>
      <scheme val="minor"/>
    </font>
    <font>
      <b/>
      <sz val="10"/>
      <color theme="0"/>
      <name val="맑은 고딕"/>
      <family val="3"/>
      <charset val="129"/>
      <scheme val="minor"/>
    </font>
    <font>
      <b/>
      <sz val="11"/>
      <color theme="0"/>
      <name val="맑은 고딕"/>
      <family val="3"/>
      <charset val="129"/>
      <scheme val="minor"/>
    </font>
    <font>
      <b/>
      <sz val="12"/>
      <color theme="0"/>
      <name val="맑은 고딕"/>
      <family val="3"/>
      <charset val="129"/>
      <scheme val="minor"/>
    </font>
    <font>
      <b/>
      <sz val="17"/>
      <color theme="0"/>
      <name val="맑은 고딕"/>
      <family val="3"/>
      <charset val="129"/>
      <scheme val="minor"/>
    </font>
    <font>
      <sz val="8"/>
      <name val="맑은 고딕"/>
      <family val="2"/>
      <charset val="129"/>
      <scheme val="minor"/>
    </font>
    <font>
      <b/>
      <sz val="11"/>
      <color rgb="FFFF0000"/>
      <name val="맑은 고딕"/>
      <family val="3"/>
      <charset val="129"/>
      <scheme val="minor"/>
    </font>
    <font>
      <sz val="6.5"/>
      <color theme="1"/>
      <name val="맑은 고딕"/>
      <family val="3"/>
      <charset val="129"/>
      <scheme val="minor"/>
    </font>
    <font>
      <sz val="11"/>
      <color rgb="FFFF0000"/>
      <name val="돋움"/>
      <family val="3"/>
      <charset val="129"/>
    </font>
    <font>
      <sz val="11"/>
      <color rgb="FFFF9900"/>
      <name val="Calibri"/>
      <family val="3"/>
      <charset val="129"/>
    </font>
    <font>
      <b/>
      <sz val="7"/>
      <color theme="1"/>
      <name val="맑은 고딕"/>
      <family val="3"/>
      <charset val="129"/>
      <scheme val="minor"/>
    </font>
    <font>
      <b/>
      <sz val="9"/>
      <color theme="0"/>
      <name val="맑은 고딕"/>
      <family val="3"/>
      <charset val="129"/>
      <scheme val="minor"/>
    </font>
    <font>
      <b/>
      <sz val="10"/>
      <color rgb="FF000000"/>
      <name val="맑은 고딕"/>
      <family val="3"/>
      <charset val="129"/>
      <scheme val="minor"/>
    </font>
    <font>
      <sz val="8"/>
      <color indexed="8"/>
      <name val="맑은 고딕"/>
      <family val="3"/>
      <charset val="129"/>
      <scheme val="minor"/>
    </font>
    <font>
      <sz val="10"/>
      <color theme="0" tint="-4.9989318521683403E-2"/>
      <name val="맑은 고딕"/>
      <family val="3"/>
      <charset val="129"/>
      <scheme val="minor"/>
    </font>
    <font>
      <sz val="8"/>
      <color theme="0"/>
      <name val="맑은 고딕"/>
      <family val="3"/>
      <charset val="129"/>
      <scheme val="minor"/>
    </font>
    <font>
      <b/>
      <sz val="7"/>
      <name val="맑은 고딕"/>
      <family val="3"/>
      <charset val="129"/>
      <scheme val="minor"/>
    </font>
    <font>
      <sz val="7"/>
      <color theme="1"/>
      <name val="맑은 고딕"/>
      <family val="3"/>
      <charset val="129"/>
      <scheme val="minor"/>
    </font>
    <font>
      <sz val="7"/>
      <name val="맑은 고딕"/>
      <family val="3"/>
      <charset val="129"/>
      <scheme val="minor"/>
    </font>
    <font>
      <b/>
      <sz val="9"/>
      <color indexed="8"/>
      <name val="돋움"/>
      <family val="3"/>
      <charset val="129"/>
    </font>
    <font>
      <sz val="10"/>
      <color theme="0"/>
      <name val="맑은 고딕"/>
      <family val="3"/>
      <charset val="129"/>
      <scheme val="minor"/>
    </font>
    <font>
      <sz val="11"/>
      <color rgb="FFFF0000"/>
      <name val="맑은 고딕"/>
      <family val="3"/>
      <charset val="129"/>
      <scheme val="minor"/>
    </font>
    <font>
      <b/>
      <sz val="16"/>
      <name val="맑은 고딕"/>
      <family val="3"/>
      <charset val="129"/>
      <scheme val="minor"/>
    </font>
    <font>
      <b/>
      <sz val="8"/>
      <name val="맑은 고딕"/>
      <family val="3"/>
      <charset val="129"/>
      <scheme val="minor"/>
    </font>
    <font>
      <b/>
      <sz val="19"/>
      <color theme="0"/>
      <name val="맑은 고딕"/>
      <family val="3"/>
      <charset val="129"/>
      <scheme val="minor"/>
    </font>
    <font>
      <sz val="11"/>
      <name val="맑은 고딕"/>
      <family val="3"/>
      <charset val="134"/>
      <scheme val="minor"/>
    </font>
    <font>
      <sz val="9"/>
      <name val="맑은 고딕"/>
      <family val="3"/>
      <charset val="134"/>
      <scheme val="minor"/>
    </font>
    <font>
      <b/>
      <sz val="36"/>
      <color theme="0"/>
      <name val="SimSun"/>
    </font>
    <font>
      <b/>
      <sz val="12"/>
      <color theme="1"/>
      <name val="SimSun"/>
    </font>
    <font>
      <sz val="12"/>
      <color theme="1"/>
      <name val="SimSun"/>
    </font>
    <font>
      <b/>
      <sz val="12"/>
      <color theme="1"/>
      <name val="맑은 고딕"/>
      <family val="3"/>
      <charset val="129"/>
      <scheme val="minor"/>
    </font>
    <font>
      <sz val="12"/>
      <color theme="1"/>
      <name val="맑은 고딕"/>
      <family val="3"/>
      <charset val="129"/>
      <scheme val="minor"/>
    </font>
    <font>
      <b/>
      <sz val="24"/>
      <color theme="1"/>
      <name val="SimSun"/>
    </font>
    <font>
      <b/>
      <sz val="24"/>
      <color theme="1"/>
      <name val="맑은 고딕"/>
      <family val="3"/>
      <charset val="129"/>
      <scheme val="minor"/>
    </font>
    <font>
      <b/>
      <sz val="11"/>
      <color indexed="8"/>
      <name val="맑은 고딕"/>
      <family val="3"/>
      <charset val="129"/>
      <scheme val="minor"/>
    </font>
    <font>
      <sz val="11"/>
      <color indexed="8"/>
      <name val="맑은 고딕"/>
      <family val="3"/>
      <charset val="129"/>
      <scheme val="minor"/>
    </font>
    <font>
      <sz val="11"/>
      <color rgb="FF000000"/>
      <name val="맑은 고딕"/>
      <family val="3"/>
      <charset val="129"/>
      <scheme val="minor"/>
    </font>
    <font>
      <b/>
      <sz val="18"/>
      <color theme="1"/>
      <name val="맑은 고딕"/>
      <family val="3"/>
      <charset val="129"/>
      <scheme val="minor"/>
    </font>
    <font>
      <b/>
      <sz val="7"/>
      <color theme="0"/>
      <name val="맑은 고딕"/>
      <family val="3"/>
      <charset val="129"/>
      <scheme val="minor"/>
    </font>
    <font>
      <sz val="11"/>
      <color rgb="FF000000"/>
      <name val="맑은 고딕"/>
      <family val="3"/>
      <charset val="129"/>
    </font>
    <font>
      <sz val="11"/>
      <color rgb="FFFF0000"/>
      <name val="맑은 고딕"/>
      <family val="1"/>
      <charset val="129"/>
      <scheme val="minor"/>
    </font>
    <font>
      <sz val="11"/>
      <color rgb="FFFF0000"/>
      <name val="새굴림"/>
      <family val="1"/>
      <charset val="129"/>
    </font>
    <font>
      <sz val="11"/>
      <color theme="1"/>
      <name val="새굴림"/>
      <family val="1"/>
      <charset val="129"/>
    </font>
    <font>
      <sz val="11"/>
      <color rgb="FFFF0000"/>
      <name val="새굴림"/>
      <family val="3"/>
      <charset val="134"/>
    </font>
    <font>
      <b/>
      <sz val="11"/>
      <color rgb="FF0000FF"/>
      <name val="맑은 고딕"/>
      <family val="3"/>
      <charset val="129"/>
      <scheme val="minor"/>
    </font>
    <font>
      <sz val="11"/>
      <color rgb="FFFF0000"/>
      <name val="맑은 고딕"/>
      <family val="2"/>
      <scheme val="minor"/>
    </font>
    <font>
      <sz val="11"/>
      <color rgb="FF0000FF"/>
      <name val="맑은 고딕"/>
      <family val="3"/>
      <charset val="129"/>
      <scheme val="minor"/>
    </font>
    <font>
      <sz val="11"/>
      <color rgb="FF0000FF"/>
      <name val="맑은 고딕"/>
      <family val="2"/>
      <scheme val="minor"/>
    </font>
    <font>
      <sz val="11"/>
      <color theme="1"/>
      <name val="Microsoft JhengHei"/>
      <family val="3"/>
      <charset val="136"/>
    </font>
    <font>
      <sz val="10"/>
      <color rgb="FFFF0000"/>
      <name val="Calibri"/>
      <family val="3"/>
      <charset val="129"/>
    </font>
    <font>
      <sz val="8"/>
      <color rgb="FF000000"/>
      <name val="맑은 고딕"/>
      <family val="3"/>
      <charset val="129"/>
      <scheme val="minor"/>
    </font>
    <font>
      <sz val="10"/>
      <name val="Arial"/>
      <family val="2"/>
    </font>
    <font>
      <b/>
      <sz val="12"/>
      <color rgb="FFFF0000"/>
      <name val="맑은 고딕"/>
      <family val="3"/>
      <charset val="129"/>
      <scheme val="minor"/>
    </font>
    <font>
      <sz val="11"/>
      <color theme="1"/>
      <name val="맑은 고딕"/>
      <family val="1"/>
      <charset val="129"/>
      <scheme val="minor"/>
    </font>
    <font>
      <sz val="11"/>
      <color theme="1"/>
      <name val="Microsoft YaHei"/>
      <family val="3"/>
      <charset val="134"/>
    </font>
    <font>
      <b/>
      <sz val="11"/>
      <color rgb="FF002060"/>
      <name val="맑은 고딕"/>
      <family val="3"/>
      <charset val="129"/>
      <scheme val="minor"/>
    </font>
    <font>
      <sz val="11"/>
      <color theme="0"/>
      <name val="돋움"/>
      <family val="3"/>
      <charset val="129"/>
    </font>
    <font>
      <sz val="11"/>
      <color theme="1"/>
      <name val="돋움"/>
      <family val="3"/>
      <charset val="129"/>
    </font>
    <font>
      <b/>
      <sz val="11"/>
      <color theme="1"/>
      <name val="Microsoft YaHei"/>
      <family val="3"/>
      <charset val="134"/>
    </font>
    <font>
      <sz val="11"/>
      <color theme="0"/>
      <name val="NSimSun"/>
      <family val="3"/>
      <charset val="134"/>
    </font>
    <font>
      <sz val="11"/>
      <color theme="0"/>
      <name val="돋움"/>
      <family val="3"/>
      <charset val="134"/>
    </font>
    <font>
      <sz val="11"/>
      <color theme="0"/>
      <name val="FangSong"/>
      <family val="3"/>
      <charset val="134"/>
    </font>
    <font>
      <sz val="11"/>
      <color theme="0"/>
      <name val="MS Gothic"/>
      <family val="3"/>
      <charset val="128"/>
    </font>
    <font>
      <sz val="11"/>
      <color theme="1"/>
      <name val="Yu Gothic"/>
      <family val="2"/>
      <charset val="128"/>
    </font>
    <font>
      <sz val="11"/>
      <color theme="1"/>
      <name val="NSimSun"/>
      <family val="3"/>
      <charset val="134"/>
    </font>
    <font>
      <sz val="11"/>
      <color theme="1"/>
      <name val="돋움"/>
      <family val="3"/>
      <charset val="134"/>
    </font>
    <font>
      <sz val="11"/>
      <color theme="0"/>
      <name val="돋움"/>
      <family val="2"/>
      <charset val="128"/>
    </font>
    <font>
      <sz val="11"/>
      <color theme="0"/>
      <name val="Yu Gothic"/>
      <family val="2"/>
      <charset val="128"/>
    </font>
    <font>
      <sz val="11"/>
      <color theme="0"/>
      <name val="돋움"/>
      <family val="3"/>
      <charset val="128"/>
    </font>
    <font>
      <sz val="11"/>
      <color theme="0"/>
      <name val="Microsoft JhengHei"/>
      <family val="2"/>
      <charset val="136"/>
    </font>
    <font>
      <b/>
      <sz val="9"/>
      <color rgb="FF000000"/>
      <name val="宋体"/>
      <charset val="129"/>
    </font>
  </fonts>
  <fills count="66">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theme="0" tint="-0.14996795556505021"/>
        <bgColor indexed="64"/>
      </patternFill>
    </fill>
    <fill>
      <patternFill patternType="solid">
        <fgColor rgb="FF92D050"/>
        <bgColor indexed="64"/>
      </patternFill>
    </fill>
    <fill>
      <patternFill patternType="solid">
        <fgColor rgb="FF00B05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C000"/>
        <bgColor indexed="64"/>
      </patternFill>
    </fill>
    <fill>
      <patternFill patternType="solid">
        <fgColor rgb="FFD8D8D8"/>
        <bgColor indexed="64"/>
      </patternFill>
    </fill>
    <fill>
      <patternFill patternType="solid">
        <fgColor rgb="FF538ED5"/>
        <bgColor indexed="64"/>
      </patternFill>
    </fill>
    <fill>
      <patternFill patternType="solid">
        <fgColor rgb="FFD99795"/>
        <bgColor indexed="64"/>
      </patternFill>
    </fill>
    <fill>
      <patternFill patternType="solid">
        <fgColor rgb="FFEAF1DD"/>
        <bgColor indexed="64"/>
      </patternFill>
    </fill>
    <fill>
      <patternFill patternType="solid">
        <fgColor rgb="FFC5D9F1"/>
        <bgColor indexed="64"/>
      </patternFill>
    </fill>
    <fill>
      <patternFill patternType="solid">
        <fgColor rgb="FFF2DDDC"/>
        <bgColor indexed="64"/>
      </patternFill>
    </fill>
    <fill>
      <patternFill patternType="solid">
        <fgColor rgb="FFF2F2F2"/>
        <bgColor indexed="64"/>
      </patternFill>
    </fill>
    <fill>
      <patternFill patternType="solid">
        <fgColor theme="0" tint="-0.14999847407452621"/>
        <bgColor indexed="64"/>
      </patternFill>
    </fill>
    <fill>
      <patternFill patternType="solid">
        <fgColor rgb="FFEAEAEA"/>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rgb="FF00B0F0"/>
        <bgColor indexed="64"/>
      </patternFill>
    </fill>
    <fill>
      <patternFill patternType="solid">
        <fgColor theme="8" tint="0.79998168889431442"/>
        <bgColor indexed="64"/>
      </patternFill>
    </fill>
    <fill>
      <patternFill patternType="solid">
        <fgColor theme="2"/>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85FF85"/>
        <bgColor indexed="64"/>
      </patternFill>
    </fill>
    <fill>
      <patternFill patternType="solid">
        <fgColor rgb="FFE8D1FF"/>
        <bgColor indexed="64"/>
      </patternFill>
    </fill>
    <fill>
      <patternFill patternType="solid">
        <fgColor rgb="FFFCE0C8"/>
        <bgColor indexed="64"/>
      </patternFill>
    </fill>
    <fill>
      <patternFill patternType="solid">
        <fgColor rgb="FF57D3FF"/>
        <bgColor indexed="64"/>
      </patternFill>
    </fill>
    <fill>
      <patternFill patternType="solid">
        <fgColor theme="0"/>
        <bgColor indexed="64"/>
      </patternFill>
    </fill>
    <fill>
      <patternFill patternType="solid">
        <fgColor rgb="FFAF0B14"/>
        <bgColor indexed="64"/>
      </patternFill>
    </fill>
    <fill>
      <patternFill patternType="solid">
        <fgColor rgb="FFC41119"/>
        <bgColor indexed="64"/>
      </patternFill>
    </fill>
    <fill>
      <patternFill patternType="solid">
        <fgColor rgb="FFE11A23"/>
        <bgColor indexed="64"/>
      </patternFill>
    </fill>
    <fill>
      <patternFill patternType="solid">
        <fgColor rgb="FFED352E"/>
        <bgColor indexed="64"/>
      </patternFill>
    </fill>
    <fill>
      <patternFill patternType="solid">
        <fgColor rgb="FFEF4F3C"/>
        <bgColor indexed="64"/>
      </patternFill>
    </fill>
    <fill>
      <patternFill patternType="solid">
        <fgColor rgb="FFFCE729"/>
        <bgColor indexed="64"/>
      </patternFill>
    </fill>
    <fill>
      <patternFill patternType="solid">
        <fgColor rgb="FFFDDC01"/>
        <bgColor indexed="64"/>
      </patternFill>
    </fill>
    <fill>
      <patternFill patternType="solid">
        <fgColor rgb="FFFDD203"/>
        <bgColor indexed="64"/>
      </patternFill>
    </fill>
    <fill>
      <patternFill patternType="solid">
        <fgColor rgb="FFFCC709"/>
        <bgColor indexed="64"/>
      </patternFill>
    </fill>
    <fill>
      <patternFill patternType="solid">
        <fgColor rgb="FFFBBE11"/>
        <bgColor indexed="64"/>
      </patternFill>
    </fill>
    <fill>
      <patternFill patternType="solid">
        <fgColor rgb="FF0062A9"/>
        <bgColor indexed="64"/>
      </patternFill>
    </fill>
    <fill>
      <patternFill patternType="solid">
        <fgColor rgb="FF0074BD"/>
        <bgColor indexed="64"/>
      </patternFill>
    </fill>
    <fill>
      <patternFill patternType="solid">
        <fgColor rgb="FF1888C8"/>
        <bgColor indexed="64"/>
      </patternFill>
    </fill>
    <fill>
      <patternFill patternType="solid">
        <fgColor rgb="FF2591CF"/>
        <bgColor indexed="64"/>
      </patternFill>
    </fill>
    <fill>
      <patternFill patternType="solid">
        <fgColor rgb="FF45A2D8"/>
        <bgColor indexed="64"/>
      </patternFill>
    </fill>
    <fill>
      <patternFill patternType="solid">
        <fgColor rgb="FFA5D04B"/>
        <bgColor indexed="64"/>
      </patternFill>
    </fill>
    <fill>
      <patternFill patternType="solid">
        <fgColor rgb="FF8CC53B"/>
        <bgColor indexed="64"/>
      </patternFill>
    </fill>
    <fill>
      <patternFill patternType="solid">
        <fgColor rgb="FF5DBA44"/>
        <bgColor indexed="64"/>
      </patternFill>
    </fill>
    <fill>
      <patternFill patternType="solid">
        <fgColor rgb="FF2CAC47"/>
        <bgColor indexed="64"/>
      </patternFill>
    </fill>
    <fill>
      <patternFill patternType="solid">
        <fgColor rgb="FF009C44"/>
        <bgColor indexed="64"/>
      </patternFill>
    </fill>
    <fill>
      <patternFill patternType="solid">
        <fgColor rgb="FF9966FF"/>
        <bgColor indexed="64"/>
      </patternFill>
    </fill>
    <fill>
      <patternFill patternType="solid">
        <fgColor theme="5"/>
        <bgColor indexed="64"/>
      </patternFill>
    </fill>
    <fill>
      <patternFill patternType="solid">
        <fgColor rgb="FFC00000"/>
        <bgColor indexed="64"/>
      </patternFill>
    </fill>
    <fill>
      <patternFill patternType="solid">
        <fgColor rgb="FFDCB9FF"/>
        <bgColor indexed="64"/>
      </patternFill>
    </fill>
    <fill>
      <patternFill patternType="solid">
        <fgColor theme="8" tint="0.59999389629810485"/>
        <bgColor indexed="64"/>
      </patternFill>
    </fill>
    <fill>
      <patternFill patternType="solid">
        <fgColor rgb="FF33CCFF"/>
        <bgColor indexed="64"/>
      </patternFill>
    </fill>
    <fill>
      <patternFill patternType="solid">
        <fgColor rgb="FF33CC33"/>
        <bgColor indexed="64"/>
      </patternFill>
    </fill>
    <fill>
      <patternFill patternType="solid">
        <fgColor theme="8" tint="0.59996337778862885"/>
        <bgColor indexed="64"/>
      </patternFill>
    </fill>
    <fill>
      <patternFill patternType="solid">
        <fgColor theme="9" tint="0.59996337778862885"/>
        <bgColor indexed="64"/>
      </patternFill>
    </fill>
    <fill>
      <patternFill patternType="solid">
        <fgColor theme="7" tint="0.59996337778862885"/>
        <bgColor indexed="64"/>
      </patternFill>
    </fill>
    <fill>
      <patternFill patternType="solid">
        <fgColor theme="6" tint="0.59996337778862885"/>
        <bgColor indexed="64"/>
      </patternFill>
    </fill>
    <fill>
      <patternFill patternType="solid">
        <fgColor theme="9"/>
        <bgColor indexed="64"/>
      </patternFill>
    </fill>
  </fills>
  <borders count="79">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style="medium">
        <color indexed="64"/>
      </top>
      <bottom/>
      <diagonal/>
    </border>
    <border>
      <left/>
      <right/>
      <top/>
      <bottom style="thin">
        <color indexed="64"/>
      </bottom>
      <diagonal/>
    </border>
    <border>
      <left/>
      <right style="medium">
        <color indexed="64"/>
      </right>
      <top/>
      <bottom style="thin">
        <color indexed="64"/>
      </bottom>
      <diagonal/>
    </border>
    <border>
      <left style="medium">
        <color rgb="FF000000"/>
      </left>
      <right style="medium">
        <color rgb="FF000000"/>
      </right>
      <top style="medium">
        <color indexed="64"/>
      </top>
      <bottom/>
      <diagonal/>
    </border>
    <border>
      <left style="medium">
        <color rgb="FF000000"/>
      </left>
      <right/>
      <top style="medium">
        <color indexed="64"/>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style="thin">
        <color theme="0"/>
      </left>
      <right style="thin">
        <color theme="0"/>
      </right>
      <top style="thin">
        <color theme="0"/>
      </top>
      <bottom style="thin">
        <color theme="0"/>
      </bottom>
      <diagonal/>
    </border>
  </borders>
  <cellStyleXfs count="6">
    <xf numFmtId="0" fontId="0" fillId="0" borderId="0">
      <alignment vertical="center"/>
    </xf>
    <xf numFmtId="177" fontId="3"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0" fontId="1" fillId="0" borderId="0">
      <alignment vertical="center"/>
    </xf>
    <xf numFmtId="0" fontId="108" fillId="0" borderId="0"/>
  </cellStyleXfs>
  <cellXfs count="1188">
    <xf numFmtId="0" fontId="0" fillId="0" borderId="0" xfId="0">
      <alignment vertical="center"/>
    </xf>
    <xf numFmtId="0" fontId="0" fillId="0" borderId="0" xfId="0" applyAlignment="1">
      <alignment horizontal="center" vertical="center"/>
    </xf>
    <xf numFmtId="0" fontId="5" fillId="0" borderId="0" xfId="0" applyFont="1" applyAlignment="1">
      <alignment horizontal="center" vertical="center"/>
    </xf>
    <xf numFmtId="0" fontId="4" fillId="0" borderId="0" xfId="0" applyFont="1">
      <alignment vertical="center"/>
    </xf>
    <xf numFmtId="0" fontId="6" fillId="0" borderId="0" xfId="0" applyFont="1">
      <alignment vertical="center"/>
    </xf>
    <xf numFmtId="0" fontId="7" fillId="0" borderId="0" xfId="0" applyFont="1">
      <alignment vertical="center"/>
    </xf>
    <xf numFmtId="0" fontId="7" fillId="0" borderId="1" xfId="0" applyFont="1" applyBorder="1" applyAlignment="1">
      <alignment horizontal="center" vertical="center" wrapText="1"/>
    </xf>
    <xf numFmtId="0" fontId="8" fillId="0" borderId="2" xfId="0" applyFont="1" applyBorder="1" applyAlignment="1">
      <alignment horizontal="center" vertical="center" wrapText="1"/>
    </xf>
    <xf numFmtId="0" fontId="8" fillId="0" borderId="2" xfId="0" applyFont="1" applyBorder="1" applyAlignment="1">
      <alignment horizontal="center" vertical="center"/>
    </xf>
    <xf numFmtId="0" fontId="4" fillId="0" borderId="0" xfId="2" applyFont="1">
      <alignment vertical="center"/>
    </xf>
    <xf numFmtId="0" fontId="19" fillId="0" borderId="0" xfId="2">
      <alignment vertical="center"/>
    </xf>
    <xf numFmtId="0" fontId="3" fillId="0" borderId="0" xfId="2" applyFont="1">
      <alignment vertical="center"/>
    </xf>
    <xf numFmtId="0" fontId="6" fillId="0" borderId="0" xfId="2" applyFont="1">
      <alignment vertical="center"/>
    </xf>
    <xf numFmtId="179" fontId="0" fillId="0" borderId="0" xfId="0" applyNumberFormat="1">
      <alignment vertical="center"/>
    </xf>
    <xf numFmtId="0" fontId="9" fillId="0" borderId="0" xfId="0" applyFont="1">
      <alignment vertical="center"/>
    </xf>
    <xf numFmtId="0" fontId="9" fillId="0" borderId="0" xfId="2" applyFont="1">
      <alignment vertical="center"/>
    </xf>
    <xf numFmtId="179" fontId="9" fillId="0" borderId="0" xfId="0" applyNumberFormat="1" applyFont="1">
      <alignment vertical="center"/>
    </xf>
    <xf numFmtId="180" fontId="10" fillId="0" borderId="3" xfId="0" applyNumberFormat="1" applyFont="1" applyBorder="1" applyAlignment="1">
      <alignment horizontal="center" vertical="center" wrapText="1"/>
    </xf>
    <xf numFmtId="180" fontId="10" fillId="0" borderId="5" xfId="0" applyNumberFormat="1" applyFont="1" applyBorder="1" applyAlignment="1">
      <alignment horizontal="center" vertical="center" wrapText="1"/>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178" fontId="0" fillId="0" borderId="0" xfId="0" applyNumberFormat="1">
      <alignment vertical="center"/>
    </xf>
    <xf numFmtId="0" fontId="12" fillId="0" borderId="7" xfId="0" applyFont="1" applyBorder="1" applyAlignment="1">
      <alignment horizontal="left" vertical="center" wrapText="1"/>
    </xf>
    <xf numFmtId="0" fontId="12" fillId="0" borderId="0" xfId="0" applyFont="1" applyAlignment="1">
      <alignment horizontal="left" vertical="center"/>
    </xf>
    <xf numFmtId="0" fontId="12" fillId="0" borderId="10" xfId="0" applyFont="1" applyBorder="1" applyAlignment="1">
      <alignment horizontal="left" vertical="center"/>
    </xf>
    <xf numFmtId="0" fontId="12" fillId="0" borderId="7" xfId="0" applyFont="1" applyBorder="1" applyAlignment="1">
      <alignment horizontal="center" vertical="center"/>
    </xf>
    <xf numFmtId="0" fontId="11" fillId="0" borderId="11" xfId="0" applyFont="1" applyBorder="1">
      <alignment vertical="center"/>
    </xf>
    <xf numFmtId="177" fontId="3" fillId="0" borderId="9" xfId="1" applyFont="1" applyBorder="1" applyAlignment="1">
      <alignment vertical="center"/>
    </xf>
    <xf numFmtId="181" fontId="11" fillId="0" borderId="12" xfId="1" applyNumberFormat="1"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lignment vertical="center"/>
    </xf>
    <xf numFmtId="177" fontId="11" fillId="0" borderId="15" xfId="1" applyFont="1" applyBorder="1" applyAlignment="1">
      <alignment horizontal="center" vertical="center"/>
    </xf>
    <xf numFmtId="177" fontId="11" fillId="0" borderId="12" xfId="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5" xfId="0" applyFont="1" applyBorder="1" applyAlignment="1">
      <alignment horizontal="center" vertical="center"/>
    </xf>
    <xf numFmtId="0" fontId="7" fillId="0" borderId="4" xfId="0" applyFont="1" applyBorder="1" applyAlignment="1">
      <alignment horizontal="center" vertical="center"/>
    </xf>
    <xf numFmtId="0" fontId="7" fillId="0" borderId="3" xfId="0" applyFont="1" applyBorder="1" applyAlignment="1">
      <alignment horizontal="center" vertical="center"/>
    </xf>
    <xf numFmtId="0" fontId="7" fillId="0" borderId="12" xfId="0" applyFont="1" applyBorder="1" applyAlignment="1">
      <alignment horizontal="center" vertical="center"/>
    </xf>
    <xf numFmtId="0" fontId="10" fillId="0" borderId="3" xfId="0" applyFont="1" applyBorder="1" applyAlignment="1">
      <alignment horizontal="center" vertical="center"/>
    </xf>
    <xf numFmtId="0" fontId="10" fillId="0" borderId="3" xfId="0" applyFont="1" applyBorder="1" applyAlignment="1">
      <alignment horizontal="center" vertical="center" wrapText="1"/>
    </xf>
    <xf numFmtId="180" fontId="10" fillId="0" borderId="3" xfId="0" applyNumberFormat="1" applyFont="1" applyBorder="1" applyAlignment="1">
      <alignment horizontal="center" vertical="center"/>
    </xf>
    <xf numFmtId="180" fontId="10" fillId="0" borderId="12" xfId="0" applyNumberFormat="1" applyFont="1" applyBorder="1" applyAlignment="1">
      <alignment horizontal="center" vertical="center" wrapText="1"/>
    </xf>
    <xf numFmtId="0" fontId="10" fillId="0" borderId="12" xfId="0" applyFont="1" applyBorder="1" applyAlignment="1">
      <alignment horizontal="center" vertical="center"/>
    </xf>
    <xf numFmtId="180" fontId="10" fillId="0" borderId="12" xfId="0" applyNumberFormat="1" applyFont="1" applyBorder="1" applyAlignment="1">
      <alignment horizontal="center" vertical="center"/>
    </xf>
    <xf numFmtId="180" fontId="10" fillId="0" borderId="18" xfId="0" applyNumberFormat="1" applyFont="1" applyBorder="1" applyAlignment="1">
      <alignment horizontal="center" vertical="center"/>
    </xf>
    <xf numFmtId="2" fontId="11" fillId="0" borderId="3" xfId="2" applyNumberFormat="1" applyFont="1" applyBorder="1">
      <alignment vertical="center"/>
    </xf>
    <xf numFmtId="0" fontId="0" fillId="0" borderId="0" xfId="0" quotePrefix="1">
      <alignment vertical="center"/>
    </xf>
    <xf numFmtId="2" fontId="0" fillId="0" borderId="0" xfId="0" applyNumberFormat="1">
      <alignment vertical="center"/>
    </xf>
    <xf numFmtId="182" fontId="11" fillId="0" borderId="13" xfId="0" applyNumberFormat="1" applyFont="1" applyBorder="1" applyAlignment="1">
      <alignment horizontal="center" vertical="center"/>
    </xf>
    <xf numFmtId="183" fontId="0" fillId="0" borderId="0" xfId="0" applyNumberFormat="1">
      <alignment vertical="center"/>
    </xf>
    <xf numFmtId="0" fontId="17" fillId="0" borderId="0" xfId="0" applyFont="1" applyAlignment="1">
      <alignment horizontal="center" vertical="center"/>
    </xf>
    <xf numFmtId="2" fontId="9" fillId="0" borderId="0" xfId="0" applyNumberFormat="1" applyFont="1">
      <alignment vertical="center"/>
    </xf>
    <xf numFmtId="0" fontId="0" fillId="0" borderId="0" xfId="0" applyAlignment="1">
      <alignment vertical="center" shrinkToFit="1"/>
    </xf>
    <xf numFmtId="0" fontId="0" fillId="0" borderId="0" xfId="0" applyAlignment="1">
      <alignment vertical="center" wrapText="1"/>
    </xf>
    <xf numFmtId="0" fontId="21" fillId="0" borderId="17" xfId="0" applyFont="1" applyBorder="1" applyAlignment="1">
      <alignment horizontal="center" vertical="center" wrapText="1"/>
    </xf>
    <xf numFmtId="0" fontId="21" fillId="0" borderId="15" xfId="0" applyFont="1" applyBorder="1" applyAlignment="1">
      <alignment horizontal="center" vertical="center" wrapText="1"/>
    </xf>
    <xf numFmtId="0" fontId="22" fillId="0" borderId="3" xfId="0" applyFont="1" applyBorder="1" applyAlignment="1">
      <alignment horizontal="center" vertical="center" wrapText="1"/>
    </xf>
    <xf numFmtId="0" fontId="22" fillId="0" borderId="12" xfId="0" applyFont="1" applyBorder="1" applyAlignment="1">
      <alignment horizontal="center" vertical="center" wrapText="1"/>
    </xf>
    <xf numFmtId="14" fontId="0" fillId="0" borderId="0" xfId="0" quotePrefix="1" applyNumberFormat="1">
      <alignment vertical="center"/>
    </xf>
    <xf numFmtId="0" fontId="21" fillId="0" borderId="43" xfId="0" applyFont="1" applyBorder="1" applyAlignment="1">
      <alignment horizontal="center" vertical="center" wrapText="1"/>
    </xf>
    <xf numFmtId="180" fontId="10" fillId="0" borderId="13" xfId="0" applyNumberFormat="1" applyFont="1" applyBorder="1" applyAlignment="1">
      <alignment horizontal="center" vertical="center" wrapText="1"/>
    </xf>
    <xf numFmtId="0" fontId="10" fillId="0" borderId="13" xfId="0" applyFont="1" applyBorder="1" applyAlignment="1">
      <alignment horizontal="center" vertical="center"/>
    </xf>
    <xf numFmtId="180" fontId="10" fillId="0" borderId="13" xfId="0" applyNumberFormat="1" applyFont="1" applyBorder="1" applyAlignment="1">
      <alignment horizontal="center" vertical="center"/>
    </xf>
    <xf numFmtId="0" fontId="22" fillId="0" borderId="13" xfId="0" applyFont="1" applyBorder="1" applyAlignment="1">
      <alignment horizontal="center" vertical="center" wrapText="1"/>
    </xf>
    <xf numFmtId="0" fontId="10" fillId="0" borderId="13" xfId="0" applyFont="1" applyBorder="1" applyAlignment="1">
      <alignment horizontal="center" vertical="center" wrapText="1"/>
    </xf>
    <xf numFmtId="180" fontId="10" fillId="0" borderId="44"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7" fillId="0" borderId="19" xfId="0" applyFont="1" applyBorder="1" applyAlignment="1">
      <alignment horizontal="center" vertical="center" wrapText="1"/>
    </xf>
    <xf numFmtId="0" fontId="0" fillId="0" borderId="0" xfId="0" applyAlignment="1">
      <alignment horizontal="right" vertical="center"/>
    </xf>
    <xf numFmtId="9" fontId="19" fillId="0" borderId="0" xfId="3" applyFont="1">
      <alignment vertical="center"/>
    </xf>
    <xf numFmtId="185" fontId="0" fillId="0" borderId="0" xfId="0" applyNumberFormat="1">
      <alignment vertical="center"/>
    </xf>
    <xf numFmtId="182" fontId="0" fillId="0" borderId="0" xfId="0" applyNumberFormat="1">
      <alignment vertical="center"/>
    </xf>
    <xf numFmtId="186" fontId="0" fillId="0" borderId="0" xfId="0" applyNumberFormat="1">
      <alignment vertical="center"/>
    </xf>
    <xf numFmtId="49" fontId="0" fillId="0" borderId="0" xfId="0" applyNumberFormat="1">
      <alignment vertical="center"/>
    </xf>
    <xf numFmtId="49" fontId="0" fillId="0" borderId="7" xfId="0" applyNumberFormat="1" applyBorder="1">
      <alignment vertical="center"/>
    </xf>
    <xf numFmtId="49" fontId="0" fillId="0" borderId="46" xfId="0" applyNumberFormat="1" applyBorder="1">
      <alignment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49" fontId="32" fillId="0" borderId="3" xfId="0" applyNumberFormat="1" applyFont="1" applyBorder="1" applyAlignment="1">
      <alignment horizontal="center" vertical="center"/>
    </xf>
    <xf numFmtId="49" fontId="34" fillId="0" borderId="0" xfId="0" applyNumberFormat="1" applyFont="1">
      <alignment vertical="center"/>
    </xf>
    <xf numFmtId="49" fontId="0" fillId="0" borderId="52" xfId="0" applyNumberFormat="1" applyBorder="1">
      <alignment vertical="center"/>
    </xf>
    <xf numFmtId="49" fontId="0" fillId="0" borderId="10" xfId="0" applyNumberFormat="1" applyBorder="1">
      <alignment vertical="center"/>
    </xf>
    <xf numFmtId="49" fontId="34" fillId="0" borderId="0" xfId="0" applyNumberFormat="1" applyFont="1" applyAlignment="1">
      <alignment vertical="center" wrapText="1"/>
    </xf>
    <xf numFmtId="49" fontId="34" fillId="0" borderId="10" xfId="0" applyNumberFormat="1" applyFont="1" applyBorder="1" applyAlignment="1">
      <alignment vertical="center" wrapText="1"/>
    </xf>
    <xf numFmtId="0" fontId="36" fillId="4" borderId="57" xfId="0" applyFont="1" applyFill="1" applyBorder="1" applyAlignment="1">
      <alignment horizontal="center" vertical="center" wrapText="1" readingOrder="1"/>
    </xf>
    <xf numFmtId="0" fontId="36" fillId="4" borderId="58" xfId="0" applyFont="1" applyFill="1" applyBorder="1" applyAlignment="1">
      <alignment horizontal="center" vertical="center" wrapText="1" readingOrder="1"/>
    </xf>
    <xf numFmtId="0" fontId="38" fillId="0" borderId="4" xfId="0" applyFont="1" applyBorder="1" applyAlignment="1">
      <alignment horizontal="center" vertical="center" wrapText="1" readingOrder="1"/>
    </xf>
    <xf numFmtId="0" fontId="38" fillId="0" borderId="3" xfId="0" applyFont="1" applyBorder="1" applyAlignment="1">
      <alignment horizontal="center" vertical="center" wrapText="1" readingOrder="1"/>
    </xf>
    <xf numFmtId="188" fontId="38" fillId="0" borderId="3" xfId="0" applyNumberFormat="1" applyFont="1" applyBorder="1" applyAlignment="1">
      <alignment horizontal="center" vertical="center" wrapText="1" readingOrder="1"/>
    </xf>
    <xf numFmtId="0" fontId="38" fillId="0" borderId="12" xfId="0" applyFont="1" applyBorder="1" applyAlignment="1">
      <alignment horizontal="center" vertical="center" wrapText="1" readingOrder="1"/>
    </xf>
    <xf numFmtId="49" fontId="29" fillId="0" borderId="0" xfId="0" applyNumberFormat="1" applyFont="1">
      <alignment vertical="center"/>
    </xf>
    <xf numFmtId="0" fontId="30" fillId="0" borderId="47" xfId="0" applyFont="1" applyBorder="1" applyAlignment="1">
      <alignment horizontal="center" vertical="center"/>
    </xf>
    <xf numFmtId="0" fontId="41" fillId="0" borderId="0" xfId="0" applyFont="1" applyAlignment="1">
      <alignment horizontal="center" vertical="center"/>
    </xf>
    <xf numFmtId="0" fontId="41" fillId="0" borderId="0" xfId="0" applyFont="1">
      <alignment vertical="center"/>
    </xf>
    <xf numFmtId="178" fontId="41" fillId="0" borderId="0" xfId="0" applyNumberFormat="1" applyFont="1">
      <alignment vertical="center"/>
    </xf>
    <xf numFmtId="187" fontId="41" fillId="0" borderId="0" xfId="0" applyNumberFormat="1" applyFont="1">
      <alignment vertical="center"/>
    </xf>
    <xf numFmtId="178" fontId="42" fillId="0" borderId="0" xfId="0" applyNumberFormat="1" applyFont="1">
      <alignment vertical="center"/>
    </xf>
    <xf numFmtId="0" fontId="43" fillId="0" borderId="0" xfId="0" applyFont="1">
      <alignment vertical="center"/>
    </xf>
    <xf numFmtId="0" fontId="42" fillId="0" borderId="0" xfId="0" applyFont="1">
      <alignment vertical="center"/>
    </xf>
    <xf numFmtId="0" fontId="38" fillId="5" borderId="4" xfId="0" applyFont="1" applyFill="1" applyBorder="1" applyAlignment="1">
      <alignment horizontal="center" vertical="center" wrapText="1" readingOrder="1"/>
    </xf>
    <xf numFmtId="0" fontId="38" fillId="5" borderId="3" xfId="0" applyFont="1" applyFill="1" applyBorder="1" applyAlignment="1">
      <alignment horizontal="center" vertical="center" wrapText="1" readingOrder="1"/>
    </xf>
    <xf numFmtId="189" fontId="0" fillId="0" borderId="0" xfId="0" applyNumberFormat="1">
      <alignment vertical="center"/>
    </xf>
    <xf numFmtId="180" fontId="30" fillId="0" borderId="47" xfId="0" applyNumberFormat="1" applyFont="1" applyBorder="1" applyAlignment="1">
      <alignment horizontal="center" vertical="center"/>
    </xf>
    <xf numFmtId="9" fontId="0" fillId="0" borderId="0" xfId="3" applyFont="1">
      <alignment vertical="center"/>
    </xf>
    <xf numFmtId="0" fontId="0" fillId="0" borderId="46" xfId="0" applyBorder="1">
      <alignment vertical="center"/>
    </xf>
    <xf numFmtId="0" fontId="0" fillId="0" borderId="55" xfId="0" applyBorder="1">
      <alignment vertical="center"/>
    </xf>
    <xf numFmtId="0" fontId="0" fillId="0" borderId="30" xfId="0" applyBorder="1">
      <alignment vertical="center"/>
    </xf>
    <xf numFmtId="0" fontId="0" fillId="0" borderId="48" xfId="0" applyBorder="1">
      <alignment vertical="center"/>
    </xf>
    <xf numFmtId="0" fontId="0" fillId="0" borderId="49" xfId="0" applyBorder="1">
      <alignment vertical="center"/>
    </xf>
    <xf numFmtId="0" fontId="0" fillId="0" borderId="63" xfId="0" applyBorder="1">
      <alignment vertical="center"/>
    </xf>
    <xf numFmtId="0" fontId="0" fillId="0" borderId="52" xfId="0" applyBorder="1">
      <alignment vertical="center"/>
    </xf>
    <xf numFmtId="0" fontId="0" fillId="0" borderId="14" xfId="0" applyBorder="1">
      <alignment vertical="center"/>
    </xf>
    <xf numFmtId="0" fontId="44" fillId="0" borderId="0" xfId="0" applyFont="1">
      <alignment vertical="center"/>
    </xf>
    <xf numFmtId="0" fontId="29" fillId="0" borderId="0" xfId="0" applyFont="1" applyAlignment="1">
      <alignment horizontal="justify" vertical="center"/>
    </xf>
    <xf numFmtId="0" fontId="45" fillId="0" borderId="0" xfId="0" applyFont="1" applyAlignment="1">
      <alignment horizontal="center" vertical="center"/>
    </xf>
    <xf numFmtId="0" fontId="45" fillId="0" borderId="0" xfId="0" applyFont="1" applyAlignment="1">
      <alignment horizontal="left" vertical="center" wrapText="1"/>
    </xf>
    <xf numFmtId="0" fontId="45" fillId="0" borderId="3" xfId="0" applyFont="1" applyBorder="1" applyAlignment="1">
      <alignment horizontal="center" vertical="center"/>
    </xf>
    <xf numFmtId="0" fontId="45" fillId="0" borderId="3" xfId="0" applyFont="1" applyBorder="1" applyAlignment="1">
      <alignment horizontal="left" vertical="center"/>
    </xf>
    <xf numFmtId="49" fontId="34" fillId="0" borderId="0" xfId="0" applyNumberFormat="1" applyFont="1" applyAlignment="1">
      <alignment horizontal="center" vertical="center"/>
    </xf>
    <xf numFmtId="49" fontId="46" fillId="0" borderId="3" xfId="0" applyNumberFormat="1" applyFont="1" applyBorder="1" applyAlignment="1">
      <alignment horizontal="center" vertical="center"/>
    </xf>
    <xf numFmtId="49" fontId="30" fillId="0" borderId="3" xfId="0" applyNumberFormat="1" applyFont="1" applyBorder="1" applyAlignment="1">
      <alignment horizontal="center" vertical="center"/>
    </xf>
    <xf numFmtId="0" fontId="0" fillId="0" borderId="0" xfId="2" applyFont="1">
      <alignment vertical="center"/>
    </xf>
    <xf numFmtId="0" fontId="11" fillId="0" borderId="0" xfId="2" applyFont="1" applyAlignment="1">
      <alignment horizontal="center" vertical="center"/>
    </xf>
    <xf numFmtId="0" fontId="38" fillId="5" borderId="6" xfId="0" applyFont="1" applyFill="1" applyBorder="1" applyAlignment="1">
      <alignment horizontal="center" vertical="center" wrapText="1" readingOrder="1"/>
    </xf>
    <xf numFmtId="0" fontId="38" fillId="0" borderId="6" xfId="0" applyFont="1" applyBorder="1" applyAlignment="1">
      <alignment horizontal="center" vertical="center" wrapText="1" readingOrder="1"/>
    </xf>
    <xf numFmtId="0" fontId="38" fillId="0" borderId="0" xfId="0" applyFont="1" applyAlignment="1">
      <alignment horizontal="center" vertical="center" wrapText="1" readingOrder="1"/>
    </xf>
    <xf numFmtId="188" fontId="38" fillId="0" borderId="0" xfId="0" applyNumberFormat="1" applyFont="1" applyAlignment="1">
      <alignment horizontal="center" vertical="center" wrapText="1" readingOrder="1"/>
    </xf>
    <xf numFmtId="0" fontId="34" fillId="0" borderId="3" xfId="0" applyFont="1" applyBorder="1" applyAlignment="1">
      <alignment horizontal="center" vertical="center"/>
    </xf>
    <xf numFmtId="0" fontId="48" fillId="0" borderId="3" xfId="0" applyFont="1" applyBorder="1" applyAlignment="1">
      <alignment horizontal="center" vertical="center" wrapText="1"/>
    </xf>
    <xf numFmtId="0" fontId="0" fillId="7" borderId="0" xfId="0" applyFill="1" applyAlignment="1">
      <alignment vertical="center" wrapText="1"/>
    </xf>
    <xf numFmtId="0" fontId="0" fillId="0" borderId="0" xfId="0" quotePrefix="1" applyAlignment="1">
      <alignment vertical="center" wrapText="1"/>
    </xf>
    <xf numFmtId="2" fontId="49" fillId="0" borderId="0" xfId="0" applyNumberFormat="1" applyFont="1">
      <alignment vertical="center"/>
    </xf>
    <xf numFmtId="179" fontId="49" fillId="0" borderId="0" xfId="3" applyNumberFormat="1" applyFont="1">
      <alignment vertical="center"/>
    </xf>
    <xf numFmtId="0" fontId="30" fillId="0" borderId="60" xfId="0" applyFont="1" applyBorder="1" applyAlignment="1">
      <alignment horizontal="center" vertical="center" wrapText="1"/>
    </xf>
    <xf numFmtId="0" fontId="30" fillId="0" borderId="47" xfId="0" applyFont="1" applyBorder="1" applyAlignment="1">
      <alignment horizontal="center" vertical="center" wrapText="1"/>
    </xf>
    <xf numFmtId="0" fontId="50" fillId="0" borderId="16" xfId="0" applyFont="1" applyBorder="1" applyAlignment="1">
      <alignment horizontal="center" vertical="center" shrinkToFit="1" readingOrder="1"/>
    </xf>
    <xf numFmtId="0" fontId="50" fillId="0" borderId="17" xfId="0" applyFont="1" applyBorder="1" applyAlignment="1">
      <alignment horizontal="center" vertical="center" shrinkToFit="1" readingOrder="1"/>
    </xf>
    <xf numFmtId="0" fontId="50" fillId="0" borderId="15" xfId="0" applyFont="1" applyBorder="1" applyAlignment="1">
      <alignment horizontal="center" vertical="center" shrinkToFit="1" readingOrder="1"/>
    </xf>
    <xf numFmtId="0" fontId="51" fillId="0" borderId="0" xfId="0" applyFont="1" applyAlignment="1">
      <alignment vertical="center" wrapText="1"/>
    </xf>
    <xf numFmtId="0" fontId="51" fillId="7" borderId="0" xfId="0" applyFont="1" applyFill="1" applyAlignment="1">
      <alignment vertical="center" wrapText="1"/>
    </xf>
    <xf numFmtId="49" fontId="46" fillId="0" borderId="3" xfId="0" applyNumberFormat="1" applyFont="1" applyBorder="1">
      <alignment vertical="center"/>
    </xf>
    <xf numFmtId="0" fontId="32" fillId="5" borderId="0" xfId="0" applyFont="1" applyFill="1" applyAlignment="1">
      <alignment vertical="center" wrapText="1"/>
    </xf>
    <xf numFmtId="0" fontId="52" fillId="0" borderId="0" xfId="0" applyFont="1" applyAlignment="1">
      <alignment vertical="center" wrapText="1"/>
    </xf>
    <xf numFmtId="0" fontId="29" fillId="0" borderId="3" xfId="0" applyFont="1" applyBorder="1" applyAlignment="1">
      <alignment horizontal="center" vertical="center" shrinkToFit="1"/>
    </xf>
    <xf numFmtId="0" fontId="40" fillId="0" borderId="7" xfId="0" applyFont="1" applyBorder="1">
      <alignment vertical="center"/>
    </xf>
    <xf numFmtId="0" fontId="40" fillId="0" borderId="0" xfId="0" applyFont="1">
      <alignment vertical="center"/>
    </xf>
    <xf numFmtId="0" fontId="40" fillId="0" borderId="10" xfId="0" applyFont="1" applyBorder="1">
      <alignment vertical="center"/>
    </xf>
    <xf numFmtId="0" fontId="46" fillId="0" borderId="67" xfId="0" applyFont="1" applyBorder="1">
      <alignment vertical="center"/>
    </xf>
    <xf numFmtId="0" fontId="46" fillId="0" borderId="49" xfId="0" applyFont="1" applyBorder="1">
      <alignment vertical="center"/>
    </xf>
    <xf numFmtId="0" fontId="46" fillId="0" borderId="50" xfId="0" applyFont="1" applyBorder="1">
      <alignment vertical="center"/>
    </xf>
    <xf numFmtId="0" fontId="46" fillId="0" borderId="7" xfId="0" applyFont="1" applyBorder="1">
      <alignment vertical="center"/>
    </xf>
    <xf numFmtId="0" fontId="46" fillId="0" borderId="0" xfId="0" applyFont="1">
      <alignment vertical="center"/>
    </xf>
    <xf numFmtId="0" fontId="46" fillId="0" borderId="10" xfId="0" applyFont="1" applyBorder="1">
      <alignment vertical="center"/>
    </xf>
    <xf numFmtId="0" fontId="46" fillId="0" borderId="8" xfId="0" applyFont="1" applyBorder="1">
      <alignment vertical="center"/>
    </xf>
    <xf numFmtId="0" fontId="46" fillId="0" borderId="9" xfId="0" applyFont="1" applyBorder="1">
      <alignment vertical="center"/>
    </xf>
    <xf numFmtId="0" fontId="46" fillId="0" borderId="28" xfId="0" applyFont="1" applyBorder="1">
      <alignment vertical="center"/>
    </xf>
    <xf numFmtId="0" fontId="46" fillId="0" borderId="0" xfId="0" applyFont="1" applyAlignment="1">
      <alignment vertical="top"/>
    </xf>
    <xf numFmtId="0" fontId="54" fillId="2" borderId="3" xfId="2" applyFont="1" applyFill="1" applyBorder="1" applyAlignment="1">
      <alignment horizontal="center" vertical="center"/>
    </xf>
    <xf numFmtId="0" fontId="54" fillId="2" borderId="3" xfId="2" applyFont="1" applyFill="1" applyBorder="1" applyAlignment="1">
      <alignment horizontal="center" vertical="center" wrapText="1"/>
    </xf>
    <xf numFmtId="0" fontId="55" fillId="2" borderId="3" xfId="2" applyFont="1" applyFill="1" applyBorder="1">
      <alignment vertical="center"/>
    </xf>
    <xf numFmtId="0" fontId="55" fillId="0" borderId="0" xfId="2" applyFont="1">
      <alignment vertical="center"/>
    </xf>
    <xf numFmtId="0" fontId="56" fillId="0" borderId="0" xfId="0" applyFont="1" applyAlignment="1">
      <alignment vertical="center" shrinkToFit="1"/>
    </xf>
    <xf numFmtId="0" fontId="32" fillId="0" borderId="0" xfId="0" applyFont="1" applyAlignment="1">
      <alignment vertical="center" wrapText="1"/>
    </xf>
    <xf numFmtId="0" fontId="29" fillId="0" borderId="4" xfId="0" applyFont="1" applyBorder="1" applyAlignment="1">
      <alignment horizontal="center" vertical="center" shrinkToFit="1"/>
    </xf>
    <xf numFmtId="0" fontId="41" fillId="0" borderId="3" xfId="0" applyFont="1" applyBorder="1" applyAlignment="1">
      <alignment horizontal="center" vertical="center"/>
    </xf>
    <xf numFmtId="0" fontId="0" fillId="0" borderId="0" xfId="0" applyAlignment="1">
      <alignment horizontal="left" vertical="center"/>
    </xf>
    <xf numFmtId="189" fontId="0" fillId="8" borderId="3" xfId="0" applyNumberFormat="1" applyFill="1" applyBorder="1">
      <alignment vertical="center"/>
    </xf>
    <xf numFmtId="189" fontId="29" fillId="8" borderId="3" xfId="0" applyNumberFormat="1" applyFont="1" applyFill="1" applyBorder="1">
      <alignment vertical="center"/>
    </xf>
    <xf numFmtId="180" fontId="0" fillId="0" borderId="0" xfId="0" applyNumberFormat="1">
      <alignment vertical="center"/>
    </xf>
    <xf numFmtId="178" fontId="41" fillId="0" borderId="3" xfId="0" applyNumberFormat="1" applyFont="1" applyBorder="1">
      <alignment vertical="center"/>
    </xf>
    <xf numFmtId="11" fontId="0" fillId="0" borderId="0" xfId="0" quotePrefix="1" applyNumberFormat="1">
      <alignment vertical="center"/>
    </xf>
    <xf numFmtId="0" fontId="32" fillId="0" borderId="6" xfId="0" applyFont="1" applyBorder="1" applyAlignment="1">
      <alignment vertical="center" wrapText="1"/>
    </xf>
    <xf numFmtId="0" fontId="32" fillId="0" borderId="27" xfId="0" applyFont="1" applyBorder="1" applyAlignment="1">
      <alignment vertical="center" wrapText="1"/>
    </xf>
    <xf numFmtId="0" fontId="32" fillId="0" borderId="10" xfId="0" applyFont="1" applyBorder="1" applyAlignment="1">
      <alignment vertical="center" wrapText="1"/>
    </xf>
    <xf numFmtId="0" fontId="32" fillId="0" borderId="0" xfId="0" applyFont="1">
      <alignment vertical="center"/>
    </xf>
    <xf numFmtId="0" fontId="32" fillId="0" borderId="49" xfId="0" applyFont="1" applyBorder="1">
      <alignment vertical="center"/>
    </xf>
    <xf numFmtId="0" fontId="32" fillId="0" borderId="10" xfId="0" applyFont="1" applyBorder="1">
      <alignment vertical="center"/>
    </xf>
    <xf numFmtId="0" fontId="30" fillId="0" borderId="0" xfId="0" applyFont="1" applyAlignment="1">
      <alignment vertical="center" wrapText="1"/>
    </xf>
    <xf numFmtId="49" fontId="35" fillId="0" borderId="8" xfId="0" applyNumberFormat="1" applyFont="1" applyBorder="1">
      <alignment vertical="center"/>
    </xf>
    <xf numFmtId="49" fontId="35" fillId="0" borderId="9" xfId="0" applyNumberFormat="1" applyFont="1" applyBorder="1">
      <alignment vertical="center"/>
    </xf>
    <xf numFmtId="49" fontId="34" fillId="0" borderId="9" xfId="0" applyNumberFormat="1" applyFont="1" applyBorder="1" applyAlignment="1">
      <alignment vertical="center" wrapText="1"/>
    </xf>
    <xf numFmtId="0" fontId="30" fillId="0" borderId="10" xfId="0" applyFont="1" applyBorder="1" applyAlignment="1">
      <alignment vertical="center" wrapText="1"/>
    </xf>
    <xf numFmtId="0" fontId="32" fillId="0" borderId="50" xfId="0" applyFont="1" applyBorder="1">
      <alignment vertical="center"/>
    </xf>
    <xf numFmtId="49" fontId="33" fillId="0" borderId="11" xfId="0" applyNumberFormat="1" applyFont="1" applyBorder="1" applyAlignment="1">
      <alignment vertical="center" wrapText="1"/>
    </xf>
    <xf numFmtId="49" fontId="33" fillId="0" borderId="6" xfId="0" applyNumberFormat="1" applyFont="1" applyBorder="1" applyAlignment="1">
      <alignment vertical="center" wrapText="1"/>
    </xf>
    <xf numFmtId="49" fontId="33" fillId="0" borderId="27" xfId="0" applyNumberFormat="1" applyFont="1" applyBorder="1" applyAlignment="1">
      <alignment vertical="center" wrapText="1"/>
    </xf>
    <xf numFmtId="49" fontId="33" fillId="0" borderId="7" xfId="0" applyNumberFormat="1" applyFont="1" applyBorder="1" applyAlignment="1">
      <alignment vertical="center" wrapText="1"/>
    </xf>
    <xf numFmtId="49" fontId="33" fillId="0" borderId="0" xfId="0" applyNumberFormat="1" applyFont="1" applyAlignment="1">
      <alignment vertical="center" wrapText="1"/>
    </xf>
    <xf numFmtId="49" fontId="33" fillId="0" borderId="10" xfId="0" applyNumberFormat="1" applyFont="1" applyBorder="1" applyAlignment="1">
      <alignment vertical="center" wrapText="1"/>
    </xf>
    <xf numFmtId="49" fontId="33" fillId="0" borderId="8" xfId="0" applyNumberFormat="1" applyFont="1" applyBorder="1" applyAlignment="1">
      <alignment vertical="center" wrapText="1"/>
    </xf>
    <xf numFmtId="49" fontId="33" fillId="0" borderId="9" xfId="0" applyNumberFormat="1" applyFont="1" applyBorder="1" applyAlignment="1">
      <alignment vertical="center" wrapText="1"/>
    </xf>
    <xf numFmtId="49" fontId="33" fillId="0" borderId="28" xfId="0" applyNumberFormat="1" applyFont="1" applyBorder="1" applyAlignment="1">
      <alignment vertical="center" wrapText="1"/>
    </xf>
    <xf numFmtId="0" fontId="58" fillId="11" borderId="1" xfId="0" applyFont="1" applyFill="1" applyBorder="1" applyAlignment="1">
      <alignment horizontal="center" vertical="center" wrapText="1" readingOrder="1"/>
    </xf>
    <xf numFmtId="0" fontId="58" fillId="11" borderId="2" xfId="0" applyFont="1" applyFill="1" applyBorder="1" applyAlignment="1">
      <alignment horizontal="center" vertical="center" wrapText="1" readingOrder="1"/>
    </xf>
    <xf numFmtId="186" fontId="63" fillId="0" borderId="0" xfId="0" applyNumberFormat="1" applyFont="1">
      <alignment vertical="center"/>
    </xf>
    <xf numFmtId="0" fontId="48" fillId="0" borderId="0" xfId="0" applyFont="1">
      <alignment vertical="center"/>
    </xf>
    <xf numFmtId="0" fontId="66" fillId="0" borderId="0" xfId="0" applyFont="1">
      <alignment vertical="center"/>
    </xf>
    <xf numFmtId="0" fontId="65" fillId="0" borderId="0" xfId="0" applyFont="1">
      <alignment vertical="center"/>
    </xf>
    <xf numFmtId="0" fontId="29" fillId="0" borderId="51" xfId="0" applyFont="1" applyBorder="1" applyAlignment="1">
      <alignment horizontal="center" vertical="center" wrapText="1"/>
    </xf>
    <xf numFmtId="0" fontId="67" fillId="0" borderId="7" xfId="0" applyFont="1" applyBorder="1" applyAlignment="1">
      <alignment horizontal="right" vertical="center" wrapText="1"/>
    </xf>
    <xf numFmtId="0" fontId="68" fillId="0" borderId="0" xfId="0" applyFont="1" applyAlignment="1">
      <alignment vertical="center" wrapText="1"/>
    </xf>
    <xf numFmtId="0" fontId="1" fillId="0" borderId="0" xfId="4">
      <alignment vertical="center"/>
    </xf>
    <xf numFmtId="0" fontId="0" fillId="0" borderId="3" xfId="0" applyBorder="1">
      <alignment vertical="center"/>
    </xf>
    <xf numFmtId="0" fontId="0" fillId="20" borderId="3" xfId="0" applyFill="1" applyBorder="1">
      <alignment vertical="center"/>
    </xf>
    <xf numFmtId="0" fontId="69" fillId="5" borderId="3" xfId="0" applyFont="1" applyFill="1" applyBorder="1" applyAlignment="1">
      <alignment horizontal="center" vertical="center"/>
    </xf>
    <xf numFmtId="0" fontId="69" fillId="14" borderId="3" xfId="0" applyFont="1" applyFill="1" applyBorder="1" applyAlignment="1">
      <alignment horizontal="center" vertical="center" wrapText="1"/>
    </xf>
    <xf numFmtId="0" fontId="69" fillId="14" borderId="3" xfId="0" applyFont="1" applyFill="1" applyBorder="1" applyAlignment="1">
      <alignment horizontal="center" vertical="center"/>
    </xf>
    <xf numFmtId="0" fontId="69" fillId="15" borderId="3" xfId="0" applyFont="1" applyFill="1" applyBorder="1" applyAlignment="1">
      <alignment horizontal="center" vertical="center" wrapText="1"/>
    </xf>
    <xf numFmtId="0" fontId="69" fillId="15" borderId="3" xfId="0" applyFont="1" applyFill="1" applyBorder="1" applyAlignment="1">
      <alignment horizontal="center" vertical="center"/>
    </xf>
    <xf numFmtId="0" fontId="69" fillId="16" borderId="3" xfId="0" applyFont="1" applyFill="1" applyBorder="1" applyAlignment="1">
      <alignment horizontal="center" vertical="top" wrapText="1"/>
    </xf>
    <xf numFmtId="0" fontId="69" fillId="17" borderId="3" xfId="0" applyFont="1" applyFill="1" applyBorder="1" applyAlignment="1">
      <alignment horizontal="center" vertical="top" wrapText="1"/>
    </xf>
    <xf numFmtId="0" fontId="69" fillId="18" borderId="3" xfId="0" applyFont="1" applyFill="1" applyBorder="1" applyAlignment="1">
      <alignment horizontal="center" vertical="top" wrapText="1"/>
    </xf>
    <xf numFmtId="0" fontId="45" fillId="0" borderId="3" xfId="0" applyFont="1" applyBorder="1" applyAlignment="1">
      <alignment horizontal="right" vertical="center"/>
    </xf>
    <xf numFmtId="0" fontId="45" fillId="0" borderId="3" xfId="0" applyFont="1" applyBorder="1" applyAlignment="1">
      <alignment horizontal="right" vertical="center" wrapText="1"/>
    </xf>
    <xf numFmtId="0" fontId="69" fillId="0" borderId="3" xfId="0" applyFont="1" applyBorder="1" applyAlignment="1">
      <alignment horizontal="center" vertical="center"/>
    </xf>
    <xf numFmtId="0" fontId="69" fillId="0" borderId="3" xfId="0" applyFont="1" applyBorder="1" applyAlignment="1">
      <alignment horizontal="center" vertical="top" wrapText="1"/>
    </xf>
    <xf numFmtId="2" fontId="0" fillId="8" borderId="3" xfId="0" applyNumberFormat="1" applyFill="1" applyBorder="1">
      <alignment vertical="center"/>
    </xf>
    <xf numFmtId="0" fontId="69" fillId="16" borderId="3" xfId="0" applyFont="1" applyFill="1" applyBorder="1" applyAlignment="1">
      <alignment horizontal="center" vertical="center" wrapText="1"/>
    </xf>
    <xf numFmtId="186" fontId="63" fillId="7" borderId="3" xfId="0" applyNumberFormat="1" applyFont="1" applyFill="1" applyBorder="1" applyAlignment="1">
      <alignment vertical="center" wrapText="1"/>
    </xf>
    <xf numFmtId="0" fontId="63" fillId="7" borderId="3" xfId="0" applyFont="1" applyFill="1" applyBorder="1">
      <alignment vertical="center"/>
    </xf>
    <xf numFmtId="0" fontId="69" fillId="13" borderId="3" xfId="0" applyFont="1" applyFill="1" applyBorder="1" applyAlignment="1">
      <alignment horizontal="left" vertical="center" wrapText="1"/>
    </xf>
    <xf numFmtId="0" fontId="69" fillId="19" borderId="3" xfId="0" applyFont="1" applyFill="1" applyBorder="1" applyAlignment="1">
      <alignment horizontal="left" vertical="center" wrapText="1"/>
    </xf>
    <xf numFmtId="0" fontId="69" fillId="19" borderId="3" xfId="0" applyFont="1" applyFill="1" applyBorder="1" applyAlignment="1">
      <alignment horizontal="center" vertical="center" wrapText="1"/>
    </xf>
    <xf numFmtId="0" fontId="40" fillId="0" borderId="3" xfId="0" applyFont="1" applyBorder="1">
      <alignment vertical="center"/>
    </xf>
    <xf numFmtId="0" fontId="70" fillId="0" borderId="3" xfId="0" applyFont="1" applyBorder="1" applyAlignment="1">
      <alignment vertical="center" wrapText="1"/>
    </xf>
    <xf numFmtId="0" fontId="53" fillId="0" borderId="3" xfId="0" applyFont="1" applyBorder="1">
      <alignment vertical="center"/>
    </xf>
    <xf numFmtId="0" fontId="29" fillId="0" borderId="0" xfId="0" applyFont="1" applyAlignment="1">
      <alignment horizontal="center" vertical="center" wrapText="1"/>
    </xf>
    <xf numFmtId="0" fontId="56" fillId="0" borderId="7" xfId="0" applyFont="1" applyBorder="1" applyAlignment="1">
      <alignment horizontal="center" vertical="center"/>
    </xf>
    <xf numFmtId="0" fontId="56" fillId="0" borderId="0" xfId="0" applyFont="1" applyAlignment="1">
      <alignment horizontal="center" vertical="center"/>
    </xf>
    <xf numFmtId="0" fontId="56" fillId="0" borderId="46" xfId="0" applyFont="1" applyBorder="1" applyAlignment="1">
      <alignment horizontal="center" vertical="center"/>
    </xf>
    <xf numFmtId="0" fontId="29" fillId="0" borderId="52" xfId="0" applyFont="1" applyBorder="1" applyAlignment="1">
      <alignment horizontal="center" vertical="center" wrapText="1"/>
    </xf>
    <xf numFmtId="0" fontId="71" fillId="0" borderId="0" xfId="0" applyFont="1" applyAlignment="1">
      <alignment horizontal="center" vertical="center" wrapText="1"/>
    </xf>
    <xf numFmtId="0" fontId="72" fillId="0" borderId="7" xfId="0" applyFont="1" applyBorder="1">
      <alignment vertical="center"/>
    </xf>
    <xf numFmtId="180" fontId="30" fillId="0" borderId="4" xfId="0" applyNumberFormat="1" applyFont="1" applyBorder="1" applyAlignment="1">
      <alignment horizontal="center" vertical="center"/>
    </xf>
    <xf numFmtId="0" fontId="57" fillId="0" borderId="0" xfId="0" applyFont="1" applyAlignment="1">
      <alignment vertical="center" wrapText="1"/>
    </xf>
    <xf numFmtId="0" fontId="57" fillId="0" borderId="10" xfId="0" applyFont="1" applyBorder="1" applyAlignment="1">
      <alignment vertical="center" wrapText="1"/>
    </xf>
    <xf numFmtId="0" fontId="57" fillId="0" borderId="9" xfId="0" applyFont="1" applyBorder="1" applyAlignment="1">
      <alignment vertical="center" wrapText="1"/>
    </xf>
    <xf numFmtId="0" fontId="57" fillId="0" borderId="28" xfId="0" applyFont="1" applyBorder="1" applyAlignment="1">
      <alignment vertical="center" wrapText="1"/>
    </xf>
    <xf numFmtId="0" fontId="73" fillId="0" borderId="0" xfId="0" applyFont="1" applyAlignment="1">
      <alignment horizontal="center" vertical="center" wrapText="1"/>
    </xf>
    <xf numFmtId="0" fontId="76" fillId="0" borderId="0" xfId="0" applyFont="1" applyAlignment="1">
      <alignment horizontal="right" vertical="center"/>
    </xf>
    <xf numFmtId="0" fontId="6" fillId="0" borderId="3" xfId="0" applyFont="1" applyBorder="1">
      <alignment vertical="center"/>
    </xf>
    <xf numFmtId="0" fontId="29" fillId="0" borderId="3" xfId="0" applyFont="1" applyBorder="1">
      <alignment vertical="center"/>
    </xf>
    <xf numFmtId="0" fontId="77" fillId="0" borderId="10" xfId="0" applyFont="1" applyBorder="1" applyAlignment="1">
      <alignment horizontal="center" vertical="center" wrapText="1"/>
    </xf>
    <xf numFmtId="0" fontId="32" fillId="0" borderId="11" xfId="0" applyFont="1" applyBorder="1" applyAlignment="1">
      <alignment vertical="center" wrapText="1"/>
    </xf>
    <xf numFmtId="0" fontId="32" fillId="0" borderId="7" xfId="0" applyFont="1" applyBorder="1" applyAlignment="1">
      <alignment vertical="center" wrapText="1"/>
    </xf>
    <xf numFmtId="49" fontId="0" fillId="0" borderId="9" xfId="0" applyNumberFormat="1" applyBorder="1">
      <alignment vertical="center"/>
    </xf>
    <xf numFmtId="49" fontId="74" fillId="0" borderId="0" xfId="0" applyNumberFormat="1" applyFont="1" applyAlignment="1">
      <alignment horizontal="center" vertical="center"/>
    </xf>
    <xf numFmtId="0" fontId="0" fillId="0" borderId="42" xfId="0" applyBorder="1">
      <alignment vertical="center"/>
    </xf>
    <xf numFmtId="0" fontId="0" fillId="0" borderId="16" xfId="0" applyBorder="1">
      <alignment vertical="center"/>
    </xf>
    <xf numFmtId="0" fontId="0" fillId="0" borderId="69" xfId="0" applyBorder="1">
      <alignment vertical="center"/>
    </xf>
    <xf numFmtId="0" fontId="0" fillId="0" borderId="72" xfId="0" applyBorder="1">
      <alignment vertical="center"/>
    </xf>
    <xf numFmtId="0" fontId="0" fillId="0" borderId="73" xfId="0" applyBorder="1">
      <alignment vertical="center"/>
    </xf>
    <xf numFmtId="0" fontId="0" fillId="0" borderId="15" xfId="0" applyBorder="1">
      <alignment vertical="center"/>
    </xf>
    <xf numFmtId="0" fontId="0" fillId="0" borderId="18" xfId="0" applyBorder="1">
      <alignment vertical="center"/>
    </xf>
    <xf numFmtId="0" fontId="0" fillId="0" borderId="40" xfId="0" applyBorder="1" applyAlignment="1">
      <alignment horizontal="center" vertical="center"/>
    </xf>
    <xf numFmtId="0" fontId="0" fillId="0" borderId="18" xfId="0" applyBorder="1" applyAlignment="1">
      <alignment horizontal="center" vertical="center"/>
    </xf>
    <xf numFmtId="0" fontId="0" fillId="0" borderId="12" xfId="0" applyBorder="1" applyAlignment="1">
      <alignment horizontal="center" vertical="center"/>
    </xf>
    <xf numFmtId="192" fontId="0" fillId="0" borderId="43" xfId="1" applyNumberFormat="1" applyFont="1" applyBorder="1" applyAlignment="1">
      <alignment vertical="center"/>
    </xf>
    <xf numFmtId="192" fontId="0" fillId="0" borderId="44" xfId="1" applyNumberFormat="1" applyFont="1" applyBorder="1" applyAlignment="1">
      <alignment vertical="center"/>
    </xf>
    <xf numFmtId="193" fontId="0" fillId="0" borderId="30" xfId="1" applyNumberFormat="1" applyFont="1" applyBorder="1" applyAlignment="1">
      <alignment vertical="center"/>
    </xf>
    <xf numFmtId="193" fontId="0" fillId="0" borderId="44" xfId="1" applyNumberFormat="1" applyFont="1" applyBorder="1" applyAlignment="1">
      <alignment vertical="center"/>
    </xf>
    <xf numFmtId="0" fontId="0" fillId="0" borderId="30" xfId="0" applyBorder="1" applyAlignment="1">
      <alignment horizontal="center" vertical="center"/>
    </xf>
    <xf numFmtId="176" fontId="0" fillId="0" borderId="13" xfId="0" applyNumberFormat="1" applyBorder="1">
      <alignment vertical="center"/>
    </xf>
    <xf numFmtId="194" fontId="0" fillId="0" borderId="13" xfId="1" applyNumberFormat="1" applyFont="1" applyBorder="1">
      <alignment vertical="center"/>
    </xf>
    <xf numFmtId="194" fontId="0" fillId="0" borderId="44" xfId="1" applyNumberFormat="1" applyFont="1" applyBorder="1">
      <alignment vertical="center"/>
    </xf>
    <xf numFmtId="192" fontId="0" fillId="0" borderId="17" xfId="1" applyNumberFormat="1" applyFont="1" applyBorder="1" applyAlignment="1">
      <alignment vertical="center"/>
    </xf>
    <xf numFmtId="192" fontId="0" fillId="0" borderId="5" xfId="1" applyNumberFormat="1" applyFont="1" applyBorder="1" applyAlignment="1">
      <alignment vertical="center"/>
    </xf>
    <xf numFmtId="193" fontId="0" fillId="0" borderId="39" xfId="1" applyNumberFormat="1" applyFont="1" applyBorder="1" applyAlignment="1">
      <alignment vertical="center"/>
    </xf>
    <xf numFmtId="193" fontId="0" fillId="0" borderId="5" xfId="1" applyNumberFormat="1" applyFont="1" applyBorder="1" applyAlignment="1">
      <alignment vertical="center"/>
    </xf>
    <xf numFmtId="0" fontId="0" fillId="0" borderId="39" xfId="0" applyBorder="1" applyAlignment="1">
      <alignment horizontal="center" vertical="center"/>
    </xf>
    <xf numFmtId="194" fontId="0" fillId="0" borderId="3" xfId="1" applyNumberFormat="1" applyFont="1" applyBorder="1">
      <alignment vertical="center"/>
    </xf>
    <xf numFmtId="194" fontId="0" fillId="0" borderId="5" xfId="1" applyNumberFormat="1" applyFont="1" applyBorder="1">
      <alignment vertical="center"/>
    </xf>
    <xf numFmtId="192" fontId="0" fillId="0" borderId="15" xfId="1" applyNumberFormat="1" applyFont="1" applyBorder="1" applyAlignment="1">
      <alignment vertical="center"/>
    </xf>
    <xf numFmtId="192" fontId="0" fillId="0" borderId="18" xfId="1" applyNumberFormat="1" applyFont="1" applyBorder="1" applyAlignment="1">
      <alignment vertical="center"/>
    </xf>
    <xf numFmtId="193" fontId="0" fillId="0" borderId="40" xfId="1" applyNumberFormat="1" applyFont="1" applyBorder="1" applyAlignment="1">
      <alignment vertical="center"/>
    </xf>
    <xf numFmtId="193" fontId="0" fillId="0" borderId="18" xfId="1" applyNumberFormat="1" applyFont="1" applyBorder="1" applyAlignment="1">
      <alignment vertical="center"/>
    </xf>
    <xf numFmtId="194" fontId="0" fillId="0" borderId="12" xfId="1" applyNumberFormat="1" applyFont="1" applyBorder="1">
      <alignment vertical="center"/>
    </xf>
    <xf numFmtId="194" fontId="0" fillId="0" borderId="18" xfId="1" applyNumberFormat="1" applyFont="1" applyBorder="1">
      <alignment vertical="center"/>
    </xf>
    <xf numFmtId="194" fontId="0" fillId="0" borderId="0" xfId="1" applyNumberFormat="1" applyFont="1">
      <alignment vertical="center"/>
    </xf>
    <xf numFmtId="195" fontId="63" fillId="5" borderId="24" xfId="0" applyNumberFormat="1" applyFont="1" applyFill="1" applyBorder="1">
      <alignment vertical="center"/>
    </xf>
    <xf numFmtId="0" fontId="0" fillId="5" borderId="25" xfId="0" applyFill="1" applyBorder="1">
      <alignment vertical="center"/>
    </xf>
    <xf numFmtId="0" fontId="0" fillId="5" borderId="26" xfId="0" applyFill="1" applyBorder="1">
      <alignment vertical="center"/>
    </xf>
    <xf numFmtId="2" fontId="0" fillId="7" borderId="13" xfId="0" applyNumberFormat="1" applyFill="1" applyBorder="1">
      <alignment vertical="center"/>
    </xf>
    <xf numFmtId="2" fontId="0" fillId="7" borderId="3" xfId="0" applyNumberFormat="1" applyFill="1" applyBorder="1">
      <alignment vertical="center"/>
    </xf>
    <xf numFmtId="0" fontId="0" fillId="7" borderId="0" xfId="0" applyFill="1">
      <alignment vertical="center"/>
    </xf>
    <xf numFmtId="0" fontId="0" fillId="5" borderId="0" xfId="0" applyFill="1">
      <alignment vertical="center"/>
    </xf>
    <xf numFmtId="0" fontId="53" fillId="0" borderId="49" xfId="0" applyFont="1" applyBorder="1" applyAlignment="1">
      <alignment vertical="center" wrapText="1"/>
    </xf>
    <xf numFmtId="0" fontId="53" fillId="0" borderId="50" xfId="0" applyFont="1" applyBorder="1" applyAlignment="1">
      <alignment vertical="center" wrapText="1"/>
    </xf>
    <xf numFmtId="0" fontId="53" fillId="0" borderId="0" xfId="0" applyFont="1" applyAlignment="1">
      <alignment vertical="center" wrapText="1"/>
    </xf>
    <xf numFmtId="0" fontId="53" fillId="0" borderId="10" xfId="0" applyFont="1" applyBorder="1" applyAlignment="1">
      <alignment vertical="center" wrapText="1"/>
    </xf>
    <xf numFmtId="0" fontId="53" fillId="0" borderId="9" xfId="0" applyFont="1" applyBorder="1" applyAlignment="1">
      <alignment vertical="center" wrapText="1"/>
    </xf>
    <xf numFmtId="0" fontId="53" fillId="0" borderId="28" xfId="0" applyFont="1" applyBorder="1" applyAlignment="1">
      <alignment vertical="center" wrapText="1"/>
    </xf>
    <xf numFmtId="0" fontId="0" fillId="0" borderId="37" xfId="0" applyBorder="1" applyAlignment="1">
      <alignment horizontal="centerContinuous" vertical="center"/>
    </xf>
    <xf numFmtId="2" fontId="0" fillId="7" borderId="12" xfId="0" applyNumberFormat="1" applyFill="1" applyBorder="1">
      <alignment vertical="center"/>
    </xf>
    <xf numFmtId="9" fontId="0" fillId="0" borderId="0" xfId="0" applyNumberFormat="1">
      <alignment vertical="center"/>
    </xf>
    <xf numFmtId="9" fontId="0" fillId="7" borderId="0" xfId="0" applyNumberFormat="1" applyFill="1">
      <alignment vertical="center"/>
    </xf>
    <xf numFmtId="179" fontId="0" fillId="7" borderId="0" xfId="0" applyNumberFormat="1" applyFill="1">
      <alignment vertical="center"/>
    </xf>
    <xf numFmtId="0" fontId="0" fillId="23" borderId="0" xfId="0" applyFill="1">
      <alignment vertical="center"/>
    </xf>
    <xf numFmtId="0" fontId="79" fillId="0" borderId="0" xfId="0" applyFont="1">
      <alignment vertical="center"/>
    </xf>
    <xf numFmtId="0" fontId="63" fillId="7" borderId="0" xfId="0" applyFont="1" applyFill="1">
      <alignment vertical="center"/>
    </xf>
    <xf numFmtId="180" fontId="0" fillId="7" borderId="0" xfId="0" applyNumberFormat="1" applyFill="1">
      <alignment vertical="center"/>
    </xf>
    <xf numFmtId="182" fontId="0" fillId="0" borderId="3" xfId="0" applyNumberFormat="1" applyBorder="1">
      <alignment vertical="center"/>
    </xf>
    <xf numFmtId="0" fontId="0" fillId="7" borderId="3" xfId="0" applyFill="1" applyBorder="1">
      <alignment vertical="center"/>
    </xf>
    <xf numFmtId="182" fontId="0" fillId="7" borderId="3" xfId="0" applyNumberFormat="1" applyFill="1" applyBorder="1">
      <alignment vertical="center"/>
    </xf>
    <xf numFmtId="182" fontId="0" fillId="7" borderId="51" xfId="0" applyNumberFormat="1" applyFill="1" applyBorder="1">
      <alignment vertical="center"/>
    </xf>
    <xf numFmtId="0" fontId="78" fillId="7" borderId="0" xfId="0" applyFont="1" applyFill="1">
      <alignment vertical="center"/>
    </xf>
    <xf numFmtId="0" fontId="77" fillId="0" borderId="0" xfId="0" applyFont="1" applyAlignment="1">
      <alignment horizontal="center" vertical="center" wrapText="1"/>
    </xf>
    <xf numFmtId="0" fontId="75" fillId="0" borderId="10" xfId="0" applyFont="1" applyBorder="1" applyAlignment="1">
      <alignment horizontal="center" vertical="center" wrapText="1"/>
    </xf>
    <xf numFmtId="0" fontId="30" fillId="0" borderId="38" xfId="0" applyFont="1" applyBorder="1" applyAlignment="1">
      <alignment horizontal="center" vertical="center" shrinkToFit="1"/>
    </xf>
    <xf numFmtId="0" fontId="30" fillId="0" borderId="4" xfId="0" applyFont="1" applyBorder="1" applyAlignment="1">
      <alignment horizontal="center" vertical="center" shrinkToFi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5" xfId="0" applyFont="1" applyBorder="1" applyAlignment="1">
      <alignment horizontal="left" vertical="center"/>
    </xf>
    <xf numFmtId="0" fontId="40" fillId="0" borderId="3" xfId="0" applyFont="1" applyBorder="1" applyAlignment="1">
      <alignment horizontal="center" vertical="center"/>
    </xf>
    <xf numFmtId="0" fontId="9" fillId="0" borderId="3" xfId="0" applyFont="1" applyBorder="1" applyAlignment="1">
      <alignment vertical="center" wrapText="1"/>
    </xf>
    <xf numFmtId="0" fontId="40" fillId="0" borderId="3" xfId="0" applyFont="1" applyBorder="1" applyAlignment="1">
      <alignment vertical="center" wrapText="1"/>
    </xf>
    <xf numFmtId="0" fontId="30" fillId="5" borderId="54" xfId="0" applyFont="1" applyFill="1" applyBorder="1" applyAlignment="1">
      <alignment horizontal="center" vertical="center" wrapText="1"/>
    </xf>
    <xf numFmtId="0" fontId="0" fillId="5" borderId="3" xfId="0" applyFill="1" applyBorder="1">
      <alignment vertical="center"/>
    </xf>
    <xf numFmtId="180" fontId="0" fillId="5" borderId="3" xfId="0" applyNumberFormat="1" applyFill="1" applyBorder="1">
      <alignment vertical="center"/>
    </xf>
    <xf numFmtId="178" fontId="0" fillId="7" borderId="3" xfId="0" applyNumberFormat="1" applyFill="1" applyBorder="1">
      <alignment vertical="center"/>
    </xf>
    <xf numFmtId="0" fontId="0" fillId="24" borderId="0" xfId="0" applyFill="1" applyAlignment="1">
      <alignment vertical="center" wrapText="1"/>
    </xf>
    <xf numFmtId="0" fontId="51" fillId="24" borderId="0" xfId="0" applyFont="1" applyFill="1" applyAlignment="1">
      <alignment vertical="center" wrapText="1"/>
    </xf>
    <xf numFmtId="0" fontId="52" fillId="24" borderId="0" xfId="0" applyFont="1" applyFill="1" applyAlignment="1">
      <alignment vertical="center" wrapText="1"/>
    </xf>
    <xf numFmtId="0" fontId="82" fillId="24" borderId="3" xfId="0" applyFont="1" applyFill="1" applyBorder="1" applyAlignment="1">
      <alignment vertical="top" wrapText="1"/>
    </xf>
    <xf numFmtId="0" fontId="46" fillId="0" borderId="4" xfId="0" applyFont="1" applyBorder="1" applyAlignment="1">
      <alignment horizontal="center" vertical="center" wrapText="1"/>
    </xf>
    <xf numFmtId="0" fontId="82" fillId="0" borderId="51" xfId="0" applyFont="1" applyBorder="1" applyAlignment="1">
      <alignment vertical="top" wrapText="1"/>
    </xf>
    <xf numFmtId="0" fontId="82" fillId="0" borderId="13" xfId="0" applyFont="1" applyBorder="1" applyAlignment="1">
      <alignment vertical="top" wrapText="1"/>
    </xf>
    <xf numFmtId="0" fontId="82" fillId="24" borderId="51" xfId="0" applyFont="1" applyFill="1" applyBorder="1" applyAlignment="1">
      <alignment vertical="top" wrapText="1"/>
    </xf>
    <xf numFmtId="0" fontId="82" fillId="24" borderId="13" xfId="0" applyFont="1" applyFill="1" applyBorder="1" applyAlignment="1">
      <alignment vertical="top" wrapText="1"/>
    </xf>
    <xf numFmtId="0" fontId="82" fillId="0" borderId="47" xfId="0" applyFont="1" applyBorder="1" applyAlignment="1">
      <alignment vertical="top" wrapText="1"/>
    </xf>
    <xf numFmtId="0" fontId="82" fillId="24" borderId="47" xfId="0" applyFont="1" applyFill="1" applyBorder="1" applyAlignment="1">
      <alignment vertical="top" wrapText="1"/>
    </xf>
    <xf numFmtId="0" fontId="48" fillId="7" borderId="0" xfId="0" applyFont="1" applyFill="1">
      <alignment vertical="center"/>
    </xf>
    <xf numFmtId="187" fontId="41" fillId="7" borderId="0" xfId="0" applyNumberFormat="1" applyFont="1" applyFill="1">
      <alignment vertical="center"/>
    </xf>
    <xf numFmtId="0" fontId="0" fillId="8" borderId="0" xfId="0" quotePrefix="1" applyFill="1">
      <alignment vertical="center"/>
    </xf>
    <xf numFmtId="0" fontId="0" fillId="8" borderId="0" xfId="0" applyFill="1">
      <alignment vertical="center"/>
    </xf>
    <xf numFmtId="0" fontId="85" fillId="0" borderId="17" xfId="0" applyFont="1" applyBorder="1" applyAlignment="1">
      <alignment horizontal="center" vertical="center" shrinkToFit="1"/>
    </xf>
    <xf numFmtId="0" fontId="85" fillId="0" borderId="3" xfId="0" applyFont="1" applyBorder="1" applyAlignment="1">
      <alignment horizontal="center" vertical="center" shrinkToFit="1"/>
    </xf>
    <xf numFmtId="0" fontId="29" fillId="0" borderId="0" xfId="0" applyFont="1" applyAlignment="1">
      <alignment vertical="center" shrinkToFit="1"/>
    </xf>
    <xf numFmtId="0" fontId="29" fillId="0" borderId="0" xfId="0" applyFont="1">
      <alignment vertical="center"/>
    </xf>
    <xf numFmtId="0" fontId="85" fillId="0" borderId="17" xfId="0" applyFont="1" applyBorder="1" applyAlignment="1">
      <alignment horizontal="center" vertical="center" wrapText="1"/>
    </xf>
    <xf numFmtId="49" fontId="29" fillId="0" borderId="0" xfId="0" applyNumberFormat="1" applyFont="1" applyAlignment="1">
      <alignment vertical="center" wrapText="1"/>
    </xf>
    <xf numFmtId="0" fontId="85" fillId="0" borderId="15" xfId="0" applyFont="1" applyBorder="1" applyAlignment="1">
      <alignment horizontal="center" vertical="center" wrapText="1"/>
    </xf>
    <xf numFmtId="0" fontId="87" fillId="0" borderId="0" xfId="0" applyFont="1" applyAlignment="1">
      <alignment horizontal="center" vertical="center" wrapText="1"/>
    </xf>
    <xf numFmtId="0" fontId="88" fillId="0" borderId="0" xfId="0" applyFont="1" applyAlignment="1">
      <alignment horizontal="center" vertical="center" wrapText="1"/>
    </xf>
    <xf numFmtId="0" fontId="85" fillId="0" borderId="0" xfId="0" applyFont="1" applyAlignment="1">
      <alignment horizontal="center" vertical="center" wrapText="1"/>
    </xf>
    <xf numFmtId="0" fontId="29" fillId="0" borderId="0" xfId="0" applyFont="1" applyAlignment="1">
      <alignment vertical="center" wrapText="1"/>
    </xf>
    <xf numFmtId="0" fontId="85" fillId="0" borderId="3" xfId="0" applyFont="1" applyBorder="1" applyAlignment="1">
      <alignment horizontal="center" vertical="center" wrapText="1"/>
    </xf>
    <xf numFmtId="0" fontId="86" fillId="0" borderId="3" xfId="0" applyFont="1" applyBorder="1" applyAlignment="1">
      <alignment vertical="center" wrapText="1"/>
    </xf>
    <xf numFmtId="0" fontId="85" fillId="0" borderId="12" xfId="0" applyFont="1" applyBorder="1" applyAlignment="1">
      <alignment horizontal="center" vertical="center" wrapText="1"/>
    </xf>
    <xf numFmtId="0" fontId="86" fillId="0" borderId="0" xfId="0" applyFont="1" applyAlignment="1">
      <alignment horizontal="center" vertical="center" wrapText="1"/>
    </xf>
    <xf numFmtId="0" fontId="46" fillId="9" borderId="0" xfId="0" applyFont="1" applyFill="1" applyAlignment="1">
      <alignment horizontal="left" vertical="top" wrapText="1"/>
    </xf>
    <xf numFmtId="0" fontId="46" fillId="7" borderId="0" xfId="0" applyFont="1" applyFill="1" applyAlignment="1">
      <alignment horizontal="right" vertical="top" wrapText="1"/>
    </xf>
    <xf numFmtId="0" fontId="46" fillId="10" borderId="0" xfId="0" applyFont="1" applyFill="1" applyAlignment="1">
      <alignment horizontal="left" wrapText="1"/>
    </xf>
    <xf numFmtId="0" fontId="46" fillId="6" borderId="0" xfId="0" applyFont="1" applyFill="1" applyAlignment="1">
      <alignment horizontal="right" wrapText="1"/>
    </xf>
    <xf numFmtId="49" fontId="29" fillId="0" borderId="49" xfId="0" applyNumberFormat="1" applyFont="1" applyBorder="1">
      <alignment vertical="center"/>
    </xf>
    <xf numFmtId="49" fontId="29" fillId="0" borderId="50" xfId="0" applyNumberFormat="1" applyFont="1" applyBorder="1">
      <alignment vertical="center"/>
    </xf>
    <xf numFmtId="49" fontId="29" fillId="0" borderId="10" xfId="0" applyNumberFormat="1" applyFont="1" applyBorder="1">
      <alignment vertical="center"/>
    </xf>
    <xf numFmtId="49" fontId="29" fillId="0" borderId="9" xfId="0" applyNumberFormat="1" applyFont="1" applyBorder="1">
      <alignment vertical="center"/>
    </xf>
    <xf numFmtId="49" fontId="29" fillId="0" borderId="28" xfId="0" applyNumberFormat="1" applyFont="1" applyBorder="1">
      <alignment vertical="center"/>
    </xf>
    <xf numFmtId="186" fontId="63" fillId="7" borderId="0" xfId="0" applyNumberFormat="1" applyFont="1" applyFill="1">
      <alignment vertical="center"/>
    </xf>
    <xf numFmtId="0" fontId="91" fillId="0" borderId="0" xfId="0" applyFont="1" applyAlignment="1">
      <alignment horizontal="left" vertical="center"/>
    </xf>
    <xf numFmtId="0" fontId="92" fillId="0" borderId="0" xfId="0" applyFont="1" applyAlignment="1">
      <alignment horizontal="left" vertical="center"/>
    </xf>
    <xf numFmtId="182" fontId="0" fillId="7" borderId="0" xfId="0" applyNumberFormat="1" applyFill="1">
      <alignment vertical="center"/>
    </xf>
    <xf numFmtId="183" fontId="0" fillId="7" borderId="0" xfId="0" applyNumberFormat="1" applyFill="1">
      <alignment vertical="center"/>
    </xf>
    <xf numFmtId="0" fontId="69" fillId="15" borderId="0" xfId="0" applyFont="1" applyFill="1" applyAlignment="1">
      <alignment horizontal="center" vertical="center"/>
    </xf>
    <xf numFmtId="0" fontId="0" fillId="25" borderId="0" xfId="0" applyFill="1" applyAlignment="1">
      <alignment vertical="center" wrapText="1"/>
    </xf>
    <xf numFmtId="0" fontId="0" fillId="8" borderId="0" xfId="0" applyFill="1" applyAlignment="1">
      <alignment vertical="center" wrapText="1"/>
    </xf>
    <xf numFmtId="2" fontId="11" fillId="12" borderId="3" xfId="2" applyNumberFormat="1" applyFont="1" applyFill="1" applyBorder="1">
      <alignment vertical="center"/>
    </xf>
    <xf numFmtId="0" fontId="38" fillId="5" borderId="12" xfId="0" applyFont="1" applyFill="1" applyBorder="1" applyAlignment="1">
      <alignment horizontal="center" vertical="center" wrapText="1" readingOrder="1"/>
    </xf>
    <xf numFmtId="0" fontId="73" fillId="0" borderId="0" xfId="0" applyFont="1" applyAlignment="1">
      <alignment vertical="center" wrapText="1"/>
    </xf>
    <xf numFmtId="0" fontId="73" fillId="0" borderId="10" xfId="0" applyFont="1" applyBorder="1" applyAlignment="1">
      <alignment vertical="center" wrapText="1"/>
    </xf>
    <xf numFmtId="0" fontId="73" fillId="0" borderId="11" xfId="0" applyFont="1" applyBorder="1" applyAlignment="1">
      <alignment vertical="center" wrapText="1"/>
    </xf>
    <xf numFmtId="0" fontId="73" fillId="0" borderId="6" xfId="0" applyFont="1" applyBorder="1" applyAlignment="1">
      <alignment vertical="center" wrapText="1"/>
    </xf>
    <xf numFmtId="0" fontId="73" fillId="0" borderId="27" xfId="0" applyFont="1" applyBorder="1" applyAlignment="1">
      <alignment vertical="center" wrapText="1"/>
    </xf>
    <xf numFmtId="0" fontId="73" fillId="0" borderId="8" xfId="0" applyFont="1" applyBorder="1" applyAlignment="1">
      <alignment vertical="center" wrapText="1"/>
    </xf>
    <xf numFmtId="0" fontId="73" fillId="0" borderId="9" xfId="0" applyFont="1" applyBorder="1" applyAlignment="1">
      <alignment vertical="center" wrapText="1"/>
    </xf>
    <xf numFmtId="0" fontId="73" fillId="0" borderId="28" xfId="0" applyFont="1" applyBorder="1" applyAlignment="1">
      <alignment vertical="center" wrapText="1"/>
    </xf>
    <xf numFmtId="178" fontId="0" fillId="0" borderId="0" xfId="0" quotePrefix="1" applyNumberFormat="1">
      <alignment vertical="center"/>
    </xf>
    <xf numFmtId="178" fontId="0" fillId="7" borderId="0" xfId="0" quotePrefix="1" applyNumberFormat="1" applyFill="1">
      <alignment vertical="center"/>
    </xf>
    <xf numFmtId="49" fontId="0" fillId="0" borderId="11" xfId="0" applyNumberFormat="1" applyBorder="1">
      <alignment vertical="center"/>
    </xf>
    <xf numFmtId="49" fontId="0" fillId="0" borderId="6" xfId="0" applyNumberFormat="1" applyBorder="1">
      <alignment vertical="center"/>
    </xf>
    <xf numFmtId="49" fontId="0" fillId="0" borderId="27" xfId="0" applyNumberFormat="1" applyBorder="1">
      <alignment vertical="center"/>
    </xf>
    <xf numFmtId="49" fontId="0" fillId="0" borderId="8" xfId="0" applyNumberFormat="1" applyBorder="1">
      <alignment vertical="center"/>
    </xf>
    <xf numFmtId="49" fontId="0" fillId="0" borderId="28" xfId="0" applyNumberFormat="1" applyBorder="1">
      <alignment vertical="center"/>
    </xf>
    <xf numFmtId="178" fontId="32" fillId="0" borderId="7" xfId="0" applyNumberFormat="1" applyFont="1" applyBorder="1">
      <alignment vertical="center"/>
    </xf>
    <xf numFmtId="178" fontId="32" fillId="0" borderId="8" xfId="0" applyNumberFormat="1" applyFont="1" applyBorder="1">
      <alignment vertical="center"/>
    </xf>
    <xf numFmtId="180" fontId="47" fillId="0" borderId="7" xfId="0" applyNumberFormat="1" applyFont="1" applyBorder="1" applyAlignment="1">
      <alignment vertical="center" wrapText="1"/>
    </xf>
    <xf numFmtId="180" fontId="47" fillId="0" borderId="8" xfId="0" applyNumberFormat="1" applyFont="1" applyBorder="1" applyAlignment="1">
      <alignment vertical="center" wrapText="1"/>
    </xf>
    <xf numFmtId="180" fontId="33" fillId="0" borderId="7" xfId="0" applyNumberFormat="1" applyFont="1" applyBorder="1" applyAlignment="1">
      <alignment vertical="center" wrapText="1"/>
    </xf>
    <xf numFmtId="180" fontId="33" fillId="0" borderId="0" xfId="0" applyNumberFormat="1" applyFont="1" applyAlignment="1">
      <alignment vertical="center" wrapText="1"/>
    </xf>
    <xf numFmtId="180" fontId="33" fillId="0" borderId="10" xfId="0" applyNumberFormat="1" applyFont="1" applyBorder="1" applyAlignment="1">
      <alignment vertical="center" wrapText="1"/>
    </xf>
    <xf numFmtId="180" fontId="32" fillId="0" borderId="7" xfId="0" applyNumberFormat="1" applyFont="1" applyBorder="1">
      <alignment vertical="center"/>
    </xf>
    <xf numFmtId="180" fontId="32" fillId="0" borderId="0" xfId="0" applyNumberFormat="1" applyFont="1">
      <alignment vertical="center"/>
    </xf>
    <xf numFmtId="180" fontId="32" fillId="0" borderId="10" xfId="0" applyNumberFormat="1" applyFont="1" applyBorder="1">
      <alignment vertical="center"/>
    </xf>
    <xf numFmtId="0" fontId="73" fillId="27" borderId="13" xfId="0" applyFont="1" applyFill="1" applyBorder="1" applyAlignment="1">
      <alignment vertical="center" shrinkToFit="1"/>
    </xf>
    <xf numFmtId="0" fontId="73" fillId="27" borderId="47" xfId="0" applyFont="1" applyFill="1" applyBorder="1" applyAlignment="1">
      <alignment vertical="center" shrinkToFit="1"/>
    </xf>
    <xf numFmtId="0" fontId="80" fillId="26" borderId="3" xfId="0" applyFont="1" applyFill="1" applyBorder="1" applyAlignment="1">
      <alignment horizontal="center" vertical="center" shrinkToFit="1"/>
    </xf>
    <xf numFmtId="180" fontId="40" fillId="0" borderId="3" xfId="0" applyNumberFormat="1" applyFont="1" applyBorder="1" applyAlignment="1">
      <alignment horizontal="center" vertical="center"/>
    </xf>
    <xf numFmtId="180" fontId="27" fillId="0" borderId="3" xfId="0" applyNumberFormat="1" applyFont="1" applyBorder="1" applyAlignment="1">
      <alignment horizontal="center" vertical="center" wrapText="1"/>
    </xf>
    <xf numFmtId="49" fontId="0" fillId="26" borderId="3" xfId="0" applyNumberFormat="1" applyFill="1" applyBorder="1">
      <alignment vertical="center"/>
    </xf>
    <xf numFmtId="0" fontId="73" fillId="32" borderId="0" xfId="0" applyFont="1" applyFill="1" applyAlignment="1">
      <alignment vertical="center" wrapText="1"/>
    </xf>
    <xf numFmtId="0" fontId="80" fillId="0" borderId="0" xfId="0" applyFont="1" applyAlignment="1">
      <alignment vertical="center" wrapText="1"/>
    </xf>
    <xf numFmtId="0" fontId="80" fillId="0" borderId="0" xfId="0" applyFont="1" applyAlignment="1">
      <alignment vertical="center" shrinkToFit="1"/>
    </xf>
    <xf numFmtId="0" fontId="73" fillId="26" borderId="3" xfId="0" applyFont="1" applyFill="1" applyBorder="1" applyAlignment="1">
      <alignment horizontal="center" vertical="center" wrapText="1" shrinkToFit="1"/>
    </xf>
    <xf numFmtId="196" fontId="73" fillId="0" borderId="3" xfId="0" applyNumberFormat="1" applyFont="1" applyBorder="1" applyAlignment="1">
      <alignment horizontal="center" vertical="center" wrapText="1"/>
    </xf>
    <xf numFmtId="0" fontId="33" fillId="4" borderId="58" xfId="0" applyFont="1" applyFill="1" applyBorder="1" applyAlignment="1">
      <alignment horizontal="center" vertical="center" wrapText="1" readingOrder="1"/>
    </xf>
    <xf numFmtId="0" fontId="93" fillId="5" borderId="6" xfId="0" applyFont="1" applyFill="1" applyBorder="1" applyAlignment="1">
      <alignment horizontal="center" vertical="center" wrapText="1" readingOrder="1"/>
    </xf>
    <xf numFmtId="0" fontId="92" fillId="0" borderId="0" xfId="2" applyFont="1">
      <alignment vertical="center"/>
    </xf>
    <xf numFmtId="0" fontId="92" fillId="0" borderId="0" xfId="2" applyFont="1" applyAlignment="1">
      <alignment horizontal="center" vertical="center"/>
    </xf>
    <xf numFmtId="178" fontId="0" fillId="12" borderId="0" xfId="0" quotePrefix="1" applyNumberFormat="1" applyFill="1">
      <alignment vertical="center"/>
    </xf>
    <xf numFmtId="0" fontId="74" fillId="0" borderId="0" xfId="0" applyFont="1">
      <alignment vertical="center"/>
    </xf>
    <xf numFmtId="0" fontId="67" fillId="0" borderId="0" xfId="0" applyFont="1">
      <alignment vertical="center"/>
    </xf>
    <xf numFmtId="0" fontId="67" fillId="33" borderId="0" xfId="0" applyFont="1" applyFill="1">
      <alignment vertical="center"/>
    </xf>
    <xf numFmtId="0" fontId="67" fillId="0" borderId="0" xfId="0" applyFont="1" applyAlignment="1">
      <alignment horizontal="left" vertical="center" wrapText="1"/>
    </xf>
    <xf numFmtId="0" fontId="0" fillId="0" borderId="0" xfId="0" applyAlignment="1">
      <alignment vertical="center" wrapText="1" shrinkToFit="1"/>
    </xf>
    <xf numFmtId="0" fontId="0" fillId="0" borderId="0" xfId="0" applyAlignment="1">
      <alignment horizontal="right" vertical="center" wrapText="1"/>
    </xf>
    <xf numFmtId="0" fontId="96" fillId="0" borderId="0" xfId="0" applyFont="1" applyAlignment="1">
      <alignment horizontal="right" vertical="center"/>
    </xf>
    <xf numFmtId="186" fontId="0" fillId="7" borderId="3" xfId="0" applyNumberFormat="1" applyFill="1" applyBorder="1">
      <alignment vertical="center"/>
    </xf>
    <xf numFmtId="0" fontId="0" fillId="12" borderId="3" xfId="0" applyFill="1" applyBorder="1">
      <alignment vertical="center"/>
    </xf>
    <xf numFmtId="0" fontId="0" fillId="54" borderId="3" xfId="0" applyFill="1" applyBorder="1">
      <alignment vertical="center"/>
    </xf>
    <xf numFmtId="0" fontId="32" fillId="55" borderId="3" xfId="0" applyFont="1" applyFill="1" applyBorder="1" applyAlignment="1">
      <alignment horizontal="center" vertical="center"/>
    </xf>
    <xf numFmtId="0" fontId="63" fillId="12" borderId="3" xfId="0" applyFont="1" applyFill="1" applyBorder="1">
      <alignment vertical="center"/>
    </xf>
    <xf numFmtId="0" fontId="0" fillId="12" borderId="0" xfId="0" applyFill="1">
      <alignment vertical="center"/>
    </xf>
    <xf numFmtId="197" fontId="0" fillId="54" borderId="3" xfId="0" applyNumberFormat="1" applyFill="1" applyBorder="1">
      <alignment vertical="center"/>
    </xf>
    <xf numFmtId="0" fontId="0" fillId="5" borderId="48" xfId="0" applyFill="1" applyBorder="1">
      <alignment vertical="center"/>
    </xf>
    <xf numFmtId="0" fontId="0" fillId="5" borderId="49" xfId="0" applyFill="1" applyBorder="1">
      <alignment vertical="center"/>
    </xf>
    <xf numFmtId="0" fontId="0" fillId="5" borderId="63" xfId="0" applyFill="1" applyBorder="1">
      <alignment vertical="center"/>
    </xf>
    <xf numFmtId="0" fontId="0" fillId="5" borderId="52" xfId="0" applyFill="1" applyBorder="1">
      <alignment vertical="center"/>
    </xf>
    <xf numFmtId="0" fontId="0" fillId="5" borderId="14" xfId="0" applyFill="1" applyBorder="1">
      <alignment vertical="center"/>
    </xf>
    <xf numFmtId="0" fontId="63" fillId="12" borderId="0" xfId="0" applyFont="1" applyFill="1">
      <alignment vertical="center"/>
    </xf>
    <xf numFmtId="0" fontId="34" fillId="56" borderId="0" xfId="0" applyFont="1" applyFill="1">
      <alignment vertical="center"/>
    </xf>
    <xf numFmtId="0" fontId="34" fillId="7" borderId="0" xfId="0" applyFont="1" applyFill="1">
      <alignment vertical="center"/>
    </xf>
    <xf numFmtId="0" fontId="34" fillId="11" borderId="0" xfId="0" applyFont="1" applyFill="1">
      <alignment vertical="center"/>
    </xf>
    <xf numFmtId="0" fontId="34" fillId="6" borderId="0" xfId="0" applyFont="1" applyFill="1">
      <alignment vertical="center"/>
    </xf>
    <xf numFmtId="0" fontId="34" fillId="0" borderId="48" xfId="0" applyFont="1" applyBorder="1">
      <alignment vertical="center"/>
    </xf>
    <xf numFmtId="0" fontId="34" fillId="0" borderId="49" xfId="0" applyFont="1" applyBorder="1">
      <alignment vertical="center"/>
    </xf>
    <xf numFmtId="0" fontId="34" fillId="0" borderId="63" xfId="0" applyFont="1" applyBorder="1">
      <alignment vertical="center"/>
    </xf>
    <xf numFmtId="0" fontId="34" fillId="0" borderId="52" xfId="0" applyFont="1" applyBorder="1">
      <alignment vertical="center"/>
    </xf>
    <xf numFmtId="0" fontId="34" fillId="0" borderId="0" xfId="0" applyFont="1">
      <alignment vertical="center"/>
    </xf>
    <xf numFmtId="0" fontId="34" fillId="0" borderId="46" xfId="0" applyFont="1" applyBorder="1">
      <alignment vertical="center"/>
    </xf>
    <xf numFmtId="0" fontId="34" fillId="0" borderId="14" xfId="0" applyFont="1" applyBorder="1">
      <alignment vertical="center"/>
    </xf>
    <xf numFmtId="0" fontId="34" fillId="0" borderId="55" xfId="0" applyFont="1" applyBorder="1">
      <alignment vertical="center"/>
    </xf>
    <xf numFmtId="0" fontId="34" fillId="0" borderId="30" xfId="0" applyFont="1" applyBorder="1">
      <alignment vertical="center"/>
    </xf>
    <xf numFmtId="49" fontId="78" fillId="0" borderId="0" xfId="0" applyNumberFormat="1" applyFont="1">
      <alignment vertical="center"/>
    </xf>
    <xf numFmtId="49" fontId="63" fillId="0" borderId="0" xfId="0" applyNumberFormat="1" applyFont="1">
      <alignment vertical="center"/>
    </xf>
    <xf numFmtId="49" fontId="63" fillId="7" borderId="0" xfId="0" applyNumberFormat="1" applyFont="1" applyFill="1">
      <alignment vertical="center"/>
    </xf>
    <xf numFmtId="49" fontId="63" fillId="7" borderId="0" xfId="0" applyNumberFormat="1" applyFont="1" applyFill="1" applyAlignment="1">
      <alignment vertical="center" wrapText="1"/>
    </xf>
    <xf numFmtId="0" fontId="78" fillId="0" borderId="0" xfId="0" applyFont="1" applyAlignment="1">
      <alignment vertical="center" wrapText="1"/>
    </xf>
    <xf numFmtId="0" fontId="34" fillId="0" borderId="3" xfId="0" applyFont="1" applyBorder="1" applyAlignment="1">
      <alignment vertical="center" wrapText="1"/>
    </xf>
    <xf numFmtId="0" fontId="30" fillId="0" borderId="5" xfId="0" applyFont="1" applyBorder="1" applyAlignment="1">
      <alignment vertical="center" wrapText="1"/>
    </xf>
    <xf numFmtId="0" fontId="34" fillId="0" borderId="12" xfId="0" applyFont="1" applyBorder="1" applyAlignment="1">
      <alignment vertical="center" wrapText="1"/>
    </xf>
    <xf numFmtId="0" fontId="30" fillId="0" borderId="12" xfId="0" applyFont="1" applyBorder="1" applyAlignment="1">
      <alignment horizontal="center" vertical="center" wrapText="1"/>
    </xf>
    <xf numFmtId="0" fontId="30" fillId="0" borderId="18" xfId="0" applyFont="1" applyBorder="1" applyAlignment="1">
      <alignment vertical="center" wrapText="1"/>
    </xf>
    <xf numFmtId="0" fontId="78" fillId="24" borderId="0" xfId="0" applyFont="1" applyFill="1" applyAlignment="1">
      <alignment vertical="center" wrapText="1"/>
    </xf>
    <xf numFmtId="0" fontId="97" fillId="24" borderId="0" xfId="0" applyFont="1" applyFill="1" applyAlignment="1">
      <alignment vertical="center" wrapText="1"/>
    </xf>
    <xf numFmtId="0" fontId="78" fillId="8" borderId="0" xfId="0" applyFont="1" applyFill="1" applyAlignment="1">
      <alignment vertical="center" wrapText="1"/>
    </xf>
    <xf numFmtId="0" fontId="78" fillId="25" borderId="0" xfId="0" applyFont="1" applyFill="1" applyAlignment="1">
      <alignment vertical="center" wrapText="1"/>
    </xf>
    <xf numFmtId="0" fontId="70" fillId="0" borderId="0" xfId="0" applyFont="1" applyAlignment="1">
      <alignment vertical="center" wrapText="1"/>
    </xf>
    <xf numFmtId="0" fontId="0" fillId="57" borderId="3" xfId="0" applyFill="1" applyBorder="1">
      <alignment vertical="center"/>
    </xf>
    <xf numFmtId="0" fontId="40" fillId="57" borderId="3" xfId="0" applyFont="1" applyFill="1" applyBorder="1">
      <alignment vertical="center"/>
    </xf>
    <xf numFmtId="0" fontId="40" fillId="57" borderId="3" xfId="0" applyFont="1" applyFill="1" applyBorder="1" applyAlignment="1">
      <alignment horizontal="center" vertical="center"/>
    </xf>
    <xf numFmtId="0" fontId="9" fillId="57" borderId="3" xfId="0" applyFont="1" applyFill="1" applyBorder="1" applyAlignment="1">
      <alignment vertical="center" wrapText="1"/>
    </xf>
    <xf numFmtId="0" fontId="40" fillId="57" borderId="3" xfId="0" applyFont="1" applyFill="1" applyBorder="1" applyAlignment="1">
      <alignment vertical="center" wrapText="1"/>
    </xf>
    <xf numFmtId="49" fontId="0" fillId="5" borderId="0" xfId="0" applyNumberFormat="1" applyFill="1">
      <alignment vertical="center"/>
    </xf>
    <xf numFmtId="49" fontId="0" fillId="12" borderId="0" xfId="0" applyNumberFormat="1" applyFill="1">
      <alignment vertical="center"/>
    </xf>
    <xf numFmtId="49" fontId="0" fillId="57" borderId="0" xfId="0" applyNumberFormat="1" applyFill="1">
      <alignment vertical="center"/>
    </xf>
    <xf numFmtId="0" fontId="32" fillId="0" borderId="0" xfId="0" applyFont="1" applyAlignment="1">
      <alignment horizontal="center" vertical="center"/>
    </xf>
    <xf numFmtId="0" fontId="32" fillId="7" borderId="3" xfId="0" applyFont="1" applyFill="1" applyBorder="1" applyAlignment="1">
      <alignment horizontal="center" vertical="center"/>
    </xf>
    <xf numFmtId="0" fontId="32" fillId="0" borderId="3" xfId="0" applyFont="1" applyBorder="1" applyAlignment="1">
      <alignment horizontal="center" vertical="center"/>
    </xf>
    <xf numFmtId="0" fontId="63" fillId="0" borderId="0" xfId="0" applyFont="1" applyAlignment="1">
      <alignment horizontal="center" vertical="center"/>
    </xf>
    <xf numFmtId="0" fontId="63" fillId="0" borderId="3" xfId="0" applyFont="1" applyBorder="1" applyAlignment="1">
      <alignment horizontal="center" vertical="center"/>
    </xf>
    <xf numFmtId="0" fontId="32" fillId="0" borderId="0" xfId="0" applyFont="1" applyAlignment="1">
      <alignment horizontal="left" vertical="center"/>
    </xf>
    <xf numFmtId="0" fontId="78" fillId="0" borderId="0" xfId="0" applyFont="1" applyAlignment="1">
      <alignment horizontal="center" vertical="center"/>
    </xf>
    <xf numFmtId="0" fontId="63" fillId="0" borderId="0" xfId="0" applyFont="1" applyAlignment="1">
      <alignment horizontal="left" vertical="center"/>
    </xf>
    <xf numFmtId="0" fontId="101" fillId="0" borderId="0" xfId="0" applyFont="1" applyAlignment="1">
      <alignment horizontal="left" vertical="center"/>
    </xf>
    <xf numFmtId="0" fontId="102" fillId="0" borderId="0" xfId="0" applyFont="1" applyAlignment="1">
      <alignment horizontal="left" vertical="center"/>
    </xf>
    <xf numFmtId="0" fontId="48" fillId="0" borderId="0" xfId="0" applyFont="1" applyAlignment="1">
      <alignment horizontal="left" vertical="center"/>
    </xf>
    <xf numFmtId="0" fontId="103" fillId="0" borderId="0" xfId="0" applyFont="1" applyAlignment="1">
      <alignment horizontal="center" vertical="center"/>
    </xf>
    <xf numFmtId="0" fontId="103" fillId="0" borderId="0" xfId="0" applyFont="1">
      <alignment vertical="center"/>
    </xf>
    <xf numFmtId="0" fontId="104" fillId="0" borderId="0" xfId="0" applyFont="1" applyAlignment="1">
      <alignment horizontal="left" vertical="center"/>
    </xf>
    <xf numFmtId="0" fontId="47" fillId="0" borderId="0" xfId="0" applyFont="1" applyAlignment="1">
      <alignment vertical="center" wrapText="1"/>
    </xf>
    <xf numFmtId="0" fontId="0" fillId="58" borderId="0" xfId="0" applyFill="1" applyAlignment="1">
      <alignment horizontal="center" vertical="top" wrapText="1"/>
    </xf>
    <xf numFmtId="196" fontId="47" fillId="20" borderId="0" xfId="0" applyNumberFormat="1" applyFont="1" applyFill="1" applyAlignment="1">
      <alignment horizontal="center" vertical="center"/>
    </xf>
    <xf numFmtId="198" fontId="47" fillId="20" borderId="0" xfId="0" applyNumberFormat="1" applyFont="1" applyFill="1" applyAlignment="1">
      <alignment horizontal="center" vertical="center"/>
    </xf>
    <xf numFmtId="196" fontId="47" fillId="20" borderId="0" xfId="0" applyNumberFormat="1" applyFont="1" applyFill="1" applyAlignment="1">
      <alignment horizontal="center" vertical="center" wrapText="1"/>
    </xf>
    <xf numFmtId="198" fontId="87" fillId="20" borderId="0" xfId="0" applyNumberFormat="1" applyFont="1" applyFill="1" applyAlignment="1">
      <alignment horizontal="center" vertical="center" wrapText="1"/>
    </xf>
    <xf numFmtId="182" fontId="87" fillId="20" borderId="0" xfId="0" applyNumberFormat="1" applyFont="1" applyFill="1" applyAlignment="1">
      <alignment horizontal="center" vertical="center" wrapText="1"/>
    </xf>
    <xf numFmtId="0" fontId="0" fillId="0" borderId="0" xfId="0" applyAlignment="1">
      <alignment horizontal="center" vertical="center" wrapText="1"/>
    </xf>
    <xf numFmtId="0" fontId="30" fillId="0" borderId="3" xfId="0" applyFont="1" applyBorder="1" applyAlignment="1">
      <alignment horizontal="center" vertical="center" wrapText="1"/>
    </xf>
    <xf numFmtId="0" fontId="30" fillId="0" borderId="3" xfId="0" applyFont="1" applyBorder="1" applyAlignment="1">
      <alignment horizontal="center" vertical="center" shrinkToFit="1"/>
    </xf>
    <xf numFmtId="0" fontId="30" fillId="0" borderId="5" xfId="0" applyFont="1" applyBorder="1" applyAlignment="1">
      <alignment horizontal="center" vertical="center" shrinkToFit="1"/>
    </xf>
    <xf numFmtId="0" fontId="78" fillId="0" borderId="0" xfId="0" applyFont="1">
      <alignment vertical="center"/>
    </xf>
    <xf numFmtId="178" fontId="0" fillId="7" borderId="0" xfId="0" applyNumberFormat="1" applyFill="1">
      <alignment vertical="center"/>
    </xf>
    <xf numFmtId="0" fontId="0" fillId="55" borderId="0" xfId="0" applyFill="1" applyAlignment="1">
      <alignment vertical="center" wrapText="1"/>
    </xf>
    <xf numFmtId="0" fontId="105" fillId="24" borderId="0" xfId="0" applyFont="1" applyFill="1" applyAlignment="1">
      <alignment vertical="center" wrapText="1"/>
    </xf>
    <xf numFmtId="0" fontId="36" fillId="4" borderId="6" xfId="0" applyFont="1" applyFill="1" applyBorder="1" applyAlignment="1">
      <alignment horizontal="center" vertical="center" wrapText="1" readingOrder="1"/>
    </xf>
    <xf numFmtId="0" fontId="9" fillId="27" borderId="3" xfId="2" applyFont="1" applyFill="1" applyBorder="1" applyAlignment="1">
      <alignment horizontal="center" vertical="center"/>
    </xf>
    <xf numFmtId="0" fontId="106" fillId="0" borderId="0" xfId="2" applyFont="1" applyAlignment="1">
      <alignment horizontal="center" vertical="center"/>
    </xf>
    <xf numFmtId="0" fontId="72" fillId="0" borderId="27" xfId="0" applyFont="1" applyBorder="1">
      <alignment vertical="center"/>
    </xf>
    <xf numFmtId="49" fontId="72" fillId="0" borderId="10" xfId="0" applyNumberFormat="1" applyFont="1" applyBorder="1" applyAlignment="1">
      <alignment horizontal="right" vertical="center"/>
    </xf>
    <xf numFmtId="0" fontId="107" fillId="5" borderId="70" xfId="0" applyFont="1" applyFill="1" applyBorder="1" applyAlignment="1">
      <alignment horizontal="center" vertical="center" shrinkToFit="1" readingOrder="1"/>
    </xf>
    <xf numFmtId="0" fontId="107" fillId="5" borderId="3" xfId="0" applyFont="1" applyFill="1" applyBorder="1" applyAlignment="1">
      <alignment horizontal="center" vertical="center" shrinkToFit="1" readingOrder="1"/>
    </xf>
    <xf numFmtId="0" fontId="63" fillId="28" borderId="74" xfId="0" applyFont="1" applyFill="1" applyBorder="1" applyAlignment="1">
      <alignment horizontal="center" vertical="center"/>
    </xf>
    <xf numFmtId="0" fontId="33" fillId="8" borderId="74" xfId="0" applyFont="1" applyFill="1" applyBorder="1" applyAlignment="1">
      <alignment horizontal="center" vertical="center"/>
    </xf>
    <xf numFmtId="0" fontId="63" fillId="28" borderId="75" xfId="0" quotePrefix="1" applyFont="1" applyFill="1" applyBorder="1" applyAlignment="1">
      <alignment horizontal="center" vertical="center"/>
    </xf>
    <xf numFmtId="0" fontId="33" fillId="8" borderId="76" xfId="0" applyFont="1" applyFill="1" applyBorder="1" applyAlignment="1">
      <alignment horizontal="center" vertical="center"/>
    </xf>
    <xf numFmtId="0" fontId="33" fillId="8" borderId="75" xfId="0" applyFont="1" applyFill="1" applyBorder="1" applyAlignment="1">
      <alignment horizontal="center" vertical="center"/>
    </xf>
    <xf numFmtId="0" fontId="63" fillId="28" borderId="77" xfId="0" quotePrefix="1" applyFont="1" applyFill="1" applyBorder="1" applyAlignment="1">
      <alignment horizontal="center" vertical="center"/>
    </xf>
    <xf numFmtId="0" fontId="33" fillId="8" borderId="77" xfId="0" applyFont="1" applyFill="1" applyBorder="1" applyAlignment="1">
      <alignment horizontal="center" vertical="center"/>
    </xf>
    <xf numFmtId="0" fontId="11" fillId="59" borderId="0" xfId="2" applyFont="1" applyFill="1" applyAlignment="1">
      <alignment horizontal="center" vertical="center"/>
    </xf>
    <xf numFmtId="0" fontId="78" fillId="59" borderId="0" xfId="0" applyFont="1" applyFill="1" applyAlignment="1">
      <alignment horizontal="center" vertical="center"/>
    </xf>
    <xf numFmtId="0" fontId="63" fillId="7" borderId="0" xfId="0" applyFont="1" applyFill="1" applyAlignment="1">
      <alignment horizontal="right" vertical="center"/>
    </xf>
    <xf numFmtId="0" fontId="40" fillId="0" borderId="0" xfId="0" applyFont="1" applyAlignment="1">
      <alignment vertical="center" wrapText="1"/>
    </xf>
    <xf numFmtId="0" fontId="53" fillId="58" borderId="3" xfId="0" applyFont="1" applyFill="1" applyBorder="1">
      <alignment vertical="center"/>
    </xf>
    <xf numFmtId="0" fontId="0" fillId="58" borderId="3" xfId="0" applyFill="1" applyBorder="1">
      <alignment vertical="center"/>
    </xf>
    <xf numFmtId="0" fontId="91" fillId="58" borderId="3" xfId="0" applyFont="1" applyFill="1" applyBorder="1" applyAlignment="1">
      <alignment horizontal="left" vertical="center"/>
    </xf>
    <xf numFmtId="0" fontId="92" fillId="0" borderId="0" xfId="0" applyFont="1" applyAlignment="1">
      <alignment horizontal="right" vertical="center"/>
    </xf>
    <xf numFmtId="0" fontId="0" fillId="5" borderId="51" xfId="0" applyFill="1" applyBorder="1">
      <alignment vertical="center"/>
    </xf>
    <xf numFmtId="0" fontId="0" fillId="7" borderId="32" xfId="0" applyFill="1" applyBorder="1">
      <alignment vertical="center"/>
    </xf>
    <xf numFmtId="199" fontId="63" fillId="0" borderId="0" xfId="0" applyNumberFormat="1" applyFont="1">
      <alignment vertical="center"/>
    </xf>
    <xf numFmtId="200" fontId="63" fillId="0" borderId="0" xfId="0" applyNumberFormat="1" applyFont="1">
      <alignment vertical="center"/>
    </xf>
    <xf numFmtId="200" fontId="0" fillId="0" borderId="0" xfId="0" applyNumberFormat="1">
      <alignment vertical="center"/>
    </xf>
    <xf numFmtId="201" fontId="0" fillId="0" borderId="0" xfId="0" applyNumberFormat="1">
      <alignment vertical="center"/>
    </xf>
    <xf numFmtId="178" fontId="63" fillId="7" borderId="0" xfId="0" applyNumberFormat="1" applyFont="1" applyFill="1">
      <alignment vertical="center"/>
    </xf>
    <xf numFmtId="201" fontId="63" fillId="0" borderId="0" xfId="0" applyNumberFormat="1" applyFont="1">
      <alignment vertical="center"/>
    </xf>
    <xf numFmtId="0" fontId="108" fillId="0" borderId="0" xfId="5"/>
    <xf numFmtId="0" fontId="39" fillId="0" borderId="0" xfId="5" applyFont="1"/>
    <xf numFmtId="0" fontId="92" fillId="0" borderId="0" xfId="5" applyFont="1" applyAlignment="1">
      <alignment vertical="center"/>
    </xf>
    <xf numFmtId="0" fontId="91" fillId="0" borderId="0" xfId="5" applyFont="1" applyAlignment="1">
      <alignment vertical="center" wrapText="1"/>
    </xf>
    <xf numFmtId="0" fontId="48" fillId="0" borderId="0" xfId="5" applyFont="1"/>
    <xf numFmtId="0" fontId="19" fillId="0" borderId="0" xfId="0" applyFont="1">
      <alignment vertical="center"/>
    </xf>
    <xf numFmtId="0" fontId="92" fillId="0" borderId="3" xfId="5" applyFont="1" applyBorder="1" applyAlignment="1">
      <alignment horizontal="center" wrapText="1"/>
    </xf>
    <xf numFmtId="0" fontId="19" fillId="0" borderId="3" xfId="0" applyFont="1" applyBorder="1">
      <alignment vertical="center"/>
    </xf>
    <xf numFmtId="0" fontId="92" fillId="0" borderId="3" xfId="5" applyFont="1" applyBorder="1" applyAlignment="1">
      <alignment horizontal="left" vertical="top" wrapText="1"/>
    </xf>
    <xf numFmtId="202" fontId="92" fillId="0" borderId="3" xfId="5" applyNumberFormat="1" applyFont="1" applyBorder="1" applyAlignment="1">
      <alignment horizontal="right" vertical="center"/>
    </xf>
    <xf numFmtId="203" fontId="92" fillId="0" borderId="3" xfId="5" applyNumberFormat="1" applyFont="1" applyBorder="1" applyAlignment="1">
      <alignment horizontal="right" vertical="center"/>
    </xf>
    <xf numFmtId="204" fontId="92" fillId="0" borderId="3" xfId="5" applyNumberFormat="1" applyFont="1" applyBorder="1" applyAlignment="1">
      <alignment horizontal="right" vertical="center"/>
    </xf>
    <xf numFmtId="206" fontId="92" fillId="0" borderId="3" xfId="5" applyNumberFormat="1" applyFont="1" applyBorder="1" applyAlignment="1">
      <alignment horizontal="right" vertical="center"/>
    </xf>
    <xf numFmtId="207" fontId="92" fillId="0" borderId="3" xfId="5" applyNumberFormat="1" applyFont="1" applyBorder="1" applyAlignment="1">
      <alignment horizontal="right" vertical="center"/>
    </xf>
    <xf numFmtId="205" fontId="92" fillId="0" borderId="3" xfId="5" applyNumberFormat="1" applyFont="1" applyBorder="1" applyAlignment="1">
      <alignment horizontal="right" vertical="center"/>
    </xf>
    <xf numFmtId="209" fontId="92" fillId="0" borderId="3" xfId="5" applyNumberFormat="1" applyFont="1" applyBorder="1" applyAlignment="1">
      <alignment horizontal="right" vertical="center"/>
    </xf>
    <xf numFmtId="210" fontId="92" fillId="7" borderId="3" xfId="5" applyNumberFormat="1" applyFont="1" applyFill="1" applyBorder="1" applyAlignment="1">
      <alignment horizontal="right" vertical="center"/>
    </xf>
    <xf numFmtId="208" fontId="92" fillId="7" borderId="3" xfId="5" applyNumberFormat="1" applyFont="1" applyFill="1" applyBorder="1" applyAlignment="1">
      <alignment horizontal="right" vertical="center"/>
    </xf>
    <xf numFmtId="0" fontId="19" fillId="7" borderId="3" xfId="0" applyFont="1" applyFill="1" applyBorder="1">
      <alignment vertical="center"/>
    </xf>
    <xf numFmtId="211" fontId="92" fillId="7" borderId="3" xfId="5" applyNumberFormat="1" applyFont="1" applyFill="1" applyBorder="1" applyAlignment="1">
      <alignment horizontal="right" vertical="center"/>
    </xf>
    <xf numFmtId="0" fontId="88" fillId="0" borderId="0" xfId="0" applyFont="1">
      <alignment vertical="center"/>
    </xf>
    <xf numFmtId="201" fontId="109" fillId="0" borderId="0" xfId="0" applyNumberFormat="1" applyFont="1">
      <alignment vertical="center"/>
    </xf>
    <xf numFmtId="199" fontId="109" fillId="0" borderId="0" xfId="0" applyNumberFormat="1" applyFont="1">
      <alignment vertical="center"/>
    </xf>
    <xf numFmtId="178" fontId="48" fillId="0" borderId="0" xfId="0" applyNumberFormat="1" applyFont="1">
      <alignment vertical="center"/>
    </xf>
    <xf numFmtId="212" fontId="88" fillId="0" borderId="0" xfId="0" applyNumberFormat="1" applyFont="1">
      <alignment vertical="center"/>
    </xf>
    <xf numFmtId="186" fontId="63" fillId="0" borderId="0" xfId="0" applyNumberFormat="1" applyFont="1" applyAlignment="1">
      <alignment horizontal="right" vertical="center"/>
    </xf>
    <xf numFmtId="0" fontId="63" fillId="0" borderId="0" xfId="0" applyFont="1" applyAlignment="1">
      <alignment horizontal="right" vertical="center"/>
    </xf>
    <xf numFmtId="201" fontId="63" fillId="0" borderId="0" xfId="0" applyNumberFormat="1" applyFont="1" applyAlignment="1">
      <alignment horizontal="right" vertical="center"/>
    </xf>
    <xf numFmtId="187" fontId="63" fillId="0" borderId="0" xfId="0" applyNumberFormat="1" applyFont="1">
      <alignment vertical="center"/>
    </xf>
    <xf numFmtId="213" fontId="109" fillId="0" borderId="0" xfId="0" applyNumberFormat="1" applyFont="1">
      <alignment vertical="center"/>
    </xf>
    <xf numFmtId="214" fontId="0" fillId="0" borderId="0" xfId="0" applyNumberFormat="1">
      <alignment vertical="center"/>
    </xf>
    <xf numFmtId="187" fontId="109" fillId="0" borderId="0" xfId="0" applyNumberFormat="1" applyFont="1">
      <alignment vertical="center"/>
    </xf>
    <xf numFmtId="180" fontId="0" fillId="0" borderId="3" xfId="0" applyNumberFormat="1" applyBorder="1">
      <alignment vertical="center"/>
    </xf>
    <xf numFmtId="0" fontId="0" fillId="0" borderId="3" xfId="0" applyBorder="1" applyAlignment="1">
      <alignment horizontal="right" vertical="center"/>
    </xf>
    <xf numFmtId="183" fontId="0" fillId="7" borderId="3" xfId="0" applyNumberFormat="1" applyFill="1" applyBorder="1">
      <alignment vertical="center"/>
    </xf>
    <xf numFmtId="180" fontId="0" fillId="60" borderId="0" xfId="0" applyNumberFormat="1" applyFill="1">
      <alignment vertical="center"/>
    </xf>
    <xf numFmtId="0" fontId="110" fillId="24" borderId="0" xfId="0" applyFont="1" applyFill="1" applyAlignment="1">
      <alignment vertical="center" wrapText="1"/>
    </xf>
    <xf numFmtId="0" fontId="0" fillId="61" borderId="0" xfId="0" applyFill="1">
      <alignment vertical="center"/>
    </xf>
    <xf numFmtId="0" fontId="0" fillId="62" borderId="0" xfId="0" applyFill="1">
      <alignment vertical="center"/>
    </xf>
    <xf numFmtId="0" fontId="0" fillId="63" borderId="0" xfId="0" applyFill="1">
      <alignment vertical="center"/>
    </xf>
    <xf numFmtId="0" fontId="0" fillId="64" borderId="0" xfId="0" applyFill="1">
      <alignment vertical="center"/>
    </xf>
    <xf numFmtId="0" fontId="0" fillId="32" borderId="0" xfId="0" applyFill="1">
      <alignment vertical="center"/>
    </xf>
    <xf numFmtId="0" fontId="0" fillId="65" borderId="0" xfId="0" applyFill="1">
      <alignment vertical="center"/>
    </xf>
    <xf numFmtId="180" fontId="34" fillId="0" borderId="0" xfId="0" applyNumberFormat="1" applyFont="1">
      <alignment vertical="center"/>
    </xf>
    <xf numFmtId="180" fontId="0" fillId="0" borderId="7" xfId="0" applyNumberFormat="1" applyBorder="1">
      <alignment vertical="center"/>
    </xf>
    <xf numFmtId="180" fontId="0" fillId="0" borderId="10" xfId="0" applyNumberFormat="1" applyBorder="1">
      <alignment vertical="center"/>
    </xf>
    <xf numFmtId="180" fontId="0" fillId="0" borderId="8" xfId="0" applyNumberFormat="1" applyBorder="1">
      <alignment vertical="center"/>
    </xf>
    <xf numFmtId="180" fontId="0" fillId="0" borderId="9" xfId="0" applyNumberFormat="1" applyBorder="1">
      <alignment vertical="center"/>
    </xf>
    <xf numFmtId="180" fontId="0" fillId="0" borderId="28" xfId="0" applyNumberFormat="1" applyBorder="1">
      <alignment vertical="center"/>
    </xf>
    <xf numFmtId="0" fontId="53" fillId="26" borderId="3" xfId="0" applyFont="1" applyFill="1" applyBorder="1" applyAlignment="1">
      <alignment horizontal="center" vertical="center" shrinkToFit="1"/>
    </xf>
    <xf numFmtId="196" fontId="73" fillId="0" borderId="0" xfId="0" applyNumberFormat="1" applyFont="1" applyAlignment="1">
      <alignment horizontal="center" vertical="center" wrapText="1"/>
    </xf>
    <xf numFmtId="0" fontId="73" fillId="31" borderId="0" xfId="0" applyFont="1" applyFill="1" applyAlignment="1">
      <alignment vertical="center" wrapText="1"/>
    </xf>
    <xf numFmtId="0" fontId="73" fillId="28" borderId="0" xfId="0" applyFont="1" applyFill="1" applyAlignment="1">
      <alignment vertical="center" wrapText="1"/>
    </xf>
    <xf numFmtId="0" fontId="33" fillId="0" borderId="6" xfId="0" applyFont="1" applyBorder="1">
      <alignment vertical="center"/>
    </xf>
    <xf numFmtId="0" fontId="33" fillId="0" borderId="7" xfId="0" applyFont="1" applyBorder="1">
      <alignment vertical="center"/>
    </xf>
    <xf numFmtId="0" fontId="73" fillId="30" borderId="0" xfId="0" applyFont="1" applyFill="1" applyAlignment="1">
      <alignment vertical="center" wrapText="1"/>
    </xf>
    <xf numFmtId="0" fontId="73" fillId="29" borderId="0" xfId="0" applyFont="1" applyFill="1" applyAlignment="1">
      <alignment vertical="center" wrapText="1"/>
    </xf>
    <xf numFmtId="0" fontId="73" fillId="0" borderId="7" xfId="0" applyFont="1" applyBorder="1" applyAlignment="1">
      <alignment vertical="center" wrapText="1"/>
    </xf>
    <xf numFmtId="0" fontId="33" fillId="0" borderId="0" xfId="0" applyFont="1" applyAlignment="1">
      <alignment vertical="center" wrapText="1"/>
    </xf>
    <xf numFmtId="180" fontId="34" fillId="0" borderId="3" xfId="0" applyNumberFormat="1" applyFont="1" applyBorder="1">
      <alignment vertical="center"/>
    </xf>
    <xf numFmtId="0" fontId="59" fillId="34" borderId="0" xfId="0" applyFont="1" applyFill="1" applyAlignment="1">
      <alignment horizontal="center" vertical="center" shrinkToFit="1"/>
    </xf>
    <xf numFmtId="0" fontId="59" fillId="35" borderId="0" xfId="0" applyFont="1" applyFill="1" applyAlignment="1">
      <alignment horizontal="center" vertical="center" shrinkToFit="1"/>
    </xf>
    <xf numFmtId="0" fontId="59" fillId="36" borderId="0" xfId="0" applyFont="1" applyFill="1" applyAlignment="1">
      <alignment horizontal="center" vertical="center" shrinkToFit="1"/>
    </xf>
    <xf numFmtId="0" fontId="59" fillId="37" borderId="0" xfId="0" applyFont="1" applyFill="1" applyAlignment="1">
      <alignment horizontal="center" vertical="center" shrinkToFit="1"/>
    </xf>
    <xf numFmtId="0" fontId="59" fillId="38" borderId="0" xfId="0" applyFont="1" applyFill="1" applyAlignment="1">
      <alignment horizontal="center" vertical="center" shrinkToFit="1"/>
    </xf>
    <xf numFmtId="0" fontId="33" fillId="39" borderId="0" xfId="0" applyFont="1" applyFill="1" applyAlignment="1">
      <alignment horizontal="center" vertical="center" shrinkToFit="1"/>
    </xf>
    <xf numFmtId="0" fontId="33" fillId="40" borderId="0" xfId="0" applyFont="1" applyFill="1" applyAlignment="1">
      <alignment horizontal="center" vertical="center" shrinkToFit="1"/>
    </xf>
    <xf numFmtId="0" fontId="33" fillId="41" borderId="0" xfId="0" applyFont="1" applyFill="1" applyAlignment="1">
      <alignment horizontal="center" vertical="center" shrinkToFit="1"/>
    </xf>
    <xf numFmtId="0" fontId="33" fillId="42" borderId="0" xfId="0" applyFont="1" applyFill="1" applyAlignment="1">
      <alignment horizontal="center" vertical="center" shrinkToFit="1"/>
    </xf>
    <xf numFmtId="0" fontId="33" fillId="43" borderId="0" xfId="0" applyFont="1" applyFill="1" applyAlignment="1">
      <alignment horizontal="center" vertical="center" shrinkToFit="1"/>
    </xf>
    <xf numFmtId="0" fontId="59" fillId="44" borderId="0" xfId="0" applyFont="1" applyFill="1" applyAlignment="1">
      <alignment horizontal="center" vertical="center" shrinkToFit="1"/>
    </xf>
    <xf numFmtId="0" fontId="59" fillId="45" borderId="0" xfId="0" applyFont="1" applyFill="1" applyAlignment="1">
      <alignment horizontal="center" vertical="center" shrinkToFit="1"/>
    </xf>
    <xf numFmtId="0" fontId="59" fillId="46" borderId="0" xfId="0" applyFont="1" applyFill="1" applyAlignment="1">
      <alignment horizontal="center" vertical="center" shrinkToFit="1"/>
    </xf>
    <xf numFmtId="0" fontId="59" fillId="47" borderId="0" xfId="0" applyFont="1" applyFill="1" applyAlignment="1">
      <alignment horizontal="center" vertical="center" shrinkToFit="1"/>
    </xf>
    <xf numFmtId="0" fontId="59" fillId="48" borderId="0" xfId="0" applyFont="1" applyFill="1" applyAlignment="1">
      <alignment horizontal="center" vertical="center" shrinkToFit="1"/>
    </xf>
    <xf numFmtId="0" fontId="112" fillId="49" borderId="0" xfId="0" applyFont="1" applyFill="1" applyAlignment="1">
      <alignment horizontal="center" vertical="center" shrinkToFit="1"/>
    </xf>
    <xf numFmtId="0" fontId="112" fillId="50" borderId="0" xfId="0" applyFont="1" applyFill="1" applyAlignment="1">
      <alignment horizontal="center" vertical="center" shrinkToFit="1"/>
    </xf>
    <xf numFmtId="0" fontId="112" fillId="51" borderId="0" xfId="0" applyFont="1" applyFill="1" applyAlignment="1">
      <alignment horizontal="center" vertical="center" shrinkToFit="1"/>
    </xf>
    <xf numFmtId="0" fontId="112" fillId="52" borderId="0" xfId="0" applyFont="1" applyFill="1" applyAlignment="1">
      <alignment horizontal="center" vertical="center" shrinkToFit="1"/>
    </xf>
    <xf numFmtId="0" fontId="112" fillId="53" borderId="0" xfId="0" applyFont="1" applyFill="1" applyAlignment="1">
      <alignment horizontal="center" vertical="center" shrinkToFit="1"/>
    </xf>
    <xf numFmtId="0" fontId="0" fillId="12" borderId="0" xfId="0" applyFill="1" applyAlignment="1">
      <alignment vertical="center" wrapText="1"/>
    </xf>
    <xf numFmtId="0" fontId="113" fillId="34" borderId="0" xfId="0" applyFont="1" applyFill="1" applyAlignment="1">
      <alignment horizontal="center" vertical="center" shrinkToFit="1"/>
    </xf>
    <xf numFmtId="0" fontId="113" fillId="35" borderId="0" xfId="0" applyFont="1" applyFill="1" applyAlignment="1">
      <alignment horizontal="center" vertical="center" shrinkToFit="1"/>
    </xf>
    <xf numFmtId="0" fontId="113" fillId="36" borderId="0" xfId="0" applyFont="1" applyFill="1" applyAlignment="1">
      <alignment horizontal="center" vertical="center" shrinkToFit="1"/>
    </xf>
    <xf numFmtId="0" fontId="113" fillId="37" borderId="0" xfId="0" applyFont="1" applyFill="1" applyAlignment="1">
      <alignment horizontal="center" vertical="center" shrinkToFit="1"/>
    </xf>
    <xf numFmtId="0" fontId="113" fillId="38" borderId="0" xfId="0" applyFont="1" applyFill="1" applyAlignment="1">
      <alignment horizontal="center" vertical="center" shrinkToFit="1"/>
    </xf>
    <xf numFmtId="0" fontId="114" fillId="39" borderId="0" xfId="0" applyFont="1" applyFill="1" applyAlignment="1">
      <alignment horizontal="center" vertical="center" shrinkToFit="1"/>
    </xf>
    <xf numFmtId="0" fontId="114" fillId="40" borderId="0" xfId="0" applyFont="1" applyFill="1" applyAlignment="1">
      <alignment horizontal="center" vertical="center" shrinkToFit="1"/>
    </xf>
    <xf numFmtId="0" fontId="114" fillId="41" borderId="0" xfId="0" applyFont="1" applyFill="1" applyAlignment="1">
      <alignment horizontal="center" vertical="center" shrinkToFit="1"/>
    </xf>
    <xf numFmtId="0" fontId="114" fillId="42" borderId="0" xfId="0" applyFont="1" applyFill="1" applyAlignment="1">
      <alignment horizontal="center" vertical="center" shrinkToFit="1"/>
    </xf>
    <xf numFmtId="0" fontId="114" fillId="43" borderId="0" xfId="0" applyFont="1" applyFill="1" applyAlignment="1">
      <alignment horizontal="center" vertical="center" shrinkToFit="1"/>
    </xf>
    <xf numFmtId="0" fontId="113" fillId="44" borderId="0" xfId="0" applyFont="1" applyFill="1" applyAlignment="1">
      <alignment horizontal="center" vertical="center" shrinkToFit="1"/>
    </xf>
    <xf numFmtId="0" fontId="113" fillId="45" borderId="0" xfId="0" applyFont="1" applyFill="1" applyAlignment="1">
      <alignment horizontal="center" vertical="center" shrinkToFit="1"/>
    </xf>
    <xf numFmtId="0" fontId="113" fillId="46" borderId="0" xfId="0" applyFont="1" applyFill="1" applyAlignment="1">
      <alignment horizontal="center" vertical="center" shrinkToFit="1"/>
    </xf>
    <xf numFmtId="0" fontId="113" fillId="47" borderId="0" xfId="0" applyFont="1" applyFill="1" applyAlignment="1">
      <alignment horizontal="center" vertical="center" shrinkToFit="1"/>
    </xf>
    <xf numFmtId="0" fontId="113" fillId="48" borderId="0" xfId="0" applyFont="1" applyFill="1" applyAlignment="1">
      <alignment horizontal="center" vertical="center" shrinkToFit="1"/>
    </xf>
    <xf numFmtId="0" fontId="113" fillId="49" borderId="0" xfId="0" applyFont="1" applyFill="1" applyAlignment="1">
      <alignment horizontal="center" vertical="center" shrinkToFit="1"/>
    </xf>
    <xf numFmtId="0" fontId="113" fillId="50" borderId="0" xfId="0" applyFont="1" applyFill="1" applyAlignment="1">
      <alignment horizontal="center" vertical="center" shrinkToFit="1"/>
    </xf>
    <xf numFmtId="0" fontId="113" fillId="51" borderId="0" xfId="0" applyFont="1" applyFill="1" applyAlignment="1">
      <alignment horizontal="center" vertical="center" shrinkToFit="1"/>
    </xf>
    <xf numFmtId="0" fontId="113" fillId="52" borderId="0" xfId="0" applyFont="1" applyFill="1" applyAlignment="1">
      <alignment horizontal="center" vertical="center" shrinkToFit="1"/>
    </xf>
    <xf numFmtId="0" fontId="113" fillId="53" borderId="0" xfId="0" applyFont="1" applyFill="1" applyAlignment="1">
      <alignment horizontal="center" vertical="center" shrinkToFit="1"/>
    </xf>
    <xf numFmtId="0" fontId="113" fillId="34" borderId="0" xfId="0" applyFont="1" applyFill="1" applyAlignment="1">
      <alignment horizontal="center" vertical="center" wrapText="1"/>
    </xf>
    <xf numFmtId="0" fontId="117" fillId="34" borderId="0" xfId="0" applyFont="1" applyFill="1" applyAlignment="1">
      <alignment horizontal="center" vertical="center" wrapText="1"/>
    </xf>
    <xf numFmtId="0" fontId="113" fillId="35" borderId="0" xfId="0" applyFont="1" applyFill="1" applyAlignment="1">
      <alignment horizontal="center" vertical="center" wrapText="1"/>
    </xf>
    <xf numFmtId="0" fontId="117" fillId="35" borderId="0" xfId="0" applyFont="1" applyFill="1" applyAlignment="1">
      <alignment horizontal="center" vertical="center" wrapText="1"/>
    </xf>
    <xf numFmtId="0" fontId="117" fillId="36" borderId="0" xfId="0" applyFont="1" applyFill="1" applyAlignment="1">
      <alignment horizontal="center" vertical="center" wrapText="1"/>
    </xf>
    <xf numFmtId="0" fontId="113" fillId="36" borderId="0" xfId="0" applyFont="1" applyFill="1" applyAlignment="1">
      <alignment horizontal="center" vertical="center" wrapText="1"/>
    </xf>
    <xf numFmtId="0" fontId="118" fillId="36" borderId="0" xfId="0" applyFont="1" applyFill="1" applyAlignment="1">
      <alignment horizontal="center" vertical="center" wrapText="1"/>
    </xf>
    <xf numFmtId="0" fontId="113" fillId="37" borderId="0" xfId="0" applyFont="1" applyFill="1" applyAlignment="1">
      <alignment horizontal="center" vertical="center" wrapText="1"/>
    </xf>
    <xf numFmtId="0" fontId="117" fillId="37" borderId="0" xfId="0" applyFont="1" applyFill="1" applyAlignment="1">
      <alignment horizontal="center" vertical="center" wrapText="1"/>
    </xf>
    <xf numFmtId="0" fontId="118" fillId="37" borderId="0" xfId="0" applyFont="1" applyFill="1" applyAlignment="1">
      <alignment horizontal="center" vertical="center" wrapText="1"/>
    </xf>
    <xf numFmtId="0" fontId="113" fillId="38" borderId="0" xfId="0" applyFont="1" applyFill="1" applyAlignment="1">
      <alignment horizontal="center" vertical="center" wrapText="1"/>
    </xf>
    <xf numFmtId="0" fontId="118" fillId="38" borderId="0" xfId="0" applyFont="1" applyFill="1" applyAlignment="1">
      <alignment horizontal="center" vertical="center" wrapText="1"/>
    </xf>
    <xf numFmtId="0" fontId="120" fillId="39" borderId="0" xfId="0" applyFont="1" applyFill="1" applyAlignment="1">
      <alignment horizontal="center" vertical="center" wrapText="1"/>
    </xf>
    <xf numFmtId="0" fontId="121" fillId="39" borderId="0" xfId="0" applyFont="1" applyFill="1" applyAlignment="1">
      <alignment horizontal="center" vertical="center" wrapText="1"/>
    </xf>
    <xf numFmtId="0" fontId="114" fillId="39" borderId="0" xfId="0" applyFont="1" applyFill="1" applyAlignment="1">
      <alignment horizontal="center" vertical="center" wrapText="1"/>
    </xf>
    <xf numFmtId="0" fontId="114" fillId="40" borderId="0" xfId="0" applyFont="1" applyFill="1" applyAlignment="1">
      <alignment horizontal="center" vertical="center" wrapText="1"/>
    </xf>
    <xf numFmtId="0" fontId="121" fillId="40" borderId="0" xfId="0" applyFont="1" applyFill="1" applyAlignment="1">
      <alignment horizontal="center" vertical="center" wrapText="1"/>
    </xf>
    <xf numFmtId="0" fontId="121" fillId="41" borderId="0" xfId="0" applyFont="1" applyFill="1" applyAlignment="1">
      <alignment horizontal="center" vertical="center" wrapText="1"/>
    </xf>
    <xf numFmtId="0" fontId="114" fillId="41" borderId="0" xfId="0" applyFont="1" applyFill="1" applyAlignment="1">
      <alignment horizontal="center" vertical="center" wrapText="1"/>
    </xf>
    <xf numFmtId="0" fontId="114" fillId="42" borderId="0" xfId="0" applyFont="1" applyFill="1" applyAlignment="1">
      <alignment horizontal="center" vertical="center" wrapText="1"/>
    </xf>
    <xf numFmtId="0" fontId="122" fillId="42" borderId="0" xfId="0" applyFont="1" applyFill="1" applyAlignment="1">
      <alignment horizontal="center" vertical="center" wrapText="1"/>
    </xf>
    <xf numFmtId="0" fontId="121" fillId="42" borderId="0" xfId="0" applyFont="1" applyFill="1" applyAlignment="1">
      <alignment horizontal="center" vertical="center" wrapText="1"/>
    </xf>
    <xf numFmtId="0" fontId="114" fillId="43" borderId="0" xfId="0" applyFont="1" applyFill="1" applyAlignment="1">
      <alignment horizontal="center" vertical="center" wrapText="1"/>
    </xf>
    <xf numFmtId="0" fontId="122" fillId="43" borderId="0" xfId="0" applyFont="1" applyFill="1" applyAlignment="1">
      <alignment horizontal="center" vertical="center" wrapText="1"/>
    </xf>
    <xf numFmtId="0" fontId="121" fillId="43" borderId="0" xfId="0" applyFont="1" applyFill="1" applyAlignment="1">
      <alignment horizontal="center" vertical="center" wrapText="1"/>
    </xf>
    <xf numFmtId="0" fontId="113" fillId="44" borderId="0" xfId="0" applyFont="1" applyFill="1" applyAlignment="1">
      <alignment horizontal="center" vertical="center" wrapText="1"/>
    </xf>
    <xf numFmtId="0" fontId="123" fillId="44" borderId="0" xfId="0" applyFont="1" applyFill="1" applyAlignment="1">
      <alignment horizontal="center" vertical="center" wrapText="1"/>
    </xf>
    <xf numFmtId="0" fontId="113" fillId="45" borderId="0" xfId="0" applyFont="1" applyFill="1" applyAlignment="1">
      <alignment horizontal="center" vertical="center" wrapText="1"/>
    </xf>
    <xf numFmtId="0" fontId="117" fillId="45" borderId="0" xfId="0" applyFont="1" applyFill="1" applyAlignment="1">
      <alignment horizontal="center" vertical="center" wrapText="1"/>
    </xf>
    <xf numFmtId="0" fontId="113" fillId="46" borderId="0" xfId="0" applyFont="1" applyFill="1" applyAlignment="1">
      <alignment horizontal="center" vertical="center" wrapText="1"/>
    </xf>
    <xf numFmtId="0" fontId="125" fillId="46" borderId="0" xfId="0" applyFont="1" applyFill="1" applyAlignment="1">
      <alignment horizontal="center" vertical="center" wrapText="1"/>
    </xf>
    <xf numFmtId="0" fontId="113" fillId="47" borderId="0" xfId="0" applyFont="1" applyFill="1" applyAlignment="1">
      <alignment horizontal="center" vertical="center" wrapText="1"/>
    </xf>
    <xf numFmtId="0" fontId="117" fillId="47" borderId="0" xfId="0" applyFont="1" applyFill="1" applyAlignment="1">
      <alignment horizontal="center" vertical="center" wrapText="1"/>
    </xf>
    <xf numFmtId="0" fontId="113" fillId="48" borderId="0" xfId="0" applyFont="1" applyFill="1" applyAlignment="1">
      <alignment horizontal="center" vertical="center" wrapText="1"/>
    </xf>
    <xf numFmtId="0" fontId="125" fillId="48" borderId="0" xfId="0" applyFont="1" applyFill="1" applyAlignment="1">
      <alignment horizontal="center" vertical="center" wrapText="1"/>
    </xf>
    <xf numFmtId="0" fontId="113" fillId="49" borderId="0" xfId="0" applyFont="1" applyFill="1" applyAlignment="1">
      <alignment horizontal="center" vertical="center" wrapText="1"/>
    </xf>
    <xf numFmtId="0" fontId="117" fillId="49" borderId="0" xfId="0" applyFont="1" applyFill="1" applyAlignment="1">
      <alignment horizontal="center" vertical="center" wrapText="1"/>
    </xf>
    <xf numFmtId="0" fontId="126" fillId="49" borderId="0" xfId="0" applyFont="1" applyFill="1" applyAlignment="1">
      <alignment horizontal="center" vertical="center" wrapText="1"/>
    </xf>
    <xf numFmtId="0" fontId="113" fillId="50" borderId="0" xfId="0" applyFont="1" applyFill="1" applyAlignment="1">
      <alignment horizontal="center" vertical="center" wrapText="1"/>
    </xf>
    <xf numFmtId="0" fontId="113" fillId="51" borderId="0" xfId="0" applyFont="1" applyFill="1" applyAlignment="1">
      <alignment horizontal="center" vertical="center" wrapText="1"/>
    </xf>
    <xf numFmtId="0" fontId="117" fillId="51" borderId="0" xfId="0" applyFont="1" applyFill="1" applyAlignment="1">
      <alignment horizontal="center" vertical="center" wrapText="1"/>
    </xf>
    <xf numFmtId="0" fontId="113" fillId="52" borderId="0" xfId="0" applyFont="1" applyFill="1" applyAlignment="1">
      <alignment horizontal="center" vertical="center" wrapText="1"/>
    </xf>
    <xf numFmtId="0" fontId="113" fillId="53" borderId="0" xfId="0" applyFont="1" applyFill="1" applyAlignment="1">
      <alignment horizontal="center" vertical="center" wrapText="1"/>
    </xf>
    <xf numFmtId="0" fontId="125" fillId="53" borderId="0" xfId="0" applyFont="1" applyFill="1" applyAlignment="1">
      <alignment horizontal="center" vertical="center" wrapText="1"/>
    </xf>
    <xf numFmtId="0" fontId="113" fillId="34" borderId="0" xfId="0" applyFont="1" applyFill="1" applyAlignment="1">
      <alignment horizontal="left" vertical="center" wrapText="1"/>
    </xf>
    <xf numFmtId="0" fontId="117" fillId="34" borderId="0" xfId="0" applyFont="1" applyFill="1" applyAlignment="1">
      <alignment horizontal="left" vertical="center" wrapText="1"/>
    </xf>
    <xf numFmtId="0" fontId="113" fillId="35" borderId="0" xfId="0" applyFont="1" applyFill="1" applyAlignment="1">
      <alignment horizontal="left" vertical="center" wrapText="1"/>
    </xf>
    <xf numFmtId="0" fontId="117" fillId="35" borderId="0" xfId="0" applyFont="1" applyFill="1" applyAlignment="1">
      <alignment horizontal="left" vertical="center" wrapText="1"/>
    </xf>
    <xf numFmtId="0" fontId="117" fillId="36" borderId="0" xfId="0" applyFont="1" applyFill="1" applyAlignment="1">
      <alignment horizontal="left" vertical="center" wrapText="1"/>
    </xf>
    <xf numFmtId="0" fontId="113" fillId="36" borderId="0" xfId="0" applyFont="1" applyFill="1" applyAlignment="1">
      <alignment horizontal="left" vertical="center" wrapText="1"/>
    </xf>
    <xf numFmtId="0" fontId="118" fillId="36" borderId="0" xfId="0" applyFont="1" applyFill="1" applyAlignment="1">
      <alignment horizontal="left" vertical="center" wrapText="1"/>
    </xf>
    <xf numFmtId="0" fontId="113" fillId="37" borderId="0" xfId="0" applyFont="1" applyFill="1" applyAlignment="1">
      <alignment horizontal="left" vertical="center" wrapText="1"/>
    </xf>
    <xf numFmtId="0" fontId="117" fillId="37" borderId="0" xfId="0" applyFont="1" applyFill="1" applyAlignment="1">
      <alignment horizontal="left" vertical="center" wrapText="1"/>
    </xf>
    <xf numFmtId="0" fontId="118" fillId="37" borderId="0" xfId="0" applyFont="1" applyFill="1" applyAlignment="1">
      <alignment horizontal="left" vertical="center" wrapText="1"/>
    </xf>
    <xf numFmtId="0" fontId="113" fillId="38" borderId="0" xfId="0" applyFont="1" applyFill="1" applyAlignment="1">
      <alignment horizontal="left" vertical="center" wrapText="1"/>
    </xf>
    <xf numFmtId="0" fontId="118" fillId="38" borderId="0" xfId="0" applyFont="1" applyFill="1" applyAlignment="1">
      <alignment horizontal="left" vertical="center" wrapText="1"/>
    </xf>
    <xf numFmtId="0" fontId="120" fillId="39" borderId="0" xfId="0" applyFont="1" applyFill="1" applyAlignment="1">
      <alignment horizontal="left" vertical="center" wrapText="1"/>
    </xf>
    <xf numFmtId="0" fontId="121" fillId="39" borderId="0" xfId="0" applyFont="1" applyFill="1" applyAlignment="1">
      <alignment horizontal="left" vertical="center" wrapText="1"/>
    </xf>
    <xf numFmtId="0" fontId="114" fillId="39" borderId="0" xfId="0" applyFont="1" applyFill="1" applyAlignment="1">
      <alignment horizontal="left" vertical="center" wrapText="1"/>
    </xf>
    <xf numFmtId="0" fontId="114" fillId="40" borderId="0" xfId="0" applyFont="1" applyFill="1" applyAlignment="1">
      <alignment horizontal="left" vertical="center" wrapText="1"/>
    </xf>
    <xf numFmtId="0" fontId="121" fillId="40" borderId="0" xfId="0" applyFont="1" applyFill="1" applyAlignment="1">
      <alignment horizontal="left" vertical="center" wrapText="1"/>
    </xf>
    <xf numFmtId="0" fontId="121" fillId="41" borderId="0" xfId="0" applyFont="1" applyFill="1" applyAlignment="1">
      <alignment horizontal="left" vertical="center" wrapText="1"/>
    </xf>
    <xf numFmtId="0" fontId="114" fillId="41" borderId="0" xfId="0" applyFont="1" applyFill="1" applyAlignment="1">
      <alignment horizontal="left" vertical="center" wrapText="1"/>
    </xf>
    <xf numFmtId="0" fontId="114" fillId="42" borderId="0" xfId="0" applyFont="1" applyFill="1" applyAlignment="1">
      <alignment horizontal="left" vertical="center" wrapText="1"/>
    </xf>
    <xf numFmtId="0" fontId="122" fillId="42" borderId="0" xfId="0" applyFont="1" applyFill="1" applyAlignment="1">
      <alignment horizontal="left" vertical="center" wrapText="1"/>
    </xf>
    <xf numFmtId="0" fontId="121" fillId="42" borderId="0" xfId="0" applyFont="1" applyFill="1" applyAlignment="1">
      <alignment horizontal="left" vertical="center" wrapText="1"/>
    </xf>
    <xf numFmtId="0" fontId="114" fillId="43" borderId="0" xfId="0" applyFont="1" applyFill="1" applyAlignment="1">
      <alignment horizontal="left" vertical="center" wrapText="1"/>
    </xf>
    <xf numFmtId="0" fontId="122" fillId="43" borderId="0" xfId="0" applyFont="1" applyFill="1" applyAlignment="1">
      <alignment horizontal="left" vertical="center" wrapText="1"/>
    </xf>
    <xf numFmtId="0" fontId="121" fillId="43" borderId="0" xfId="0" applyFont="1" applyFill="1" applyAlignment="1">
      <alignment horizontal="left" vertical="center" wrapText="1"/>
    </xf>
    <xf numFmtId="0" fontId="113" fillId="44" borderId="0" xfId="0" applyFont="1" applyFill="1" applyAlignment="1">
      <alignment horizontal="left" vertical="center" wrapText="1"/>
    </xf>
    <xf numFmtId="0" fontId="123" fillId="44" borderId="0" xfId="0" applyFont="1" applyFill="1" applyAlignment="1">
      <alignment horizontal="left" vertical="center" wrapText="1"/>
    </xf>
    <xf numFmtId="0" fontId="113" fillId="45" borderId="0" xfId="0" applyFont="1" applyFill="1" applyAlignment="1">
      <alignment horizontal="left" vertical="center" wrapText="1"/>
    </xf>
    <xf numFmtId="0" fontId="117" fillId="45" borderId="0" xfId="0" applyFont="1" applyFill="1" applyAlignment="1">
      <alignment horizontal="left" vertical="center" wrapText="1"/>
    </xf>
    <xf numFmtId="0" fontId="113" fillId="46" borderId="0" xfId="0" applyFont="1" applyFill="1" applyAlignment="1">
      <alignment horizontal="left" vertical="center" wrapText="1"/>
    </xf>
    <xf numFmtId="0" fontId="125" fillId="46" borderId="0" xfId="0" applyFont="1" applyFill="1" applyAlignment="1">
      <alignment horizontal="left" vertical="center" wrapText="1"/>
    </xf>
    <xf numFmtId="0" fontId="113" fillId="47" borderId="0" xfId="0" applyFont="1" applyFill="1" applyAlignment="1">
      <alignment horizontal="left" vertical="center" wrapText="1"/>
    </xf>
    <xf numFmtId="0" fontId="117" fillId="47" borderId="0" xfId="0" applyFont="1" applyFill="1" applyAlignment="1">
      <alignment horizontal="left" vertical="center" wrapText="1"/>
    </xf>
    <xf numFmtId="0" fontId="113" fillId="48" borderId="0" xfId="0" applyFont="1" applyFill="1" applyAlignment="1">
      <alignment horizontal="left" vertical="center" wrapText="1"/>
    </xf>
    <xf numFmtId="0" fontId="125" fillId="48" borderId="0" xfId="0" applyFont="1" applyFill="1" applyAlignment="1">
      <alignment horizontal="left" vertical="center" wrapText="1"/>
    </xf>
    <xf numFmtId="0" fontId="113" fillId="49" borderId="0" xfId="0" applyFont="1" applyFill="1" applyAlignment="1">
      <alignment horizontal="left" vertical="center" wrapText="1"/>
    </xf>
    <xf numFmtId="0" fontId="117" fillId="49" borderId="0" xfId="0" applyFont="1" applyFill="1" applyAlignment="1">
      <alignment horizontal="left" vertical="center" wrapText="1"/>
    </xf>
    <xf numFmtId="0" fontId="126" fillId="49" borderId="0" xfId="0" applyFont="1" applyFill="1" applyAlignment="1">
      <alignment horizontal="left" vertical="center" wrapText="1"/>
    </xf>
    <xf numFmtId="0" fontId="113" fillId="50" borderId="0" xfId="0" applyFont="1" applyFill="1" applyAlignment="1">
      <alignment horizontal="left" vertical="center" wrapText="1"/>
    </xf>
    <xf numFmtId="0" fontId="113" fillId="51" borderId="0" xfId="0" applyFont="1" applyFill="1" applyAlignment="1">
      <alignment horizontal="left" vertical="center" wrapText="1"/>
    </xf>
    <xf numFmtId="0" fontId="117" fillId="51" borderId="0" xfId="0" applyFont="1" applyFill="1" applyAlignment="1">
      <alignment horizontal="left" vertical="center" wrapText="1"/>
    </xf>
    <xf numFmtId="0" fontId="113" fillId="52" borderId="0" xfId="0" applyFont="1" applyFill="1" applyAlignment="1">
      <alignment horizontal="left" vertical="center" wrapText="1"/>
    </xf>
    <xf numFmtId="0" fontId="113" fillId="53" borderId="0" xfId="0" applyFont="1" applyFill="1" applyAlignment="1">
      <alignment horizontal="left" vertical="center" wrapText="1"/>
    </xf>
    <xf numFmtId="0" fontId="125" fillId="53" borderId="0" xfId="0" applyFont="1" applyFill="1" applyAlignment="1">
      <alignment horizontal="left" vertical="center" wrapText="1"/>
    </xf>
    <xf numFmtId="0" fontId="113" fillId="34" borderId="0" xfId="0" applyFont="1" applyFill="1" applyAlignment="1">
      <alignment horizontal="left" vertical="center" shrinkToFit="1"/>
    </xf>
    <xf numFmtId="0" fontId="113" fillId="35" borderId="0" xfId="0" applyFont="1" applyFill="1" applyAlignment="1">
      <alignment horizontal="left" vertical="center" shrinkToFit="1"/>
    </xf>
    <xf numFmtId="0" fontId="113" fillId="36" borderId="0" xfId="0" applyFont="1" applyFill="1" applyAlignment="1">
      <alignment horizontal="left" vertical="center" shrinkToFit="1"/>
    </xf>
    <xf numFmtId="0" fontId="113" fillId="37" borderId="0" xfId="0" applyFont="1" applyFill="1" applyAlignment="1">
      <alignment horizontal="left" vertical="center" shrinkToFit="1"/>
    </xf>
    <xf numFmtId="0" fontId="113" fillId="38" borderId="0" xfId="0" applyFont="1" applyFill="1" applyAlignment="1">
      <alignment horizontal="left" vertical="center" shrinkToFit="1"/>
    </xf>
    <xf numFmtId="0" fontId="114" fillId="39" borderId="0" xfId="0" applyFont="1" applyFill="1" applyAlignment="1">
      <alignment horizontal="left" vertical="center" shrinkToFit="1"/>
    </xf>
    <xf numFmtId="0" fontId="114" fillId="40" borderId="0" xfId="0" applyFont="1" applyFill="1" applyAlignment="1">
      <alignment horizontal="left" vertical="center" shrinkToFit="1"/>
    </xf>
    <xf numFmtId="0" fontId="114" fillId="41" borderId="0" xfId="0" applyFont="1" applyFill="1" applyAlignment="1">
      <alignment horizontal="left" vertical="center" shrinkToFit="1"/>
    </xf>
    <xf numFmtId="0" fontId="114" fillId="42" borderId="0" xfId="0" applyFont="1" applyFill="1" applyAlignment="1">
      <alignment horizontal="left" vertical="center" shrinkToFit="1"/>
    </xf>
    <xf numFmtId="0" fontId="114" fillId="43" borderId="0" xfId="0" applyFont="1" applyFill="1" applyAlignment="1">
      <alignment horizontal="left" vertical="center" shrinkToFit="1"/>
    </xf>
    <xf numFmtId="0" fontId="113" fillId="44" borderId="0" xfId="0" applyFont="1" applyFill="1" applyAlignment="1">
      <alignment horizontal="left" vertical="center" shrinkToFit="1"/>
    </xf>
    <xf numFmtId="0" fontId="113" fillId="45" borderId="0" xfId="0" applyFont="1" applyFill="1" applyAlignment="1">
      <alignment horizontal="left" vertical="center" shrinkToFit="1"/>
    </xf>
    <xf numFmtId="0" fontId="113" fillId="46" borderId="0" xfId="0" applyFont="1" applyFill="1" applyAlignment="1">
      <alignment horizontal="left" vertical="center" shrinkToFit="1"/>
    </xf>
    <xf numFmtId="0" fontId="113" fillId="47" borderId="0" xfId="0" applyFont="1" applyFill="1" applyAlignment="1">
      <alignment horizontal="left" vertical="center" shrinkToFit="1"/>
    </xf>
    <xf numFmtId="0" fontId="113" fillId="48" borderId="0" xfId="0" applyFont="1" applyFill="1" applyAlignment="1">
      <alignment horizontal="left" vertical="center" shrinkToFit="1"/>
    </xf>
    <xf numFmtId="0" fontId="113" fillId="49" borderId="0" xfId="0" applyFont="1" applyFill="1" applyAlignment="1">
      <alignment horizontal="left" vertical="center" shrinkToFit="1"/>
    </xf>
    <xf numFmtId="0" fontId="113" fillId="50" borderId="0" xfId="0" applyFont="1" applyFill="1" applyAlignment="1">
      <alignment horizontal="left" vertical="center" shrinkToFit="1"/>
    </xf>
    <xf numFmtId="0" fontId="113" fillId="51" borderId="0" xfId="0" applyFont="1" applyFill="1" applyAlignment="1">
      <alignment horizontal="left" vertical="center" shrinkToFit="1"/>
    </xf>
    <xf numFmtId="0" fontId="113" fillId="52" borderId="0" xfId="0" applyFont="1" applyFill="1" applyAlignment="1">
      <alignment horizontal="left" vertical="center" shrinkToFit="1"/>
    </xf>
    <xf numFmtId="0" fontId="113" fillId="53" borderId="0" xfId="0" applyFont="1" applyFill="1" applyAlignment="1">
      <alignment horizontal="left" vertical="center" shrinkToFit="1"/>
    </xf>
    <xf numFmtId="0" fontId="111" fillId="0" borderId="0" xfId="0" applyFont="1" applyAlignment="1">
      <alignment vertical="center" wrapText="1"/>
    </xf>
    <xf numFmtId="0" fontId="84" fillId="11" borderId="0" xfId="0" applyFont="1" applyFill="1" applyAlignment="1">
      <alignment horizontal="center" vertical="center" shrinkToFit="1"/>
    </xf>
    <xf numFmtId="0" fontId="85" fillId="0" borderId="16" xfId="0" applyFont="1" applyBorder="1" applyAlignment="1">
      <alignment horizontal="center" vertical="center"/>
    </xf>
    <xf numFmtId="0" fontId="85" fillId="0" borderId="4" xfId="0" applyFont="1" applyBorder="1" applyAlignment="1">
      <alignment horizontal="center" vertical="center"/>
    </xf>
    <xf numFmtId="0" fontId="85" fillId="0" borderId="69" xfId="0" applyFont="1" applyBorder="1" applyAlignment="1">
      <alignment horizontal="center" vertical="center"/>
    </xf>
    <xf numFmtId="49" fontId="56" fillId="0" borderId="0" xfId="0" applyNumberFormat="1" applyFont="1" applyAlignment="1">
      <alignment horizontal="center" vertical="center"/>
    </xf>
    <xf numFmtId="0" fontId="86" fillId="0" borderId="32" xfId="0" applyFont="1" applyBorder="1" applyAlignment="1">
      <alignment horizontal="center" vertical="center" shrinkToFit="1"/>
    </xf>
    <xf numFmtId="0" fontId="86" fillId="0" borderId="33" xfId="0" applyFont="1" applyBorder="1" applyAlignment="1">
      <alignment horizontal="center" vertical="center" shrinkToFit="1"/>
    </xf>
    <xf numFmtId="0" fontId="86" fillId="0" borderId="39" xfId="0" applyFont="1" applyBorder="1" applyAlignment="1">
      <alignment horizontal="center" vertical="center" shrinkToFit="1"/>
    </xf>
    <xf numFmtId="0" fontId="86" fillId="0" borderId="32" xfId="0" applyFont="1" applyBorder="1" applyAlignment="1">
      <alignment horizontal="center" vertical="center"/>
    </xf>
    <xf numFmtId="0" fontId="86" fillId="0" borderId="33" xfId="0" applyFont="1" applyBorder="1" applyAlignment="1">
      <alignment horizontal="center" vertical="center"/>
    </xf>
    <xf numFmtId="0" fontId="86" fillId="0" borderId="34" xfId="0" applyFont="1" applyBorder="1" applyAlignment="1">
      <alignment horizontal="center" vertical="center"/>
    </xf>
    <xf numFmtId="0" fontId="86" fillId="0" borderId="39" xfId="0" applyFont="1" applyBorder="1" applyAlignment="1">
      <alignment horizontal="center" vertical="center"/>
    </xf>
    <xf numFmtId="0" fontId="86" fillId="0" borderId="32" xfId="0" applyFont="1" applyBorder="1" applyAlignment="1">
      <alignment horizontal="center" vertical="center" wrapText="1"/>
    </xf>
    <xf numFmtId="0" fontId="86" fillId="0" borderId="33" xfId="0" applyFont="1" applyBorder="1" applyAlignment="1">
      <alignment horizontal="center" vertical="center" wrapText="1"/>
    </xf>
    <xf numFmtId="0" fontId="86" fillId="0" borderId="39" xfId="0" applyFont="1" applyBorder="1" applyAlignment="1">
      <alignment horizontal="center" vertical="center" wrapText="1"/>
    </xf>
    <xf numFmtId="0" fontId="86" fillId="0" borderId="34" xfId="0" applyFont="1" applyBorder="1" applyAlignment="1">
      <alignment horizontal="center" vertical="center" wrapText="1"/>
    </xf>
    <xf numFmtId="0" fontId="86" fillId="0" borderId="23" xfId="0" applyFont="1" applyBorder="1" applyAlignment="1">
      <alignment horizontal="center" vertical="center" wrapText="1"/>
    </xf>
    <xf numFmtId="0" fontId="86" fillId="0" borderId="35" xfId="0" applyFont="1" applyBorder="1" applyAlignment="1">
      <alignment horizontal="center" vertical="center" wrapText="1"/>
    </xf>
    <xf numFmtId="0" fontId="86" fillId="0" borderId="40" xfId="0" applyFont="1" applyBorder="1" applyAlignment="1">
      <alignment horizontal="center" vertical="center" wrapText="1"/>
    </xf>
    <xf numFmtId="0" fontId="86" fillId="0" borderId="31" xfId="0" applyFont="1" applyBorder="1" applyAlignment="1">
      <alignment horizontal="center" vertical="center" wrapText="1"/>
    </xf>
    <xf numFmtId="0" fontId="89" fillId="0" borderId="0" xfId="0" applyFont="1" applyAlignment="1">
      <alignment horizontal="center" vertical="center" wrapText="1"/>
    </xf>
    <xf numFmtId="0" fontId="90" fillId="0" borderId="0" xfId="0" applyFont="1" applyAlignment="1">
      <alignment horizontal="center" vertical="center" wrapText="1"/>
    </xf>
    <xf numFmtId="0" fontId="86" fillId="0" borderId="12" xfId="0" applyFont="1" applyBorder="1" applyAlignment="1">
      <alignment horizontal="center" vertical="center" wrapText="1"/>
    </xf>
    <xf numFmtId="0" fontId="86" fillId="0" borderId="18" xfId="0" applyFont="1" applyBorder="1" applyAlignment="1">
      <alignment horizontal="center" vertical="center" wrapText="1"/>
    </xf>
    <xf numFmtId="0" fontId="67" fillId="4" borderId="8" xfId="0" applyFont="1" applyFill="1" applyBorder="1" applyAlignment="1">
      <alignment horizontal="center" vertical="center" wrapText="1"/>
    </xf>
    <xf numFmtId="0" fontId="67" fillId="4" borderId="9" xfId="0" applyFont="1" applyFill="1" applyBorder="1" applyAlignment="1">
      <alignment horizontal="center" vertical="center" wrapText="1"/>
    </xf>
    <xf numFmtId="0" fontId="67" fillId="4" borderId="28" xfId="0" applyFont="1" applyFill="1" applyBorder="1" applyAlignment="1">
      <alignment horizontal="center" vertical="center" wrapText="1"/>
    </xf>
    <xf numFmtId="0" fontId="57" fillId="21" borderId="54" xfId="0" applyFont="1" applyFill="1" applyBorder="1" applyAlignment="1">
      <alignment horizontal="center" vertical="center" wrapText="1"/>
    </xf>
    <xf numFmtId="0" fontId="57" fillId="21" borderId="6" xfId="0" applyFont="1" applyFill="1" applyBorder="1" applyAlignment="1">
      <alignment horizontal="center" vertical="center" wrapText="1"/>
    </xf>
    <xf numFmtId="0" fontId="57" fillId="21" borderId="14" xfId="0" applyFont="1" applyFill="1" applyBorder="1" applyAlignment="1">
      <alignment horizontal="center" vertical="center" wrapText="1"/>
    </xf>
    <xf numFmtId="0" fontId="57" fillId="21" borderId="55" xfId="0" applyFont="1" applyFill="1" applyBorder="1" applyAlignment="1">
      <alignment horizontal="center" vertical="center" wrapText="1"/>
    </xf>
    <xf numFmtId="0" fontId="57" fillId="21" borderId="45" xfId="0" applyFont="1" applyFill="1" applyBorder="1" applyAlignment="1">
      <alignment horizontal="center" vertical="center" wrapText="1"/>
    </xf>
    <xf numFmtId="0" fontId="57" fillId="21" borderId="30" xfId="0" applyFont="1" applyFill="1" applyBorder="1" applyAlignment="1">
      <alignment horizontal="center" vertical="center" wrapText="1"/>
    </xf>
    <xf numFmtId="0" fontId="27" fillId="0" borderId="48" xfId="0" applyFont="1" applyBorder="1" applyAlignment="1">
      <alignment horizontal="center" vertical="center" shrinkToFit="1"/>
    </xf>
    <xf numFmtId="0" fontId="27" fillId="0" borderId="63" xfId="0" applyFont="1" applyBorder="1" applyAlignment="1">
      <alignment horizontal="center" vertical="center" shrinkToFit="1"/>
    </xf>
    <xf numFmtId="0" fontId="27" fillId="0" borderId="52" xfId="0" applyFont="1" applyBorder="1" applyAlignment="1">
      <alignment horizontal="center" vertical="center" shrinkToFit="1"/>
    </xf>
    <xf numFmtId="0" fontId="27" fillId="0" borderId="46" xfId="0" applyFont="1" applyBorder="1" applyAlignment="1">
      <alignment horizontal="center" vertical="center" shrinkToFit="1"/>
    </xf>
    <xf numFmtId="0" fontId="27" fillId="0" borderId="22" xfId="0" applyFont="1" applyBorder="1" applyAlignment="1">
      <alignment horizontal="center" vertical="center" shrinkToFit="1"/>
    </xf>
    <xf numFmtId="0" fontId="27" fillId="0" borderId="53" xfId="0" applyFont="1" applyBorder="1" applyAlignment="1">
      <alignment horizontal="center" vertical="center" shrinkToFit="1"/>
    </xf>
    <xf numFmtId="0" fontId="27" fillId="0" borderId="49" xfId="0" applyFont="1" applyBorder="1" applyAlignment="1">
      <alignment horizontal="center" vertical="center" shrinkToFit="1"/>
    </xf>
    <xf numFmtId="0" fontId="27" fillId="0" borderId="0" xfId="0" applyFont="1" applyAlignment="1">
      <alignment horizontal="center" vertical="center" shrinkToFit="1"/>
    </xf>
    <xf numFmtId="0" fontId="27" fillId="0" borderId="9" xfId="0" applyFont="1" applyBorder="1" applyAlignment="1">
      <alignment horizontal="center" vertical="center" shrinkToFit="1"/>
    </xf>
    <xf numFmtId="0" fontId="31" fillId="0" borderId="11" xfId="0" applyFont="1" applyBorder="1" applyAlignment="1">
      <alignment horizontal="center" vertical="center" wrapText="1"/>
    </xf>
    <xf numFmtId="0" fontId="31" fillId="0" borderId="45" xfId="0" applyFont="1" applyBorder="1" applyAlignment="1">
      <alignment horizontal="center" vertical="center" wrapText="1"/>
    </xf>
    <xf numFmtId="180" fontId="33" fillId="0" borderId="54" xfId="0" applyNumberFormat="1" applyFont="1" applyBorder="1" applyAlignment="1">
      <alignment horizontal="center" vertical="center" wrapText="1" readingOrder="1"/>
    </xf>
    <xf numFmtId="180" fontId="33" fillId="0" borderId="6" xfId="0" applyNumberFormat="1" applyFont="1" applyBorder="1" applyAlignment="1">
      <alignment horizontal="center" vertical="center" wrapText="1" readingOrder="1"/>
    </xf>
    <xf numFmtId="0" fontId="75" fillId="0" borderId="54" xfId="0" applyFont="1" applyBorder="1" applyAlignment="1">
      <alignment horizontal="left" vertical="center" wrapText="1" readingOrder="1"/>
    </xf>
    <xf numFmtId="0" fontId="75" fillId="0" borderId="6" xfId="0" applyFont="1" applyBorder="1" applyAlignment="1">
      <alignment horizontal="left" vertical="center" wrapText="1" readingOrder="1"/>
    </xf>
    <xf numFmtId="0" fontId="75" fillId="0" borderId="27" xfId="0" applyFont="1" applyBorder="1" applyAlignment="1">
      <alignment horizontal="left" vertical="center" wrapText="1" readingOrder="1"/>
    </xf>
    <xf numFmtId="0" fontId="59" fillId="11" borderId="16" xfId="0" applyFont="1" applyFill="1" applyBorder="1" applyAlignment="1">
      <alignment horizontal="center" vertical="center" shrinkToFit="1"/>
    </xf>
    <xf numFmtId="0" fontId="59" fillId="11" borderId="4" xfId="0" applyFont="1" applyFill="1" applyBorder="1" applyAlignment="1">
      <alignment horizontal="center" vertical="center" shrinkToFit="1"/>
    </xf>
    <xf numFmtId="0" fontId="32" fillId="0" borderId="4" xfId="0" applyFont="1" applyBorder="1" applyAlignment="1">
      <alignment horizontal="center" vertical="center" shrinkToFit="1"/>
    </xf>
    <xf numFmtId="0" fontId="32" fillId="0" borderId="36" xfId="0" applyFont="1" applyBorder="1" applyAlignment="1">
      <alignment horizontal="center" vertical="center" shrinkToFit="1"/>
    </xf>
    <xf numFmtId="0" fontId="32" fillId="0" borderId="69" xfId="0" applyFont="1" applyBorder="1" applyAlignment="1">
      <alignment horizontal="center" vertical="center" shrinkToFit="1"/>
    </xf>
    <xf numFmtId="180" fontId="38" fillId="0" borderId="32" xfId="0" applyNumberFormat="1" applyFont="1" applyBorder="1" applyAlignment="1">
      <alignment horizontal="center" vertical="center" wrapText="1" readingOrder="1"/>
    </xf>
    <xf numFmtId="180" fontId="38" fillId="0" borderId="39" xfId="0" applyNumberFormat="1" applyFont="1" applyBorder="1" applyAlignment="1">
      <alignment horizontal="center" vertical="center" wrapText="1" readingOrder="1"/>
    </xf>
    <xf numFmtId="180" fontId="38" fillId="0" borderId="23" xfId="0" applyNumberFormat="1" applyFont="1" applyBorder="1" applyAlignment="1">
      <alignment horizontal="center" vertical="center" wrapText="1" readingOrder="1"/>
    </xf>
    <xf numFmtId="180" fontId="38" fillId="0" borderId="40" xfId="0" applyNumberFormat="1" applyFont="1" applyBorder="1" applyAlignment="1">
      <alignment horizontal="center" vertical="center" wrapText="1" readingOrder="1"/>
    </xf>
    <xf numFmtId="180" fontId="37" fillId="0" borderId="23" xfId="0" applyNumberFormat="1" applyFont="1" applyBorder="1" applyAlignment="1">
      <alignment horizontal="center" vertical="center" wrapText="1" readingOrder="1"/>
    </xf>
    <xf numFmtId="180" fontId="37" fillId="0" borderId="40" xfId="0" applyNumberFormat="1" applyFont="1" applyBorder="1" applyAlignment="1">
      <alignment horizontal="center" vertical="center" wrapText="1" readingOrder="1"/>
    </xf>
    <xf numFmtId="180" fontId="38" fillId="0" borderId="31" xfId="0" applyNumberFormat="1" applyFont="1" applyBorder="1" applyAlignment="1">
      <alignment horizontal="center" vertical="center" wrapText="1" readingOrder="1"/>
    </xf>
    <xf numFmtId="178" fontId="32" fillId="0" borderId="67" xfId="0" applyNumberFormat="1" applyFont="1" applyBorder="1" applyAlignment="1">
      <alignment horizontal="center" vertical="center"/>
    </xf>
    <xf numFmtId="178" fontId="32" fillId="0" borderId="7" xfId="0" applyNumberFormat="1" applyFont="1" applyBorder="1" applyAlignment="1">
      <alignment horizontal="center" vertical="center"/>
    </xf>
    <xf numFmtId="178" fontId="32" fillId="0" borderId="8" xfId="0" applyNumberFormat="1" applyFont="1" applyBorder="1" applyAlignment="1">
      <alignment horizontal="center" vertical="center"/>
    </xf>
    <xf numFmtId="180" fontId="47" fillId="0" borderId="7" xfId="0" applyNumberFormat="1" applyFont="1" applyBorder="1" applyAlignment="1">
      <alignment horizontal="center" vertical="center" wrapText="1"/>
    </xf>
    <xf numFmtId="180" fontId="47" fillId="0" borderId="8" xfId="0" applyNumberFormat="1" applyFont="1" applyBorder="1" applyAlignment="1">
      <alignment horizontal="center" vertical="center" wrapText="1"/>
    </xf>
    <xf numFmtId="0" fontId="75" fillId="0" borderId="0" xfId="0" applyFont="1" applyAlignment="1">
      <alignment horizontal="center" vertical="center" wrapText="1"/>
    </xf>
    <xf numFmtId="0" fontId="75" fillId="0" borderId="10" xfId="0" applyFont="1" applyBorder="1" applyAlignment="1">
      <alignment horizontal="center" vertical="center" wrapText="1"/>
    </xf>
    <xf numFmtId="180" fontId="37" fillId="0" borderId="32" xfId="0" applyNumberFormat="1" applyFont="1" applyBorder="1" applyAlignment="1">
      <alignment horizontal="center" vertical="center" wrapText="1" readingOrder="1"/>
    </xf>
    <xf numFmtId="180" fontId="37" fillId="0" borderId="39" xfId="0" applyNumberFormat="1" applyFont="1" applyBorder="1" applyAlignment="1">
      <alignment horizontal="center" vertical="center" wrapText="1" readingOrder="1"/>
    </xf>
    <xf numFmtId="180" fontId="38" fillId="0" borderId="34" xfId="0" applyNumberFormat="1" applyFont="1" applyBorder="1" applyAlignment="1">
      <alignment horizontal="center" vertical="center" wrapText="1" readingOrder="1"/>
    </xf>
    <xf numFmtId="0" fontId="59" fillId="11" borderId="11" xfId="0" applyFont="1" applyFill="1" applyBorder="1" applyAlignment="1">
      <alignment horizontal="center" vertical="center"/>
    </xf>
    <xf numFmtId="0" fontId="59" fillId="11" borderId="6" xfId="0" applyFont="1" applyFill="1" applyBorder="1" applyAlignment="1">
      <alignment horizontal="center" vertical="center"/>
    </xf>
    <xf numFmtId="0" fontId="59" fillId="11" borderId="27" xfId="0" applyFont="1" applyFill="1" applyBorder="1" applyAlignment="1">
      <alignment horizontal="center" vertical="center"/>
    </xf>
    <xf numFmtId="0" fontId="58" fillId="11" borderId="54" xfId="0" applyFont="1" applyFill="1" applyBorder="1" applyAlignment="1">
      <alignment horizontal="center" vertical="center" wrapText="1" readingOrder="1"/>
    </xf>
    <xf numFmtId="0" fontId="58" fillId="11" borderId="45" xfId="0" applyFont="1" applyFill="1" applyBorder="1" applyAlignment="1">
      <alignment horizontal="center" vertical="center" wrapText="1" readingOrder="1"/>
    </xf>
    <xf numFmtId="0" fontId="58" fillId="11" borderId="27" xfId="0" applyFont="1" applyFill="1" applyBorder="1" applyAlignment="1">
      <alignment horizontal="center" vertical="center" wrapText="1" readingOrder="1"/>
    </xf>
    <xf numFmtId="180" fontId="38" fillId="0" borderId="36" xfId="0" applyNumberFormat="1" applyFont="1" applyBorder="1" applyAlignment="1">
      <alignment horizontal="center" vertical="center" wrapText="1" readingOrder="1"/>
    </xf>
    <xf numFmtId="180" fontId="38" fillId="0" borderId="38" xfId="0" applyNumberFormat="1" applyFont="1" applyBorder="1" applyAlignment="1">
      <alignment horizontal="center" vertical="center" wrapText="1" readingOrder="1"/>
    </xf>
    <xf numFmtId="180" fontId="37" fillId="0" borderId="36" xfId="0" applyNumberFormat="1" applyFont="1" applyBorder="1" applyAlignment="1">
      <alignment horizontal="center" vertical="center" wrapText="1" readingOrder="1"/>
    </xf>
    <xf numFmtId="180" fontId="37" fillId="0" borderId="38" xfId="0" applyNumberFormat="1" applyFont="1" applyBorder="1" applyAlignment="1">
      <alignment horizontal="center" vertical="center" wrapText="1" readingOrder="1"/>
    </xf>
    <xf numFmtId="180" fontId="34" fillId="0" borderId="36" xfId="0" applyNumberFormat="1" applyFont="1" applyBorder="1" applyAlignment="1">
      <alignment horizontal="center" vertical="center"/>
    </xf>
    <xf numFmtId="180" fontId="34" fillId="0" borderId="41" xfId="0" applyNumberFormat="1" applyFont="1" applyBorder="1" applyAlignment="1">
      <alignment horizontal="center" vertical="center"/>
    </xf>
    <xf numFmtId="0" fontId="40" fillId="0" borderId="0" xfId="0" applyFont="1" applyAlignment="1">
      <alignment horizontal="left" vertical="top" wrapText="1"/>
    </xf>
    <xf numFmtId="0" fontId="74" fillId="0" borderId="0" xfId="0" applyFont="1" applyAlignment="1">
      <alignment horizontal="center" wrapText="1"/>
    </xf>
    <xf numFmtId="0" fontId="74" fillId="0" borderId="10" xfId="0" applyFont="1" applyBorder="1" applyAlignment="1">
      <alignment horizontal="center" wrapText="1"/>
    </xf>
    <xf numFmtId="0" fontId="64" fillId="0" borderId="0" xfId="0" applyFont="1" applyAlignment="1">
      <alignment horizontal="center" wrapText="1"/>
    </xf>
    <xf numFmtId="0" fontId="33" fillId="0" borderId="7" xfId="0" applyFont="1" applyBorder="1" applyAlignment="1">
      <alignment horizontal="center" vertical="center"/>
    </xf>
    <xf numFmtId="0" fontId="33" fillId="0" borderId="0" xfId="0" applyFont="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74" fillId="0" borderId="7" xfId="0" applyFont="1" applyBorder="1" applyAlignment="1">
      <alignment horizontal="left" vertical="center" wrapText="1"/>
    </xf>
    <xf numFmtId="0" fontId="74" fillId="0" borderId="0" xfId="0" applyFont="1" applyAlignment="1">
      <alignment horizontal="left" vertical="center" wrapText="1"/>
    </xf>
    <xf numFmtId="0" fontId="74" fillId="0" borderId="10" xfId="0" applyFont="1" applyBorder="1" applyAlignment="1">
      <alignment horizontal="left" vertical="center" wrapText="1"/>
    </xf>
    <xf numFmtId="0" fontId="80" fillId="0" borderId="6" xfId="0" applyFont="1" applyBorder="1" applyAlignment="1">
      <alignment horizontal="left" vertical="center" shrinkToFit="1"/>
    </xf>
    <xf numFmtId="0" fontId="80" fillId="0" borderId="45" xfId="0" applyFont="1" applyBorder="1" applyAlignment="1">
      <alignment horizontal="left" vertical="center" shrinkToFit="1"/>
    </xf>
    <xf numFmtId="0" fontId="80" fillId="0" borderId="0" xfId="0" applyFont="1" applyAlignment="1">
      <alignment horizontal="left" vertical="center" shrinkToFit="1"/>
    </xf>
    <xf numFmtId="0" fontId="80" fillId="0" borderId="46" xfId="0" applyFont="1" applyBorder="1" applyAlignment="1">
      <alignment horizontal="left" vertical="center" shrinkToFit="1"/>
    </xf>
    <xf numFmtId="0" fontId="57" fillId="21" borderId="70" xfId="0" applyFont="1" applyFill="1" applyBorder="1" applyAlignment="1">
      <alignment horizontal="center" vertical="center" wrapText="1"/>
    </xf>
    <xf numFmtId="0" fontId="57" fillId="21" borderId="65" xfId="0" applyFont="1" applyFill="1" applyBorder="1" applyAlignment="1">
      <alignment horizontal="center" vertical="center" wrapText="1"/>
    </xf>
    <xf numFmtId="0" fontId="57" fillId="21" borderId="13" xfId="0" applyFont="1" applyFill="1" applyBorder="1" applyAlignment="1">
      <alignment horizontal="center" vertical="center" wrapText="1"/>
    </xf>
    <xf numFmtId="0" fontId="57" fillId="21" borderId="44" xfId="0" applyFont="1" applyFill="1" applyBorder="1" applyAlignment="1">
      <alignment horizontal="center" vertical="center" wrapText="1"/>
    </xf>
    <xf numFmtId="0" fontId="75" fillId="0" borderId="23" xfId="0" applyFont="1" applyBorder="1" applyAlignment="1">
      <alignment horizontal="center" vertical="center" wrapText="1"/>
    </xf>
    <xf numFmtId="0" fontId="75" fillId="0" borderId="35" xfId="0" applyFont="1" applyBorder="1" applyAlignment="1">
      <alignment horizontal="center" vertical="center" wrapText="1"/>
    </xf>
    <xf numFmtId="0" fontId="75" fillId="0" borderId="40" xfId="0" applyFont="1" applyBorder="1" applyAlignment="1">
      <alignment horizontal="center" vertical="center" wrapText="1"/>
    </xf>
    <xf numFmtId="0" fontId="64" fillId="0" borderId="49" xfId="0" applyFont="1" applyBorder="1" applyAlignment="1">
      <alignment horizontal="left" vertical="top" wrapText="1"/>
    </xf>
    <xf numFmtId="0" fontId="64" fillId="0" borderId="0" xfId="0" applyFont="1" applyAlignment="1">
      <alignment horizontal="left" vertical="top" wrapText="1"/>
    </xf>
    <xf numFmtId="0" fontId="40" fillId="0" borderId="0" xfId="0" applyFont="1" applyAlignment="1">
      <alignment horizontal="left" wrapText="1"/>
    </xf>
    <xf numFmtId="0" fontId="30" fillId="0" borderId="36" xfId="0" applyFont="1" applyBorder="1" applyAlignment="1">
      <alignment horizontal="center" vertical="center"/>
    </xf>
    <xf numFmtId="0" fontId="30" fillId="0" borderId="41" xfId="0" applyFont="1" applyBorder="1" applyAlignment="1">
      <alignment horizontal="center" vertical="center"/>
    </xf>
    <xf numFmtId="0" fontId="27" fillId="0" borderId="47" xfId="0" applyFont="1" applyBorder="1" applyAlignment="1">
      <alignment horizontal="center" vertical="center" shrinkToFit="1"/>
    </xf>
    <xf numFmtId="0" fontId="27" fillId="0" borderId="68" xfId="0" applyFont="1" applyBorder="1" applyAlignment="1">
      <alignment horizontal="center" vertical="center" shrinkToFit="1"/>
    </xf>
    <xf numFmtId="0" fontId="40" fillId="0" borderId="51" xfId="0" applyFont="1" applyBorder="1" applyAlignment="1">
      <alignment horizontal="center" vertical="center" shrinkToFit="1"/>
    </xf>
    <xf numFmtId="0" fontId="40" fillId="0" borderId="59" xfId="0" applyFont="1" applyBorder="1" applyAlignment="1">
      <alignment horizontal="center" vertical="center" shrinkToFit="1"/>
    </xf>
    <xf numFmtId="0" fontId="75" fillId="0" borderId="52" xfId="0" applyFont="1" applyBorder="1" applyAlignment="1">
      <alignment horizontal="center" vertical="center" wrapText="1"/>
    </xf>
    <xf numFmtId="0" fontId="75" fillId="0" borderId="46" xfId="0" applyFont="1" applyBorder="1" applyAlignment="1">
      <alignment horizontal="center" vertical="center" wrapText="1"/>
    </xf>
    <xf numFmtId="0" fontId="60" fillId="11" borderId="8" xfId="0" applyFont="1" applyFill="1" applyBorder="1" applyAlignment="1">
      <alignment horizontal="center" vertical="center"/>
    </xf>
    <xf numFmtId="0" fontId="60" fillId="11" borderId="9" xfId="0" applyFont="1" applyFill="1" applyBorder="1" applyAlignment="1">
      <alignment horizontal="center" vertical="center"/>
    </xf>
    <xf numFmtId="0" fontId="60" fillId="11" borderId="28" xfId="0" applyFont="1" applyFill="1" applyBorder="1" applyAlignment="1">
      <alignment horizontal="center" vertical="center"/>
    </xf>
    <xf numFmtId="0" fontId="46" fillId="0" borderId="42" xfId="0" applyFont="1" applyBorder="1" applyAlignment="1">
      <alignment horizontal="center" vertical="center" wrapText="1"/>
    </xf>
    <xf numFmtId="0" fontId="46" fillId="0" borderId="38" xfId="0" applyFont="1" applyBorder="1" applyAlignment="1">
      <alignment horizontal="center" vertical="center" wrapText="1"/>
    </xf>
    <xf numFmtId="0" fontId="57" fillId="0" borderId="36" xfId="0" applyFont="1" applyBorder="1" applyAlignment="1">
      <alignment horizontal="center" vertical="center" wrapText="1"/>
    </xf>
    <xf numFmtId="0" fontId="57" fillId="0" borderId="37" xfId="0" applyFont="1" applyBorder="1" applyAlignment="1">
      <alignment horizontal="center" vertical="center" wrapText="1"/>
    </xf>
    <xf numFmtId="178" fontId="30" fillId="0" borderId="36" xfId="0" applyNumberFormat="1" applyFont="1" applyBorder="1" applyAlignment="1">
      <alignment horizontal="center" vertical="center" wrapText="1"/>
    </xf>
    <xf numFmtId="178" fontId="30" fillId="0" borderId="41" xfId="0" applyNumberFormat="1" applyFont="1" applyBorder="1" applyAlignment="1">
      <alignment horizontal="center" vertical="center" wrapText="1"/>
    </xf>
    <xf numFmtId="180" fontId="30" fillId="0" borderId="36" xfId="0" applyNumberFormat="1" applyFont="1" applyBorder="1" applyAlignment="1">
      <alignment horizontal="center" vertical="center"/>
    </xf>
    <xf numFmtId="180" fontId="30" fillId="0" borderId="38" xfId="0" applyNumberFormat="1" applyFont="1" applyBorder="1" applyAlignment="1">
      <alignment horizontal="center" vertical="center"/>
    </xf>
    <xf numFmtId="0" fontId="30" fillId="0" borderId="38" xfId="0" applyFont="1" applyBorder="1" applyAlignment="1">
      <alignment horizontal="center" vertical="center"/>
    </xf>
    <xf numFmtId="0" fontId="40" fillId="0" borderId="21" xfId="0" applyFont="1" applyBorder="1" applyAlignment="1">
      <alignment horizontal="center" vertical="center" shrinkToFit="1"/>
    </xf>
    <xf numFmtId="0" fontId="40" fillId="0" borderId="66" xfId="0" applyFont="1" applyBorder="1" applyAlignment="1">
      <alignment horizontal="center" vertical="center" shrinkToFit="1"/>
    </xf>
    <xf numFmtId="0" fontId="81" fillId="11" borderId="0" xfId="0" applyFont="1" applyFill="1" applyAlignment="1">
      <alignment horizontal="center" vertical="center"/>
    </xf>
    <xf numFmtId="0" fontId="28" fillId="0" borderId="0" xfId="0" applyFont="1" applyAlignment="1">
      <alignment horizontal="right"/>
    </xf>
    <xf numFmtId="49" fontId="56" fillId="0" borderId="11" xfId="0" applyNumberFormat="1" applyFont="1" applyBorder="1" applyAlignment="1">
      <alignment horizontal="center" vertical="center"/>
    </xf>
    <xf numFmtId="49" fontId="56" fillId="0" borderId="6" xfId="0" applyNumberFormat="1" applyFont="1" applyBorder="1" applyAlignment="1">
      <alignment horizontal="center" vertical="center"/>
    </xf>
    <xf numFmtId="49" fontId="56" fillId="0" borderId="45" xfId="0" applyNumberFormat="1" applyFont="1" applyBorder="1" applyAlignment="1">
      <alignment horizontal="center" vertical="center"/>
    </xf>
    <xf numFmtId="49" fontId="56" fillId="0" borderId="7" xfId="0" applyNumberFormat="1" applyFont="1" applyBorder="1" applyAlignment="1">
      <alignment horizontal="center" vertical="center"/>
    </xf>
    <xf numFmtId="49" fontId="56" fillId="0" borderId="46" xfId="0" applyNumberFormat="1" applyFont="1" applyBorder="1" applyAlignment="1">
      <alignment horizontal="center" vertical="center"/>
    </xf>
    <xf numFmtId="191" fontId="29" fillId="0" borderId="36" xfId="0" applyNumberFormat="1" applyFont="1" applyBorder="1" applyAlignment="1">
      <alignment horizontal="center" vertical="center" shrinkToFit="1"/>
    </xf>
    <xf numFmtId="191" fontId="29" fillId="0" borderId="37" xfId="0" applyNumberFormat="1" applyFont="1" applyBorder="1" applyAlignment="1">
      <alignment horizontal="center" vertical="center" shrinkToFit="1"/>
    </xf>
    <xf numFmtId="191" fontId="29" fillId="0" borderId="38" xfId="0" applyNumberFormat="1" applyFont="1" applyBorder="1" applyAlignment="1">
      <alignment horizontal="center" vertical="center" shrinkToFit="1"/>
    </xf>
    <xf numFmtId="0" fontId="29" fillId="0" borderId="4" xfId="0" applyFont="1" applyBorder="1" applyAlignment="1">
      <alignment horizontal="center" vertical="center"/>
    </xf>
    <xf numFmtId="0" fontId="29" fillId="0" borderId="36" xfId="0" applyFont="1" applyBorder="1" applyAlignment="1">
      <alignment horizontal="center" vertical="center"/>
    </xf>
    <xf numFmtId="0" fontId="29" fillId="0" borderId="38" xfId="0" applyFont="1" applyBorder="1" applyAlignment="1">
      <alignment horizontal="center" vertical="center"/>
    </xf>
    <xf numFmtId="0" fontId="29" fillId="0" borderId="36" xfId="0" applyFont="1" applyBorder="1" applyAlignment="1">
      <alignment horizontal="center" vertical="center" shrinkToFit="1"/>
    </xf>
    <xf numFmtId="0" fontId="29" fillId="0" borderId="37" xfId="0" applyFont="1" applyBorder="1" applyAlignment="1">
      <alignment horizontal="center" vertical="center" shrinkToFit="1"/>
    </xf>
    <xf numFmtId="0" fontId="29" fillId="0" borderId="41" xfId="0" applyFont="1" applyBorder="1" applyAlignment="1">
      <alignment horizontal="center" vertical="center" shrinkToFit="1"/>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39" xfId="0" applyFont="1" applyBorder="1" applyAlignment="1">
      <alignment horizontal="center" vertical="center"/>
    </xf>
    <xf numFmtId="49" fontId="29" fillId="0" borderId="3" xfId="0" applyNumberFormat="1" applyFont="1" applyBorder="1" applyAlignment="1">
      <alignment horizontal="center" vertical="center"/>
    </xf>
    <xf numFmtId="49" fontId="29" fillId="0" borderId="32" xfId="0" applyNumberFormat="1" applyFont="1" applyBorder="1" applyAlignment="1">
      <alignment horizontal="center" vertical="center"/>
    </xf>
    <xf numFmtId="49" fontId="29" fillId="0" borderId="39" xfId="0" applyNumberFormat="1" applyFont="1" applyBorder="1" applyAlignment="1">
      <alignment horizontal="center" vertical="center"/>
    </xf>
    <xf numFmtId="0" fontId="29" fillId="0" borderId="34" xfId="0" applyFont="1" applyBorder="1" applyAlignment="1">
      <alignment horizontal="center" vertical="center"/>
    </xf>
    <xf numFmtId="0" fontId="29" fillId="0" borderId="47" xfId="0" applyFont="1" applyBorder="1" applyAlignment="1">
      <alignment horizontal="center" vertical="center" wrapText="1"/>
    </xf>
    <xf numFmtId="0" fontId="29" fillId="0" borderId="51" xfId="0" applyFont="1" applyBorder="1" applyAlignment="1">
      <alignment horizontal="center" vertical="center" wrapText="1"/>
    </xf>
    <xf numFmtId="49" fontId="29" fillId="0" borderId="48" xfId="0" applyNumberFormat="1" applyFont="1" applyBorder="1" applyAlignment="1">
      <alignment horizontal="center" vertical="center" wrapText="1"/>
    </xf>
    <xf numFmtId="49" fontId="29" fillId="0" borderId="49" xfId="0" applyNumberFormat="1" applyFont="1" applyBorder="1" applyAlignment="1">
      <alignment horizontal="center" vertical="center" wrapText="1"/>
    </xf>
    <xf numFmtId="49" fontId="29" fillId="0" borderId="50" xfId="0" applyNumberFormat="1" applyFont="1" applyBorder="1" applyAlignment="1">
      <alignment horizontal="center" vertical="center" wrapText="1"/>
    </xf>
    <xf numFmtId="49" fontId="29" fillId="0" borderId="52"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29" fillId="0" borderId="10" xfId="0" applyNumberFormat="1" applyFont="1" applyBorder="1" applyAlignment="1">
      <alignment horizontal="center" vertical="center" wrapText="1"/>
    </xf>
    <xf numFmtId="0" fontId="73" fillId="0" borderId="11" xfId="0" applyFont="1" applyBorder="1" applyAlignment="1">
      <alignment horizontal="center" vertical="center" wrapText="1"/>
    </xf>
    <xf numFmtId="0" fontId="73" fillId="0" borderId="7" xfId="0" applyFont="1" applyBorder="1" applyAlignment="1">
      <alignment horizontal="center" vertical="center" wrapText="1"/>
    </xf>
    <xf numFmtId="0" fontId="73" fillId="0" borderId="8" xfId="0" applyFont="1" applyBorder="1" applyAlignment="1">
      <alignment horizontal="center" vertical="center" wrapText="1"/>
    </xf>
    <xf numFmtId="0" fontId="80" fillId="0" borderId="54" xfId="0" applyFont="1" applyBorder="1" applyAlignment="1">
      <alignment horizontal="right" vertical="center" shrinkToFit="1"/>
    </xf>
    <xf numFmtId="0" fontId="80" fillId="0" borderId="6" xfId="0" applyFont="1" applyBorder="1" applyAlignment="1">
      <alignment horizontal="right" vertical="center" shrinkToFit="1"/>
    </xf>
    <xf numFmtId="0" fontId="80" fillId="0" borderId="52" xfId="0" applyFont="1" applyBorder="1" applyAlignment="1">
      <alignment horizontal="right" vertical="center" shrinkToFit="1"/>
    </xf>
    <xf numFmtId="0" fontId="80" fillId="0" borderId="0" xfId="0" applyFont="1" applyAlignment="1">
      <alignment horizontal="right" vertical="center" shrinkToFit="1"/>
    </xf>
    <xf numFmtId="49" fontId="27" fillId="0" borderId="51" xfId="0" applyNumberFormat="1" applyFont="1" applyBorder="1" applyAlignment="1">
      <alignment horizontal="center" vertical="center" shrinkToFit="1"/>
    </xf>
    <xf numFmtId="0" fontId="27" fillId="0" borderId="51" xfId="0" applyFont="1" applyBorder="1" applyAlignment="1">
      <alignment horizontal="center" vertical="center" shrinkToFit="1"/>
    </xf>
    <xf numFmtId="49" fontId="40" fillId="0" borderId="51" xfId="0" applyNumberFormat="1" applyFont="1" applyBorder="1" applyAlignment="1">
      <alignment horizontal="center" vertical="center" shrinkToFit="1"/>
    </xf>
    <xf numFmtId="49" fontId="40" fillId="0" borderId="21" xfId="0" applyNumberFormat="1" applyFont="1" applyBorder="1" applyAlignment="1">
      <alignment horizontal="center" vertical="center" shrinkToFit="1"/>
    </xf>
    <xf numFmtId="0" fontId="46" fillId="10" borderId="0" xfId="0" applyFont="1" applyFill="1" applyAlignment="1">
      <alignment horizontal="left" wrapText="1"/>
    </xf>
    <xf numFmtId="0" fontId="87" fillId="5" borderId="0" xfId="0" applyFont="1" applyFill="1" applyAlignment="1">
      <alignment horizontal="center" vertical="center" wrapText="1"/>
    </xf>
    <xf numFmtId="0" fontId="30" fillId="0" borderId="32" xfId="0" applyFont="1" applyBorder="1" applyAlignment="1">
      <alignment horizontal="center" vertical="center"/>
    </xf>
    <xf numFmtId="0" fontId="30" fillId="0" borderId="39" xfId="0" applyFont="1" applyBorder="1" applyAlignment="1">
      <alignment horizontal="center" vertical="center"/>
    </xf>
    <xf numFmtId="190" fontId="29" fillId="0" borderId="37" xfId="0" applyNumberFormat="1" applyFont="1" applyBorder="1" applyAlignment="1">
      <alignment horizontal="center" vertical="center" shrinkToFit="1"/>
    </xf>
    <xf numFmtId="190" fontId="29" fillId="0" borderId="38" xfId="0" applyNumberFormat="1" applyFont="1" applyBorder="1" applyAlignment="1">
      <alignment horizontal="center" vertical="center" shrinkToFit="1"/>
    </xf>
    <xf numFmtId="0" fontId="29" fillId="0" borderId="38" xfId="0" applyFont="1" applyBorder="1" applyAlignment="1">
      <alignment horizontal="center" vertical="center" shrinkToFit="1"/>
    </xf>
    <xf numFmtId="0" fontId="29" fillId="0" borderId="32" xfId="0" applyFont="1" applyBorder="1" applyAlignment="1">
      <alignment horizontal="center" vertical="center" shrinkToFit="1"/>
    </xf>
    <xf numFmtId="0" fontId="29" fillId="0" borderId="39" xfId="0" applyFont="1" applyBorder="1" applyAlignment="1">
      <alignment horizontal="center" vertical="center" shrinkToFit="1"/>
    </xf>
    <xf numFmtId="0" fontId="29" fillId="0" borderId="48" xfId="0" applyFont="1" applyBorder="1" applyAlignment="1">
      <alignment horizontal="center" vertical="center" wrapText="1"/>
    </xf>
    <xf numFmtId="0" fontId="29" fillId="0" borderId="63"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2" xfId="0" applyFont="1" applyBorder="1" applyAlignment="1">
      <alignment horizontal="center" vertical="center" wrapText="1"/>
    </xf>
    <xf numFmtId="0" fontId="29" fillId="0" borderId="53" xfId="0" applyFont="1" applyBorder="1" applyAlignment="1">
      <alignment horizontal="center" vertical="center" wrapText="1"/>
    </xf>
    <xf numFmtId="0" fontId="59" fillId="11" borderId="42" xfId="0" applyFont="1" applyFill="1" applyBorder="1" applyAlignment="1">
      <alignment horizontal="center" vertical="center"/>
    </xf>
    <xf numFmtId="0" fontId="59" fillId="11" borderId="37" xfId="0" applyFont="1" applyFill="1" applyBorder="1" applyAlignment="1">
      <alignment horizontal="center" vertical="center"/>
    </xf>
    <xf numFmtId="0" fontId="36" fillId="0" borderId="64" xfId="0" applyFont="1" applyBorder="1" applyAlignment="1">
      <alignment horizontal="center" vertical="center" shrinkToFit="1"/>
    </xf>
    <xf numFmtId="0" fontId="36" fillId="0" borderId="61" xfId="0" applyFont="1" applyBorder="1" applyAlignment="1">
      <alignment horizontal="center" vertical="center" shrinkToFit="1"/>
    </xf>
    <xf numFmtId="0" fontId="36" fillId="0" borderId="62" xfId="0" applyFont="1" applyBorder="1" applyAlignment="1">
      <alignment horizontal="center" vertical="center" shrinkToFit="1"/>
    </xf>
    <xf numFmtId="0" fontId="46" fillId="0" borderId="11" xfId="0" applyFont="1" applyBorder="1" applyAlignment="1">
      <alignment horizontal="center" vertical="center" wrapText="1"/>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6" xfId="0" applyFont="1" applyBorder="1" applyAlignment="1">
      <alignment horizontal="center" vertical="center"/>
    </xf>
    <xf numFmtId="0" fontId="46" fillId="0" borderId="9" xfId="0" applyFont="1" applyBorder="1" applyAlignment="1">
      <alignment horizontal="center" vertical="center"/>
    </xf>
    <xf numFmtId="0" fontId="46" fillId="0" borderId="6" xfId="0" applyFont="1" applyBorder="1" applyAlignment="1">
      <alignment horizontal="center" vertical="center" wrapText="1"/>
    </xf>
    <xf numFmtId="0" fontId="40" fillId="0" borderId="0" xfId="0" applyFont="1">
      <alignment vertical="center"/>
    </xf>
    <xf numFmtId="0" fontId="40" fillId="0" borderId="9" xfId="0" applyFont="1" applyBorder="1">
      <alignment vertical="center"/>
    </xf>
    <xf numFmtId="0" fontId="59" fillId="11" borderId="24" xfId="0" applyFont="1" applyFill="1" applyBorder="1" applyAlignment="1">
      <alignment horizontal="center" vertical="center"/>
    </xf>
    <xf numFmtId="0" fontId="59" fillId="11" borderId="25" xfId="0" applyFont="1" applyFill="1" applyBorder="1" applyAlignment="1">
      <alignment horizontal="center" vertical="center"/>
    </xf>
    <xf numFmtId="0" fontId="46" fillId="0" borderId="7" xfId="0" applyFont="1" applyBorder="1" applyAlignment="1">
      <alignment horizontal="left" vertical="top"/>
    </xf>
    <xf numFmtId="0" fontId="46" fillId="0" borderId="0" xfId="0" applyFont="1" applyAlignment="1">
      <alignment horizontal="left" vertical="top"/>
    </xf>
    <xf numFmtId="178" fontId="32" fillId="0" borderId="68" xfId="0" applyNumberFormat="1" applyFont="1" applyBorder="1" applyAlignment="1">
      <alignment horizontal="center" vertical="center" shrinkToFit="1"/>
    </xf>
    <xf numFmtId="178" fontId="32" fillId="0" borderId="59" xfId="0" applyNumberFormat="1" applyFont="1" applyBorder="1" applyAlignment="1">
      <alignment horizontal="center" vertical="center" shrinkToFit="1"/>
    </xf>
    <xf numFmtId="178" fontId="32" fillId="0" borderId="66" xfId="0" applyNumberFormat="1" applyFont="1" applyBorder="1" applyAlignment="1">
      <alignment horizontal="center" vertical="center" shrinkToFit="1"/>
    </xf>
    <xf numFmtId="0" fontId="61" fillId="11" borderId="0" xfId="0" applyFont="1" applyFill="1" applyAlignment="1">
      <alignment horizontal="center" vertical="center" shrinkToFit="1"/>
    </xf>
    <xf numFmtId="49" fontId="56" fillId="0" borderId="8" xfId="0" applyNumberFormat="1" applyFont="1" applyBorder="1" applyAlignment="1">
      <alignment horizontal="center" vertical="center"/>
    </xf>
    <xf numFmtId="49" fontId="56" fillId="0" borderId="9" xfId="0" applyNumberFormat="1" applyFont="1" applyBorder="1" applyAlignment="1">
      <alignment horizontal="center" vertical="center"/>
    </xf>
    <xf numFmtId="49" fontId="56" fillId="0" borderId="53" xfId="0" applyNumberFormat="1" applyFont="1" applyBorder="1" applyAlignment="1">
      <alignment horizontal="center" vertical="center"/>
    </xf>
    <xf numFmtId="0" fontId="59" fillId="11" borderId="26" xfId="0" applyFont="1" applyFill="1" applyBorder="1" applyAlignment="1">
      <alignment horizontal="center" vertical="center"/>
    </xf>
    <xf numFmtId="0" fontId="46" fillId="6" borderId="0" xfId="0" applyFont="1" applyFill="1" applyAlignment="1">
      <alignment horizontal="right" wrapText="1"/>
    </xf>
    <xf numFmtId="0" fontId="0" fillId="0" borderId="0" xfId="0" applyAlignment="1">
      <alignment horizontal="right" wrapText="1"/>
    </xf>
    <xf numFmtId="0" fontId="46" fillId="7" borderId="0" xfId="0" applyFont="1" applyFill="1" applyAlignment="1">
      <alignment horizontal="right" vertical="top" wrapText="1"/>
    </xf>
    <xf numFmtId="0" fontId="46" fillId="9" borderId="0" xfId="0" applyFont="1" applyFill="1" applyAlignment="1">
      <alignment horizontal="left" vertical="top" wrapText="1"/>
    </xf>
    <xf numFmtId="0" fontId="59" fillId="11" borderId="14" xfId="0" applyFont="1" applyFill="1" applyBorder="1" applyAlignment="1">
      <alignment horizontal="center" vertical="center"/>
    </xf>
    <xf numFmtId="0" fontId="59" fillId="11" borderId="55" xfId="0" applyFont="1" applyFill="1" applyBorder="1" applyAlignment="1">
      <alignment horizontal="center" vertical="center"/>
    </xf>
    <xf numFmtId="0" fontId="59" fillId="11" borderId="56" xfId="0" applyFont="1" applyFill="1" applyBorder="1" applyAlignment="1">
      <alignment horizontal="center" vertical="center"/>
    </xf>
    <xf numFmtId="0" fontId="32" fillId="0" borderId="11" xfId="0" applyFont="1" applyBorder="1" applyAlignment="1">
      <alignment horizontal="center" vertical="center"/>
    </xf>
    <xf numFmtId="0" fontId="32" fillId="0" borderId="6" xfId="0" applyFont="1" applyBorder="1" applyAlignment="1">
      <alignment horizontal="center" vertical="center"/>
    </xf>
    <xf numFmtId="0" fontId="32" fillId="0" borderId="7" xfId="0" applyFont="1" applyBorder="1" applyAlignment="1">
      <alignment horizontal="center" vertical="center"/>
    </xf>
    <xf numFmtId="0" fontId="32" fillId="0" borderId="0" xfId="0" applyFont="1" applyAlignment="1">
      <alignment horizontal="center" vertical="center"/>
    </xf>
    <xf numFmtId="0" fontId="32" fillId="0" borderId="8" xfId="0" applyFont="1" applyBorder="1" applyAlignment="1">
      <alignment horizontal="center" vertical="center"/>
    </xf>
    <xf numFmtId="0" fontId="32" fillId="0" borderId="9" xfId="0" applyFont="1" applyBorder="1" applyAlignment="1">
      <alignment horizontal="center" vertical="center"/>
    </xf>
    <xf numFmtId="0" fontId="31" fillId="0" borderId="17" xfId="0" applyFont="1" applyBorder="1" applyAlignment="1">
      <alignment horizontal="center" vertical="center" wrapText="1"/>
    </xf>
    <xf numFmtId="0" fontId="31" fillId="0" borderId="3" xfId="0" applyFont="1" applyBorder="1" applyAlignment="1">
      <alignment horizontal="center" vertical="center" wrapText="1"/>
    </xf>
    <xf numFmtId="0" fontId="46" fillId="0" borderId="48" xfId="0" applyFont="1" applyBorder="1" applyAlignment="1">
      <alignment horizontal="center" vertical="center" wrapText="1"/>
    </xf>
    <xf numFmtId="0" fontId="46" fillId="0" borderId="49" xfId="0" applyFont="1" applyBorder="1" applyAlignment="1">
      <alignment horizontal="center" vertical="center" wrapText="1"/>
    </xf>
    <xf numFmtId="0" fontId="46" fillId="0" borderId="50" xfId="0" applyFont="1" applyBorder="1" applyAlignment="1">
      <alignment horizontal="center" vertical="center" wrapText="1"/>
    </xf>
    <xf numFmtId="0" fontId="46" fillId="0" borderId="14" xfId="0" applyFont="1" applyBorder="1" applyAlignment="1">
      <alignment horizontal="center" vertical="center" wrapText="1"/>
    </xf>
    <xf numFmtId="0" fontId="46" fillId="0" borderId="55" xfId="0" applyFont="1" applyBorder="1" applyAlignment="1">
      <alignment horizontal="center" vertical="center" wrapText="1"/>
    </xf>
    <xf numFmtId="0" fontId="46" fillId="0" borderId="56" xfId="0" applyFont="1" applyBorder="1" applyAlignment="1">
      <alignment horizontal="center" vertical="center" wrapText="1"/>
    </xf>
    <xf numFmtId="180" fontId="30" fillId="0" borderId="32" xfId="0" applyNumberFormat="1" applyFont="1" applyBorder="1" applyAlignment="1">
      <alignment horizontal="center" vertical="center"/>
    </xf>
    <xf numFmtId="180" fontId="30" fillId="0" borderId="39" xfId="0" applyNumberFormat="1" applyFont="1" applyBorder="1" applyAlignment="1">
      <alignment horizontal="center" vertical="center"/>
    </xf>
    <xf numFmtId="0" fontId="32" fillId="0" borderId="65" xfId="0" applyFont="1" applyBorder="1" applyAlignment="1">
      <alignment horizontal="center" vertical="center"/>
    </xf>
    <xf numFmtId="0" fontId="32" fillId="0" borderId="44" xfId="0" applyFont="1" applyBorder="1" applyAlignment="1">
      <alignment horizontal="center" vertical="center"/>
    </xf>
    <xf numFmtId="0" fontId="67" fillId="0" borderId="0" xfId="0" applyFont="1" applyAlignment="1">
      <alignment horizontal="right" vertical="top" wrapText="1"/>
    </xf>
    <xf numFmtId="0" fontId="67" fillId="0" borderId="10" xfId="0" applyFont="1" applyBorder="1" applyAlignment="1">
      <alignment horizontal="right" vertical="top" wrapTex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6" xfId="0" applyFont="1" applyBorder="1" applyAlignment="1">
      <alignment horizontal="center" vertical="center"/>
    </xf>
    <xf numFmtId="0" fontId="30" fillId="0" borderId="17"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32" xfId="0" applyFont="1" applyBorder="1" applyAlignment="1">
      <alignment horizontal="center" vertical="center" shrinkToFit="1"/>
    </xf>
    <xf numFmtId="0" fontId="30" fillId="0" borderId="33" xfId="0" applyFont="1" applyBorder="1" applyAlignment="1">
      <alignment horizontal="center" vertical="center" shrinkToFit="1"/>
    </xf>
    <xf numFmtId="0" fontId="30" fillId="0" borderId="39" xfId="0" applyFont="1" applyBorder="1" applyAlignment="1">
      <alignment horizontal="center" vertical="center" shrinkToFit="1"/>
    </xf>
    <xf numFmtId="187" fontId="34" fillId="0" borderId="72" xfId="0" applyNumberFormat="1" applyFont="1" applyBorder="1" applyAlignment="1">
      <alignment horizontal="center" vertical="center" wrapText="1"/>
    </xf>
    <xf numFmtId="187" fontId="34" fillId="0" borderId="39" xfId="0" applyNumberFormat="1" applyFont="1" applyBorder="1" applyAlignment="1">
      <alignment horizontal="center" vertical="center" wrapText="1"/>
    </xf>
    <xf numFmtId="187" fontId="34" fillId="0" borderId="33" xfId="0" applyNumberFormat="1" applyFont="1" applyBorder="1" applyAlignment="1">
      <alignment horizontal="center" vertical="center" wrapText="1"/>
    </xf>
    <xf numFmtId="187" fontId="34" fillId="0" borderId="17" xfId="0" applyNumberFormat="1" applyFont="1" applyBorder="1" applyAlignment="1">
      <alignment horizontal="center" vertical="center" wrapText="1"/>
    </xf>
    <xf numFmtId="187" fontId="34" fillId="0" borderId="3" xfId="0" applyNumberFormat="1" applyFont="1" applyBorder="1" applyAlignment="1">
      <alignment horizontal="center" vertical="center" wrapText="1"/>
    </xf>
    <xf numFmtId="187" fontId="34" fillId="0" borderId="15" xfId="0" applyNumberFormat="1" applyFont="1" applyBorder="1" applyAlignment="1">
      <alignment horizontal="center" vertical="center" wrapText="1"/>
    </xf>
    <xf numFmtId="187" fontId="34" fillId="0" borderId="12" xfId="0" applyNumberFormat="1" applyFont="1" applyBorder="1" applyAlignment="1">
      <alignment horizontal="center" vertical="center" wrapText="1"/>
    </xf>
    <xf numFmtId="187" fontId="34" fillId="0" borderId="40" xfId="0" applyNumberFormat="1" applyFont="1" applyBorder="1" applyAlignment="1">
      <alignment horizontal="center" vertical="center" wrapText="1"/>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11" xfId="0" applyBorder="1" applyAlignment="1">
      <alignment horizontal="left" vertical="center"/>
    </xf>
    <xf numFmtId="0" fontId="0" fillId="0" borderId="6" xfId="0" applyBorder="1" applyAlignment="1">
      <alignment horizontal="left" vertical="center"/>
    </xf>
    <xf numFmtId="0" fontId="0" fillId="0" borderId="27" xfId="0" applyBorder="1" applyAlignment="1">
      <alignment horizontal="left" vertical="center"/>
    </xf>
    <xf numFmtId="0" fontId="0" fillId="0" borderId="7" xfId="0"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0" fontId="0" fillId="0" borderId="8" xfId="0" applyBorder="1" applyAlignment="1">
      <alignment horizontal="left" vertical="center"/>
    </xf>
    <xf numFmtId="0" fontId="0" fillId="0" borderId="9" xfId="0" applyBorder="1" applyAlignment="1">
      <alignment horizontal="left" vertical="center"/>
    </xf>
    <xf numFmtId="0" fontId="0" fillId="0" borderId="28" xfId="0" applyBorder="1" applyAlignment="1">
      <alignment horizontal="left" vertical="center"/>
    </xf>
    <xf numFmtId="0" fontId="95" fillId="49" borderId="78" xfId="0" applyFont="1" applyFill="1" applyBorder="1" applyAlignment="1">
      <alignment horizontal="center" vertical="center" shrinkToFit="1"/>
    </xf>
    <xf numFmtId="0" fontId="95" fillId="50" borderId="78" xfId="0" applyFont="1" applyFill="1" applyBorder="1" applyAlignment="1">
      <alignment horizontal="center" vertical="center" shrinkToFit="1"/>
    </xf>
    <xf numFmtId="0" fontId="95" fillId="51" borderId="78" xfId="0" applyFont="1" applyFill="1" applyBorder="1" applyAlignment="1">
      <alignment horizontal="center" vertical="center" shrinkToFit="1"/>
    </xf>
    <xf numFmtId="0" fontId="95" fillId="52" borderId="78" xfId="0" applyFont="1" applyFill="1" applyBorder="1" applyAlignment="1">
      <alignment horizontal="center" vertical="center" shrinkToFit="1"/>
    </xf>
    <xf numFmtId="0" fontId="95" fillId="53" borderId="78" xfId="0" applyFont="1" applyFill="1" applyBorder="1" applyAlignment="1">
      <alignment horizontal="center" vertical="center" shrinkToFit="1"/>
    </xf>
    <xf numFmtId="0" fontId="67" fillId="0" borderId="0" xfId="0" applyFont="1" applyAlignment="1">
      <alignment horizontal="center" vertical="center"/>
    </xf>
    <xf numFmtId="0" fontId="95" fillId="44" borderId="78" xfId="0" applyFont="1" applyFill="1" applyBorder="1" applyAlignment="1">
      <alignment horizontal="center" vertical="center" shrinkToFit="1"/>
    </xf>
    <xf numFmtId="0" fontId="95" fillId="45" borderId="78" xfId="0" applyFont="1" applyFill="1" applyBorder="1" applyAlignment="1">
      <alignment horizontal="center" vertical="center" shrinkToFit="1"/>
    </xf>
    <xf numFmtId="0" fontId="95" fillId="46" borderId="78" xfId="0" applyFont="1" applyFill="1" applyBorder="1" applyAlignment="1">
      <alignment horizontal="center" vertical="center" shrinkToFit="1"/>
    </xf>
    <xf numFmtId="0" fontId="95" fillId="47" borderId="78" xfId="0" applyFont="1" applyFill="1" applyBorder="1" applyAlignment="1">
      <alignment horizontal="center" vertical="center" shrinkToFit="1"/>
    </xf>
    <xf numFmtId="0" fontId="95" fillId="48" borderId="78" xfId="0" applyFont="1" applyFill="1" applyBorder="1" applyAlignment="1">
      <alignment horizontal="center" vertical="center" shrinkToFit="1"/>
    </xf>
    <xf numFmtId="0" fontId="67" fillId="40" borderId="78" xfId="0" applyFont="1" applyFill="1" applyBorder="1" applyAlignment="1">
      <alignment horizontal="center" vertical="center" shrinkToFit="1"/>
    </xf>
    <xf numFmtId="0" fontId="67" fillId="41" borderId="78" xfId="0" applyFont="1" applyFill="1" applyBorder="1" applyAlignment="1">
      <alignment horizontal="center" vertical="center" shrinkToFit="1"/>
    </xf>
    <xf numFmtId="0" fontId="67" fillId="42" borderId="78" xfId="0" applyFont="1" applyFill="1" applyBorder="1" applyAlignment="1">
      <alignment horizontal="center" vertical="center" shrinkToFit="1"/>
    </xf>
    <xf numFmtId="0" fontId="67" fillId="43" borderId="78" xfId="0" applyFont="1" applyFill="1" applyBorder="1" applyAlignment="1">
      <alignment horizontal="center" vertical="center" shrinkToFit="1"/>
    </xf>
    <xf numFmtId="0" fontId="67" fillId="0" borderId="0" xfId="0" applyFont="1" applyAlignment="1">
      <alignment horizontal="center" vertical="center" textRotation="180" wrapText="1"/>
    </xf>
    <xf numFmtId="0" fontId="95" fillId="35" borderId="78" xfId="0" applyFont="1" applyFill="1" applyBorder="1" applyAlignment="1">
      <alignment horizontal="center" vertical="center" shrinkToFit="1"/>
    </xf>
    <xf numFmtId="0" fontId="95" fillId="36" borderId="78" xfId="0" applyFont="1" applyFill="1" applyBorder="1" applyAlignment="1">
      <alignment horizontal="center" vertical="center" shrinkToFit="1"/>
    </xf>
    <xf numFmtId="0" fontId="95" fillId="37" borderId="78" xfId="0" applyFont="1" applyFill="1" applyBorder="1" applyAlignment="1">
      <alignment horizontal="center" vertical="center" shrinkToFit="1"/>
    </xf>
    <xf numFmtId="0" fontId="95" fillId="38" borderId="78" xfId="0" applyFont="1" applyFill="1" applyBorder="1" applyAlignment="1">
      <alignment horizontal="center" vertical="center" shrinkToFit="1"/>
    </xf>
    <xf numFmtId="0" fontId="67" fillId="39" borderId="78" xfId="0" applyFont="1" applyFill="1" applyBorder="1" applyAlignment="1">
      <alignment horizontal="center" vertical="center" shrinkToFit="1"/>
    </xf>
    <xf numFmtId="0" fontId="95" fillId="34" borderId="78" xfId="0" applyFont="1" applyFill="1" applyBorder="1" applyAlignment="1">
      <alignment horizontal="center" vertical="center" shrinkToFit="1"/>
    </xf>
    <xf numFmtId="0" fontId="94" fillId="0" borderId="9" xfId="0" applyFont="1" applyBorder="1" applyAlignment="1">
      <alignment horizontal="center" vertical="center"/>
    </xf>
    <xf numFmtId="0" fontId="67" fillId="0" borderId="0" xfId="0" applyFont="1">
      <alignment vertical="center"/>
    </xf>
    <xf numFmtId="0" fontId="36" fillId="4" borderId="11" xfId="0" applyFont="1" applyFill="1" applyBorder="1" applyAlignment="1">
      <alignment horizontal="center" vertical="center" wrapText="1" readingOrder="1"/>
    </xf>
    <xf numFmtId="0" fontId="36" fillId="4" borderId="6" xfId="0" applyFont="1" applyFill="1" applyBorder="1" applyAlignment="1">
      <alignment horizontal="center" vertical="center" wrapText="1" readingOrder="1"/>
    </xf>
    <xf numFmtId="0" fontId="36" fillId="4" borderId="27" xfId="0" applyFont="1" applyFill="1" applyBorder="1" applyAlignment="1">
      <alignment horizontal="center" vertical="center" wrapText="1" readingOrder="1"/>
    </xf>
    <xf numFmtId="0" fontId="47" fillId="25" borderId="3" xfId="0" applyFont="1" applyFill="1" applyBorder="1" applyAlignment="1">
      <alignment horizontal="center" vertical="center"/>
    </xf>
    <xf numFmtId="0" fontId="78" fillId="0" borderId="3" xfId="0" quotePrefix="1" applyFont="1" applyBorder="1" applyAlignment="1">
      <alignment horizontal="center" vertical="center"/>
    </xf>
    <xf numFmtId="0" fontId="78" fillId="0" borderId="3" xfId="0" applyFont="1" applyBorder="1" applyAlignment="1">
      <alignment horizontal="center" vertical="center"/>
    </xf>
    <xf numFmtId="0" fontId="16" fillId="0" borderId="7"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center" vertical="center" wrapText="1"/>
    </xf>
    <xf numFmtId="0" fontId="16" fillId="0" borderId="8" xfId="0" applyFont="1" applyBorder="1" applyAlignment="1">
      <alignment horizontal="center" vertical="center" wrapText="1"/>
    </xf>
    <xf numFmtId="0" fontId="16" fillId="0" borderId="9" xfId="0" applyFont="1" applyBorder="1" applyAlignment="1">
      <alignment horizontal="center" vertical="center" wrapText="1"/>
    </xf>
    <xf numFmtId="0" fontId="16" fillId="0" borderId="28" xfId="0" applyFont="1" applyBorder="1" applyAlignment="1">
      <alignment horizontal="center" vertical="center" wrapText="1"/>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12" fillId="0" borderId="11" xfId="0" applyFont="1" applyBorder="1" applyAlignment="1">
      <alignment horizontal="left" vertical="center" wrapText="1"/>
    </xf>
    <xf numFmtId="0" fontId="15" fillId="0" borderId="6" xfId="0" applyFont="1" applyBorder="1" applyAlignment="1">
      <alignment horizontal="left" vertical="center" wrapText="1"/>
    </xf>
    <xf numFmtId="0" fontId="15" fillId="0" borderId="27" xfId="0" applyFont="1" applyBorder="1" applyAlignment="1">
      <alignment horizontal="left" vertical="center" wrapText="1"/>
    </xf>
    <xf numFmtId="0" fontId="14" fillId="0" borderId="11" xfId="0" applyFont="1" applyBorder="1" applyAlignment="1">
      <alignment horizontal="center" vertical="center"/>
    </xf>
    <xf numFmtId="0" fontId="14" fillId="0" borderId="6" xfId="0" applyFont="1" applyBorder="1" applyAlignment="1">
      <alignment horizontal="center" vertical="center"/>
    </xf>
    <xf numFmtId="0" fontId="11" fillId="0" borderId="6" xfId="0" applyFont="1" applyBorder="1" applyAlignment="1">
      <alignment horizontal="center" vertical="center"/>
    </xf>
    <xf numFmtId="0" fontId="11" fillId="0" borderId="27" xfId="0" applyFont="1" applyBorder="1" applyAlignment="1">
      <alignment horizontal="center" vertical="center"/>
    </xf>
    <xf numFmtId="0" fontId="13" fillId="0" borderId="16" xfId="0" applyFont="1" applyBorder="1" applyAlignment="1">
      <alignment horizontal="center" vertical="center" wrapText="1"/>
    </xf>
    <xf numFmtId="0" fontId="13" fillId="0" borderId="4" xfId="0" applyFont="1" applyBorder="1" applyAlignment="1">
      <alignment horizontal="center" vertical="center" wrapText="1"/>
    </xf>
    <xf numFmtId="0" fontId="15" fillId="0" borderId="6" xfId="0" applyFont="1" applyBorder="1" applyAlignment="1">
      <alignment horizontal="center" vertical="center" wrapText="1"/>
    </xf>
    <xf numFmtId="0" fontId="15" fillId="0" borderId="27" xfId="0" applyFont="1" applyBorder="1" applyAlignment="1">
      <alignment horizontal="center" vertical="center" wrapText="1"/>
    </xf>
    <xf numFmtId="177" fontId="18" fillId="3" borderId="24" xfId="1" applyFont="1" applyFill="1" applyBorder="1" applyAlignment="1">
      <alignment horizontal="center" vertical="center" wrapText="1"/>
    </xf>
    <xf numFmtId="177" fontId="18" fillId="3" borderId="25" xfId="1" applyFont="1" applyFill="1" applyBorder="1" applyAlignment="1">
      <alignment horizontal="center" vertical="center" wrapText="1"/>
    </xf>
    <xf numFmtId="177" fontId="18" fillId="3" borderId="26" xfId="1" applyFont="1" applyFill="1" applyBorder="1" applyAlignment="1">
      <alignment horizontal="center" vertical="center" wrapText="1"/>
    </xf>
    <xf numFmtId="177" fontId="3" fillId="0" borderId="20" xfId="1" applyFont="1" applyBorder="1" applyAlignment="1">
      <alignment vertical="center"/>
    </xf>
    <xf numFmtId="177" fontId="3" fillId="0" borderId="21" xfId="1" applyFont="1" applyBorder="1" applyAlignment="1">
      <alignment vertical="center"/>
    </xf>
    <xf numFmtId="177" fontId="3" fillId="0" borderId="22" xfId="1" applyFont="1" applyBorder="1" applyAlignment="1">
      <alignment vertical="center"/>
    </xf>
    <xf numFmtId="0" fontId="0" fillId="0" borderId="15" xfId="0" applyBorder="1">
      <alignment vertical="center"/>
    </xf>
    <xf numFmtId="0" fontId="0" fillId="0" borderId="12" xfId="0" applyBorder="1">
      <alignment vertical="center"/>
    </xf>
    <xf numFmtId="0" fontId="0" fillId="0" borderId="23" xfId="0" applyBorder="1">
      <alignment vertical="center"/>
    </xf>
    <xf numFmtId="0" fontId="0" fillId="0" borderId="18" xfId="0" applyBorder="1">
      <alignment vertical="center"/>
    </xf>
    <xf numFmtId="0" fontId="14" fillId="0" borderId="24" xfId="0" applyFont="1" applyBorder="1" applyAlignment="1">
      <alignment horizontal="center" vertical="center"/>
    </xf>
    <xf numFmtId="0" fontId="11" fillId="0" borderId="25" xfId="0" applyFont="1" applyBorder="1">
      <alignment vertical="center"/>
    </xf>
    <xf numFmtId="0" fontId="11" fillId="0" borderId="26" xfId="0" applyFont="1" applyBorder="1">
      <alignment vertical="center"/>
    </xf>
    <xf numFmtId="0" fontId="0" fillId="0" borderId="11" xfId="0" applyBorder="1" applyAlignment="1">
      <alignment horizontal="center" vertical="center"/>
    </xf>
    <xf numFmtId="0" fontId="0" fillId="0" borderId="6" xfId="0" applyBorder="1" applyAlignment="1">
      <alignment horizontal="center" vertical="center"/>
    </xf>
    <xf numFmtId="0" fontId="0" fillId="0" borderId="27"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28" xfId="0" applyBorder="1" applyAlignment="1">
      <alignment horizontal="center" vertical="center"/>
    </xf>
    <xf numFmtId="0" fontId="11" fillId="0" borderId="29" xfId="0" applyFont="1" applyBorder="1" applyAlignment="1">
      <alignment horizontal="center" vertical="center"/>
    </xf>
    <xf numFmtId="0" fontId="11" fillId="0" borderId="30" xfId="0" applyFont="1" applyBorder="1" applyAlignment="1">
      <alignment horizontal="center" vertical="center"/>
    </xf>
    <xf numFmtId="181" fontId="11" fillId="0" borderId="23" xfId="1" applyNumberFormat="1" applyFont="1" applyBorder="1" applyAlignment="1">
      <alignment horizontal="center" vertical="center"/>
    </xf>
    <xf numFmtId="181" fontId="11" fillId="0" borderId="31" xfId="1" applyNumberFormat="1" applyFont="1" applyBorder="1" applyAlignment="1">
      <alignment horizontal="center" vertical="center"/>
    </xf>
    <xf numFmtId="0" fontId="6" fillId="0" borderId="23" xfId="0" applyFont="1" applyBorder="1" applyAlignment="1">
      <alignment horizontal="left" vertical="center"/>
    </xf>
    <xf numFmtId="0" fontId="6" fillId="0" borderId="35" xfId="0" applyFont="1" applyBorder="1" applyAlignment="1">
      <alignment horizontal="left" vertical="center"/>
    </xf>
    <xf numFmtId="0" fontId="6" fillId="0" borderId="31" xfId="0" applyFont="1" applyBorder="1" applyAlignment="1">
      <alignment horizontal="left" vertical="center"/>
    </xf>
    <xf numFmtId="0" fontId="10" fillId="0" borderId="32" xfId="0" applyFont="1" applyBorder="1">
      <alignment vertical="center"/>
    </xf>
    <xf numFmtId="0" fontId="10" fillId="0" borderId="33" xfId="0" applyFont="1" applyBorder="1">
      <alignment vertical="center"/>
    </xf>
    <xf numFmtId="0" fontId="0" fillId="0" borderId="39" xfId="0" applyBorder="1">
      <alignment vertical="center"/>
    </xf>
    <xf numFmtId="0" fontId="0" fillId="0" borderId="40" xfId="0" applyBorder="1" applyAlignment="1">
      <alignment horizontal="left" vertical="center"/>
    </xf>
    <xf numFmtId="0" fontId="14" fillId="0" borderId="42" xfId="0" applyFont="1" applyBorder="1" applyAlignment="1">
      <alignment horizontal="center" vertical="center"/>
    </xf>
    <xf numFmtId="0" fontId="14" fillId="0" borderId="37" xfId="0" applyFont="1" applyBorder="1" applyAlignment="1">
      <alignment horizontal="center" vertical="center"/>
    </xf>
    <xf numFmtId="0" fontId="14" fillId="0" borderId="41" xfId="0" applyFont="1" applyBorder="1" applyAlignment="1">
      <alignment horizontal="center" vertical="center"/>
    </xf>
    <xf numFmtId="0" fontId="5" fillId="0" borderId="0" xfId="0" applyFont="1" applyAlignment="1">
      <alignment horizontal="center" vertical="center"/>
    </xf>
    <xf numFmtId="0" fontId="0" fillId="0" borderId="0" xfId="0">
      <alignment vertical="center"/>
    </xf>
    <xf numFmtId="0" fontId="5" fillId="0" borderId="11" xfId="0" applyFont="1" applyBorder="1" applyAlignment="1">
      <alignment horizontal="center" vertical="center"/>
    </xf>
    <xf numFmtId="0" fontId="5" fillId="0" borderId="6" xfId="0" applyFont="1" applyBorder="1" applyAlignment="1">
      <alignment horizontal="center" vertical="center"/>
    </xf>
    <xf numFmtId="0" fontId="5" fillId="0" borderId="2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5" fillId="0" borderId="28" xfId="0" applyFont="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28" xfId="0" applyFont="1" applyBorder="1" applyAlignment="1">
      <alignment horizontal="center" vertical="center"/>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28" xfId="0" applyFont="1" applyBorder="1" applyAlignment="1">
      <alignment horizontal="center" vertical="center" wrapText="1"/>
    </xf>
    <xf numFmtId="0" fontId="6" fillId="0" borderId="36" xfId="0" applyFont="1" applyBorder="1">
      <alignment vertical="center"/>
    </xf>
    <xf numFmtId="0" fontId="6" fillId="0" borderId="37" xfId="0" applyFont="1" applyBorder="1">
      <alignment vertical="center"/>
    </xf>
    <xf numFmtId="0" fontId="0" fillId="0" borderId="38" xfId="0" applyBorder="1">
      <alignment vertical="center"/>
    </xf>
    <xf numFmtId="0" fontId="6" fillId="0" borderId="41" xfId="0" applyFont="1" applyBorder="1">
      <alignment vertical="center"/>
    </xf>
    <xf numFmtId="184" fontId="6" fillId="0" borderId="32" xfId="0" applyNumberFormat="1" applyFont="1" applyBorder="1">
      <alignment vertical="center"/>
    </xf>
    <xf numFmtId="184" fontId="6" fillId="0" borderId="33" xfId="0" applyNumberFormat="1" applyFont="1" applyBorder="1">
      <alignment vertical="center"/>
    </xf>
    <xf numFmtId="184" fontId="6" fillId="0" borderId="34" xfId="0" applyNumberFormat="1" applyFont="1" applyBorder="1">
      <alignment vertical="center"/>
    </xf>
    <xf numFmtId="0" fontId="0" fillId="0" borderId="71" xfId="0" applyBorder="1" applyAlignment="1">
      <alignment horizontal="center" vertical="center"/>
    </xf>
    <xf numFmtId="0" fontId="0" fillId="0" borderId="70" xfId="0" applyBorder="1" applyAlignment="1">
      <alignment horizontal="center" vertical="center"/>
    </xf>
    <xf numFmtId="0" fontId="0" fillId="0" borderId="4" xfId="0" applyBorder="1" applyAlignment="1">
      <alignment horizontal="center" vertical="center"/>
    </xf>
    <xf numFmtId="0" fontId="0" fillId="0" borderId="69" xfId="0" applyBorder="1" applyAlignment="1">
      <alignment horizontal="center" vertical="center"/>
    </xf>
    <xf numFmtId="0" fontId="0" fillId="0" borderId="29"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7" xfId="0" applyBorder="1" applyAlignment="1">
      <alignment horizontal="center" vertical="center"/>
    </xf>
    <xf numFmtId="0" fontId="0" fillId="0" borderId="5"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xf>
    <xf numFmtId="0" fontId="48" fillId="0" borderId="47" xfId="0" applyFont="1" applyBorder="1" applyAlignment="1">
      <alignment horizontal="center" vertical="center"/>
    </xf>
    <xf numFmtId="0" fontId="48" fillId="0" borderId="13" xfId="0" applyFont="1" applyBorder="1" applyAlignment="1">
      <alignment horizontal="center" vertical="center"/>
    </xf>
    <xf numFmtId="0" fontId="0" fillId="5" borderId="32" xfId="0" applyFill="1" applyBorder="1" applyAlignment="1">
      <alignment horizontal="center" vertical="center"/>
    </xf>
    <xf numFmtId="0" fontId="0" fillId="5" borderId="33" xfId="0" applyFill="1" applyBorder="1" applyAlignment="1">
      <alignment horizontal="center" vertical="center"/>
    </xf>
    <xf numFmtId="0" fontId="0" fillId="5" borderId="39" xfId="0" applyFill="1" applyBorder="1" applyAlignment="1">
      <alignment horizontal="center" vertical="center"/>
    </xf>
    <xf numFmtId="0" fontId="0" fillId="57" borderId="32" xfId="0" applyFill="1" applyBorder="1" applyAlignment="1">
      <alignment horizontal="center" vertical="center"/>
    </xf>
    <xf numFmtId="0" fontId="0" fillId="57" borderId="33" xfId="0" applyFill="1" applyBorder="1" applyAlignment="1">
      <alignment horizontal="center" vertical="center"/>
    </xf>
    <xf numFmtId="0" fontId="0" fillId="57" borderId="39" xfId="0" applyFill="1" applyBorder="1" applyAlignment="1">
      <alignment horizontal="center" vertical="center"/>
    </xf>
    <xf numFmtId="0" fontId="32" fillId="7" borderId="3" xfId="0" applyFont="1" applyFill="1" applyBorder="1" applyAlignment="1">
      <alignment horizontal="center" vertical="center"/>
    </xf>
    <xf numFmtId="49" fontId="34" fillId="5" borderId="3" xfId="0" applyNumberFormat="1" applyFont="1" applyFill="1" applyBorder="1" applyAlignment="1">
      <alignment horizontal="center" vertical="center"/>
    </xf>
    <xf numFmtId="49" fontId="34" fillId="12" borderId="3" xfId="0" applyNumberFormat="1" applyFont="1" applyFill="1" applyBorder="1" applyAlignment="1">
      <alignment horizontal="center" vertical="center"/>
    </xf>
    <xf numFmtId="49" fontId="34" fillId="22" borderId="3" xfId="0" applyNumberFormat="1" applyFont="1" applyFill="1" applyBorder="1" applyAlignment="1">
      <alignment horizontal="center" vertical="center"/>
    </xf>
    <xf numFmtId="0" fontId="47" fillId="0" borderId="0" xfId="0" applyFont="1" applyAlignment="1">
      <alignment horizontal="center" vertical="center" wrapText="1"/>
    </xf>
    <xf numFmtId="0" fontId="87" fillId="0" borderId="0" xfId="0" applyFont="1" applyAlignment="1">
      <alignment horizontal="center" vertical="center" wrapText="1"/>
    </xf>
    <xf numFmtId="0" fontId="39" fillId="0" borderId="47" xfId="0" applyFont="1" applyBorder="1" applyAlignment="1">
      <alignment horizontal="left" vertical="center" wrapText="1"/>
    </xf>
    <xf numFmtId="0" fontId="39" fillId="0" borderId="51" xfId="0" applyFont="1" applyBorder="1" applyAlignment="1">
      <alignment horizontal="left" vertical="center" wrapText="1"/>
    </xf>
    <xf numFmtId="0" fontId="39" fillId="0" borderId="13" xfId="0" applyFont="1" applyBorder="1" applyAlignment="1">
      <alignment horizontal="left" vertical="center" wrapText="1"/>
    </xf>
    <xf numFmtId="49" fontId="32" fillId="0" borderId="32" xfId="0" applyNumberFormat="1" applyFont="1" applyBorder="1" applyAlignment="1">
      <alignment horizontal="center" vertical="center"/>
    </xf>
    <xf numFmtId="49" fontId="32" fillId="0" borderId="33" xfId="0" applyNumberFormat="1" applyFont="1" applyBorder="1" applyAlignment="1">
      <alignment horizontal="center" vertical="center"/>
    </xf>
    <xf numFmtId="49" fontId="32" fillId="0" borderId="39" xfId="0" applyNumberFormat="1" applyFont="1" applyBorder="1" applyAlignment="1">
      <alignment horizontal="center" vertical="center"/>
    </xf>
    <xf numFmtId="0" fontId="53" fillId="0" borderId="47" xfId="0" applyFont="1" applyBorder="1" applyAlignment="1">
      <alignment horizontal="left" vertical="center" wrapText="1"/>
    </xf>
    <xf numFmtId="0" fontId="53" fillId="0" borderId="51" xfId="0" applyFont="1" applyBorder="1" applyAlignment="1">
      <alignment horizontal="left" vertical="center" wrapText="1"/>
    </xf>
    <xf numFmtId="0" fontId="53" fillId="0" borderId="13" xfId="0" applyFont="1" applyBorder="1" applyAlignment="1">
      <alignment horizontal="left" vertical="center" wrapText="1"/>
    </xf>
    <xf numFmtId="49" fontId="34" fillId="0" borderId="47" xfId="0" applyNumberFormat="1" applyFont="1" applyBorder="1" applyAlignment="1">
      <alignment horizontal="left" vertical="center" wrapText="1"/>
    </xf>
    <xf numFmtId="49" fontId="34" fillId="0" borderId="51" xfId="0" applyNumberFormat="1" applyFont="1" applyBorder="1" applyAlignment="1">
      <alignment horizontal="left" vertical="center" wrapText="1"/>
    </xf>
    <xf numFmtId="49" fontId="34" fillId="0" borderId="13" xfId="0" applyNumberFormat="1" applyFont="1" applyBorder="1" applyAlignment="1">
      <alignment horizontal="left" vertical="center" wrapText="1"/>
    </xf>
    <xf numFmtId="49" fontId="34" fillId="0" borderId="47" xfId="0" applyNumberFormat="1" applyFont="1" applyBorder="1" applyAlignment="1">
      <alignment vertical="center" wrapText="1"/>
    </xf>
    <xf numFmtId="49" fontId="34" fillId="0" borderId="51" xfId="0" applyNumberFormat="1" applyFont="1" applyBorder="1" applyAlignment="1">
      <alignment vertical="center" wrapText="1"/>
    </xf>
    <xf numFmtId="49" fontId="34" fillId="0" borderId="13" xfId="0" applyNumberFormat="1" applyFont="1" applyBorder="1" applyAlignment="1">
      <alignment vertical="center" wrapText="1"/>
    </xf>
    <xf numFmtId="49" fontId="34" fillId="0" borderId="47" xfId="0" applyNumberFormat="1" applyFont="1" applyBorder="1" applyAlignment="1">
      <alignment horizontal="center" vertical="center"/>
    </xf>
    <xf numFmtId="49" fontId="34" fillId="0" borderId="51" xfId="0" applyNumberFormat="1" applyFont="1" applyBorder="1" applyAlignment="1">
      <alignment horizontal="center" vertical="center"/>
    </xf>
    <xf numFmtId="49" fontId="34" fillId="0" borderId="13" xfId="0" applyNumberFormat="1" applyFont="1" applyBorder="1" applyAlignment="1">
      <alignment horizontal="center" vertical="center"/>
    </xf>
    <xf numFmtId="49" fontId="34" fillId="0" borderId="55" xfId="0" applyNumberFormat="1" applyFont="1" applyBorder="1" applyAlignment="1">
      <alignment horizontal="center" vertical="center"/>
    </xf>
    <xf numFmtId="49" fontId="34" fillId="0" borderId="3" xfId="0" applyNumberFormat="1" applyFont="1" applyBorder="1" applyAlignment="1">
      <alignment horizontal="center" vertical="center"/>
    </xf>
    <xf numFmtId="0" fontId="92" fillId="0" borderId="3" xfId="5" applyFont="1" applyBorder="1" applyAlignment="1">
      <alignment horizontal="left" wrapText="1"/>
    </xf>
    <xf numFmtId="0" fontId="29" fillId="0" borderId="37" xfId="0" applyFont="1" applyBorder="1" applyAlignment="1">
      <alignment horizontal="center" vertical="center"/>
    </xf>
    <xf numFmtId="0" fontId="33" fillId="0" borderId="0" xfId="0" applyFont="1" applyAlignment="1">
      <alignment horizontal="center" vertical="center" wrapText="1"/>
    </xf>
    <xf numFmtId="180" fontId="32" fillId="0" borderId="0" xfId="0" applyNumberFormat="1" applyFont="1" applyAlignment="1">
      <alignment horizontal="center" vertical="center"/>
    </xf>
    <xf numFmtId="196" fontId="33" fillId="0" borderId="0" xfId="0" applyNumberFormat="1" applyFont="1" applyAlignment="1">
      <alignment horizontal="center" vertical="center" wrapText="1"/>
    </xf>
    <xf numFmtId="0" fontId="73" fillId="28" borderId="0" xfId="0" applyFont="1" applyFill="1" applyAlignment="1">
      <alignment horizontal="center" vertical="center" wrapText="1"/>
    </xf>
    <xf numFmtId="180" fontId="40" fillId="0" borderId="3" xfId="0" applyNumberFormat="1" applyFont="1" applyBorder="1" applyAlignment="1">
      <alignment horizontal="center" vertical="center"/>
    </xf>
    <xf numFmtId="0" fontId="80" fillId="0" borderId="3" xfId="0" applyFont="1" applyBorder="1" applyAlignment="1">
      <alignment horizontal="center" vertical="center" wrapText="1"/>
    </xf>
    <xf numFmtId="0" fontId="57" fillId="26" borderId="3" xfId="0" applyFont="1" applyFill="1" applyBorder="1" applyAlignment="1">
      <alignment horizontal="center" vertical="center" wrapText="1"/>
    </xf>
    <xf numFmtId="0" fontId="73" fillId="29" borderId="0" xfId="0" applyFont="1" applyFill="1" applyAlignment="1">
      <alignment horizontal="center" vertical="center" wrapText="1"/>
    </xf>
    <xf numFmtId="0" fontId="80" fillId="26" borderId="3" xfId="0" applyFont="1" applyFill="1" applyBorder="1" applyAlignment="1">
      <alignment horizontal="center" vertical="center" shrinkToFit="1"/>
    </xf>
    <xf numFmtId="180" fontId="73" fillId="0" borderId="3" xfId="0" applyNumberFormat="1" applyFont="1" applyBorder="1" applyAlignment="1">
      <alignment horizontal="center" vertical="center" wrapText="1"/>
    </xf>
    <xf numFmtId="196" fontId="73" fillId="0" borderId="32" xfId="0" applyNumberFormat="1" applyFont="1" applyBorder="1" applyAlignment="1">
      <alignment horizontal="center" vertical="center" wrapText="1"/>
    </xf>
    <xf numFmtId="196" fontId="73" fillId="0" borderId="39" xfId="0" applyNumberFormat="1" applyFont="1" applyBorder="1" applyAlignment="1">
      <alignment horizontal="center" vertical="center" wrapText="1"/>
    </xf>
    <xf numFmtId="0" fontId="33" fillId="0" borderId="9" xfId="0" applyFont="1" applyBorder="1" applyAlignment="1">
      <alignment horizontal="center" vertical="center" wrapText="1"/>
    </xf>
    <xf numFmtId="180" fontId="87" fillId="0" borderId="7" xfId="0" applyNumberFormat="1" applyFont="1" applyBorder="1" applyAlignment="1">
      <alignment horizontal="center" vertical="center"/>
    </xf>
    <xf numFmtId="180" fontId="87" fillId="0" borderId="0" xfId="0" applyNumberFormat="1" applyFont="1" applyAlignment="1">
      <alignment horizontal="center" vertical="center"/>
    </xf>
    <xf numFmtId="180" fontId="87" fillId="0" borderId="10" xfId="0" applyNumberFormat="1" applyFont="1" applyBorder="1" applyAlignment="1">
      <alignment horizontal="center" vertical="center"/>
    </xf>
    <xf numFmtId="180" fontId="47" fillId="0" borderId="0" xfId="0" applyNumberFormat="1" applyFont="1" applyAlignment="1">
      <alignment horizontal="center" vertical="center" wrapText="1"/>
    </xf>
    <xf numFmtId="180" fontId="47" fillId="0" borderId="10" xfId="0" applyNumberFormat="1" applyFont="1" applyBorder="1" applyAlignment="1">
      <alignment horizontal="center" vertical="center" wrapText="1"/>
    </xf>
    <xf numFmtId="0" fontId="80" fillId="27" borderId="32" xfId="0" applyFont="1" applyFill="1" applyBorder="1" applyAlignment="1">
      <alignment horizontal="center" vertical="center" shrinkToFit="1"/>
    </xf>
    <xf numFmtId="0" fontId="80" fillId="27" borderId="63" xfId="0" applyFont="1" applyFill="1" applyBorder="1" applyAlignment="1">
      <alignment horizontal="center" vertical="center" shrinkToFit="1"/>
    </xf>
    <xf numFmtId="0" fontId="80" fillId="27" borderId="48" xfId="0" applyFont="1" applyFill="1" applyBorder="1" applyAlignment="1">
      <alignment horizontal="center" vertical="center" shrinkToFit="1"/>
    </xf>
    <xf numFmtId="0" fontId="80" fillId="27" borderId="39" xfId="0" applyFont="1" applyFill="1" applyBorder="1" applyAlignment="1">
      <alignment horizontal="center" vertical="center" shrinkToFit="1"/>
    </xf>
    <xf numFmtId="0" fontId="80" fillId="27" borderId="30" xfId="0" applyFont="1" applyFill="1" applyBorder="1" applyAlignment="1">
      <alignment horizontal="center" vertical="center" shrinkToFit="1"/>
    </xf>
    <xf numFmtId="0" fontId="80" fillId="27" borderId="14" xfId="0" applyFont="1" applyFill="1" applyBorder="1" applyAlignment="1">
      <alignment horizontal="center" vertical="center" shrinkToFit="1"/>
    </xf>
    <xf numFmtId="0" fontId="33" fillId="0" borderId="6" xfId="0" applyFont="1" applyBorder="1" applyAlignment="1">
      <alignment horizontal="center" vertical="center"/>
    </xf>
    <xf numFmtId="0" fontId="59" fillId="11" borderId="1" xfId="0" applyFont="1" applyFill="1" applyBorder="1" applyAlignment="1">
      <alignment horizontal="center" vertical="center" shrinkToFit="1"/>
    </xf>
    <xf numFmtId="0" fontId="59" fillId="11" borderId="2" xfId="0" applyFont="1" applyFill="1" applyBorder="1" applyAlignment="1">
      <alignment horizontal="center" vertical="center" shrinkToFit="1"/>
    </xf>
    <xf numFmtId="0" fontId="32" fillId="0" borderId="2" xfId="0" applyFont="1" applyBorder="1" applyAlignment="1">
      <alignment horizontal="center" vertical="center" shrinkToFit="1"/>
    </xf>
    <xf numFmtId="0" fontId="32" fillId="0" borderId="19" xfId="0" applyFont="1" applyBorder="1" applyAlignment="1">
      <alignment horizontal="center" vertical="center" shrinkToFit="1"/>
    </xf>
    <xf numFmtId="0" fontId="73" fillId="30" borderId="0" xfId="0" applyFont="1" applyFill="1" applyAlignment="1">
      <alignment horizontal="center" vertical="center" wrapText="1"/>
    </xf>
    <xf numFmtId="0" fontId="73" fillId="31" borderId="0" xfId="0" applyFont="1" applyFill="1" applyAlignment="1">
      <alignment horizontal="center" vertical="center" wrapText="1"/>
    </xf>
  </cellXfs>
  <cellStyles count="6">
    <cellStyle name="백분율" xfId="3" builtinId="5"/>
    <cellStyle name="쉼표 [0]" xfId="1" builtinId="6"/>
    <cellStyle name="표준" xfId="0" builtinId="0"/>
    <cellStyle name="표준 2" xfId="2" xr:uid="{00000000-0005-0000-0000-000003000000}"/>
    <cellStyle name="표준 3" xfId="4" xr:uid="{00000000-0005-0000-0000-000004000000}"/>
    <cellStyle name="표준_R3" xfId="5" xr:uid="{CDA00BDF-07CE-4997-B0C3-16134779ECCE}"/>
  </cellStyles>
  <dxfs count="1363">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362"/>
      <tableStyleElement type="headerRow" dxfId="1361"/>
    </tableStyle>
  </tableStyles>
  <colors>
    <mruColors>
      <color rgb="FF33CC33"/>
      <color rgb="FFCC99FF"/>
      <color rgb="FF9966FF"/>
      <color rgb="FF6600FF"/>
      <color rgb="FF6666FF"/>
      <color rgb="FF33CCFF"/>
      <color rgb="FFFF9900"/>
      <color rgb="FF3399FF"/>
      <color rgb="FF00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5.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themeOverride" Target="../theme/themeOverride1.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0.00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91C-4B2C-BF09-20AE7A637F2A}"/>
              </c:ext>
            </c:extLst>
          </c:dPt>
          <c:dLbls>
            <c:delete val="1"/>
          </c:dLbls>
          <c:val>
            <c:numRef>
              <c:f>info!$W$36</c:f>
              <c:numCache>
                <c:formatCode>0.00_ </c:formatCode>
                <c:ptCount val="1"/>
                <c:pt idx="0">
                  <c:v>0</c:v>
                </c:pt>
              </c:numCache>
            </c:numRef>
          </c:val>
          <c:extLst>
            <c:ext xmlns:c16="http://schemas.microsoft.com/office/drawing/2014/chart" uri="{C3380CC4-5D6E-409C-BE32-E72D297353CC}">
              <c16:uniqueId val="{00000002-791C-4B2C-BF09-20AE7A637F2A}"/>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1"/>
                <c:pt idx="0">
                  <c:v>0</c:v>
                </c:pt>
              </c:numCache>
            </c:numRef>
          </c:xVal>
          <c:yVal>
            <c:numRef>
              <c:f>[0]!FT_PH</c:f>
              <c:numCache>
                <c:formatCode>0.00</c:formatCode>
                <c:ptCount val="1"/>
                <c:pt idx="0">
                  <c:v>0</c:v>
                </c:pt>
              </c:numCache>
            </c:numRef>
          </c:yVal>
          <c:smooth val="0"/>
          <c:extLst>
            <c:ext xmlns:c16="http://schemas.microsoft.com/office/drawing/2014/chart" uri="{C3380CC4-5D6E-409C-BE32-E72D297353CC}">
              <c16:uniqueId val="{00000000-8A55-4F0B-B809-03D5663A26E5}"/>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#N/A</c:v>
                </c:pt>
                <c:pt idx="1">
                  <c:v>#N/A</c:v>
                </c:pt>
              </c:numCache>
            </c:numRef>
          </c:xVal>
          <c:yVal>
            <c:numRef>
              <c:f>info!$W$2:$W$3</c:f>
              <c:numCache>
                <c:formatCode>0.00</c:formatCode>
                <c:ptCount val="2"/>
                <c:pt idx="0">
                  <c:v>#N/A</c:v>
                </c:pt>
                <c:pt idx="1">
                  <c:v>#N/A</c:v>
                </c:pt>
              </c:numCache>
            </c:numRef>
          </c:yVal>
          <c:smooth val="0"/>
          <c:extLst>
            <c:ext xmlns:c16="http://schemas.microsoft.com/office/drawing/2014/chart" uri="{C3380CC4-5D6E-409C-BE32-E72D297353CC}">
              <c16:uniqueId val="{00000001-8A55-4F0B-B809-03D5663A26E5}"/>
            </c:ext>
          </c:extLst>
        </c:ser>
        <c:ser>
          <c:idx val="2"/>
          <c:order val="2"/>
          <c:tx>
            <c:v>minmax_psy</c:v>
          </c:tx>
          <c:spPr>
            <a:ln w="25400">
              <a:noFill/>
              <a:prstDash val="sysDot"/>
            </a:ln>
          </c:spPr>
          <c:marker>
            <c:symbol val="none"/>
          </c:marker>
          <c:xVal>
            <c:numRef>
              <c:f>info!$V$15:$V$16</c:f>
              <c:numCache>
                <c:formatCode>0.00_ </c:formatCode>
                <c:ptCount val="2"/>
                <c:pt idx="0">
                  <c:v>0</c:v>
                </c:pt>
                <c:pt idx="1">
                  <c:v>0</c:v>
                </c:pt>
              </c:numCache>
            </c:numRef>
          </c:xVal>
          <c:yVal>
            <c:numRef>
              <c:f>info!$W$15:$W$16</c:f>
              <c:numCache>
                <c:formatCode>0.00_ </c:formatCode>
                <c:ptCount val="2"/>
                <c:pt idx="0">
                  <c:v>0</c:v>
                </c:pt>
                <c:pt idx="1">
                  <c:v>0</c:v>
                </c:pt>
              </c:numCache>
            </c:numRef>
          </c:yVal>
          <c:smooth val="0"/>
          <c:extLst>
            <c:ext xmlns:c16="http://schemas.microsoft.com/office/drawing/2014/chart" uri="{C3380CC4-5D6E-409C-BE32-E72D297353CC}">
              <c16:uniqueId val="{00000002-8A55-4F0B-B809-03D5663A26E5}"/>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0</c:v>
                </c:pt>
              </c:numCache>
            </c:numRef>
          </c:xVal>
          <c:yVal>
            <c:numRef>
              <c:f>info!$N$9</c:f>
              <c:numCache>
                <c:formatCode>0.0</c:formatCode>
                <c:ptCount val="1"/>
                <c:pt idx="0">
                  <c:v>0</c:v>
                </c:pt>
              </c:numCache>
            </c:numRef>
          </c:yVal>
          <c:smooth val="1"/>
          <c:extLst>
            <c:ext xmlns:c16="http://schemas.microsoft.com/office/drawing/2014/chart" uri="{C3380CC4-5D6E-409C-BE32-E72D297353CC}">
              <c16:uniqueId val="{00000003-8A55-4F0B-B809-03D5663A26E5}"/>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937-4166-9DA1-BA640F275456}"/>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937-4166-9DA1-BA640F275456}"/>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17.953800000000001</c:v>
                </c:pt>
                <c:pt idx="1">
                  <c:v>0</c:v>
                </c:pt>
                <c:pt idx="2">
                  <c:v>19.391100000000002</c:v>
                </c:pt>
                <c:pt idx="3">
                  <c:v>25.867899999999999</c:v>
                </c:pt>
                <c:pt idx="4">
                  <c:v>55.218499999999999</c:v>
                </c:pt>
                <c:pt idx="5">
                  <c:v>86.099000000000004</c:v>
                </c:pt>
                <c:pt idx="6">
                  <c:v>11.7318</c:v>
                </c:pt>
                <c:pt idx="7">
                  <c:v>70.658799999999999</c:v>
                </c:pt>
                <c:pt idx="8">
                  <c:v>24.653199999999998</c:v>
                </c:pt>
                <c:pt idx="9">
                  <c:v>16.644100000000002</c:v>
                </c:pt>
              </c:numCache>
            </c:numRef>
          </c:val>
          <c:extLst>
            <c:ext xmlns:c16="http://schemas.microsoft.com/office/drawing/2014/chart" uri="{C3380CC4-5D6E-409C-BE32-E72D297353CC}">
              <c16:uniqueId val="{00000002-7937-4166-9DA1-BA640F275456}"/>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F190-4588-B48F-165A51DD2F9B}"/>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F190-4588-B48F-165A51DD2F9B}"/>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F190-4588-B48F-165A51DD2F9B}"/>
            </c:ext>
          </c:extLst>
        </c:ser>
        <c:ser>
          <c:idx val="5"/>
          <c:order val="3"/>
          <c:tx>
            <c:strRef>
              <c:f>'R2'!$I$4</c:f>
              <c:strCache>
                <c:ptCount val="1"/>
                <c:pt idx="0">
                  <c:v>집중도 
0</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F190-4588-B48F-165A51DD2F9B}"/>
              </c:ext>
            </c:extLst>
          </c:dPt>
          <c:dPt>
            <c:idx val="2"/>
            <c:bubble3D val="0"/>
            <c:extLst>
              <c:ext xmlns:c16="http://schemas.microsoft.com/office/drawing/2014/chart" uri="{C3380CC4-5D6E-409C-BE32-E72D297353CC}">
                <c16:uniqueId val="{00000004-F190-4588-B48F-165A51DD2F9B}"/>
              </c:ext>
            </c:extLst>
          </c:dPt>
          <c:dLbls>
            <c:dLbl>
              <c:idx val="0"/>
              <c:delete val="1"/>
              <c:extLst>
                <c:ext xmlns:c15="http://schemas.microsoft.com/office/drawing/2012/chart" uri="{CE6537A1-D6FC-4f65-9D91-7224C49458BB}"/>
                <c:ext xmlns:c16="http://schemas.microsoft.com/office/drawing/2014/chart" uri="{C3380CC4-5D6E-409C-BE32-E72D297353CC}">
                  <c16:uniqueId val="{00000005-F190-4588-B48F-165A51DD2F9B}"/>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3-F190-4588-B48F-165A51DD2F9B}"/>
                </c:ext>
              </c:extLst>
            </c:dLbl>
            <c:dLbl>
              <c:idx val="2"/>
              <c:delete val="1"/>
              <c:extLst>
                <c:ext xmlns:c15="http://schemas.microsoft.com/office/drawing/2012/chart" uri="{CE6537A1-D6FC-4f65-9D91-7224C49458BB}"/>
                <c:ext xmlns:c16="http://schemas.microsoft.com/office/drawing/2014/chart" uri="{C3380CC4-5D6E-409C-BE32-E72D297353CC}">
                  <c16:uniqueId val="{00000004-F190-4588-B48F-165A51DD2F9B}"/>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0</c:v>
                </c:pt>
                <c:pt idx="1">
                  <c:v>0</c:v>
                </c:pt>
                <c:pt idx="2">
                  <c:v>0</c:v>
                </c:pt>
              </c:numCache>
            </c:numRef>
          </c:xVal>
          <c:yVal>
            <c:numRef>
              <c:f>'R2'!$I$5:$I$7</c:f>
              <c:numCache>
                <c:formatCode>0.0_ </c:formatCode>
                <c:ptCount val="3"/>
                <c:pt idx="0">
                  <c:v>0</c:v>
                </c:pt>
                <c:pt idx="1">
                  <c:v>1.2153167836658598</c:v>
                </c:pt>
                <c:pt idx="2">
                  <c:v>1.2153167836658598</c:v>
                </c:pt>
              </c:numCache>
            </c:numRef>
          </c:yVal>
          <c:smooth val="0"/>
          <c:extLst>
            <c:ext xmlns:c16="http://schemas.microsoft.com/office/drawing/2014/chart" uri="{C3380CC4-5D6E-409C-BE32-E72D297353CC}">
              <c16:uniqueId val="{00000006-F190-4588-B48F-165A51DD2F9B}"/>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0.000</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0BE5-4436-B61C-AD7549996720}"/>
              </c:ext>
            </c:extLst>
          </c:dPt>
          <c:dLbls>
            <c:delete val="1"/>
          </c:dLbls>
          <c:val>
            <c:numRef>
              <c:f>info!$V$35</c:f>
              <c:numCache>
                <c:formatCode>0.000</c:formatCode>
                <c:ptCount val="1"/>
                <c:pt idx="0">
                  <c:v>0</c:v>
                </c:pt>
              </c:numCache>
            </c:numRef>
          </c:val>
          <c:extLst>
            <c:ext xmlns:c16="http://schemas.microsoft.com/office/drawing/2014/chart" uri="{C3380CC4-5D6E-409C-BE32-E72D297353CC}">
              <c16:uniqueId val="{00000002-0BE5-4436-B61C-AD7549996720}"/>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0C0D-408C-9656-197B2FE87802}"/>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0C0D-408C-9656-197B2FE87802}"/>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0C0D-408C-9656-197B2FE87802}"/>
            </c:ext>
          </c:extLst>
        </c:ser>
        <c:ser>
          <c:idx val="5"/>
          <c:order val="3"/>
          <c:tx>
            <c:strRef>
              <c:f>'R3'!$I$5</c:f>
              <c:strCache>
                <c:ptCount val="1"/>
                <c:pt idx="0">
                  <c:v>활력도 
0</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0C0D-408C-9656-197B2FE87802}"/>
              </c:ext>
            </c:extLst>
          </c:dPt>
          <c:dPt>
            <c:idx val="2"/>
            <c:bubble3D val="0"/>
            <c:extLst>
              <c:ext xmlns:c16="http://schemas.microsoft.com/office/drawing/2014/chart" uri="{C3380CC4-5D6E-409C-BE32-E72D297353CC}">
                <c16:uniqueId val="{00000004-0C0D-408C-9656-197B2FE87802}"/>
              </c:ext>
            </c:extLst>
          </c:dPt>
          <c:dLbls>
            <c:dLbl>
              <c:idx val="0"/>
              <c:delete val="1"/>
              <c:extLst>
                <c:ext xmlns:c15="http://schemas.microsoft.com/office/drawing/2012/chart" uri="{CE6537A1-D6FC-4f65-9D91-7224C49458BB}"/>
                <c:ext xmlns:c16="http://schemas.microsoft.com/office/drawing/2014/chart" uri="{C3380CC4-5D6E-409C-BE32-E72D297353CC}">
                  <c16:uniqueId val="{00000005-0C0D-408C-9656-197B2FE87802}"/>
                </c:ext>
              </c:extLst>
            </c:dLbl>
            <c:dLbl>
              <c:idx val="2"/>
              <c:delete val="1"/>
              <c:extLst>
                <c:ext xmlns:c15="http://schemas.microsoft.com/office/drawing/2012/chart" uri="{CE6537A1-D6FC-4f65-9D91-7224C49458BB}"/>
                <c:ext xmlns:c16="http://schemas.microsoft.com/office/drawing/2014/chart" uri="{C3380CC4-5D6E-409C-BE32-E72D297353CC}">
                  <c16:uniqueId val="{00000004-0C0D-408C-9656-197B2FE87802}"/>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0</c:v>
                </c:pt>
                <c:pt idx="1">
                  <c:v>0</c:v>
                </c:pt>
                <c:pt idx="2">
                  <c:v>0</c:v>
                </c:pt>
              </c:numCache>
            </c:numRef>
          </c:xVal>
          <c:yVal>
            <c:numRef>
              <c:f>'R3'!$I$6:$I$8</c:f>
              <c:numCache>
                <c:formatCode>0.0_ </c:formatCode>
                <c:ptCount val="3"/>
                <c:pt idx="0">
                  <c:v>0</c:v>
                </c:pt>
                <c:pt idx="1">
                  <c:v>0.38478836223957635</c:v>
                </c:pt>
                <c:pt idx="2">
                  <c:v>0.38478836223957635</c:v>
                </c:pt>
              </c:numCache>
            </c:numRef>
          </c:yVal>
          <c:smooth val="0"/>
          <c:extLst>
            <c:ext xmlns:c16="http://schemas.microsoft.com/office/drawing/2014/chart" uri="{C3380CC4-5D6E-409C-BE32-E72D297353CC}">
              <c16:uniqueId val="{00000006-0C0D-408C-9656-197B2FE87802}"/>
            </c:ext>
          </c:extLst>
        </c:ser>
        <c:dLbls>
          <c:showLegendKey val="0"/>
          <c:showVal val="0"/>
          <c:showCatName val="0"/>
          <c:showSerName val="0"/>
          <c:showPercent val="0"/>
          <c:showBubbleSize val="0"/>
        </c:dLbls>
        <c:axId val="211093760"/>
        <c:axId val="211094336"/>
      </c:scatterChart>
      <c:valAx>
        <c:axId val="211093760"/>
        <c:scaling>
          <c:orientation val="minMax"/>
          <c:max val="3"/>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0_ " sourceLinked="1"/>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5571-45C1-8105-159695F921E6}"/>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5571-45C1-8105-159695F921E6}"/>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5571-45C1-8105-159695F921E6}"/>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5571-45C1-8105-159695F921E6}"/>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4-5571-45C1-8105-159695F921E6}"/>
              </c:ext>
            </c:extLst>
          </c:dPt>
          <c:xVal>
            <c:numRef>
              <c:f>'R'!$H$5:$H$7</c:f>
              <c:numCache>
                <c:formatCode>General</c:formatCode>
                <c:ptCount val="3"/>
                <c:pt idx="0">
                  <c:v>-0.56713510213124341</c:v>
                </c:pt>
                <c:pt idx="1">
                  <c:v>-0.56713510213124341</c:v>
                </c:pt>
                <c:pt idx="2">
                  <c:v>-7</c:v>
                </c:pt>
              </c:numCache>
            </c:numRef>
          </c:xVal>
          <c:yVal>
            <c:numRef>
              <c:f>'R'!$I$5:$I$7</c:f>
              <c:numCache>
                <c:formatCode>0.0_ </c:formatCode>
                <c:ptCount val="3"/>
                <c:pt idx="0">
                  <c:v>0</c:v>
                </c:pt>
                <c:pt idx="1">
                  <c:v>50.221824196374556</c:v>
                </c:pt>
                <c:pt idx="2">
                  <c:v>50.221824196374556</c:v>
                </c:pt>
              </c:numCache>
            </c:numRef>
          </c:yVal>
          <c:smooth val="0"/>
          <c:extLst>
            <c:ext xmlns:c16="http://schemas.microsoft.com/office/drawing/2014/chart" uri="{C3380CC4-5D6E-409C-BE32-E72D297353CC}">
              <c16:uniqueId val="{00000005-5571-45C1-8105-159695F921E6}"/>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6-5571-45C1-8105-159695F921E6}"/>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7-5571-45C1-8105-159695F921E6}"/>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9-5571-45C1-8105-159695F921E6}"/>
              </c:ext>
            </c:extLst>
          </c:dPt>
          <c:dPt>
            <c:idx val="2"/>
            <c:bubble3D val="0"/>
            <c:spPr>
              <a:ln w="6350">
                <a:solidFill>
                  <a:srgbClr val="EAEAEA"/>
                </a:solidFill>
                <a:prstDash val="dash"/>
              </a:ln>
            </c:spPr>
            <c:extLst>
              <c:ext xmlns:c16="http://schemas.microsoft.com/office/drawing/2014/chart" uri="{C3380CC4-5D6E-409C-BE32-E72D297353CC}">
                <c16:uniqueId val="{0000000B-5571-45C1-8105-159695F921E6}"/>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C-5571-45C1-8105-159695F921E6}"/>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-0.56713510213124341</c:v>
                </c:pt>
              </c:numCache>
            </c:numRef>
          </c:xVal>
          <c:yVal>
            <c:numRef>
              <c:f>'R'!$I$4</c:f>
              <c:numCache>
                <c:formatCode>0.00_ </c:formatCode>
                <c:ptCount val="1"/>
                <c:pt idx="0">
                  <c:v>50.221824196374556</c:v>
                </c:pt>
              </c:numCache>
            </c:numRef>
          </c:yVal>
          <c:smooth val="0"/>
          <c:extLst>
            <c:ext xmlns:c16="http://schemas.microsoft.com/office/drawing/2014/chart" uri="{C3380CC4-5D6E-409C-BE32-E72D297353CC}">
              <c16:uniqueId val="{0000000D-5571-45C1-8105-159695F921E6}"/>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0.00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0-111C-4A5A-BEA9-DB903D167BA1}"/>
              </c:ext>
            </c:extLst>
          </c:dPt>
          <c:dLbls>
            <c:delete val="1"/>
          </c:dLbls>
          <c:val>
            <c:numRef>
              <c:f>info!$W$36</c:f>
              <c:numCache>
                <c:formatCode>0.00_ </c:formatCode>
                <c:ptCount val="1"/>
                <c:pt idx="0">
                  <c:v>0</c:v>
                </c:pt>
              </c:numCache>
            </c:numRef>
          </c:val>
          <c:extLst>
            <c:ext xmlns:c16="http://schemas.microsoft.com/office/drawing/2014/chart" uri="{C3380CC4-5D6E-409C-BE32-E72D297353CC}">
              <c16:uniqueId val="{00000001-111C-4A5A-BEA9-DB903D167BA1}"/>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1"/>
                <c:pt idx="0">
                  <c:v>0</c:v>
                </c:pt>
              </c:numCache>
            </c:numRef>
          </c:xVal>
          <c:yVal>
            <c:numRef>
              <c:f>[0]!FT_PH</c:f>
              <c:numCache>
                <c:formatCode>0.00</c:formatCode>
                <c:ptCount val="1"/>
                <c:pt idx="0">
                  <c:v>0</c:v>
                </c:pt>
              </c:numCache>
            </c:numRef>
          </c:yVal>
          <c:smooth val="0"/>
          <c:extLst>
            <c:ext xmlns:c16="http://schemas.microsoft.com/office/drawing/2014/chart" uri="{C3380CC4-5D6E-409C-BE32-E72D297353CC}">
              <c16:uniqueId val="{00000000-7C0E-4903-B78C-4E13BAA7B416}"/>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#N/A</c:v>
                </c:pt>
                <c:pt idx="1">
                  <c:v>#N/A</c:v>
                </c:pt>
              </c:numCache>
            </c:numRef>
          </c:xVal>
          <c:yVal>
            <c:numRef>
              <c:f>info!$W$2:$W$3</c:f>
              <c:numCache>
                <c:formatCode>0.00</c:formatCode>
                <c:ptCount val="2"/>
                <c:pt idx="0">
                  <c:v>#N/A</c:v>
                </c:pt>
                <c:pt idx="1">
                  <c:v>#N/A</c:v>
                </c:pt>
              </c:numCache>
            </c:numRef>
          </c:yVal>
          <c:smooth val="0"/>
          <c:extLst>
            <c:ext xmlns:c16="http://schemas.microsoft.com/office/drawing/2014/chart" uri="{C3380CC4-5D6E-409C-BE32-E72D297353CC}">
              <c16:uniqueId val="{00000001-7C0E-4903-B78C-4E13BAA7B416}"/>
            </c:ext>
          </c:extLst>
        </c:ser>
        <c:ser>
          <c:idx val="2"/>
          <c:order val="2"/>
          <c:tx>
            <c:v>minmax_psy</c:v>
          </c:tx>
          <c:spPr>
            <a:ln w="25400">
              <a:noFill/>
              <a:prstDash val="sysDot"/>
            </a:ln>
          </c:spPr>
          <c:marker>
            <c:symbol val="none"/>
          </c:marker>
          <c:xVal>
            <c:numRef>
              <c:f>info!$V$15:$V$16</c:f>
              <c:numCache>
                <c:formatCode>0.00_ </c:formatCode>
                <c:ptCount val="2"/>
                <c:pt idx="0">
                  <c:v>0</c:v>
                </c:pt>
                <c:pt idx="1">
                  <c:v>0</c:v>
                </c:pt>
              </c:numCache>
            </c:numRef>
          </c:xVal>
          <c:yVal>
            <c:numRef>
              <c:f>info!$W$15:$W$16</c:f>
              <c:numCache>
                <c:formatCode>0.00_ </c:formatCode>
                <c:ptCount val="2"/>
                <c:pt idx="0">
                  <c:v>0</c:v>
                </c:pt>
                <c:pt idx="1">
                  <c:v>0</c:v>
                </c:pt>
              </c:numCache>
            </c:numRef>
          </c:yVal>
          <c:smooth val="0"/>
          <c:extLst>
            <c:ext xmlns:c16="http://schemas.microsoft.com/office/drawing/2014/chart" uri="{C3380CC4-5D6E-409C-BE32-E72D297353CC}">
              <c16:uniqueId val="{00000002-7C0E-4903-B78C-4E13BAA7B416}"/>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0</c:v>
                </c:pt>
              </c:numCache>
            </c:numRef>
          </c:xVal>
          <c:yVal>
            <c:numRef>
              <c:f>info!$N$9</c:f>
              <c:numCache>
                <c:formatCode>0.0</c:formatCode>
                <c:ptCount val="1"/>
                <c:pt idx="0">
                  <c:v>0</c:v>
                </c:pt>
              </c:numCache>
            </c:numRef>
          </c:yVal>
          <c:smooth val="1"/>
          <c:extLst>
            <c:ext xmlns:c16="http://schemas.microsoft.com/office/drawing/2014/chart" uri="{C3380CC4-5D6E-409C-BE32-E72D297353CC}">
              <c16:uniqueId val="{00000003-7C0E-4903-B78C-4E13BAA7B416}"/>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1C8-43A1-83FD-E61F66BB0603}"/>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1C8-43A1-83FD-E61F66BB0603}"/>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17.953800000000001</c:v>
                </c:pt>
                <c:pt idx="1">
                  <c:v>0</c:v>
                </c:pt>
                <c:pt idx="2">
                  <c:v>19.391100000000002</c:v>
                </c:pt>
                <c:pt idx="3">
                  <c:v>25.867899999999999</c:v>
                </c:pt>
                <c:pt idx="4">
                  <c:v>55.218499999999999</c:v>
                </c:pt>
                <c:pt idx="5">
                  <c:v>86.099000000000004</c:v>
                </c:pt>
                <c:pt idx="6">
                  <c:v>11.7318</c:v>
                </c:pt>
                <c:pt idx="7">
                  <c:v>70.658799999999999</c:v>
                </c:pt>
                <c:pt idx="8">
                  <c:v>24.653199999999998</c:v>
                </c:pt>
                <c:pt idx="9">
                  <c:v>16.644100000000002</c:v>
                </c:pt>
              </c:numCache>
            </c:numRef>
          </c:val>
          <c:extLst>
            <c:ext xmlns:c16="http://schemas.microsoft.com/office/drawing/2014/chart" uri="{C3380CC4-5D6E-409C-BE32-E72D297353CC}">
              <c16:uniqueId val="{00000002-51C8-43A1-83FD-E61F66BB0603}"/>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7C95-4E14-B919-3246EA64919F}"/>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7C95-4E14-B919-3246EA64919F}"/>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7C95-4E14-B919-3246EA64919F}"/>
            </c:ext>
          </c:extLst>
        </c:ser>
        <c:ser>
          <c:idx val="5"/>
          <c:order val="3"/>
          <c:tx>
            <c:strRef>
              <c:f>'R2'!$I$4</c:f>
              <c:strCache>
                <c:ptCount val="1"/>
                <c:pt idx="0">
                  <c:v>집중도 
0</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4-7C95-4E14-B919-3246EA64919F}"/>
              </c:ext>
            </c:extLst>
          </c:dPt>
          <c:dPt>
            <c:idx val="2"/>
            <c:bubble3D val="0"/>
            <c:extLst>
              <c:ext xmlns:c16="http://schemas.microsoft.com/office/drawing/2014/chart" uri="{C3380CC4-5D6E-409C-BE32-E72D297353CC}">
                <c16:uniqueId val="{00000005-7C95-4E14-B919-3246EA64919F}"/>
              </c:ext>
            </c:extLst>
          </c:dPt>
          <c:dLbls>
            <c:dLbl>
              <c:idx val="0"/>
              <c:delete val="1"/>
              <c:extLst>
                <c:ext xmlns:c15="http://schemas.microsoft.com/office/drawing/2012/chart" uri="{CE6537A1-D6FC-4f65-9D91-7224C49458BB}"/>
                <c:ext xmlns:c16="http://schemas.microsoft.com/office/drawing/2014/chart" uri="{C3380CC4-5D6E-409C-BE32-E72D297353CC}">
                  <c16:uniqueId val="{00000006-7C95-4E14-B919-3246EA64919F}"/>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4-7C95-4E14-B919-3246EA64919F}"/>
                </c:ext>
              </c:extLst>
            </c:dLbl>
            <c:dLbl>
              <c:idx val="2"/>
              <c:delete val="1"/>
              <c:extLst>
                <c:ext xmlns:c15="http://schemas.microsoft.com/office/drawing/2012/chart" uri="{CE6537A1-D6FC-4f65-9D91-7224C49458BB}"/>
                <c:ext xmlns:c16="http://schemas.microsoft.com/office/drawing/2014/chart" uri="{C3380CC4-5D6E-409C-BE32-E72D297353CC}">
                  <c16:uniqueId val="{00000005-7C95-4E14-B919-3246EA64919F}"/>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0</c:v>
                </c:pt>
                <c:pt idx="1">
                  <c:v>0</c:v>
                </c:pt>
                <c:pt idx="2">
                  <c:v>0</c:v>
                </c:pt>
              </c:numCache>
            </c:numRef>
          </c:xVal>
          <c:yVal>
            <c:numRef>
              <c:f>'R2'!$I$5:$I$7</c:f>
              <c:numCache>
                <c:formatCode>0.0_ </c:formatCode>
                <c:ptCount val="3"/>
                <c:pt idx="0">
                  <c:v>0</c:v>
                </c:pt>
                <c:pt idx="1">
                  <c:v>1.2153167836658598</c:v>
                </c:pt>
                <c:pt idx="2">
                  <c:v>1.2153167836658598</c:v>
                </c:pt>
              </c:numCache>
            </c:numRef>
          </c:yVal>
          <c:smooth val="0"/>
          <c:extLst>
            <c:ext xmlns:c16="http://schemas.microsoft.com/office/drawing/2014/chart" uri="{C3380CC4-5D6E-409C-BE32-E72D297353CC}">
              <c16:uniqueId val="{00000007-7C95-4E14-B919-3246EA64919F}"/>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0.000</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BB9-43D2-A47E-D22977617447}"/>
              </c:ext>
            </c:extLst>
          </c:dPt>
          <c:dLbls>
            <c:delete val="1"/>
          </c:dLbls>
          <c:val>
            <c:numRef>
              <c:f>info!$V$35</c:f>
              <c:numCache>
                <c:formatCode>0.000</c:formatCode>
                <c:ptCount val="1"/>
                <c:pt idx="0">
                  <c:v>0</c:v>
                </c:pt>
              </c:numCache>
            </c:numRef>
          </c:val>
          <c:extLst>
            <c:ext xmlns:c16="http://schemas.microsoft.com/office/drawing/2014/chart" uri="{C3380CC4-5D6E-409C-BE32-E72D297353CC}">
              <c16:uniqueId val="{00000002-7BB9-43D2-A47E-D22977617447}"/>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A350-4822-AE05-6AD5DB6708C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A350-4822-AE05-6AD5DB6708C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A350-4822-AE05-6AD5DB6708C4}"/>
            </c:ext>
          </c:extLst>
        </c:ser>
        <c:ser>
          <c:idx val="5"/>
          <c:order val="3"/>
          <c:tx>
            <c:strRef>
              <c:f>'R3'!$I$5</c:f>
              <c:strCache>
                <c:ptCount val="1"/>
                <c:pt idx="0">
                  <c:v>활력도 
0</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A350-4822-AE05-6AD5DB6708C4}"/>
              </c:ext>
            </c:extLst>
          </c:dPt>
          <c:dPt>
            <c:idx val="2"/>
            <c:bubble3D val="0"/>
            <c:extLst>
              <c:ext xmlns:c16="http://schemas.microsoft.com/office/drawing/2014/chart" uri="{C3380CC4-5D6E-409C-BE32-E72D297353CC}">
                <c16:uniqueId val="{00000004-A350-4822-AE05-6AD5DB6708C4}"/>
              </c:ext>
            </c:extLst>
          </c:dPt>
          <c:dLbls>
            <c:dLbl>
              <c:idx val="0"/>
              <c:delete val="1"/>
              <c:extLst>
                <c:ext xmlns:c15="http://schemas.microsoft.com/office/drawing/2012/chart" uri="{CE6537A1-D6FC-4f65-9D91-7224C49458BB}"/>
                <c:ext xmlns:c16="http://schemas.microsoft.com/office/drawing/2014/chart" uri="{C3380CC4-5D6E-409C-BE32-E72D297353CC}">
                  <c16:uniqueId val="{00000005-A350-4822-AE05-6AD5DB6708C4}"/>
                </c:ext>
              </c:extLst>
            </c:dLbl>
            <c:dLbl>
              <c:idx val="2"/>
              <c:delete val="1"/>
              <c:extLst>
                <c:ext xmlns:c15="http://schemas.microsoft.com/office/drawing/2012/chart" uri="{CE6537A1-D6FC-4f65-9D91-7224C49458BB}"/>
                <c:ext xmlns:c16="http://schemas.microsoft.com/office/drawing/2014/chart" uri="{C3380CC4-5D6E-409C-BE32-E72D297353CC}">
                  <c16:uniqueId val="{00000004-A350-4822-AE05-6AD5DB6708C4}"/>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0</c:v>
                </c:pt>
                <c:pt idx="1">
                  <c:v>0</c:v>
                </c:pt>
                <c:pt idx="2">
                  <c:v>0</c:v>
                </c:pt>
              </c:numCache>
            </c:numRef>
          </c:xVal>
          <c:yVal>
            <c:numRef>
              <c:f>'R3'!$I$6:$I$8</c:f>
              <c:numCache>
                <c:formatCode>0.0_ </c:formatCode>
                <c:ptCount val="3"/>
                <c:pt idx="0">
                  <c:v>0</c:v>
                </c:pt>
                <c:pt idx="1">
                  <c:v>0.38478836223957635</c:v>
                </c:pt>
                <c:pt idx="2">
                  <c:v>0.38478836223957635</c:v>
                </c:pt>
              </c:numCache>
            </c:numRef>
          </c:yVal>
          <c:smooth val="0"/>
          <c:extLst>
            <c:ext xmlns:c16="http://schemas.microsoft.com/office/drawing/2014/chart" uri="{C3380CC4-5D6E-409C-BE32-E72D297353CC}">
              <c16:uniqueId val="{00000006-A350-4822-AE05-6AD5DB6708C4}"/>
            </c:ext>
          </c:extLst>
        </c:ser>
        <c:dLbls>
          <c:showLegendKey val="0"/>
          <c:showVal val="0"/>
          <c:showCatName val="0"/>
          <c:showSerName val="0"/>
          <c:showPercent val="0"/>
          <c:showBubbleSize val="0"/>
        </c:dLbls>
        <c:axId val="211093760"/>
        <c:axId val="211094336"/>
      </c:scatterChart>
      <c:valAx>
        <c:axId val="211093760"/>
        <c:scaling>
          <c:orientation val="minMax"/>
          <c:max val="4"/>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02FA-492F-9185-24E164F01324}"/>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02FA-492F-9185-24E164F01324}"/>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02FA-492F-9185-24E164F01324}"/>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02FA-492F-9185-24E164F01324}"/>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5-02FA-492F-9185-24E164F01324}"/>
              </c:ext>
            </c:extLst>
          </c:dPt>
          <c:xVal>
            <c:numRef>
              <c:f>'R'!$H$5:$H$7</c:f>
              <c:numCache>
                <c:formatCode>General</c:formatCode>
                <c:ptCount val="3"/>
                <c:pt idx="0">
                  <c:v>-0.56713510213124341</c:v>
                </c:pt>
                <c:pt idx="1">
                  <c:v>-0.56713510213124341</c:v>
                </c:pt>
                <c:pt idx="2">
                  <c:v>-7</c:v>
                </c:pt>
              </c:numCache>
            </c:numRef>
          </c:xVal>
          <c:yVal>
            <c:numRef>
              <c:f>'R'!$I$5:$I$7</c:f>
              <c:numCache>
                <c:formatCode>0.0_ </c:formatCode>
                <c:ptCount val="3"/>
                <c:pt idx="0">
                  <c:v>0</c:v>
                </c:pt>
                <c:pt idx="1">
                  <c:v>50.221824196374556</c:v>
                </c:pt>
                <c:pt idx="2">
                  <c:v>50.221824196374556</c:v>
                </c:pt>
              </c:numCache>
            </c:numRef>
          </c:yVal>
          <c:smooth val="0"/>
          <c:extLst>
            <c:ext xmlns:c16="http://schemas.microsoft.com/office/drawing/2014/chart" uri="{C3380CC4-5D6E-409C-BE32-E72D297353CC}">
              <c16:uniqueId val="{00000006-02FA-492F-9185-24E164F01324}"/>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02FA-492F-9185-24E164F01324}"/>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02FA-492F-9185-24E164F01324}"/>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02FA-492F-9185-24E164F01324}"/>
              </c:ext>
            </c:extLst>
          </c:dPt>
          <c:dPt>
            <c:idx val="2"/>
            <c:bubble3D val="0"/>
            <c:spPr>
              <a:ln w="6350">
                <a:solidFill>
                  <a:srgbClr val="EAEAEA"/>
                </a:solidFill>
                <a:prstDash val="dash"/>
              </a:ln>
            </c:spPr>
            <c:extLst>
              <c:ext xmlns:c16="http://schemas.microsoft.com/office/drawing/2014/chart" uri="{C3380CC4-5D6E-409C-BE32-E72D297353CC}">
                <c16:uniqueId val="{0000000C-02FA-492F-9185-24E164F01324}"/>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02FA-492F-9185-24E164F01324}"/>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-0.56713510213124341</c:v>
                </c:pt>
              </c:numCache>
            </c:numRef>
          </c:xVal>
          <c:yVal>
            <c:numRef>
              <c:f>'R'!$I$4</c:f>
              <c:numCache>
                <c:formatCode>0.00_ </c:formatCode>
                <c:ptCount val="1"/>
                <c:pt idx="0">
                  <c:v>50.221824196374556</c:v>
                </c:pt>
              </c:numCache>
            </c:numRef>
          </c:yVal>
          <c:smooth val="0"/>
          <c:extLst>
            <c:ext xmlns:c16="http://schemas.microsoft.com/office/drawing/2014/chart" uri="{C3380CC4-5D6E-409C-BE32-E72D297353CC}">
              <c16:uniqueId val="{0000000E-02FA-492F-9185-24E164F01324}"/>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8.8031056173844768E-2"/>
          <c:y val="9.9451928698487582E-2"/>
          <c:w val="0.76891524542695766"/>
          <c:h val="0.78555111890634044"/>
        </c:manualLayout>
      </c:layout>
      <c:scatterChart>
        <c:scatterStyle val="lineMarker"/>
        <c:varyColors val="0"/>
        <c:ser>
          <c:idx val="0"/>
          <c:order val="0"/>
          <c:tx>
            <c:v>E</c:v>
          </c:tx>
          <c:spPr>
            <a:ln w="19050" cap="rnd">
              <a:solidFill>
                <a:schemeClr val="accent1"/>
              </a:solidFill>
              <a:round/>
            </a:ln>
            <a:effectLst/>
          </c:spPr>
          <c:marker>
            <c:symbol val="none"/>
          </c:marker>
          <c:xVal>
            <c:numRef>
              <c:f>FT!$C$2:$C$2000</c:f>
              <c:numCache>
                <c:formatCode>General</c:formatCode>
                <c:ptCount val="1999"/>
                <c:pt idx="0">
                  <c:v>0</c:v>
                </c:pt>
              </c:numCache>
            </c:numRef>
          </c:xVal>
          <c:yVal>
            <c:numRef>
              <c:f>FT!$J$2:$J$2000</c:f>
              <c:numCache>
                <c:formatCode>General</c:formatCode>
                <c:ptCount val="199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931C-49C2-B3B6-DA4DBB01F42E}"/>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0</c:v>
                </c:pt>
              </c:numCache>
            </c:numRef>
          </c:yVal>
          <c:smooth val="0"/>
          <c:extLst>
            <c:ext xmlns:c16="http://schemas.microsoft.com/office/drawing/2014/chart" uri="{C3380CC4-5D6E-409C-BE32-E72D297353CC}">
              <c16:uniqueId val="{00000001-931C-49C2-B3B6-DA4DBB01F42E}"/>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0</c:v>
                </c:pt>
              </c:numCache>
            </c:numRef>
          </c:yVal>
          <c:smooth val="0"/>
          <c:extLst>
            <c:ext xmlns:c16="http://schemas.microsoft.com/office/drawing/2014/chart" uri="{C3380CC4-5D6E-409C-BE32-E72D297353CC}">
              <c16:uniqueId val="{00000002-931C-49C2-B3B6-DA4DBB01F42E}"/>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0</c:v>
                </c:pt>
              </c:numCache>
            </c:numRef>
          </c:yVal>
          <c:smooth val="0"/>
          <c:extLst>
            <c:ext xmlns:c16="http://schemas.microsoft.com/office/drawing/2014/chart" uri="{C3380CC4-5D6E-409C-BE32-E72D297353CC}">
              <c16:uniqueId val="{00000003-931C-49C2-B3B6-DA4DBB01F42E}"/>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0</c:v>
                </c:pt>
              </c:numCache>
            </c:numRef>
          </c:yVal>
          <c:smooth val="0"/>
          <c:extLst>
            <c:ext xmlns:c16="http://schemas.microsoft.com/office/drawing/2014/chart" uri="{C3380CC4-5D6E-409C-BE32-E72D297353CC}">
              <c16:uniqueId val="{00000004-931C-49C2-B3B6-DA4DBB01F42E}"/>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0</c:v>
                </c:pt>
              </c:numCache>
            </c:numRef>
          </c:yVal>
          <c:smooth val="0"/>
          <c:extLst>
            <c:ext xmlns:c16="http://schemas.microsoft.com/office/drawing/2014/chart" uri="{C3380CC4-5D6E-409C-BE32-E72D297353CC}">
              <c16:uniqueId val="{00000005-931C-49C2-B3B6-DA4DBB01F42E}"/>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0</c:v>
                </c:pt>
              </c:numCache>
            </c:numRef>
          </c:yVal>
          <c:smooth val="0"/>
          <c:extLst>
            <c:ext xmlns:c16="http://schemas.microsoft.com/office/drawing/2014/chart" uri="{C3380CC4-5D6E-409C-BE32-E72D297353CC}">
              <c16:uniqueId val="{00000006-931C-49C2-B3B6-DA4DBB01F42E}"/>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0</c:v>
                </c:pt>
              </c:numCache>
            </c:numRef>
          </c:yVal>
          <c:smooth val="0"/>
          <c:extLst>
            <c:ext xmlns:c16="http://schemas.microsoft.com/office/drawing/2014/chart" uri="{C3380CC4-5D6E-409C-BE32-E72D297353CC}">
              <c16:uniqueId val="{00000007-931C-49C2-B3B6-DA4DBB01F42E}"/>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0</c:v>
                </c:pt>
              </c:numCache>
            </c:numRef>
          </c:yVal>
          <c:smooth val="0"/>
          <c:extLst>
            <c:ext xmlns:c16="http://schemas.microsoft.com/office/drawing/2014/chart" uri="{C3380CC4-5D6E-409C-BE32-E72D297353CC}">
              <c16:uniqueId val="{00000008-931C-49C2-B3B6-DA4DBB01F42E}"/>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0</c:v>
                </c:pt>
              </c:numCache>
            </c:numRef>
          </c:yVal>
          <c:smooth val="0"/>
          <c:extLst>
            <c:ext xmlns:c16="http://schemas.microsoft.com/office/drawing/2014/chart" uri="{C3380CC4-5D6E-409C-BE32-E72D297353CC}">
              <c16:uniqueId val="{00000009-931C-49C2-B3B6-DA4DBB01F42E}"/>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0</c:v>
                </c:pt>
              </c:numCache>
            </c:numRef>
          </c:yVal>
          <c:smooth val="0"/>
          <c:extLst>
            <c:ext xmlns:c16="http://schemas.microsoft.com/office/drawing/2014/chart" uri="{C3380CC4-5D6E-409C-BE32-E72D297353CC}">
              <c16:uniqueId val="{0000000A-931C-49C2-B3B6-DA4DBB01F42E}"/>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0</c:v>
                </c:pt>
              </c:numCache>
            </c:numRef>
          </c:yVal>
          <c:smooth val="0"/>
          <c:extLst>
            <c:ext xmlns:c16="http://schemas.microsoft.com/office/drawing/2014/chart" uri="{C3380CC4-5D6E-409C-BE32-E72D297353CC}">
              <c16:uniqueId val="{0000000B-931C-49C2-B3B6-DA4DBB01F42E}"/>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0</c:v>
                </c:pt>
              </c:numCache>
            </c:numRef>
          </c:yVal>
          <c:smooth val="0"/>
          <c:extLst>
            <c:ext xmlns:c16="http://schemas.microsoft.com/office/drawing/2014/chart" uri="{C3380CC4-5D6E-409C-BE32-E72D297353CC}">
              <c16:uniqueId val="{0000000C-931C-49C2-B3B6-DA4DBB01F42E}"/>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0</c:v>
                </c:pt>
              </c:numCache>
            </c:numRef>
          </c:yVal>
          <c:smooth val="0"/>
          <c:extLst>
            <c:ext xmlns:c16="http://schemas.microsoft.com/office/drawing/2014/chart" uri="{C3380CC4-5D6E-409C-BE32-E72D297353CC}">
              <c16:uniqueId val="{0000000D-931C-49C2-B3B6-DA4DBB01F42E}"/>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0</c:v>
                </c:pt>
              </c:numCache>
            </c:numRef>
          </c:yVal>
          <c:smooth val="0"/>
          <c:extLst>
            <c:ext xmlns:c16="http://schemas.microsoft.com/office/drawing/2014/chart" uri="{C3380CC4-5D6E-409C-BE32-E72D297353CC}">
              <c16:uniqueId val="{0000000E-931C-49C2-B3B6-DA4DBB01F42E}"/>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0</c:v>
                </c:pt>
              </c:numCache>
            </c:numRef>
          </c:yVal>
          <c:smooth val="0"/>
          <c:extLst>
            <c:ext xmlns:c16="http://schemas.microsoft.com/office/drawing/2014/chart" uri="{C3380CC4-5D6E-409C-BE32-E72D297353CC}">
              <c16:uniqueId val="{0000000F-931C-49C2-B3B6-DA4DBB01F42E}"/>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0</c:v>
                </c:pt>
              </c:numCache>
            </c:numRef>
          </c:yVal>
          <c:smooth val="0"/>
          <c:extLst>
            <c:ext xmlns:c16="http://schemas.microsoft.com/office/drawing/2014/chart" uri="{C3380CC4-5D6E-409C-BE32-E72D297353CC}">
              <c16:uniqueId val="{00000010-931C-49C2-B3B6-DA4DBB01F42E}"/>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0</c:v>
                </c:pt>
              </c:numCache>
            </c:numRef>
          </c:yVal>
          <c:smooth val="0"/>
          <c:extLst>
            <c:ext xmlns:c16="http://schemas.microsoft.com/office/drawing/2014/chart" uri="{C3380CC4-5D6E-409C-BE32-E72D297353CC}">
              <c16:uniqueId val="{00000011-931C-49C2-B3B6-DA4DBB01F42E}"/>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0</c:v>
                </c:pt>
              </c:numCache>
            </c:numRef>
          </c:yVal>
          <c:smooth val="0"/>
          <c:extLst>
            <c:ext xmlns:c16="http://schemas.microsoft.com/office/drawing/2014/chart" uri="{C3380CC4-5D6E-409C-BE32-E72D297353CC}">
              <c16:uniqueId val="{00000012-931C-49C2-B3B6-DA4DBB01F42E}"/>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0</c:v>
                </c:pt>
              </c:numCache>
            </c:numRef>
          </c:yVal>
          <c:smooth val="0"/>
          <c:extLst>
            <c:ext xmlns:c16="http://schemas.microsoft.com/office/drawing/2014/chart" uri="{C3380CC4-5D6E-409C-BE32-E72D297353CC}">
              <c16:uniqueId val="{00000013-931C-49C2-B3B6-DA4DBB01F42E}"/>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0</c:v>
                </c:pt>
              </c:numCache>
            </c:numRef>
          </c:yVal>
          <c:smooth val="0"/>
          <c:extLst>
            <c:ext xmlns:c16="http://schemas.microsoft.com/office/drawing/2014/chart" uri="{C3380CC4-5D6E-409C-BE32-E72D297353CC}">
              <c16:uniqueId val="{00000014-931C-49C2-B3B6-DA4DBB01F42E}"/>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0</c:v>
                </c:pt>
              </c:numCache>
            </c:numRef>
          </c:yVal>
          <c:smooth val="0"/>
          <c:extLst>
            <c:ext xmlns:c16="http://schemas.microsoft.com/office/drawing/2014/chart" uri="{C3380CC4-5D6E-409C-BE32-E72D297353CC}">
              <c16:uniqueId val="{00000015-931C-49C2-B3B6-DA4DBB01F42E}"/>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0</c:v>
                </c:pt>
              </c:numCache>
            </c:numRef>
          </c:yVal>
          <c:smooth val="0"/>
          <c:extLst>
            <c:ext xmlns:c16="http://schemas.microsoft.com/office/drawing/2014/chart" uri="{C3380CC4-5D6E-409C-BE32-E72D297353CC}">
              <c16:uniqueId val="{00000016-931C-49C2-B3B6-DA4DBB01F42E}"/>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0</c:v>
                </c:pt>
              </c:numCache>
            </c:numRef>
          </c:yVal>
          <c:smooth val="0"/>
          <c:extLst>
            <c:ext xmlns:c16="http://schemas.microsoft.com/office/drawing/2014/chart" uri="{C3380CC4-5D6E-409C-BE32-E72D297353CC}">
              <c16:uniqueId val="{00000017-931C-49C2-B3B6-DA4DBB01F42E}"/>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0</c:v>
                </c:pt>
              </c:numCache>
            </c:numRef>
          </c:yVal>
          <c:smooth val="0"/>
          <c:extLst>
            <c:ext xmlns:c16="http://schemas.microsoft.com/office/drawing/2014/chart" uri="{C3380CC4-5D6E-409C-BE32-E72D297353CC}">
              <c16:uniqueId val="{00000018-931C-49C2-B3B6-DA4DBB01F42E}"/>
            </c:ext>
          </c:extLst>
        </c:ser>
        <c:dLbls>
          <c:showLegendKey val="0"/>
          <c:showVal val="0"/>
          <c:showCatName val="0"/>
          <c:showSerName val="0"/>
          <c:showPercent val="0"/>
          <c:showBubbleSize val="0"/>
        </c:dLbls>
        <c:axId val="211330176"/>
        <c:axId val="211330752"/>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FT!$C$2:$C$2000</c:f>
              <c:numCache>
                <c:formatCode>General</c:formatCode>
                <c:ptCount val="1999"/>
                <c:pt idx="0">
                  <c:v>0</c:v>
                </c:pt>
              </c:numCache>
            </c:numRef>
          </c:xVal>
          <c:yVal>
            <c:numRef>
              <c:f>FT!$K$2:$K$2000</c:f>
              <c:numCache>
                <c:formatCode>General</c:formatCode>
                <c:ptCount val="199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19-931C-49C2-B3B6-DA4DBB01F42E}"/>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0</c:v>
                </c:pt>
              </c:numCache>
            </c:numRef>
          </c:yVal>
          <c:smooth val="0"/>
          <c:extLst>
            <c:ext xmlns:c16="http://schemas.microsoft.com/office/drawing/2014/chart" uri="{C3380CC4-5D6E-409C-BE32-E72D297353CC}">
              <c16:uniqueId val="{0000001A-931C-49C2-B3B6-DA4DBB01F42E}"/>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0</c:v>
                </c:pt>
              </c:numCache>
            </c:numRef>
          </c:yVal>
          <c:smooth val="0"/>
          <c:extLst>
            <c:ext xmlns:c16="http://schemas.microsoft.com/office/drawing/2014/chart" uri="{C3380CC4-5D6E-409C-BE32-E72D297353CC}">
              <c16:uniqueId val="{0000001B-931C-49C2-B3B6-DA4DBB01F42E}"/>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0</c:v>
                </c:pt>
              </c:numCache>
            </c:numRef>
          </c:yVal>
          <c:smooth val="0"/>
          <c:extLst>
            <c:ext xmlns:c16="http://schemas.microsoft.com/office/drawing/2014/chart" uri="{C3380CC4-5D6E-409C-BE32-E72D297353CC}">
              <c16:uniqueId val="{0000001C-931C-49C2-B3B6-DA4DBB01F42E}"/>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0</c:v>
                </c:pt>
              </c:numCache>
            </c:numRef>
          </c:yVal>
          <c:smooth val="0"/>
          <c:extLst>
            <c:ext xmlns:c16="http://schemas.microsoft.com/office/drawing/2014/chart" uri="{C3380CC4-5D6E-409C-BE32-E72D297353CC}">
              <c16:uniqueId val="{0000001D-931C-49C2-B3B6-DA4DBB01F42E}"/>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0</c:v>
                </c:pt>
              </c:numCache>
            </c:numRef>
          </c:yVal>
          <c:smooth val="0"/>
          <c:extLst>
            <c:ext xmlns:c16="http://schemas.microsoft.com/office/drawing/2014/chart" uri="{C3380CC4-5D6E-409C-BE32-E72D297353CC}">
              <c16:uniqueId val="{0000001E-931C-49C2-B3B6-DA4DBB01F42E}"/>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0</c:v>
                </c:pt>
              </c:numCache>
            </c:numRef>
          </c:yVal>
          <c:smooth val="0"/>
          <c:extLst>
            <c:ext xmlns:c16="http://schemas.microsoft.com/office/drawing/2014/chart" uri="{C3380CC4-5D6E-409C-BE32-E72D297353CC}">
              <c16:uniqueId val="{0000001F-931C-49C2-B3B6-DA4DBB01F42E}"/>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0</c:v>
                </c:pt>
              </c:numCache>
            </c:numRef>
          </c:yVal>
          <c:smooth val="0"/>
          <c:extLst>
            <c:ext xmlns:c16="http://schemas.microsoft.com/office/drawing/2014/chart" uri="{C3380CC4-5D6E-409C-BE32-E72D297353CC}">
              <c16:uniqueId val="{00000020-931C-49C2-B3B6-DA4DBB01F42E}"/>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0</c:v>
                </c:pt>
              </c:numCache>
            </c:numRef>
          </c:yVal>
          <c:smooth val="0"/>
          <c:extLst>
            <c:ext xmlns:c16="http://schemas.microsoft.com/office/drawing/2014/chart" uri="{C3380CC4-5D6E-409C-BE32-E72D297353CC}">
              <c16:uniqueId val="{00000021-931C-49C2-B3B6-DA4DBB01F42E}"/>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0</c:v>
                </c:pt>
              </c:numCache>
            </c:numRef>
          </c:yVal>
          <c:smooth val="0"/>
          <c:extLst>
            <c:ext xmlns:c16="http://schemas.microsoft.com/office/drawing/2014/chart" uri="{C3380CC4-5D6E-409C-BE32-E72D297353CC}">
              <c16:uniqueId val="{00000022-931C-49C2-B3B6-DA4DBB01F42E}"/>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0</c:v>
                </c:pt>
              </c:numCache>
            </c:numRef>
          </c:yVal>
          <c:smooth val="0"/>
          <c:extLst>
            <c:ext xmlns:c16="http://schemas.microsoft.com/office/drawing/2014/chart" uri="{C3380CC4-5D6E-409C-BE32-E72D297353CC}">
              <c16:uniqueId val="{00000023-931C-49C2-B3B6-DA4DBB01F42E}"/>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0</c:v>
                </c:pt>
              </c:numCache>
            </c:numRef>
          </c:yVal>
          <c:smooth val="0"/>
          <c:extLst>
            <c:ext xmlns:c16="http://schemas.microsoft.com/office/drawing/2014/chart" uri="{C3380CC4-5D6E-409C-BE32-E72D297353CC}">
              <c16:uniqueId val="{00000024-931C-49C2-B3B6-DA4DBB01F42E}"/>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0</c:v>
                </c:pt>
              </c:numCache>
            </c:numRef>
          </c:yVal>
          <c:smooth val="0"/>
          <c:extLst>
            <c:ext xmlns:c16="http://schemas.microsoft.com/office/drawing/2014/chart" uri="{C3380CC4-5D6E-409C-BE32-E72D297353CC}">
              <c16:uniqueId val="{00000025-931C-49C2-B3B6-DA4DBB01F42E}"/>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0</c:v>
                </c:pt>
              </c:numCache>
            </c:numRef>
          </c:yVal>
          <c:smooth val="0"/>
          <c:extLst>
            <c:ext xmlns:c16="http://schemas.microsoft.com/office/drawing/2014/chart" uri="{C3380CC4-5D6E-409C-BE32-E72D297353CC}">
              <c16:uniqueId val="{00000026-931C-49C2-B3B6-DA4DBB01F42E}"/>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0</c:v>
                </c:pt>
              </c:numCache>
            </c:numRef>
          </c:yVal>
          <c:smooth val="0"/>
          <c:extLst>
            <c:ext xmlns:c16="http://schemas.microsoft.com/office/drawing/2014/chart" uri="{C3380CC4-5D6E-409C-BE32-E72D297353CC}">
              <c16:uniqueId val="{00000027-931C-49C2-B3B6-DA4DBB01F42E}"/>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0</c:v>
                </c:pt>
              </c:numCache>
            </c:numRef>
          </c:yVal>
          <c:smooth val="0"/>
          <c:extLst>
            <c:ext xmlns:c16="http://schemas.microsoft.com/office/drawing/2014/chart" uri="{C3380CC4-5D6E-409C-BE32-E72D297353CC}">
              <c16:uniqueId val="{00000028-931C-49C2-B3B6-DA4DBB01F42E}"/>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0</c:v>
                </c:pt>
              </c:numCache>
            </c:numRef>
          </c:yVal>
          <c:smooth val="0"/>
          <c:extLst>
            <c:ext xmlns:c16="http://schemas.microsoft.com/office/drawing/2014/chart" uri="{C3380CC4-5D6E-409C-BE32-E72D297353CC}">
              <c16:uniqueId val="{00000029-931C-49C2-B3B6-DA4DBB01F42E}"/>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0</c:v>
                </c:pt>
              </c:numCache>
            </c:numRef>
          </c:yVal>
          <c:smooth val="0"/>
          <c:extLst>
            <c:ext xmlns:c16="http://schemas.microsoft.com/office/drawing/2014/chart" uri="{C3380CC4-5D6E-409C-BE32-E72D297353CC}">
              <c16:uniqueId val="{0000002A-931C-49C2-B3B6-DA4DBB01F42E}"/>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0</c:v>
                </c:pt>
              </c:numCache>
            </c:numRef>
          </c:yVal>
          <c:smooth val="0"/>
          <c:extLst>
            <c:ext xmlns:c16="http://schemas.microsoft.com/office/drawing/2014/chart" uri="{C3380CC4-5D6E-409C-BE32-E72D297353CC}">
              <c16:uniqueId val="{0000002B-931C-49C2-B3B6-DA4DBB01F42E}"/>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0</c:v>
                </c:pt>
              </c:numCache>
            </c:numRef>
          </c:yVal>
          <c:smooth val="0"/>
          <c:extLst>
            <c:ext xmlns:c16="http://schemas.microsoft.com/office/drawing/2014/chart" uri="{C3380CC4-5D6E-409C-BE32-E72D297353CC}">
              <c16:uniqueId val="{0000002C-931C-49C2-B3B6-DA4DBB01F42E}"/>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0</c:v>
                </c:pt>
              </c:numCache>
            </c:numRef>
          </c:yVal>
          <c:smooth val="0"/>
          <c:extLst>
            <c:ext xmlns:c16="http://schemas.microsoft.com/office/drawing/2014/chart" uri="{C3380CC4-5D6E-409C-BE32-E72D297353CC}">
              <c16:uniqueId val="{0000002D-931C-49C2-B3B6-DA4DBB01F42E}"/>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0</c:v>
                </c:pt>
              </c:numCache>
            </c:numRef>
          </c:yVal>
          <c:smooth val="0"/>
          <c:extLst>
            <c:ext xmlns:c16="http://schemas.microsoft.com/office/drawing/2014/chart" uri="{C3380CC4-5D6E-409C-BE32-E72D297353CC}">
              <c16:uniqueId val="{0000002E-931C-49C2-B3B6-DA4DBB01F42E}"/>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0</c:v>
                </c:pt>
              </c:numCache>
            </c:numRef>
          </c:yVal>
          <c:smooth val="0"/>
          <c:extLst>
            <c:ext xmlns:c16="http://schemas.microsoft.com/office/drawing/2014/chart" uri="{C3380CC4-5D6E-409C-BE32-E72D297353CC}">
              <c16:uniqueId val="{0000002F-931C-49C2-B3B6-DA4DBB01F42E}"/>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0</c:v>
                </c:pt>
              </c:numCache>
            </c:numRef>
          </c:yVal>
          <c:smooth val="0"/>
          <c:extLst>
            <c:ext xmlns:c16="http://schemas.microsoft.com/office/drawing/2014/chart" uri="{C3380CC4-5D6E-409C-BE32-E72D297353CC}">
              <c16:uniqueId val="{00000030-931C-49C2-B3B6-DA4DBB01F42E}"/>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0</c:v>
                </c:pt>
              </c:numCache>
            </c:numRef>
          </c:yVal>
          <c:smooth val="0"/>
          <c:extLst>
            <c:ext xmlns:c16="http://schemas.microsoft.com/office/drawing/2014/chart" uri="{C3380CC4-5D6E-409C-BE32-E72D297353CC}">
              <c16:uniqueId val="{00000031-931C-49C2-B3B6-DA4DBB01F42E}"/>
            </c:ext>
          </c:extLst>
        </c:ser>
        <c:dLbls>
          <c:showLegendKey val="0"/>
          <c:showVal val="0"/>
          <c:showCatName val="0"/>
          <c:showSerName val="0"/>
          <c:showPercent val="0"/>
          <c:showBubbleSize val="0"/>
        </c:dLbls>
        <c:axId val="211331904"/>
        <c:axId val="211331328"/>
      </c:scatterChart>
      <c:valAx>
        <c:axId val="211330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752"/>
        <c:crosses val="autoZero"/>
        <c:crossBetween val="midCat"/>
      </c:valAx>
      <c:valAx>
        <c:axId val="211330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176"/>
        <c:crosses val="autoZero"/>
        <c:crossBetween val="midCat"/>
      </c:valAx>
      <c:valAx>
        <c:axId val="211331328"/>
        <c:scaling>
          <c:orientation val="minMax"/>
        </c:scaling>
        <c:delete val="0"/>
        <c:axPos val="r"/>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1904"/>
        <c:crosses val="max"/>
        <c:crossBetween val="midCat"/>
      </c:valAx>
      <c:valAx>
        <c:axId val="211331904"/>
        <c:scaling>
          <c:orientation val="minMax"/>
        </c:scaling>
        <c:delete val="1"/>
        <c:axPos val="b"/>
        <c:numFmt formatCode="General" sourceLinked="1"/>
        <c:majorTickMark val="out"/>
        <c:minorTickMark val="none"/>
        <c:tickLblPos val="none"/>
        <c:crossAx val="211331328"/>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2"/>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903903766827447E-2"/>
          <c:y val="7.9279279279279274E-2"/>
          <c:w val="0.8493415881952"/>
          <c:h val="0.7583889286566452"/>
        </c:manualLayout>
      </c:layout>
      <c:scatterChart>
        <c:scatterStyle val="lineMarker"/>
        <c:varyColors val="0"/>
        <c:ser>
          <c:idx val="0"/>
          <c:order val="0"/>
          <c:tx>
            <c:v>correl</c:v>
          </c:tx>
          <c:spPr>
            <a:ln w="22225">
              <a:solidFill>
                <a:schemeClr val="accent6"/>
              </a:solidFill>
            </a:ln>
          </c:spPr>
          <c:marker>
            <c:symbol val="none"/>
          </c:marker>
          <c:xVal>
            <c:numRef>
              <c:f>FT!$C$2:$C$2000</c:f>
              <c:numCache>
                <c:formatCode>General</c:formatCode>
                <c:ptCount val="1999"/>
                <c:pt idx="0">
                  <c:v>0</c:v>
                </c:pt>
              </c:numCache>
            </c:numRef>
          </c:xVal>
          <c:yVal>
            <c:numRef>
              <c:f>FT!$L$2:$L$2000</c:f>
              <c:numCache>
                <c:formatCode>General</c:formatCode>
                <c:ptCount val="199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B765-4D72-962C-A0F4AF4D0D5C}"/>
            </c:ext>
          </c:extLst>
        </c:ser>
        <c:dLbls>
          <c:showLegendKey val="0"/>
          <c:showVal val="0"/>
          <c:showCatName val="0"/>
          <c:showSerName val="0"/>
          <c:showPercent val="0"/>
          <c:showBubbleSize val="0"/>
        </c:dLbls>
        <c:axId val="211332480"/>
        <c:axId val="211333632"/>
      </c:scatterChart>
      <c:valAx>
        <c:axId val="211332480"/>
        <c:scaling>
          <c:orientation val="minMax"/>
        </c:scaling>
        <c:delete val="0"/>
        <c:axPos val="b"/>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3632"/>
        <c:crosses val="autoZero"/>
        <c:crossBetween val="midCat"/>
      </c:valAx>
      <c:valAx>
        <c:axId val="211333632"/>
        <c:scaling>
          <c:orientation val="minMax"/>
          <c:min val="0"/>
        </c:scaling>
        <c:delete val="0"/>
        <c:axPos val="l"/>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2480"/>
        <c:crosses val="autoZero"/>
        <c:crossBetween val="midCat"/>
      </c:valAx>
      <c:spPr>
        <a:ln>
          <a:solidFill>
            <a:schemeClr val="bg1">
              <a:lumMod val="85000"/>
            </a:schemeClr>
          </a:solidFill>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324454658478687E-2"/>
          <c:y val="3.6877545479229001E-2"/>
          <c:w val="0.95277777777777772"/>
          <c:h val="0.80763123359584843"/>
        </c:manualLayout>
      </c:layout>
      <c:scatterChart>
        <c:scatterStyle val="lineMarker"/>
        <c:varyColors val="0"/>
        <c:ser>
          <c:idx val="0"/>
          <c:order val="0"/>
          <c:tx>
            <c:strRef>
              <c:f>info!$C$1</c:f>
              <c:strCache>
                <c:ptCount val="1"/>
                <c:pt idx="0">
                  <c:v>FH_h</c:v>
                </c:pt>
              </c:strCache>
            </c:strRef>
          </c:tx>
          <c:spPr>
            <a:ln>
              <a:solidFill>
                <a:srgbClr val="00B050"/>
              </a:solidFill>
            </a:ln>
          </c:spPr>
          <c:marker>
            <c:symbol val="none"/>
          </c:marker>
          <c:xVal>
            <c:numRef>
              <c:f>info!$B$2:$B$257</c:f>
              <c:numCache>
                <c:formatCode>0.00</c:formatCode>
                <c:ptCount val="25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xVal>
          <c:yVal>
            <c:numRef>
              <c:f>info!$C$2:$C$257</c:f>
              <c:numCache>
                <c:formatCode>0.00</c:formatCode>
                <c:ptCount val="25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7602-4DB7-B9B1-6BB494850DE4}"/>
            </c:ext>
          </c:extLst>
        </c:ser>
        <c:ser>
          <c:idx val="1"/>
          <c:order val="1"/>
          <c:tx>
            <c:v>snormal</c:v>
          </c:tx>
          <c:spPr>
            <a:ln w="25400">
              <a:solidFill>
                <a:srgbClr val="FF6600"/>
              </a:solidFill>
              <a:prstDash val="sysDash"/>
            </a:ln>
          </c:spPr>
          <c:marker>
            <c:symbol val="none"/>
          </c:marker>
          <c:xVal>
            <c:numRef>
              <c:f>info!$B$2:$B$257</c:f>
              <c:numCache>
                <c:formatCode>0.00</c:formatCode>
                <c:ptCount val="25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xVal>
          <c:yVal>
            <c:numRef>
              <c:f>info!$E$2:$E$257</c:f>
              <c:numCache>
                <c:formatCode>0.00</c:formatCode>
                <c:ptCount val="256"/>
                <c:pt idx="0">
                  <c:v>1.191292122966256E-5</c:v>
                </c:pt>
                <c:pt idx="1">
                  <c:v>1.191292122966256E-5</c:v>
                </c:pt>
                <c:pt idx="2">
                  <c:v>1.191292122966256E-5</c:v>
                </c:pt>
                <c:pt idx="3">
                  <c:v>1.191292122966256E-5</c:v>
                </c:pt>
                <c:pt idx="4">
                  <c:v>1.191292122966256E-5</c:v>
                </c:pt>
                <c:pt idx="5">
                  <c:v>1.191292122966256E-5</c:v>
                </c:pt>
                <c:pt idx="6">
                  <c:v>1.191292122966256E-5</c:v>
                </c:pt>
                <c:pt idx="7">
                  <c:v>1.191292122966256E-5</c:v>
                </c:pt>
                <c:pt idx="8">
                  <c:v>1.191292122966256E-5</c:v>
                </c:pt>
                <c:pt idx="9">
                  <c:v>1.191292122966256E-5</c:v>
                </c:pt>
                <c:pt idx="10">
                  <c:v>1.191292122966256E-5</c:v>
                </c:pt>
                <c:pt idx="11">
                  <c:v>1.191292122966256E-5</c:v>
                </c:pt>
                <c:pt idx="12">
                  <c:v>1.191292122966256E-5</c:v>
                </c:pt>
                <c:pt idx="13">
                  <c:v>1.191292122966256E-5</c:v>
                </c:pt>
                <c:pt idx="14">
                  <c:v>1.191292122966256E-5</c:v>
                </c:pt>
                <c:pt idx="15">
                  <c:v>1.191292122966256E-5</c:v>
                </c:pt>
                <c:pt idx="16">
                  <c:v>1.191292122966256E-5</c:v>
                </c:pt>
                <c:pt idx="17">
                  <c:v>1.191292122966256E-5</c:v>
                </c:pt>
                <c:pt idx="18">
                  <c:v>1.191292122966256E-5</c:v>
                </c:pt>
                <c:pt idx="19">
                  <c:v>1.191292122966256E-5</c:v>
                </c:pt>
                <c:pt idx="20">
                  <c:v>1.191292122966256E-5</c:v>
                </c:pt>
                <c:pt idx="21">
                  <c:v>1.191292122966256E-5</c:v>
                </c:pt>
                <c:pt idx="22">
                  <c:v>1.191292122966256E-5</c:v>
                </c:pt>
                <c:pt idx="23">
                  <c:v>1.191292122966256E-5</c:v>
                </c:pt>
                <c:pt idx="24">
                  <c:v>1.191292122966256E-5</c:v>
                </c:pt>
                <c:pt idx="25">
                  <c:v>1.191292122966256E-5</c:v>
                </c:pt>
                <c:pt idx="26">
                  <c:v>1.191292122966256E-5</c:v>
                </c:pt>
                <c:pt idx="27">
                  <c:v>1.191292122966256E-5</c:v>
                </c:pt>
                <c:pt idx="28">
                  <c:v>1.191292122966256E-5</c:v>
                </c:pt>
                <c:pt idx="29">
                  <c:v>1.191292122966256E-5</c:v>
                </c:pt>
                <c:pt idx="30">
                  <c:v>1.191292122966256E-5</c:v>
                </c:pt>
                <c:pt idx="31">
                  <c:v>1.191292122966256E-5</c:v>
                </c:pt>
                <c:pt idx="32">
                  <c:v>1.191292122966256E-5</c:v>
                </c:pt>
                <c:pt idx="33">
                  <c:v>1.191292122966256E-5</c:v>
                </c:pt>
                <c:pt idx="34">
                  <c:v>1.191292122966256E-5</c:v>
                </c:pt>
                <c:pt idx="35">
                  <c:v>1.191292122966256E-5</c:v>
                </c:pt>
                <c:pt idx="36">
                  <c:v>1.191292122966256E-5</c:v>
                </c:pt>
                <c:pt idx="37">
                  <c:v>1.191292122966256E-5</c:v>
                </c:pt>
                <c:pt idx="38">
                  <c:v>1.191292122966256E-5</c:v>
                </c:pt>
                <c:pt idx="39">
                  <c:v>1.191292122966256E-5</c:v>
                </c:pt>
                <c:pt idx="40">
                  <c:v>1.191292122966256E-5</c:v>
                </c:pt>
                <c:pt idx="41">
                  <c:v>1.191292122966256E-5</c:v>
                </c:pt>
                <c:pt idx="42">
                  <c:v>1.191292122966256E-5</c:v>
                </c:pt>
                <c:pt idx="43">
                  <c:v>1.191292122966256E-5</c:v>
                </c:pt>
                <c:pt idx="44">
                  <c:v>1.191292122966256E-5</c:v>
                </c:pt>
                <c:pt idx="45">
                  <c:v>1.191292122966256E-5</c:v>
                </c:pt>
                <c:pt idx="46">
                  <c:v>1.191292122966256E-5</c:v>
                </c:pt>
                <c:pt idx="47">
                  <c:v>1.191292122966256E-5</c:v>
                </c:pt>
                <c:pt idx="48">
                  <c:v>1.191292122966256E-5</c:v>
                </c:pt>
                <c:pt idx="49">
                  <c:v>1.191292122966256E-5</c:v>
                </c:pt>
                <c:pt idx="50">
                  <c:v>1.191292122966256E-5</c:v>
                </c:pt>
                <c:pt idx="51">
                  <c:v>1.191292122966256E-5</c:v>
                </c:pt>
                <c:pt idx="52">
                  <c:v>1.191292122966256E-5</c:v>
                </c:pt>
                <c:pt idx="53">
                  <c:v>1.191292122966256E-5</c:v>
                </c:pt>
                <c:pt idx="54">
                  <c:v>1.191292122966256E-5</c:v>
                </c:pt>
                <c:pt idx="55">
                  <c:v>1.191292122966256E-5</c:v>
                </c:pt>
                <c:pt idx="56">
                  <c:v>1.191292122966256E-5</c:v>
                </c:pt>
                <c:pt idx="57">
                  <c:v>1.191292122966256E-5</c:v>
                </c:pt>
                <c:pt idx="58">
                  <c:v>1.191292122966256E-5</c:v>
                </c:pt>
                <c:pt idx="59">
                  <c:v>1.191292122966256E-5</c:v>
                </c:pt>
                <c:pt idx="60">
                  <c:v>1.191292122966256E-5</c:v>
                </c:pt>
                <c:pt idx="61">
                  <c:v>1.191292122966256E-5</c:v>
                </c:pt>
                <c:pt idx="62">
                  <c:v>1.191292122966256E-5</c:v>
                </c:pt>
                <c:pt idx="63">
                  <c:v>1.191292122966256E-5</c:v>
                </c:pt>
                <c:pt idx="64">
                  <c:v>1.191292122966256E-5</c:v>
                </c:pt>
                <c:pt idx="65">
                  <c:v>1.191292122966256E-5</c:v>
                </c:pt>
                <c:pt idx="66">
                  <c:v>1.191292122966256E-5</c:v>
                </c:pt>
                <c:pt idx="67">
                  <c:v>1.191292122966256E-5</c:v>
                </c:pt>
                <c:pt idx="68">
                  <c:v>1.191292122966256E-5</c:v>
                </c:pt>
                <c:pt idx="69">
                  <c:v>1.191292122966256E-5</c:v>
                </c:pt>
                <c:pt idx="70">
                  <c:v>1.191292122966256E-5</c:v>
                </c:pt>
                <c:pt idx="71">
                  <c:v>1.191292122966256E-5</c:v>
                </c:pt>
                <c:pt idx="72">
                  <c:v>1.191292122966256E-5</c:v>
                </c:pt>
                <c:pt idx="73">
                  <c:v>1.191292122966256E-5</c:v>
                </c:pt>
                <c:pt idx="74">
                  <c:v>1.191292122966256E-5</c:v>
                </c:pt>
                <c:pt idx="75">
                  <c:v>1.191292122966256E-5</c:v>
                </c:pt>
                <c:pt idx="76">
                  <c:v>1.191292122966256E-5</c:v>
                </c:pt>
                <c:pt idx="77">
                  <c:v>1.191292122966256E-5</c:v>
                </c:pt>
                <c:pt idx="78">
                  <c:v>1.191292122966256E-5</c:v>
                </c:pt>
                <c:pt idx="79">
                  <c:v>1.191292122966256E-5</c:v>
                </c:pt>
                <c:pt idx="80">
                  <c:v>1.191292122966256E-5</c:v>
                </c:pt>
                <c:pt idx="81">
                  <c:v>1.191292122966256E-5</c:v>
                </c:pt>
                <c:pt idx="82">
                  <c:v>1.191292122966256E-5</c:v>
                </c:pt>
                <c:pt idx="83">
                  <c:v>1.191292122966256E-5</c:v>
                </c:pt>
                <c:pt idx="84">
                  <c:v>1.191292122966256E-5</c:v>
                </c:pt>
                <c:pt idx="85">
                  <c:v>1.191292122966256E-5</c:v>
                </c:pt>
                <c:pt idx="86">
                  <c:v>1.191292122966256E-5</c:v>
                </c:pt>
                <c:pt idx="87">
                  <c:v>1.191292122966256E-5</c:v>
                </c:pt>
                <c:pt idx="88">
                  <c:v>1.191292122966256E-5</c:v>
                </c:pt>
                <c:pt idx="89">
                  <c:v>1.191292122966256E-5</c:v>
                </c:pt>
                <c:pt idx="90">
                  <c:v>1.191292122966256E-5</c:v>
                </c:pt>
                <c:pt idx="91">
                  <c:v>1.191292122966256E-5</c:v>
                </c:pt>
                <c:pt idx="92">
                  <c:v>1.191292122966256E-5</c:v>
                </c:pt>
                <c:pt idx="93">
                  <c:v>1.191292122966256E-5</c:v>
                </c:pt>
                <c:pt idx="94">
                  <c:v>1.191292122966256E-5</c:v>
                </c:pt>
                <c:pt idx="95">
                  <c:v>1.191292122966256E-5</c:v>
                </c:pt>
                <c:pt idx="96">
                  <c:v>1.191292122966256E-5</c:v>
                </c:pt>
                <c:pt idx="97">
                  <c:v>1.191292122966256E-5</c:v>
                </c:pt>
                <c:pt idx="98">
                  <c:v>1.191292122966256E-5</c:v>
                </c:pt>
                <c:pt idx="99">
                  <c:v>1.191292122966256E-5</c:v>
                </c:pt>
                <c:pt idx="100">
                  <c:v>1.191292122966256E-5</c:v>
                </c:pt>
                <c:pt idx="101">
                  <c:v>1.191292122966256E-5</c:v>
                </c:pt>
                <c:pt idx="102">
                  <c:v>1.191292122966256E-5</c:v>
                </c:pt>
                <c:pt idx="103">
                  <c:v>1.191292122966256E-5</c:v>
                </c:pt>
                <c:pt idx="104">
                  <c:v>1.191292122966256E-5</c:v>
                </c:pt>
                <c:pt idx="105">
                  <c:v>1.191292122966256E-5</c:v>
                </c:pt>
                <c:pt idx="106">
                  <c:v>1.191292122966256E-5</c:v>
                </c:pt>
                <c:pt idx="107">
                  <c:v>1.191292122966256E-5</c:v>
                </c:pt>
                <c:pt idx="108">
                  <c:v>1.191292122966256E-5</c:v>
                </c:pt>
                <c:pt idx="109">
                  <c:v>1.191292122966256E-5</c:v>
                </c:pt>
                <c:pt idx="110">
                  <c:v>1.191292122966256E-5</c:v>
                </c:pt>
                <c:pt idx="111">
                  <c:v>1.191292122966256E-5</c:v>
                </c:pt>
                <c:pt idx="112">
                  <c:v>1.191292122966256E-5</c:v>
                </c:pt>
                <c:pt idx="113">
                  <c:v>1.191292122966256E-5</c:v>
                </c:pt>
                <c:pt idx="114">
                  <c:v>1.191292122966256E-5</c:v>
                </c:pt>
                <c:pt idx="115">
                  <c:v>1.191292122966256E-5</c:v>
                </c:pt>
                <c:pt idx="116">
                  <c:v>1.191292122966256E-5</c:v>
                </c:pt>
                <c:pt idx="117">
                  <c:v>1.191292122966256E-5</c:v>
                </c:pt>
                <c:pt idx="118">
                  <c:v>1.191292122966256E-5</c:v>
                </c:pt>
                <c:pt idx="119">
                  <c:v>1.191292122966256E-5</c:v>
                </c:pt>
                <c:pt idx="120">
                  <c:v>1.191292122966256E-5</c:v>
                </c:pt>
                <c:pt idx="121">
                  <c:v>1.191292122966256E-5</c:v>
                </c:pt>
                <c:pt idx="122">
                  <c:v>1.191292122966256E-5</c:v>
                </c:pt>
                <c:pt idx="123">
                  <c:v>1.191292122966256E-5</c:v>
                </c:pt>
                <c:pt idx="124">
                  <c:v>1.191292122966256E-5</c:v>
                </c:pt>
                <c:pt idx="125">
                  <c:v>1.191292122966256E-5</c:v>
                </c:pt>
                <c:pt idx="126">
                  <c:v>1.191292122966256E-5</c:v>
                </c:pt>
                <c:pt idx="127">
                  <c:v>1.191292122966256E-5</c:v>
                </c:pt>
                <c:pt idx="128">
                  <c:v>1.191292122966256E-5</c:v>
                </c:pt>
                <c:pt idx="129">
                  <c:v>1.191292122966256E-5</c:v>
                </c:pt>
                <c:pt idx="130">
                  <c:v>1.191292122966256E-5</c:v>
                </c:pt>
                <c:pt idx="131">
                  <c:v>1.191292122966256E-5</c:v>
                </c:pt>
                <c:pt idx="132">
                  <c:v>1.191292122966256E-5</c:v>
                </c:pt>
                <c:pt idx="133">
                  <c:v>1.191292122966256E-5</c:v>
                </c:pt>
                <c:pt idx="134">
                  <c:v>1.191292122966256E-5</c:v>
                </c:pt>
                <c:pt idx="135">
                  <c:v>1.191292122966256E-5</c:v>
                </c:pt>
                <c:pt idx="136">
                  <c:v>1.191292122966256E-5</c:v>
                </c:pt>
                <c:pt idx="137">
                  <c:v>1.191292122966256E-5</c:v>
                </c:pt>
                <c:pt idx="138">
                  <c:v>1.191292122966256E-5</c:v>
                </c:pt>
                <c:pt idx="139">
                  <c:v>1.191292122966256E-5</c:v>
                </c:pt>
                <c:pt idx="140">
                  <c:v>1.191292122966256E-5</c:v>
                </c:pt>
                <c:pt idx="141">
                  <c:v>1.191292122966256E-5</c:v>
                </c:pt>
                <c:pt idx="142">
                  <c:v>1.191292122966256E-5</c:v>
                </c:pt>
                <c:pt idx="143">
                  <c:v>1.191292122966256E-5</c:v>
                </c:pt>
                <c:pt idx="144">
                  <c:v>1.191292122966256E-5</c:v>
                </c:pt>
                <c:pt idx="145">
                  <c:v>1.191292122966256E-5</c:v>
                </c:pt>
                <c:pt idx="146">
                  <c:v>1.191292122966256E-5</c:v>
                </c:pt>
                <c:pt idx="147">
                  <c:v>1.191292122966256E-5</c:v>
                </c:pt>
                <c:pt idx="148">
                  <c:v>1.191292122966256E-5</c:v>
                </c:pt>
                <c:pt idx="149">
                  <c:v>1.191292122966256E-5</c:v>
                </c:pt>
                <c:pt idx="150">
                  <c:v>1.191292122966256E-5</c:v>
                </c:pt>
                <c:pt idx="151">
                  <c:v>1.191292122966256E-5</c:v>
                </c:pt>
                <c:pt idx="152">
                  <c:v>1.191292122966256E-5</c:v>
                </c:pt>
                <c:pt idx="153">
                  <c:v>1.191292122966256E-5</c:v>
                </c:pt>
                <c:pt idx="154">
                  <c:v>1.191292122966256E-5</c:v>
                </c:pt>
                <c:pt idx="155">
                  <c:v>1.191292122966256E-5</c:v>
                </c:pt>
                <c:pt idx="156">
                  <c:v>1.191292122966256E-5</c:v>
                </c:pt>
                <c:pt idx="157">
                  <c:v>1.191292122966256E-5</c:v>
                </c:pt>
                <c:pt idx="158">
                  <c:v>1.191292122966256E-5</c:v>
                </c:pt>
                <c:pt idx="159">
                  <c:v>1.191292122966256E-5</c:v>
                </c:pt>
                <c:pt idx="160">
                  <c:v>1.191292122966256E-5</c:v>
                </c:pt>
                <c:pt idx="161">
                  <c:v>1.191292122966256E-5</c:v>
                </c:pt>
                <c:pt idx="162">
                  <c:v>1.191292122966256E-5</c:v>
                </c:pt>
                <c:pt idx="163">
                  <c:v>1.191292122966256E-5</c:v>
                </c:pt>
                <c:pt idx="164">
                  <c:v>1.191292122966256E-5</c:v>
                </c:pt>
                <c:pt idx="165">
                  <c:v>1.191292122966256E-5</c:v>
                </c:pt>
                <c:pt idx="166">
                  <c:v>1.191292122966256E-5</c:v>
                </c:pt>
                <c:pt idx="167">
                  <c:v>1.191292122966256E-5</c:v>
                </c:pt>
                <c:pt idx="168">
                  <c:v>1.191292122966256E-5</c:v>
                </c:pt>
                <c:pt idx="169">
                  <c:v>1.191292122966256E-5</c:v>
                </c:pt>
                <c:pt idx="170">
                  <c:v>1.191292122966256E-5</c:v>
                </c:pt>
                <c:pt idx="171">
                  <c:v>1.191292122966256E-5</c:v>
                </c:pt>
                <c:pt idx="172">
                  <c:v>1.191292122966256E-5</c:v>
                </c:pt>
                <c:pt idx="173">
                  <c:v>1.191292122966256E-5</c:v>
                </c:pt>
                <c:pt idx="174">
                  <c:v>1.191292122966256E-5</c:v>
                </c:pt>
                <c:pt idx="175">
                  <c:v>1.191292122966256E-5</c:v>
                </c:pt>
                <c:pt idx="176">
                  <c:v>1.191292122966256E-5</c:v>
                </c:pt>
                <c:pt idx="177">
                  <c:v>1.191292122966256E-5</c:v>
                </c:pt>
                <c:pt idx="178">
                  <c:v>1.191292122966256E-5</c:v>
                </c:pt>
                <c:pt idx="179">
                  <c:v>1.191292122966256E-5</c:v>
                </c:pt>
                <c:pt idx="180">
                  <c:v>1.191292122966256E-5</c:v>
                </c:pt>
                <c:pt idx="181">
                  <c:v>1.191292122966256E-5</c:v>
                </c:pt>
                <c:pt idx="182">
                  <c:v>1.191292122966256E-5</c:v>
                </c:pt>
                <c:pt idx="183">
                  <c:v>1.191292122966256E-5</c:v>
                </c:pt>
                <c:pt idx="184">
                  <c:v>1.191292122966256E-5</c:v>
                </c:pt>
                <c:pt idx="185">
                  <c:v>1.191292122966256E-5</c:v>
                </c:pt>
                <c:pt idx="186">
                  <c:v>1.191292122966256E-5</c:v>
                </c:pt>
                <c:pt idx="187">
                  <c:v>1.191292122966256E-5</c:v>
                </c:pt>
                <c:pt idx="188">
                  <c:v>1.191292122966256E-5</c:v>
                </c:pt>
                <c:pt idx="189">
                  <c:v>1.191292122966256E-5</c:v>
                </c:pt>
                <c:pt idx="190">
                  <c:v>1.191292122966256E-5</c:v>
                </c:pt>
                <c:pt idx="191">
                  <c:v>1.191292122966256E-5</c:v>
                </c:pt>
                <c:pt idx="192">
                  <c:v>1.191292122966256E-5</c:v>
                </c:pt>
                <c:pt idx="193">
                  <c:v>1.191292122966256E-5</c:v>
                </c:pt>
                <c:pt idx="194">
                  <c:v>1.191292122966256E-5</c:v>
                </c:pt>
                <c:pt idx="195">
                  <c:v>1.191292122966256E-5</c:v>
                </c:pt>
                <c:pt idx="196">
                  <c:v>1.191292122966256E-5</c:v>
                </c:pt>
                <c:pt idx="197">
                  <c:v>1.191292122966256E-5</c:v>
                </c:pt>
                <c:pt idx="198">
                  <c:v>1.191292122966256E-5</c:v>
                </c:pt>
                <c:pt idx="199">
                  <c:v>1.191292122966256E-5</c:v>
                </c:pt>
                <c:pt idx="200">
                  <c:v>1.191292122966256E-5</c:v>
                </c:pt>
                <c:pt idx="201">
                  <c:v>1.191292122966256E-5</c:v>
                </c:pt>
                <c:pt idx="202">
                  <c:v>1.191292122966256E-5</c:v>
                </c:pt>
                <c:pt idx="203">
                  <c:v>1.191292122966256E-5</c:v>
                </c:pt>
                <c:pt idx="204">
                  <c:v>1.191292122966256E-5</c:v>
                </c:pt>
                <c:pt idx="205">
                  <c:v>1.191292122966256E-5</c:v>
                </c:pt>
                <c:pt idx="206">
                  <c:v>1.191292122966256E-5</c:v>
                </c:pt>
                <c:pt idx="207">
                  <c:v>1.191292122966256E-5</c:v>
                </c:pt>
                <c:pt idx="208">
                  <c:v>1.191292122966256E-5</c:v>
                </c:pt>
                <c:pt idx="209">
                  <c:v>1.191292122966256E-5</c:v>
                </c:pt>
                <c:pt idx="210">
                  <c:v>1.191292122966256E-5</c:v>
                </c:pt>
                <c:pt idx="211">
                  <c:v>1.191292122966256E-5</c:v>
                </c:pt>
                <c:pt idx="212">
                  <c:v>1.191292122966256E-5</c:v>
                </c:pt>
                <c:pt idx="213">
                  <c:v>1.191292122966256E-5</c:v>
                </c:pt>
                <c:pt idx="214">
                  <c:v>1.191292122966256E-5</c:v>
                </c:pt>
                <c:pt idx="215">
                  <c:v>1.191292122966256E-5</c:v>
                </c:pt>
                <c:pt idx="216">
                  <c:v>1.191292122966256E-5</c:v>
                </c:pt>
                <c:pt idx="217">
                  <c:v>1.191292122966256E-5</c:v>
                </c:pt>
                <c:pt idx="218">
                  <c:v>1.191292122966256E-5</c:v>
                </c:pt>
                <c:pt idx="219">
                  <c:v>1.191292122966256E-5</c:v>
                </c:pt>
                <c:pt idx="220">
                  <c:v>1.191292122966256E-5</c:v>
                </c:pt>
                <c:pt idx="221">
                  <c:v>1.191292122966256E-5</c:v>
                </c:pt>
                <c:pt idx="222">
                  <c:v>1.191292122966256E-5</c:v>
                </c:pt>
                <c:pt idx="223">
                  <c:v>1.191292122966256E-5</c:v>
                </c:pt>
                <c:pt idx="224">
                  <c:v>1.191292122966256E-5</c:v>
                </c:pt>
                <c:pt idx="225">
                  <c:v>1.191292122966256E-5</c:v>
                </c:pt>
                <c:pt idx="226">
                  <c:v>1.191292122966256E-5</c:v>
                </c:pt>
                <c:pt idx="227">
                  <c:v>1.191292122966256E-5</c:v>
                </c:pt>
                <c:pt idx="228">
                  <c:v>1.191292122966256E-5</c:v>
                </c:pt>
                <c:pt idx="229">
                  <c:v>1.191292122966256E-5</c:v>
                </c:pt>
                <c:pt idx="230">
                  <c:v>1.191292122966256E-5</c:v>
                </c:pt>
                <c:pt idx="231">
                  <c:v>1.191292122966256E-5</c:v>
                </c:pt>
                <c:pt idx="232">
                  <c:v>1.191292122966256E-5</c:v>
                </c:pt>
                <c:pt idx="233">
                  <c:v>1.191292122966256E-5</c:v>
                </c:pt>
                <c:pt idx="234">
                  <c:v>1.191292122966256E-5</c:v>
                </c:pt>
                <c:pt idx="235">
                  <c:v>1.191292122966256E-5</c:v>
                </c:pt>
                <c:pt idx="236">
                  <c:v>1.191292122966256E-5</c:v>
                </c:pt>
                <c:pt idx="237">
                  <c:v>1.191292122966256E-5</c:v>
                </c:pt>
                <c:pt idx="238">
                  <c:v>1.191292122966256E-5</c:v>
                </c:pt>
                <c:pt idx="239">
                  <c:v>1.191292122966256E-5</c:v>
                </c:pt>
                <c:pt idx="240">
                  <c:v>1.191292122966256E-5</c:v>
                </c:pt>
                <c:pt idx="241">
                  <c:v>1.191292122966256E-5</c:v>
                </c:pt>
                <c:pt idx="242">
                  <c:v>1.191292122966256E-5</c:v>
                </c:pt>
                <c:pt idx="243">
                  <c:v>1.191292122966256E-5</c:v>
                </c:pt>
                <c:pt idx="244">
                  <c:v>1.191292122966256E-5</c:v>
                </c:pt>
                <c:pt idx="245">
                  <c:v>1.191292122966256E-5</c:v>
                </c:pt>
                <c:pt idx="246">
                  <c:v>1.191292122966256E-5</c:v>
                </c:pt>
                <c:pt idx="247">
                  <c:v>1.191292122966256E-5</c:v>
                </c:pt>
                <c:pt idx="248">
                  <c:v>1.191292122966256E-5</c:v>
                </c:pt>
                <c:pt idx="249">
                  <c:v>1.191292122966256E-5</c:v>
                </c:pt>
                <c:pt idx="250">
                  <c:v>1.191292122966256E-5</c:v>
                </c:pt>
                <c:pt idx="251">
                  <c:v>1.191292122966256E-5</c:v>
                </c:pt>
                <c:pt idx="252">
                  <c:v>1.191292122966256E-5</c:v>
                </c:pt>
                <c:pt idx="253">
                  <c:v>1.191292122966256E-5</c:v>
                </c:pt>
                <c:pt idx="254">
                  <c:v>1.191292122966256E-5</c:v>
                </c:pt>
                <c:pt idx="255">
                  <c:v>1.191292122966256E-5</c:v>
                </c:pt>
              </c:numCache>
            </c:numRef>
          </c:yVal>
          <c:smooth val="0"/>
          <c:extLst>
            <c:ext xmlns:c16="http://schemas.microsoft.com/office/drawing/2014/chart" uri="{C3380CC4-5D6E-409C-BE32-E72D297353CC}">
              <c16:uniqueId val="{00000001-7602-4DB7-B9B1-6BB494850DE4}"/>
            </c:ext>
          </c:extLst>
        </c:ser>
        <c:ser>
          <c:idx val="2"/>
          <c:order val="2"/>
          <c:tx>
            <c:v>FH_ha</c:v>
          </c:tx>
          <c:spPr>
            <a:ln>
              <a:solidFill>
                <a:schemeClr val="accent2">
                  <a:lumMod val="75000"/>
                  <a:alpha val="70000"/>
                </a:schemeClr>
              </a:solidFill>
            </a:ln>
          </c:spPr>
          <c:marker>
            <c:symbol val="none"/>
          </c:marker>
          <c:xVal>
            <c:numRef>
              <c:f>info!$B$2:$B$257</c:f>
              <c:numCache>
                <c:formatCode>0.00</c:formatCode>
                <c:ptCount val="25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xVal>
          <c:yVal>
            <c:numRef>
              <c:f>info!$D$2:$D$257</c:f>
              <c:numCache>
                <c:formatCode>0.00</c:formatCode>
                <c:ptCount val="25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88E9-4238-90FC-05840ACEB474}"/>
            </c:ext>
          </c:extLst>
        </c:ser>
        <c:dLbls>
          <c:showLegendKey val="0"/>
          <c:showVal val="0"/>
          <c:showCatName val="0"/>
          <c:showSerName val="0"/>
          <c:showPercent val="0"/>
          <c:showBubbleSize val="0"/>
        </c:dLbls>
        <c:axId val="211334784"/>
        <c:axId val="211335360"/>
      </c:scatterChart>
      <c:valAx>
        <c:axId val="211334784"/>
        <c:scaling>
          <c:orientation val="minMax"/>
          <c:max val="5"/>
          <c:min val="0"/>
        </c:scaling>
        <c:delete val="0"/>
        <c:axPos val="b"/>
        <c:numFmt formatCode="0.0_ " sourceLinked="0"/>
        <c:majorTickMark val="out"/>
        <c:minorTickMark val="none"/>
        <c:tickLblPos val="nextTo"/>
        <c:txPr>
          <a:bodyPr rot="-5400000" vert="horz"/>
          <a:lstStyle/>
          <a:p>
            <a:pPr>
              <a:defRPr sz="700" b="0" i="0" u="none" strike="noStrike" baseline="0">
                <a:solidFill>
                  <a:srgbClr val="000000"/>
                </a:solidFill>
                <a:latin typeface="Calibri"/>
                <a:ea typeface="Calibri"/>
                <a:cs typeface="Calibri"/>
              </a:defRPr>
            </a:pPr>
            <a:endParaRPr lang="ko-KR"/>
          </a:p>
        </c:txPr>
        <c:crossAx val="211335360"/>
        <c:crosses val="autoZero"/>
        <c:crossBetween val="midCat"/>
        <c:majorUnit val="0.2"/>
      </c:valAx>
      <c:valAx>
        <c:axId val="211335360"/>
        <c:scaling>
          <c:orientation val="minMax"/>
          <c:max val="1"/>
        </c:scaling>
        <c:delete val="1"/>
        <c:axPos val="l"/>
        <c:numFmt formatCode="0.00" sourceLinked="1"/>
        <c:majorTickMark val="out"/>
        <c:minorTickMark val="none"/>
        <c:tickLblPos val="nextTo"/>
        <c:crossAx val="211334784"/>
        <c:crossesAt val="0"/>
        <c:crossBetween val="midCat"/>
      </c:valAx>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4219717000319606E-2"/>
          <c:w val="0.89461648241182345"/>
          <c:h val="0.88664051679886879"/>
        </c:manualLayout>
      </c:layout>
      <c:scatterChart>
        <c:scatterStyle val="lineMarker"/>
        <c:varyColors val="0"/>
        <c:ser>
          <c:idx val="0"/>
          <c:order val="0"/>
          <c:tx>
            <c:strRef>
              <c:f>info!$X$21</c:f>
              <c:strCache>
                <c:ptCount val="1"/>
                <c:pt idx="0">
                  <c:v>(50.8 , 0)
나른한</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3389-42BB-BD79-FB98C8BC6023}"/>
                </c:ext>
              </c:extLst>
            </c:dLbl>
            <c:dLbl>
              <c:idx val="1"/>
              <c:layout>
                <c:manualLayout>
                  <c:x val="-6.9164286055741875E-2"/>
                  <c:y val="6.8880688806888163E-2"/>
                </c:manualLayout>
              </c:layout>
              <c:numFmt formatCode="#,##0.0_);\(#,##0.0\)" sourceLinked="0"/>
              <c:spPr/>
              <c:txPr>
                <a:bodyPr/>
                <a:lstStyle/>
                <a:p>
                  <a:pPr>
                    <a:defRPr sz="900" b="1">
                      <a:solidFill>
                        <a:srgbClr val="FF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389-42BB-BD79-FB98C8BC6023}"/>
                </c:ext>
              </c:extLst>
            </c:dLbl>
            <c:numFmt formatCode="#,##0.0_);\(#,##0.0\)" sourceLinked="0"/>
            <c:spPr>
              <a:noFill/>
              <a:ln>
                <a:noFill/>
              </a:ln>
              <a:effectLst/>
            </c:spPr>
            <c:txPr>
              <a:bodyPr/>
              <a:lstStyle/>
              <a:p>
                <a:pPr>
                  <a:defRPr b="1">
                    <a:solidFill>
                      <a:srgbClr val="FF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50.763960542324327</c:v>
                </c:pt>
              </c:numCache>
            </c:numRef>
          </c:xVal>
          <c:yVal>
            <c:numRef>
              <c:f>info!$W$20:$W$21</c:f>
              <c:numCache>
                <c:formatCode>General</c:formatCode>
                <c:ptCount val="2"/>
                <c:pt idx="0">
                  <c:v>50</c:v>
                </c:pt>
                <c:pt idx="1">
                  <c:v>0</c:v>
                </c:pt>
              </c:numCache>
            </c:numRef>
          </c:yVal>
          <c:smooth val="0"/>
          <c:extLst>
            <c:ext xmlns:c16="http://schemas.microsoft.com/office/drawing/2014/chart" uri="{C3380CC4-5D6E-409C-BE32-E72D297353CC}">
              <c16:uniqueId val="{00000002-3389-42BB-BD79-FB98C8BC6023}"/>
            </c:ext>
          </c:extLst>
        </c:ser>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F48A-4FA1-B8E4-B7DD8C5A1A3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F48A-4FA1-B8E4-B7DD8C5A1A30}"/>
            </c:ext>
          </c:extLst>
        </c:ser>
        <c:dLbls>
          <c:showLegendKey val="0"/>
          <c:showVal val="0"/>
          <c:showCatName val="0"/>
          <c:showSerName val="0"/>
          <c:showPercent val="0"/>
          <c:showBubbleSize val="0"/>
        </c:dLbls>
        <c:axId val="211984960"/>
        <c:axId val="211985536"/>
        <c:extLst>
          <c:ext xmlns:c15="http://schemas.microsoft.com/office/drawing/2012/chart" uri="{02D57815-91ED-43cb-92C2-25804820EDAC}">
            <c15:filteredScatterSeries>
              <c15:ser>
                <c:idx val="3"/>
                <c:order val="3"/>
                <c:tx>
                  <c:strRef>
                    <c:extLst>
                      <c:ext uri="{02D57815-91ED-43cb-92C2-25804820EDAC}">
                        <c15:formulaRef>
                          <c15:sqref>info!$X$18</c15:sqref>
                        </c15:formulaRef>
                      </c:ext>
                    </c:extLst>
                    <c:strCache>
                      <c:ptCount val="1"/>
                      <c:pt idx="0">
                        <c:v>(0 , 0)</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c:ext uri="{CE6537A1-D6FC-4f65-9D91-7224C49458BB}"/>
                      <c:ext xmlns:c16="http://schemas.microsoft.com/office/drawing/2014/chart" uri="{C3380CC4-5D6E-409C-BE32-E72D297353CC}">
                        <c16:uniqueId val="{00000001-35F6-414C-8AD2-4F5BB1EA2E2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info!$V$18</c15:sqref>
                        </c15:formulaRef>
                      </c:ext>
                    </c:extLst>
                    <c:numCache>
                      <c:formatCode>General</c:formatCode>
                      <c:ptCount val="1"/>
                      <c:pt idx="0">
                        <c:v>0</c:v>
                      </c:pt>
                    </c:numCache>
                  </c:numRef>
                </c:xVal>
                <c:yVal>
                  <c:numRef>
                    <c:extLst>
                      <c:ext uri="{02D57815-91ED-43cb-92C2-25804820EDAC}">
                        <c15:formulaRef>
                          <c15:sqref>info!$W$18</c15:sqref>
                        </c15:formulaRef>
                      </c:ext>
                    </c:extLst>
                    <c:numCache>
                      <c:formatCode>General</c:formatCode>
                      <c:ptCount val="1"/>
                      <c:pt idx="0">
                        <c:v>100</c:v>
                      </c:pt>
                    </c:numCache>
                  </c:numRef>
                </c:yVal>
                <c:smooth val="0"/>
                <c:extLst>
                  <c:ext xmlns:c16="http://schemas.microsoft.com/office/drawing/2014/chart" uri="{C3380CC4-5D6E-409C-BE32-E72D297353CC}">
                    <c16:uniqueId val="{00000000-35F6-414C-8AD2-4F5BB1EA2E26}"/>
                  </c:ext>
                </c:extLst>
              </c15:ser>
            </c15:filteredScatterSeries>
          </c:ext>
        </c:extLst>
      </c:scatterChart>
      <c:valAx>
        <c:axId val="21198496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1985536"/>
        <c:crossesAt val="50"/>
        <c:crossBetween val="midCat"/>
        <c:majorUnit val="50"/>
      </c:valAx>
      <c:valAx>
        <c:axId val="21198553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198496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942846873595078E-2"/>
          <c:y val="4.1379193001666745E-2"/>
          <c:w val="0.93463426541660422"/>
          <c:h val="0.91724161399666659"/>
        </c:manualLayout>
      </c:layout>
      <c:scatterChart>
        <c:scatterStyle val="lineMarker"/>
        <c:varyColors val="0"/>
        <c:ser>
          <c:idx val="0"/>
          <c:order val="0"/>
          <c:tx>
            <c:strRef>
              <c:f>info!$X$21</c:f>
              <c:strCache>
                <c:ptCount val="1"/>
                <c:pt idx="0">
                  <c:v>(50.8 , 0)
나른한</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86AC-4F43-A4F3-01427906E4BC}"/>
                </c:ext>
              </c:extLst>
            </c:dLbl>
            <c:dLbl>
              <c:idx val="1"/>
              <c:layout>
                <c:manualLayout>
                  <c:x val="-6.9164286055741875E-2"/>
                  <c:y val="6.8880688806888163E-2"/>
                </c:manualLayout>
              </c:layout>
              <c:numFmt formatCode="#,##0.0_);\(#,##0.0\)" sourceLinked="0"/>
              <c:spPr/>
              <c:txPr>
                <a:bodyPr/>
                <a:lstStyle/>
                <a:p>
                  <a:pPr>
                    <a:defRPr sz="900">
                      <a:solidFill>
                        <a:sysClr val="windowText" lastClr="00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86AC-4F43-A4F3-01427906E4BC}"/>
                </c:ext>
              </c:extLst>
            </c:dLbl>
            <c:numFmt formatCode="#,##0.0_);\(#,##0.0\)" sourceLinked="0"/>
            <c:spPr>
              <a:noFill/>
              <a:ln>
                <a:noFill/>
              </a:ln>
              <a:effectLst/>
            </c:spPr>
            <c:txPr>
              <a:bodyPr/>
              <a:lstStyle/>
              <a:p>
                <a:pPr>
                  <a:defRPr>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50.763960542324327</c:v>
                </c:pt>
              </c:numCache>
            </c:numRef>
          </c:xVal>
          <c:yVal>
            <c:numRef>
              <c:f>info!$W$20:$W$21</c:f>
              <c:numCache>
                <c:formatCode>General</c:formatCode>
                <c:ptCount val="2"/>
                <c:pt idx="0">
                  <c:v>50</c:v>
                </c:pt>
                <c:pt idx="1">
                  <c:v>0</c:v>
                </c:pt>
              </c:numCache>
            </c:numRef>
          </c:yVal>
          <c:smooth val="0"/>
          <c:extLst>
            <c:ext xmlns:c16="http://schemas.microsoft.com/office/drawing/2014/chart" uri="{C3380CC4-5D6E-409C-BE32-E72D297353CC}">
              <c16:uniqueId val="{00000002-86AC-4F43-A4F3-01427906E4BC}"/>
            </c:ext>
          </c:extLst>
        </c:ser>
        <c:dLbls>
          <c:showLegendKey val="0"/>
          <c:showVal val="0"/>
          <c:showCatName val="0"/>
          <c:showSerName val="0"/>
          <c:showPercent val="0"/>
          <c:showBubbleSize val="0"/>
        </c:dLbls>
        <c:axId val="192772288"/>
        <c:axId val="192772864"/>
        <c:extLst>
          <c:ext xmlns:c15="http://schemas.microsoft.com/office/drawing/2012/chart" uri="{02D57815-91ED-43cb-92C2-25804820EDAC}">
            <c15:filteredScatterSeries>
              <c15:ser>
                <c:idx val="1"/>
                <c:order val="1"/>
                <c:tx>
                  <c:v>a box</c:v>
                </c:tx>
                <c:spPr>
                  <a:ln w="25400">
                    <a:noFill/>
                    <a:prstDash val="sysDash"/>
                  </a:ln>
                </c:spPr>
                <c:marker>
                  <c:symbol val="none"/>
                </c:marker>
                <c:xVal>
                  <c:numRef>
                    <c:extLst>
                      <c:ext uri="{02D57815-91ED-43cb-92C2-25804820EDAC}">
                        <c15:formulaRef>
                          <c15:sqref>info!$V$22:$V$26</c15:sqref>
                        </c15:formulaRef>
                      </c:ext>
                    </c:extLst>
                    <c:numCache>
                      <c:formatCode>General</c:formatCode>
                      <c:ptCount val="5"/>
                      <c:pt idx="0">
                        <c:v>90</c:v>
                      </c:pt>
                      <c:pt idx="1">
                        <c:v>10</c:v>
                      </c:pt>
                      <c:pt idx="2">
                        <c:v>10</c:v>
                      </c:pt>
                      <c:pt idx="3">
                        <c:v>90</c:v>
                      </c:pt>
                      <c:pt idx="4">
                        <c:v>90</c:v>
                      </c:pt>
                    </c:numCache>
                  </c:numRef>
                </c:xVal>
                <c:yVal>
                  <c:numRef>
                    <c:extLst>
                      <c:ext uri="{02D57815-91ED-43cb-92C2-25804820EDAC}">
                        <c15:formulaRef>
                          <c15:sqref>info!$W$22:$W$26</c15:sqref>
                        </c15:formulaRef>
                      </c:ext>
                    </c:extLst>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86AC-4F43-A4F3-01427906E4BC}"/>
                  </c:ext>
                </c:extLst>
              </c15:ser>
            </c15:filteredScatterSeries>
            <c15:filteredScatterSeries>
              <c15:ser>
                <c:idx val="2"/>
                <c:order val="2"/>
                <c:tx>
                  <c:v>b box</c:v>
                </c:tx>
                <c:spPr>
                  <a:ln w="25400">
                    <a:solidFill>
                      <a:srgbClr val="008000"/>
                    </a:solidFill>
                    <a:prstDash val="sysDash"/>
                  </a:ln>
                </c:spPr>
                <c:marker>
                  <c:symbol val="none"/>
                </c:marker>
                <c:xVal>
                  <c:numRef>
                    <c:extLst xmlns:c15="http://schemas.microsoft.com/office/drawing/2012/chart">
                      <c:ext xmlns:c15="http://schemas.microsoft.com/office/drawing/2012/chart" uri="{02D57815-91ED-43cb-92C2-25804820EDAC}">
                        <c15:formulaRef>
                          <c15:sqref>info!$V$27:$V$31</c15:sqref>
                        </c15:formulaRef>
                      </c:ext>
                    </c:extLst>
                    <c:numCache>
                      <c:formatCode>General</c:formatCode>
                      <c:ptCount val="5"/>
                      <c:pt idx="0">
                        <c:v>60</c:v>
                      </c:pt>
                      <c:pt idx="1">
                        <c:v>40</c:v>
                      </c:pt>
                      <c:pt idx="2">
                        <c:v>40</c:v>
                      </c:pt>
                      <c:pt idx="3">
                        <c:v>60</c:v>
                      </c:pt>
                      <c:pt idx="4">
                        <c:v>60</c:v>
                      </c:pt>
                    </c:numCache>
                  </c:numRef>
                </c:xVal>
                <c:yVal>
                  <c:numRef>
                    <c:extLst xmlns:c15="http://schemas.microsoft.com/office/drawing/2012/chart">
                      <c:ext xmlns:c15="http://schemas.microsoft.com/office/drawing/2012/chart" uri="{02D57815-91ED-43cb-92C2-25804820EDAC}">
                        <c15:formulaRef>
                          <c15:sqref>info!$W$27:$W$31</c15:sqref>
                        </c15:formulaRef>
                      </c:ext>
                    </c:extLst>
                    <c:numCache>
                      <c:formatCode>General</c:formatCode>
                      <c:ptCount val="5"/>
                      <c:pt idx="0">
                        <c:v>60</c:v>
                      </c:pt>
                      <c:pt idx="1">
                        <c:v>60</c:v>
                      </c:pt>
                      <c:pt idx="2">
                        <c:v>40</c:v>
                      </c:pt>
                      <c:pt idx="3">
                        <c:v>40</c:v>
                      </c:pt>
                      <c:pt idx="4">
                        <c:v>60</c:v>
                      </c:pt>
                    </c:numCache>
                  </c:numRef>
                </c:yVal>
                <c:smooth val="0"/>
                <c:extLst xmlns:c15="http://schemas.microsoft.com/office/drawing/2012/chart">
                  <c:ext xmlns:c16="http://schemas.microsoft.com/office/drawing/2014/chart" uri="{C3380CC4-5D6E-409C-BE32-E72D297353CC}">
                    <c16:uniqueId val="{00000004-86AC-4F43-A4F3-01427906E4BC}"/>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(0 , 0)</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86AC-4F43-A4F3-01427906E4BC}"/>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0</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100</c:v>
                      </c:pt>
                    </c:numCache>
                  </c:numRef>
                </c:yVal>
                <c:smooth val="0"/>
                <c:extLst xmlns:c15="http://schemas.microsoft.com/office/drawing/2012/chart">
                  <c:ext xmlns:c16="http://schemas.microsoft.com/office/drawing/2014/chart" uri="{C3380CC4-5D6E-409C-BE32-E72D297353CC}">
                    <c16:uniqueId val="{00000006-86AC-4F43-A4F3-01427906E4BC}"/>
                  </c:ext>
                </c:extLst>
              </c15:ser>
            </c15:filteredScatterSeries>
          </c:ext>
        </c:extLst>
      </c:scatterChart>
      <c:valAx>
        <c:axId val="19277228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2772864"/>
        <c:crossesAt val="50"/>
        <c:crossBetween val="midCat"/>
        <c:majorUnit val="50"/>
      </c:valAx>
      <c:valAx>
        <c:axId val="19277286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277228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853902930641956"/>
          <c:y val="0.12683591681084708"/>
          <c:w val="0.46712112643378129"/>
          <c:h val="0.75828631286560033"/>
        </c:manualLayout>
      </c:layout>
      <c:radarChart>
        <c:radarStyle val="marker"/>
        <c:varyColors val="0"/>
        <c:ser>
          <c:idx val="0"/>
          <c:order val="0"/>
          <c:marker>
            <c:symbol val="none"/>
          </c:marker>
          <c:dLbls>
            <c:dLbl>
              <c:idx val="7"/>
              <c:layout>
                <c:manualLayout>
                  <c:x val="-1.3640238704177621E-2"/>
                  <c:y val="-7.4766355140187132E-2"/>
                </c:manualLayout>
              </c:layout>
              <c:spPr/>
              <c:txPr>
                <a:bodyPr/>
                <a:lstStyle/>
                <a:p>
                  <a:pPr>
                    <a:defRPr lang="en-US"/>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69-4F9C-942C-711A5D339EA6}"/>
                </c:ext>
              </c:extLst>
            </c:dLbl>
            <c:spPr>
              <a:noFill/>
              <a:ln w="25400">
                <a:noFill/>
              </a:ln>
            </c:spPr>
            <c:txPr>
              <a:bodyPr/>
              <a:lstStyle/>
              <a:p>
                <a:pPr>
                  <a:defRPr lang="en-US"/>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Measurement!$N$7:$N$16</c:f>
              <c:numCache>
                <c:formatCode>0.00</c:formatCode>
                <c:ptCount val="10"/>
                <c:pt idx="0">
                  <c:v>17.953800000000001</c:v>
                </c:pt>
                <c:pt idx="1">
                  <c:v>0</c:v>
                </c:pt>
                <c:pt idx="2">
                  <c:v>19.391100000000002</c:v>
                </c:pt>
                <c:pt idx="3">
                  <c:v>25.867899999999999</c:v>
                </c:pt>
                <c:pt idx="4">
                  <c:v>55.218499999999999</c:v>
                </c:pt>
                <c:pt idx="5">
                  <c:v>86.099000000000004</c:v>
                </c:pt>
                <c:pt idx="6">
                  <c:v>11.7318</c:v>
                </c:pt>
                <c:pt idx="7">
                  <c:v>70.658799999999999</c:v>
                </c:pt>
                <c:pt idx="8">
                  <c:v>24.653199999999998</c:v>
                </c:pt>
                <c:pt idx="9">
                  <c:v>16.644100000000002</c:v>
                </c:pt>
              </c:numCache>
            </c:numRef>
          </c:val>
          <c:extLst>
            <c:ext xmlns:c16="http://schemas.microsoft.com/office/drawing/2014/chart" uri="{C3380CC4-5D6E-409C-BE32-E72D297353CC}">
              <c16:uniqueId val="{00000001-0769-4F9C-942C-711A5D339EA6}"/>
            </c:ext>
          </c:extLst>
        </c:ser>
        <c:dLbls>
          <c:showLegendKey val="0"/>
          <c:showVal val="0"/>
          <c:showCatName val="0"/>
          <c:showSerName val="0"/>
          <c:showPercent val="0"/>
          <c:showBubbleSize val="0"/>
        </c:dLbls>
        <c:axId val="209750528"/>
        <c:axId val="211990144"/>
      </c:radarChart>
      <c:catAx>
        <c:axId val="209750528"/>
        <c:scaling>
          <c:orientation val="minMax"/>
        </c:scaling>
        <c:delete val="0"/>
        <c:axPos val="b"/>
        <c:majorGridlines/>
        <c:numFmt formatCode="General" sourceLinked="1"/>
        <c:majorTickMark val="out"/>
        <c:minorTickMark val="none"/>
        <c:tickLblPos val="nextTo"/>
        <c:txPr>
          <a:bodyPr/>
          <a:lstStyle/>
          <a:p>
            <a:pPr>
              <a:defRPr lang="en-US"/>
            </a:pPr>
            <a:endParaRPr lang="ko-KR"/>
          </a:p>
        </c:txPr>
        <c:crossAx val="211990144"/>
        <c:crosses val="autoZero"/>
        <c:auto val="0"/>
        <c:lblAlgn val="ctr"/>
        <c:lblOffset val="100"/>
        <c:noMultiLvlLbl val="0"/>
      </c:catAx>
      <c:valAx>
        <c:axId val="211990144"/>
        <c:scaling>
          <c:orientation val="minMax"/>
          <c:max val="100"/>
        </c:scaling>
        <c:delete val="0"/>
        <c:axPos val="l"/>
        <c:majorGridlines>
          <c:spPr>
            <a:ln>
              <a:prstDash val="sysDot"/>
            </a:ln>
          </c:spPr>
        </c:majorGridlines>
        <c:numFmt formatCode="0.00" sourceLinked="1"/>
        <c:majorTickMark val="cross"/>
        <c:minorTickMark val="none"/>
        <c:tickLblPos val="none"/>
        <c:txPr>
          <a:bodyPr/>
          <a:lstStyle/>
          <a:p>
            <a:pPr>
              <a:defRPr lang="en-US"/>
            </a:pPr>
            <a:endParaRPr lang="ko-KR"/>
          </a:p>
        </c:txPr>
        <c:crossAx val="209750528"/>
        <c:crosses val="autoZero"/>
        <c:crossBetween val="between"/>
        <c:majorUnit val="10"/>
        <c:minorUnit val="5"/>
      </c:valAx>
      <c:spPr>
        <a:noFill/>
        <a:ln w="25400">
          <a:noFill/>
        </a:ln>
      </c:spPr>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852920558844934E-2"/>
          <c:y val="8.1659167604049565E-2"/>
          <c:w val="0.89906848600446687"/>
          <c:h val="0.64620547431573816"/>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0E9-4750-9249-D100CA598299}"/>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0E9-4750-9249-D100CA598299}"/>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0E9-4750-9249-D100CA598299}"/>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Measurement!$O$17:$O$19</c:f>
              <c:numCache>
                <c:formatCode>0.0%</c:formatCode>
                <c:ptCount val="3"/>
                <c:pt idx="0">
                  <c:v>0.60540924534965379</c:v>
                </c:pt>
                <c:pt idx="1">
                  <c:v>0.17106941386761854</c:v>
                </c:pt>
                <c:pt idx="2">
                  <c:v>0.22352134078272765</c:v>
                </c:pt>
              </c:numCache>
            </c:numRef>
          </c:val>
          <c:extLst>
            <c:ext xmlns:c16="http://schemas.microsoft.com/office/drawing/2014/chart" uri="{C3380CC4-5D6E-409C-BE32-E72D297353CC}">
              <c16:uniqueId val="{00000003-20E9-4750-9249-D100CA598299}"/>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5.3830227743272022E-2"/>
          <c:y val="0.78944553805774254"/>
          <c:w val="0.91304347826086962"/>
          <c:h val="0.20682274090738656"/>
        </c:manualLayout>
      </c:layout>
      <c:overlay val="0"/>
    </c:legend>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611329833770801E-2"/>
          <c:y val="1.3888888888889506E-2"/>
          <c:w val="0.95277777777777772"/>
          <c:h val="0.80763123359584399"/>
        </c:manualLayout>
      </c:layout>
      <c:lineChart>
        <c:grouping val="standard"/>
        <c:varyColors val="0"/>
        <c:ser>
          <c:idx val="0"/>
          <c:order val="0"/>
          <c:tx>
            <c:strRef>
              <c:f>info!$C$1</c:f>
              <c:strCache>
                <c:ptCount val="1"/>
                <c:pt idx="0">
                  <c:v>FH_h</c:v>
                </c:pt>
              </c:strCache>
            </c:strRef>
          </c:tx>
          <c:spPr>
            <a:ln>
              <a:solidFill>
                <a:srgbClr val="00B050"/>
              </a:solidFill>
            </a:ln>
          </c:spPr>
          <c:marker>
            <c:symbol val="none"/>
          </c:marker>
          <c:cat>
            <c:numRef>
              <c:f>info!$B$2:$B$257</c:f>
              <c:numCache>
                <c:formatCode>0.00</c:formatCode>
                <c:ptCount val="25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cat>
          <c:val>
            <c:numRef>
              <c:f>info!$C$2:$C$257</c:f>
              <c:numCache>
                <c:formatCode>0.00</c:formatCode>
                <c:ptCount val="25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val>
          <c:smooth val="0"/>
          <c:extLst>
            <c:ext xmlns:c16="http://schemas.microsoft.com/office/drawing/2014/chart" uri="{C3380CC4-5D6E-409C-BE32-E72D297353CC}">
              <c16:uniqueId val="{00000000-18DE-49C6-A0DD-CDF71F86E4AA}"/>
            </c:ext>
          </c:extLst>
        </c:ser>
        <c:dLbls>
          <c:showLegendKey val="0"/>
          <c:showVal val="0"/>
          <c:showCatName val="0"/>
          <c:showSerName val="0"/>
          <c:showPercent val="0"/>
          <c:showBubbleSize val="0"/>
        </c:dLbls>
        <c:smooth val="0"/>
        <c:axId val="210751488"/>
        <c:axId val="209272832"/>
      </c:lineChart>
      <c:catAx>
        <c:axId val="210751488"/>
        <c:scaling>
          <c:orientation val="minMax"/>
        </c:scaling>
        <c:delete val="0"/>
        <c:axPos val="b"/>
        <c:numFmt formatCode="0.00" sourceLinked="1"/>
        <c:majorTickMark val="out"/>
        <c:minorTickMark val="none"/>
        <c:tickLblPos val="nextTo"/>
        <c:txPr>
          <a:bodyPr/>
          <a:lstStyle/>
          <a:p>
            <a:pPr>
              <a:defRPr lang="en-US"/>
            </a:pPr>
            <a:endParaRPr lang="ko-KR"/>
          </a:p>
        </c:txPr>
        <c:crossAx val="209272832"/>
        <c:crosses val="autoZero"/>
        <c:auto val="1"/>
        <c:lblAlgn val="ctr"/>
        <c:lblOffset val="100"/>
        <c:tickMarkSkip val="1"/>
        <c:noMultiLvlLbl val="0"/>
      </c:catAx>
      <c:valAx>
        <c:axId val="209272832"/>
        <c:scaling>
          <c:orientation val="minMax"/>
        </c:scaling>
        <c:delete val="1"/>
        <c:axPos val="l"/>
        <c:majorGridlines/>
        <c:numFmt formatCode="0.00" sourceLinked="1"/>
        <c:majorTickMark val="out"/>
        <c:minorTickMark val="none"/>
        <c:tickLblPos val="none"/>
        <c:crossAx val="2107514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71741032370933E-2"/>
          <c:y val="7.4548702245552628E-2"/>
          <c:w val="0.76442335875208023"/>
          <c:h val="0.80947142023913765"/>
        </c:manualLayout>
      </c:layout>
      <c:scatterChart>
        <c:scatterStyle val="smoothMarker"/>
        <c:varyColors val="0"/>
        <c:ser>
          <c:idx val="0"/>
          <c:order val="0"/>
          <c:tx>
            <c:v>E-Psy</c:v>
          </c:tx>
          <c:spPr>
            <a:ln w="9525">
              <a:solidFill>
                <a:schemeClr val="bg1">
                  <a:lumMod val="50000"/>
                </a:schemeClr>
              </a:solidFill>
              <a:headEnd type="none"/>
            </a:ln>
          </c:spPr>
          <c:marker>
            <c:symbol val="none"/>
          </c:marker>
          <c:xVal>
            <c:numRef>
              <c:f>[0]!FT_E</c:f>
              <c:numCache>
                <c:formatCode>0.00</c:formatCode>
                <c:ptCount val="1"/>
                <c:pt idx="0">
                  <c:v>0</c:v>
                </c:pt>
              </c:numCache>
              <c:extLst xmlns:c15="http://schemas.microsoft.com/office/drawing/2012/chart"/>
            </c:numRef>
          </c:xVal>
          <c:yVal>
            <c:numRef>
              <c:f>[0]!FT_PH</c:f>
              <c:numCache>
                <c:formatCode>0.00</c:formatCode>
                <c:ptCount val="1"/>
                <c:pt idx="0">
                  <c:v>0</c:v>
                </c:pt>
              </c:numCache>
              <c:extLst xmlns:c15="http://schemas.microsoft.com/office/drawing/2012/chart"/>
            </c:numRef>
          </c:yVal>
          <c:smooth val="0"/>
          <c:extLst>
            <c:ext xmlns:c16="http://schemas.microsoft.com/office/drawing/2014/chart" uri="{C3380CC4-5D6E-409C-BE32-E72D297353CC}">
              <c16:uniqueId val="{00000000-08AA-4EEE-9832-490C62513876}"/>
            </c:ext>
          </c:extLst>
        </c:ser>
        <c:ser>
          <c:idx val="1"/>
          <c:order val="1"/>
          <c:tx>
            <c:strRef>
              <c:f>info!$P$4</c:f>
              <c:strCache>
                <c:ptCount val="1"/>
                <c:pt idx="0">
                  <c:v>1</c:v>
                </c:pt>
              </c:strCache>
            </c:strRef>
          </c:tx>
          <c:marker>
            <c:symbol val="none"/>
          </c:marker>
          <c:xVal>
            <c:numRef>
              <c:f>[0]!FT_E01</c:f>
              <c:numCache>
                <c:formatCode>0.00</c:formatCode>
                <c:ptCount val="1"/>
                <c:pt idx="0">
                  <c:v>0</c:v>
                </c:pt>
              </c:numCache>
            </c:numRef>
          </c:xVal>
          <c:yVal>
            <c:numRef>
              <c:f>[0]!FT_PH01</c:f>
              <c:numCache>
                <c:formatCode>0.00</c:formatCode>
                <c:ptCount val="1"/>
                <c:pt idx="0">
                  <c:v>0</c:v>
                </c:pt>
              </c:numCache>
            </c:numRef>
          </c:yVal>
          <c:smooth val="1"/>
          <c:extLst>
            <c:ext xmlns:c16="http://schemas.microsoft.com/office/drawing/2014/chart" uri="{C3380CC4-5D6E-409C-BE32-E72D297353CC}">
              <c16:uniqueId val="{00000001-08AA-4EEE-9832-490C62513876}"/>
            </c:ext>
          </c:extLst>
        </c:ser>
        <c:ser>
          <c:idx val="2"/>
          <c:order val="2"/>
          <c:tx>
            <c:strRef>
              <c:f>info!$P$5</c:f>
              <c:strCache>
                <c:ptCount val="1"/>
                <c:pt idx="0">
                  <c:v>2</c:v>
                </c:pt>
              </c:strCache>
            </c:strRef>
          </c:tx>
          <c:marker>
            <c:symbol val="none"/>
          </c:marker>
          <c:xVal>
            <c:numRef>
              <c:f>[0]!FT_E02</c:f>
              <c:numCache>
                <c:formatCode>0.00</c:formatCode>
                <c:ptCount val="1"/>
                <c:pt idx="0">
                  <c:v>0</c:v>
                </c:pt>
              </c:numCache>
            </c:numRef>
          </c:xVal>
          <c:yVal>
            <c:numRef>
              <c:f>[0]!FT_PH02</c:f>
              <c:numCache>
                <c:formatCode>0.00</c:formatCode>
                <c:ptCount val="1"/>
                <c:pt idx="0">
                  <c:v>0</c:v>
                </c:pt>
              </c:numCache>
            </c:numRef>
          </c:yVal>
          <c:smooth val="1"/>
          <c:extLst>
            <c:ext xmlns:c16="http://schemas.microsoft.com/office/drawing/2014/chart" uri="{C3380CC4-5D6E-409C-BE32-E72D297353CC}">
              <c16:uniqueId val="{00000002-08AA-4EEE-9832-490C62513876}"/>
            </c:ext>
          </c:extLst>
        </c:ser>
        <c:ser>
          <c:idx val="3"/>
          <c:order val="3"/>
          <c:tx>
            <c:strRef>
              <c:f>info!$P$6</c:f>
              <c:strCache>
                <c:ptCount val="1"/>
                <c:pt idx="0">
                  <c:v>3</c:v>
                </c:pt>
              </c:strCache>
            </c:strRef>
          </c:tx>
          <c:spPr>
            <a:ln>
              <a:solidFill>
                <a:srgbClr val="5F2B5D"/>
              </a:solidFill>
            </a:ln>
          </c:spPr>
          <c:marker>
            <c:symbol val="none"/>
          </c:marker>
          <c:xVal>
            <c:numRef>
              <c:f>[0]!FT_E03</c:f>
              <c:numCache>
                <c:formatCode>0.00</c:formatCode>
                <c:ptCount val="1"/>
                <c:pt idx="0">
                  <c:v>0</c:v>
                </c:pt>
              </c:numCache>
            </c:numRef>
          </c:xVal>
          <c:yVal>
            <c:numRef>
              <c:f>[0]!FT_PH03</c:f>
              <c:numCache>
                <c:formatCode>0.00</c:formatCode>
                <c:ptCount val="1"/>
                <c:pt idx="0">
                  <c:v>0</c:v>
                </c:pt>
              </c:numCache>
            </c:numRef>
          </c:yVal>
          <c:smooth val="1"/>
          <c:extLst>
            <c:ext xmlns:c16="http://schemas.microsoft.com/office/drawing/2014/chart" uri="{C3380CC4-5D6E-409C-BE32-E72D297353CC}">
              <c16:uniqueId val="{00000003-08AA-4EEE-9832-490C62513876}"/>
            </c:ext>
          </c:extLst>
        </c:ser>
        <c:ser>
          <c:idx val="4"/>
          <c:order val="4"/>
          <c:tx>
            <c:strRef>
              <c:f>info!$P$7</c:f>
              <c:strCache>
                <c:ptCount val="1"/>
                <c:pt idx="0">
                  <c:v>4</c:v>
                </c:pt>
              </c:strCache>
            </c:strRef>
          </c:tx>
          <c:marker>
            <c:symbol val="none"/>
          </c:marker>
          <c:xVal>
            <c:numRef>
              <c:f>[0]!FT_E04</c:f>
              <c:numCache>
                <c:formatCode>0.00</c:formatCode>
                <c:ptCount val="1"/>
                <c:pt idx="0">
                  <c:v>0</c:v>
                </c:pt>
              </c:numCache>
            </c:numRef>
          </c:xVal>
          <c:yVal>
            <c:numRef>
              <c:f>[0]!FT_PH04</c:f>
              <c:numCache>
                <c:formatCode>0.00</c:formatCode>
                <c:ptCount val="1"/>
                <c:pt idx="0">
                  <c:v>0</c:v>
                </c:pt>
              </c:numCache>
            </c:numRef>
          </c:yVal>
          <c:smooth val="1"/>
          <c:extLst>
            <c:ext xmlns:c16="http://schemas.microsoft.com/office/drawing/2014/chart" uri="{C3380CC4-5D6E-409C-BE32-E72D297353CC}">
              <c16:uniqueId val="{00000004-08AA-4EEE-9832-490C62513876}"/>
            </c:ext>
          </c:extLst>
        </c:ser>
        <c:ser>
          <c:idx val="5"/>
          <c:order val="5"/>
          <c:tx>
            <c:strRef>
              <c:f>info!$P$8</c:f>
              <c:strCache>
                <c:ptCount val="1"/>
                <c:pt idx="0">
                  <c:v>5</c:v>
                </c:pt>
              </c:strCache>
            </c:strRef>
          </c:tx>
          <c:marker>
            <c:symbol val="none"/>
          </c:marker>
          <c:xVal>
            <c:numRef>
              <c:f>[0]!FT_E05</c:f>
              <c:numCache>
                <c:formatCode>0.00</c:formatCode>
                <c:ptCount val="1"/>
                <c:pt idx="0">
                  <c:v>0</c:v>
                </c:pt>
              </c:numCache>
            </c:numRef>
          </c:xVal>
          <c:yVal>
            <c:numRef>
              <c:f>[0]!FT_PH05</c:f>
              <c:numCache>
                <c:formatCode>0.00</c:formatCode>
                <c:ptCount val="1"/>
                <c:pt idx="0">
                  <c:v>0</c:v>
                </c:pt>
              </c:numCache>
            </c:numRef>
          </c:yVal>
          <c:smooth val="1"/>
          <c:extLst>
            <c:ext xmlns:c16="http://schemas.microsoft.com/office/drawing/2014/chart" uri="{C3380CC4-5D6E-409C-BE32-E72D297353CC}">
              <c16:uniqueId val="{00000005-08AA-4EEE-9832-490C62513876}"/>
            </c:ext>
          </c:extLst>
        </c:ser>
        <c:ser>
          <c:idx val="6"/>
          <c:order val="6"/>
          <c:tx>
            <c:strRef>
              <c:f>info!$P$9</c:f>
              <c:strCache>
                <c:ptCount val="1"/>
                <c:pt idx="0">
                  <c:v>6</c:v>
                </c:pt>
              </c:strCache>
            </c:strRef>
          </c:tx>
          <c:marker>
            <c:symbol val="none"/>
          </c:marker>
          <c:xVal>
            <c:numRef>
              <c:f>[0]!FT_E06</c:f>
              <c:numCache>
                <c:formatCode>0.00</c:formatCode>
                <c:ptCount val="1"/>
                <c:pt idx="0">
                  <c:v>0</c:v>
                </c:pt>
              </c:numCache>
            </c:numRef>
          </c:xVal>
          <c:yVal>
            <c:numRef>
              <c:f>[0]!FT_PH06</c:f>
              <c:numCache>
                <c:formatCode>0.00</c:formatCode>
                <c:ptCount val="1"/>
                <c:pt idx="0">
                  <c:v>0</c:v>
                </c:pt>
              </c:numCache>
            </c:numRef>
          </c:yVal>
          <c:smooth val="1"/>
          <c:extLst>
            <c:ext xmlns:c16="http://schemas.microsoft.com/office/drawing/2014/chart" uri="{C3380CC4-5D6E-409C-BE32-E72D297353CC}">
              <c16:uniqueId val="{00000006-08AA-4EEE-9832-490C62513876}"/>
            </c:ext>
          </c:extLst>
        </c:ser>
        <c:ser>
          <c:idx val="7"/>
          <c:order val="7"/>
          <c:tx>
            <c:strRef>
              <c:f>info!$P$10</c:f>
              <c:strCache>
                <c:ptCount val="1"/>
                <c:pt idx="0">
                  <c:v>7</c:v>
                </c:pt>
              </c:strCache>
            </c:strRef>
          </c:tx>
          <c:spPr>
            <a:ln>
              <a:solidFill>
                <a:schemeClr val="tx1">
                  <a:lumMod val="65000"/>
                  <a:lumOff val="35000"/>
                </a:schemeClr>
              </a:solidFill>
            </a:ln>
          </c:spPr>
          <c:marker>
            <c:symbol val="none"/>
          </c:marker>
          <c:xVal>
            <c:numRef>
              <c:f>[0]!FT_E07</c:f>
              <c:numCache>
                <c:formatCode>0.00</c:formatCode>
                <c:ptCount val="1"/>
                <c:pt idx="0">
                  <c:v>0</c:v>
                </c:pt>
              </c:numCache>
            </c:numRef>
          </c:xVal>
          <c:yVal>
            <c:numRef>
              <c:f>[0]!FT_PH07</c:f>
              <c:numCache>
                <c:formatCode>0.00</c:formatCode>
                <c:ptCount val="1"/>
                <c:pt idx="0">
                  <c:v>0</c:v>
                </c:pt>
              </c:numCache>
            </c:numRef>
          </c:yVal>
          <c:smooth val="1"/>
          <c:extLst>
            <c:ext xmlns:c16="http://schemas.microsoft.com/office/drawing/2014/chart" uri="{C3380CC4-5D6E-409C-BE32-E72D297353CC}">
              <c16:uniqueId val="{00000007-08AA-4EEE-9832-490C62513876}"/>
            </c:ext>
          </c:extLst>
        </c:ser>
        <c:ser>
          <c:idx val="8"/>
          <c:order val="8"/>
          <c:tx>
            <c:strRef>
              <c:f>info!$P$11</c:f>
              <c:strCache>
                <c:ptCount val="1"/>
                <c:pt idx="0">
                  <c:v>8</c:v>
                </c:pt>
              </c:strCache>
            </c:strRef>
          </c:tx>
          <c:marker>
            <c:symbol val="none"/>
          </c:marker>
          <c:xVal>
            <c:numRef>
              <c:f>[0]!FT_E08</c:f>
              <c:numCache>
                <c:formatCode>0.00</c:formatCode>
                <c:ptCount val="1"/>
                <c:pt idx="0">
                  <c:v>0</c:v>
                </c:pt>
              </c:numCache>
            </c:numRef>
          </c:xVal>
          <c:yVal>
            <c:numRef>
              <c:f>[0]!FT_PH08</c:f>
              <c:numCache>
                <c:formatCode>0.00</c:formatCode>
                <c:ptCount val="1"/>
                <c:pt idx="0">
                  <c:v>0</c:v>
                </c:pt>
              </c:numCache>
            </c:numRef>
          </c:yVal>
          <c:smooth val="1"/>
          <c:extLst>
            <c:ext xmlns:c16="http://schemas.microsoft.com/office/drawing/2014/chart" uri="{C3380CC4-5D6E-409C-BE32-E72D297353CC}">
              <c16:uniqueId val="{00000008-08AA-4EEE-9832-490C62513876}"/>
            </c:ext>
          </c:extLst>
        </c:ser>
        <c:ser>
          <c:idx val="9"/>
          <c:order val="9"/>
          <c:tx>
            <c:strRef>
              <c:f>info!$P$12</c:f>
              <c:strCache>
                <c:ptCount val="1"/>
                <c:pt idx="0">
                  <c:v>9</c:v>
                </c:pt>
              </c:strCache>
            </c:strRef>
          </c:tx>
          <c:spPr>
            <a:ln>
              <a:solidFill>
                <a:srgbClr val="DCE101"/>
              </a:solidFill>
            </a:ln>
          </c:spPr>
          <c:marker>
            <c:symbol val="none"/>
          </c:marker>
          <c:xVal>
            <c:numRef>
              <c:f>[0]!FT_E09</c:f>
              <c:numCache>
                <c:formatCode>0.00</c:formatCode>
                <c:ptCount val="1"/>
                <c:pt idx="0">
                  <c:v>0</c:v>
                </c:pt>
              </c:numCache>
            </c:numRef>
          </c:xVal>
          <c:yVal>
            <c:numRef>
              <c:f>[0]!FT_PH09</c:f>
              <c:numCache>
                <c:formatCode>0.00</c:formatCode>
                <c:ptCount val="1"/>
                <c:pt idx="0">
                  <c:v>0</c:v>
                </c:pt>
              </c:numCache>
            </c:numRef>
          </c:yVal>
          <c:smooth val="1"/>
          <c:extLst>
            <c:ext xmlns:c16="http://schemas.microsoft.com/office/drawing/2014/chart" uri="{C3380CC4-5D6E-409C-BE32-E72D297353CC}">
              <c16:uniqueId val="{00000009-08AA-4EEE-9832-490C62513876}"/>
            </c:ext>
          </c:extLst>
        </c:ser>
        <c:ser>
          <c:idx val="10"/>
          <c:order val="10"/>
          <c:tx>
            <c:strRef>
              <c:f>info!$P$13</c:f>
              <c:strCache>
                <c:ptCount val="1"/>
                <c:pt idx="0">
                  <c:v>10</c:v>
                </c:pt>
              </c:strCache>
            </c:strRef>
          </c:tx>
          <c:spPr>
            <a:ln>
              <a:solidFill>
                <a:srgbClr val="03E98C"/>
              </a:solidFill>
            </a:ln>
          </c:spPr>
          <c:marker>
            <c:symbol val="none"/>
          </c:marker>
          <c:xVal>
            <c:numRef>
              <c:f>[0]!FT_E10</c:f>
              <c:numCache>
                <c:formatCode>0.00</c:formatCode>
                <c:ptCount val="1"/>
                <c:pt idx="0">
                  <c:v>0</c:v>
                </c:pt>
              </c:numCache>
            </c:numRef>
          </c:xVal>
          <c:yVal>
            <c:numRef>
              <c:f>[0]!FT_PH10</c:f>
              <c:numCache>
                <c:formatCode>0.00</c:formatCode>
                <c:ptCount val="1"/>
                <c:pt idx="0">
                  <c:v>0</c:v>
                </c:pt>
              </c:numCache>
            </c:numRef>
          </c:yVal>
          <c:smooth val="1"/>
          <c:extLst>
            <c:ext xmlns:c16="http://schemas.microsoft.com/office/drawing/2014/chart" uri="{C3380CC4-5D6E-409C-BE32-E72D297353CC}">
              <c16:uniqueId val="{0000000A-08AA-4EEE-9832-490C62513876}"/>
            </c:ext>
          </c:extLst>
        </c:ser>
        <c:ser>
          <c:idx val="11"/>
          <c:order val="11"/>
          <c:tx>
            <c:strRef>
              <c:f>info!$P$14</c:f>
              <c:strCache>
                <c:ptCount val="1"/>
                <c:pt idx="0">
                  <c:v>11</c:v>
                </c:pt>
              </c:strCache>
            </c:strRef>
          </c:tx>
          <c:marker>
            <c:symbol val="none"/>
          </c:marker>
          <c:xVal>
            <c:numRef>
              <c:f>[0]!FT_E11</c:f>
              <c:numCache>
                <c:formatCode>0.00</c:formatCode>
                <c:ptCount val="1"/>
                <c:pt idx="0">
                  <c:v>0</c:v>
                </c:pt>
              </c:numCache>
            </c:numRef>
          </c:xVal>
          <c:yVal>
            <c:numRef>
              <c:f>[0]!FT_PH11</c:f>
              <c:numCache>
                <c:formatCode>0.00</c:formatCode>
                <c:ptCount val="1"/>
                <c:pt idx="0">
                  <c:v>0</c:v>
                </c:pt>
              </c:numCache>
            </c:numRef>
          </c:yVal>
          <c:smooth val="1"/>
          <c:extLst>
            <c:ext xmlns:c16="http://schemas.microsoft.com/office/drawing/2014/chart" uri="{C3380CC4-5D6E-409C-BE32-E72D297353CC}">
              <c16:uniqueId val="{0000000B-08AA-4EEE-9832-490C62513876}"/>
            </c:ext>
          </c:extLst>
        </c:ser>
        <c:ser>
          <c:idx val="12"/>
          <c:order val="12"/>
          <c:tx>
            <c:strRef>
              <c:f>info!$P$15</c:f>
              <c:strCache>
                <c:ptCount val="1"/>
                <c:pt idx="0">
                  <c:v>12</c:v>
                </c:pt>
              </c:strCache>
            </c:strRef>
          </c:tx>
          <c:marker>
            <c:symbol val="none"/>
          </c:marker>
          <c:xVal>
            <c:numRef>
              <c:f>[0]!FT_E12</c:f>
              <c:numCache>
                <c:formatCode>0.00</c:formatCode>
                <c:ptCount val="1"/>
                <c:pt idx="0">
                  <c:v>0</c:v>
                </c:pt>
              </c:numCache>
            </c:numRef>
          </c:xVal>
          <c:yVal>
            <c:numRef>
              <c:f>[0]!FT_PH12</c:f>
              <c:numCache>
                <c:formatCode>0.00</c:formatCode>
                <c:ptCount val="1"/>
                <c:pt idx="0">
                  <c:v>0</c:v>
                </c:pt>
              </c:numCache>
            </c:numRef>
          </c:yVal>
          <c:smooth val="1"/>
          <c:extLst>
            <c:ext xmlns:c16="http://schemas.microsoft.com/office/drawing/2014/chart" uri="{C3380CC4-5D6E-409C-BE32-E72D297353CC}">
              <c16:uniqueId val="{0000000C-08AA-4EEE-9832-490C62513876}"/>
            </c:ext>
          </c:extLst>
        </c:ser>
        <c:ser>
          <c:idx val="13"/>
          <c:order val="13"/>
          <c:tx>
            <c:strRef>
              <c:f>info!$P$16</c:f>
              <c:strCache>
                <c:ptCount val="1"/>
                <c:pt idx="0">
                  <c:v>13</c:v>
                </c:pt>
              </c:strCache>
            </c:strRef>
          </c:tx>
          <c:marker>
            <c:symbol val="none"/>
          </c:marker>
          <c:xVal>
            <c:numRef>
              <c:f>[0]!FT_E13</c:f>
              <c:numCache>
                <c:formatCode>0.00</c:formatCode>
                <c:ptCount val="1"/>
                <c:pt idx="0">
                  <c:v>0</c:v>
                </c:pt>
              </c:numCache>
            </c:numRef>
          </c:xVal>
          <c:yVal>
            <c:numRef>
              <c:f>[0]!FT_PH13</c:f>
              <c:numCache>
                <c:formatCode>0.00</c:formatCode>
                <c:ptCount val="1"/>
                <c:pt idx="0">
                  <c:v>0</c:v>
                </c:pt>
              </c:numCache>
            </c:numRef>
          </c:yVal>
          <c:smooth val="1"/>
          <c:extLst>
            <c:ext xmlns:c16="http://schemas.microsoft.com/office/drawing/2014/chart" uri="{C3380CC4-5D6E-409C-BE32-E72D297353CC}">
              <c16:uniqueId val="{0000000D-08AA-4EEE-9832-490C62513876}"/>
            </c:ext>
          </c:extLst>
        </c:ser>
        <c:ser>
          <c:idx val="14"/>
          <c:order val="14"/>
          <c:tx>
            <c:strRef>
              <c:f>info!$P$17</c:f>
              <c:strCache>
                <c:ptCount val="1"/>
                <c:pt idx="0">
                  <c:v>14</c:v>
                </c:pt>
              </c:strCache>
            </c:strRef>
          </c:tx>
          <c:marker>
            <c:symbol val="none"/>
          </c:marker>
          <c:xVal>
            <c:numRef>
              <c:f>[0]!FT_E14</c:f>
              <c:numCache>
                <c:formatCode>0.00</c:formatCode>
                <c:ptCount val="1"/>
                <c:pt idx="0">
                  <c:v>0</c:v>
                </c:pt>
              </c:numCache>
            </c:numRef>
          </c:xVal>
          <c:yVal>
            <c:numRef>
              <c:f>[0]!FT_PH14</c:f>
              <c:numCache>
                <c:formatCode>0.00</c:formatCode>
                <c:ptCount val="1"/>
                <c:pt idx="0">
                  <c:v>0</c:v>
                </c:pt>
              </c:numCache>
            </c:numRef>
          </c:yVal>
          <c:smooth val="1"/>
          <c:extLst>
            <c:ext xmlns:c16="http://schemas.microsoft.com/office/drawing/2014/chart" uri="{C3380CC4-5D6E-409C-BE32-E72D297353CC}">
              <c16:uniqueId val="{0000000E-08AA-4EEE-9832-490C62513876}"/>
            </c:ext>
          </c:extLst>
        </c:ser>
        <c:ser>
          <c:idx val="15"/>
          <c:order val="15"/>
          <c:tx>
            <c:strRef>
              <c:f>info!$P$18</c:f>
              <c:strCache>
                <c:ptCount val="1"/>
                <c:pt idx="0">
                  <c:v>15</c:v>
                </c:pt>
              </c:strCache>
            </c:strRef>
          </c:tx>
          <c:marker>
            <c:symbol val="none"/>
          </c:marker>
          <c:xVal>
            <c:numRef>
              <c:f>[0]!FT_E15</c:f>
              <c:numCache>
                <c:formatCode>0.00</c:formatCode>
                <c:ptCount val="1"/>
                <c:pt idx="0">
                  <c:v>0</c:v>
                </c:pt>
              </c:numCache>
            </c:numRef>
          </c:xVal>
          <c:yVal>
            <c:numRef>
              <c:f>[0]!FT_PH15</c:f>
              <c:numCache>
                <c:formatCode>0.00</c:formatCode>
                <c:ptCount val="1"/>
                <c:pt idx="0">
                  <c:v>0</c:v>
                </c:pt>
              </c:numCache>
            </c:numRef>
          </c:yVal>
          <c:smooth val="1"/>
          <c:extLst>
            <c:ext xmlns:c16="http://schemas.microsoft.com/office/drawing/2014/chart" uri="{C3380CC4-5D6E-409C-BE32-E72D297353CC}">
              <c16:uniqueId val="{0000000F-08AA-4EEE-9832-490C62513876}"/>
            </c:ext>
          </c:extLst>
        </c:ser>
        <c:ser>
          <c:idx val="16"/>
          <c:order val="16"/>
          <c:tx>
            <c:strRef>
              <c:f>info!$P$19</c:f>
              <c:strCache>
                <c:ptCount val="1"/>
                <c:pt idx="0">
                  <c:v>16</c:v>
                </c:pt>
              </c:strCache>
            </c:strRef>
          </c:tx>
          <c:marker>
            <c:symbol val="none"/>
          </c:marker>
          <c:xVal>
            <c:numRef>
              <c:f>[0]!FT_E16</c:f>
              <c:numCache>
                <c:formatCode>0.00</c:formatCode>
                <c:ptCount val="1"/>
                <c:pt idx="0">
                  <c:v>0</c:v>
                </c:pt>
              </c:numCache>
            </c:numRef>
          </c:xVal>
          <c:yVal>
            <c:numRef>
              <c:f>[0]!FT_PH16</c:f>
              <c:numCache>
                <c:formatCode>0.00</c:formatCode>
                <c:ptCount val="1"/>
                <c:pt idx="0">
                  <c:v>0</c:v>
                </c:pt>
              </c:numCache>
            </c:numRef>
          </c:yVal>
          <c:smooth val="1"/>
          <c:extLst>
            <c:ext xmlns:c16="http://schemas.microsoft.com/office/drawing/2014/chart" uri="{C3380CC4-5D6E-409C-BE32-E72D297353CC}">
              <c16:uniqueId val="{00000010-08AA-4EEE-9832-490C62513876}"/>
            </c:ext>
          </c:extLst>
        </c:ser>
        <c:ser>
          <c:idx val="17"/>
          <c:order val="17"/>
          <c:tx>
            <c:strRef>
              <c:f>info!$P$20</c:f>
              <c:strCache>
                <c:ptCount val="1"/>
                <c:pt idx="0">
                  <c:v>17</c:v>
                </c:pt>
              </c:strCache>
            </c:strRef>
          </c:tx>
          <c:marker>
            <c:symbol val="none"/>
          </c:marker>
          <c:xVal>
            <c:numRef>
              <c:f>[0]!FT_E17</c:f>
              <c:numCache>
                <c:formatCode>0.00</c:formatCode>
                <c:ptCount val="1"/>
                <c:pt idx="0">
                  <c:v>0</c:v>
                </c:pt>
              </c:numCache>
            </c:numRef>
          </c:xVal>
          <c:yVal>
            <c:numRef>
              <c:f>[0]!FT_PH17</c:f>
              <c:numCache>
                <c:formatCode>0.00</c:formatCode>
                <c:ptCount val="1"/>
                <c:pt idx="0">
                  <c:v>0</c:v>
                </c:pt>
              </c:numCache>
            </c:numRef>
          </c:yVal>
          <c:smooth val="1"/>
          <c:extLst>
            <c:ext xmlns:c16="http://schemas.microsoft.com/office/drawing/2014/chart" uri="{C3380CC4-5D6E-409C-BE32-E72D297353CC}">
              <c16:uniqueId val="{00000011-08AA-4EEE-9832-490C62513876}"/>
            </c:ext>
          </c:extLst>
        </c:ser>
        <c:ser>
          <c:idx val="18"/>
          <c:order val="18"/>
          <c:tx>
            <c:strRef>
              <c:f>info!$P$21</c:f>
              <c:strCache>
                <c:ptCount val="1"/>
                <c:pt idx="0">
                  <c:v>18</c:v>
                </c:pt>
              </c:strCache>
            </c:strRef>
          </c:tx>
          <c:marker>
            <c:symbol val="none"/>
          </c:marker>
          <c:xVal>
            <c:numRef>
              <c:f>[0]!FT_E18</c:f>
              <c:numCache>
                <c:formatCode>0.00</c:formatCode>
                <c:ptCount val="1"/>
                <c:pt idx="0">
                  <c:v>0</c:v>
                </c:pt>
              </c:numCache>
            </c:numRef>
          </c:xVal>
          <c:yVal>
            <c:numRef>
              <c:f>[0]!FT_PH18</c:f>
              <c:numCache>
                <c:formatCode>0.00</c:formatCode>
                <c:ptCount val="1"/>
                <c:pt idx="0">
                  <c:v>0</c:v>
                </c:pt>
              </c:numCache>
            </c:numRef>
          </c:yVal>
          <c:smooth val="1"/>
          <c:extLst>
            <c:ext xmlns:c16="http://schemas.microsoft.com/office/drawing/2014/chart" uri="{C3380CC4-5D6E-409C-BE32-E72D297353CC}">
              <c16:uniqueId val="{00000012-08AA-4EEE-9832-490C62513876}"/>
            </c:ext>
          </c:extLst>
        </c:ser>
        <c:ser>
          <c:idx val="19"/>
          <c:order val="19"/>
          <c:tx>
            <c:strRef>
              <c:f>info!$P$22</c:f>
              <c:strCache>
                <c:ptCount val="1"/>
                <c:pt idx="0">
                  <c:v>19</c:v>
                </c:pt>
              </c:strCache>
            </c:strRef>
          </c:tx>
          <c:spPr>
            <a:ln>
              <a:solidFill>
                <a:srgbClr val="80D1DC"/>
              </a:solidFill>
            </a:ln>
          </c:spPr>
          <c:marker>
            <c:symbol val="none"/>
          </c:marker>
          <c:xVal>
            <c:numRef>
              <c:f>[0]!FT_E19</c:f>
              <c:numCache>
                <c:formatCode>0.00</c:formatCode>
                <c:ptCount val="1"/>
                <c:pt idx="0">
                  <c:v>0</c:v>
                </c:pt>
              </c:numCache>
            </c:numRef>
          </c:xVal>
          <c:yVal>
            <c:numRef>
              <c:f>[0]!FT_PH19</c:f>
              <c:numCache>
                <c:formatCode>0.00</c:formatCode>
                <c:ptCount val="1"/>
                <c:pt idx="0">
                  <c:v>0</c:v>
                </c:pt>
              </c:numCache>
            </c:numRef>
          </c:yVal>
          <c:smooth val="1"/>
          <c:extLst>
            <c:ext xmlns:c16="http://schemas.microsoft.com/office/drawing/2014/chart" uri="{C3380CC4-5D6E-409C-BE32-E72D297353CC}">
              <c16:uniqueId val="{00000013-08AA-4EEE-9832-490C62513876}"/>
            </c:ext>
          </c:extLst>
        </c:ser>
        <c:ser>
          <c:idx val="20"/>
          <c:order val="20"/>
          <c:tx>
            <c:strRef>
              <c:f>info!$P$23</c:f>
              <c:strCache>
                <c:ptCount val="1"/>
                <c:pt idx="0">
                  <c:v>20</c:v>
                </c:pt>
              </c:strCache>
            </c:strRef>
          </c:tx>
          <c:marker>
            <c:symbol val="none"/>
          </c:marker>
          <c:xVal>
            <c:numRef>
              <c:f>[0]!FT_E20</c:f>
              <c:numCache>
                <c:formatCode>0.00</c:formatCode>
                <c:ptCount val="1"/>
                <c:pt idx="0">
                  <c:v>0</c:v>
                </c:pt>
              </c:numCache>
            </c:numRef>
          </c:xVal>
          <c:yVal>
            <c:numRef>
              <c:f>[0]!FT_PH20</c:f>
              <c:numCache>
                <c:formatCode>0.00</c:formatCode>
                <c:ptCount val="1"/>
                <c:pt idx="0">
                  <c:v>0</c:v>
                </c:pt>
              </c:numCache>
            </c:numRef>
          </c:yVal>
          <c:smooth val="1"/>
          <c:extLst>
            <c:ext xmlns:c16="http://schemas.microsoft.com/office/drawing/2014/chart" uri="{C3380CC4-5D6E-409C-BE32-E72D297353CC}">
              <c16:uniqueId val="{00000014-08AA-4EEE-9832-490C62513876}"/>
            </c:ext>
          </c:extLst>
        </c:ser>
        <c:ser>
          <c:idx val="21"/>
          <c:order val="21"/>
          <c:tx>
            <c:strRef>
              <c:f>info!$P$24</c:f>
              <c:strCache>
                <c:ptCount val="1"/>
                <c:pt idx="0">
                  <c:v>21</c:v>
                </c:pt>
              </c:strCache>
            </c:strRef>
          </c:tx>
          <c:spPr>
            <a:ln>
              <a:solidFill>
                <a:srgbClr val="37D93F"/>
              </a:solidFill>
            </a:ln>
          </c:spPr>
          <c:marker>
            <c:symbol val="none"/>
          </c:marker>
          <c:xVal>
            <c:numRef>
              <c:f>[0]!FT_E21</c:f>
              <c:numCache>
                <c:formatCode>0.00</c:formatCode>
                <c:ptCount val="1"/>
                <c:pt idx="0">
                  <c:v>0</c:v>
                </c:pt>
              </c:numCache>
            </c:numRef>
          </c:xVal>
          <c:yVal>
            <c:numRef>
              <c:f>[0]!FT_PH21</c:f>
              <c:numCache>
                <c:formatCode>0.00</c:formatCode>
                <c:ptCount val="1"/>
                <c:pt idx="0">
                  <c:v>0</c:v>
                </c:pt>
              </c:numCache>
            </c:numRef>
          </c:yVal>
          <c:smooth val="1"/>
          <c:extLst>
            <c:ext xmlns:c16="http://schemas.microsoft.com/office/drawing/2014/chart" uri="{C3380CC4-5D6E-409C-BE32-E72D297353CC}">
              <c16:uniqueId val="{00000015-08AA-4EEE-9832-490C62513876}"/>
            </c:ext>
          </c:extLst>
        </c:ser>
        <c:ser>
          <c:idx val="22"/>
          <c:order val="22"/>
          <c:tx>
            <c:strRef>
              <c:f>info!$P$25</c:f>
              <c:strCache>
                <c:ptCount val="1"/>
                <c:pt idx="0">
                  <c:v>22</c:v>
                </c:pt>
              </c:strCache>
            </c:strRef>
          </c:tx>
          <c:spPr>
            <a:ln>
              <a:solidFill>
                <a:srgbClr val="999623"/>
              </a:solidFill>
            </a:ln>
          </c:spPr>
          <c:marker>
            <c:symbol val="none"/>
          </c:marker>
          <c:xVal>
            <c:numRef>
              <c:f>[0]!FT_E22</c:f>
              <c:numCache>
                <c:formatCode>0.00</c:formatCode>
                <c:ptCount val="1"/>
                <c:pt idx="0">
                  <c:v>0</c:v>
                </c:pt>
              </c:numCache>
            </c:numRef>
          </c:xVal>
          <c:yVal>
            <c:numRef>
              <c:f>[0]!FT_PH22</c:f>
              <c:numCache>
                <c:formatCode>0.00</c:formatCode>
                <c:ptCount val="1"/>
                <c:pt idx="0">
                  <c:v>0</c:v>
                </c:pt>
              </c:numCache>
            </c:numRef>
          </c:yVal>
          <c:smooth val="1"/>
          <c:extLst>
            <c:ext xmlns:c16="http://schemas.microsoft.com/office/drawing/2014/chart" uri="{C3380CC4-5D6E-409C-BE32-E72D297353CC}">
              <c16:uniqueId val="{00000016-08AA-4EEE-9832-490C62513876}"/>
            </c:ext>
          </c:extLst>
        </c:ser>
        <c:ser>
          <c:idx val="23"/>
          <c:order val="23"/>
          <c:tx>
            <c:strRef>
              <c:f>info!$P$26</c:f>
              <c:strCache>
                <c:ptCount val="1"/>
                <c:pt idx="0">
                  <c:v>23</c:v>
                </c:pt>
              </c:strCache>
            </c:strRef>
          </c:tx>
          <c:spPr>
            <a:ln>
              <a:solidFill>
                <a:srgbClr val="FF0DFF"/>
              </a:solidFill>
            </a:ln>
          </c:spPr>
          <c:marker>
            <c:symbol val="none"/>
          </c:marker>
          <c:xVal>
            <c:numRef>
              <c:f>[0]!FT_E23</c:f>
              <c:numCache>
                <c:formatCode>0.00</c:formatCode>
                <c:ptCount val="1"/>
                <c:pt idx="0">
                  <c:v>0</c:v>
                </c:pt>
              </c:numCache>
            </c:numRef>
          </c:xVal>
          <c:yVal>
            <c:numRef>
              <c:f>[0]!FT_PH23</c:f>
              <c:numCache>
                <c:formatCode>0.00</c:formatCode>
                <c:ptCount val="1"/>
                <c:pt idx="0">
                  <c:v>0</c:v>
                </c:pt>
              </c:numCache>
            </c:numRef>
          </c:yVal>
          <c:smooth val="1"/>
          <c:extLst>
            <c:ext xmlns:c16="http://schemas.microsoft.com/office/drawing/2014/chart" uri="{C3380CC4-5D6E-409C-BE32-E72D297353CC}">
              <c16:uniqueId val="{00000017-08AA-4EEE-9832-490C62513876}"/>
            </c:ext>
          </c:extLst>
        </c:ser>
        <c:ser>
          <c:idx val="24"/>
          <c:order val="24"/>
          <c:tx>
            <c:strRef>
              <c:f>info!$P$27</c:f>
              <c:strCache>
                <c:ptCount val="1"/>
                <c:pt idx="0">
                  <c:v>24</c:v>
                </c:pt>
              </c:strCache>
            </c:strRef>
          </c:tx>
          <c:spPr>
            <a:ln>
              <a:solidFill>
                <a:srgbClr val="FE0E0E"/>
              </a:solidFill>
            </a:ln>
          </c:spPr>
          <c:marker>
            <c:symbol val="none"/>
          </c:marker>
          <c:xVal>
            <c:numRef>
              <c:f>[0]!FT_E24</c:f>
              <c:numCache>
                <c:formatCode>0.00</c:formatCode>
                <c:ptCount val="1"/>
                <c:pt idx="0">
                  <c:v>0</c:v>
                </c:pt>
              </c:numCache>
            </c:numRef>
          </c:xVal>
          <c:yVal>
            <c:numRef>
              <c:f>[0]!FT_PH24</c:f>
              <c:numCache>
                <c:formatCode>0.00</c:formatCode>
                <c:ptCount val="1"/>
                <c:pt idx="0">
                  <c:v>0</c:v>
                </c:pt>
              </c:numCache>
            </c:numRef>
          </c:yVal>
          <c:smooth val="1"/>
          <c:extLst>
            <c:ext xmlns:c16="http://schemas.microsoft.com/office/drawing/2014/chart" uri="{C3380CC4-5D6E-409C-BE32-E72D297353CC}">
              <c16:uniqueId val="{00000018-08AA-4EEE-9832-490C62513876}"/>
            </c:ext>
          </c:extLst>
        </c:ser>
        <c:ser>
          <c:idx val="25"/>
          <c:order val="25"/>
          <c:tx>
            <c:v>0</c:v>
          </c:tx>
          <c:spPr>
            <a:ln w="25400">
              <a:solidFill>
                <a:schemeClr val="bg2"/>
              </a:solidFill>
            </a:ln>
          </c:spPr>
          <c:marker>
            <c:symbol val="x"/>
            <c:size val="5"/>
            <c:spPr>
              <a:ln w="9525">
                <a:solidFill>
                  <a:schemeClr val="tx1"/>
                </a:solidFill>
              </a:ln>
            </c:spPr>
          </c:marker>
          <c:xVal>
            <c:numRef>
              <c:f>info!$G$2</c:f>
              <c:numCache>
                <c:formatCode>0.00</c:formatCode>
                <c:ptCount val="1"/>
                <c:pt idx="0">
                  <c:v>0</c:v>
                </c:pt>
              </c:numCache>
            </c:numRef>
          </c:xVal>
          <c:yVal>
            <c:numRef>
              <c:f>info!$H$2</c:f>
              <c:numCache>
                <c:formatCode>0.00</c:formatCode>
                <c:ptCount val="1"/>
                <c:pt idx="0">
                  <c:v>0</c:v>
                </c:pt>
              </c:numCache>
            </c:numRef>
          </c:yVal>
          <c:smooth val="1"/>
          <c:extLst>
            <c:ext xmlns:c16="http://schemas.microsoft.com/office/drawing/2014/chart" uri="{C3380CC4-5D6E-409C-BE32-E72D297353CC}">
              <c16:uniqueId val="{00000019-08AA-4EEE-9832-490C62513876}"/>
            </c:ext>
          </c:extLst>
        </c:ser>
        <c:dLbls>
          <c:showLegendKey val="0"/>
          <c:showVal val="0"/>
          <c:showCatName val="0"/>
          <c:showSerName val="0"/>
          <c:showPercent val="0"/>
          <c:showBubbleSize val="0"/>
        </c:dLbls>
        <c:axId val="209274560"/>
        <c:axId val="209275136"/>
        <c:extLst/>
      </c:scatterChart>
      <c:valAx>
        <c:axId val="209274560"/>
        <c:scaling>
          <c:orientation val="minMax"/>
          <c:max val="10"/>
          <c:min val="0"/>
        </c:scaling>
        <c:delete val="0"/>
        <c:axPos val="b"/>
        <c:numFmt formatCode="0.00" sourceLinked="1"/>
        <c:majorTickMark val="out"/>
        <c:minorTickMark val="none"/>
        <c:tickLblPos val="nextTo"/>
        <c:txPr>
          <a:bodyPr rot="0" vert="horz"/>
          <a:lstStyle/>
          <a:p>
            <a:pPr>
              <a:defRPr/>
            </a:pPr>
            <a:endParaRPr lang="ko-KR"/>
          </a:p>
        </c:txPr>
        <c:crossAx val="209275136"/>
        <c:crosses val="autoZero"/>
        <c:crossBetween val="midCat"/>
        <c:majorUnit val="2"/>
        <c:minorUnit val="0.2"/>
      </c:valAx>
      <c:valAx>
        <c:axId val="209275136"/>
        <c:scaling>
          <c:orientation val="minMax"/>
          <c:max val="100"/>
          <c:min val="0"/>
        </c:scaling>
        <c:delete val="0"/>
        <c:axPos val="l"/>
        <c:majorGridlines>
          <c:spPr>
            <a:ln>
              <a:solidFill>
                <a:schemeClr val="accent1"/>
              </a:solidFill>
            </a:ln>
          </c:spPr>
        </c:majorGridlines>
        <c:numFmt formatCode="0.00" sourceLinked="1"/>
        <c:majorTickMark val="out"/>
        <c:minorTickMark val="none"/>
        <c:tickLblPos val="nextTo"/>
        <c:crossAx val="209274560"/>
        <c:crosses val="autoZero"/>
        <c:crossBetween val="midCat"/>
        <c:majorUnit val="20"/>
      </c:valAx>
    </c:plotArea>
    <c:plotVisOnly val="1"/>
    <c:dispBlanksAs val="gap"/>
    <c:showDLblsOverMax val="0"/>
  </c:chart>
  <c:txPr>
    <a:bodyPr/>
    <a:lstStyle/>
    <a:p>
      <a:pPr>
        <a:defRPr>
          <a:ln>
            <a:noFill/>
          </a:ln>
        </a:defRPr>
      </a:pPr>
      <a:endParaRPr lang="ko-KR"/>
    </a:p>
  </c:txPr>
  <c:printSettings>
    <c:headerFooter/>
    <c:pageMargins b="0.75000000000001465" l="0.70000000000000062" r="0.70000000000000062" t="0.75000000000001465" header="0.30000000000000032" footer="0.30000000000000032"/>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07867494824016E-2"/>
          <c:y val="9.0308867641544804E-2"/>
          <c:w val="0.92468984855156144"/>
          <c:h val="0.66462082864646144"/>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6CB-4969-A15B-62BF403D1D0D}"/>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6CB-4969-A15B-62BF403D1D0D}"/>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6CB-4969-A15B-62BF403D1D0D}"/>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Measurement!$Q$17:$Q$19</c:f>
              <c:numCache>
                <c:formatCode>0.0%</c:formatCode>
                <c:ptCount val="3"/>
                <c:pt idx="0">
                  <c:v>0</c:v>
                </c:pt>
                <c:pt idx="1">
                  <c:v>0</c:v>
                </c:pt>
                <c:pt idx="2">
                  <c:v>0</c:v>
                </c:pt>
              </c:numCache>
            </c:numRef>
          </c:val>
          <c:extLst>
            <c:ext xmlns:c16="http://schemas.microsoft.com/office/drawing/2014/chart" uri="{C3380CC4-5D6E-409C-BE32-E72D297353CC}">
              <c16:uniqueId val="{00000003-66CB-4969-A15B-62BF403D1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7.313354899422761E-2"/>
          <c:y val="4.6296296296296523E-2"/>
          <c:w val="0.83223258892090168"/>
          <c:h val="0.84167468649755184"/>
        </c:manualLayout>
      </c:layout>
      <c:scatterChart>
        <c:scatterStyle val="lineMarker"/>
        <c:varyColors val="0"/>
        <c:ser>
          <c:idx val="0"/>
          <c:order val="0"/>
          <c:tx>
            <c:v>E</c:v>
          </c:tx>
          <c:spPr>
            <a:ln w="19050" cap="rnd">
              <a:solidFill>
                <a:schemeClr val="accent1"/>
              </a:solidFill>
              <a:round/>
            </a:ln>
            <a:effectLst/>
          </c:spPr>
          <c:marker>
            <c:symbol val="none"/>
          </c:marker>
          <c:xVal>
            <c:numRef>
              <c:f>[0]!FT_T</c:f>
              <c:numCache>
                <c:formatCode>General</c:formatCode>
                <c:ptCount val="1"/>
                <c:pt idx="0">
                  <c:v>0</c:v>
                </c:pt>
              </c:numCache>
            </c:numRef>
          </c:xVal>
          <c:yVal>
            <c:numRef>
              <c:f>[0]!FT_E</c:f>
              <c:numCache>
                <c:formatCode>0.00</c:formatCode>
                <c:ptCount val="1"/>
                <c:pt idx="0">
                  <c:v>0</c:v>
                </c:pt>
              </c:numCache>
            </c:numRef>
          </c:yVal>
          <c:smooth val="0"/>
          <c:extLst>
            <c:ext xmlns:c16="http://schemas.microsoft.com/office/drawing/2014/chart" uri="{C3380CC4-5D6E-409C-BE32-E72D297353CC}">
              <c16:uniqueId val="{00000000-A157-43C4-A9C1-763F64594857}"/>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0</c:v>
                </c:pt>
              </c:numCache>
            </c:numRef>
          </c:yVal>
          <c:smooth val="0"/>
          <c:extLst>
            <c:ext xmlns:c16="http://schemas.microsoft.com/office/drawing/2014/chart" uri="{C3380CC4-5D6E-409C-BE32-E72D297353CC}">
              <c16:uniqueId val="{00000001-A157-43C4-A9C1-763F64594857}"/>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0</c:v>
                </c:pt>
              </c:numCache>
            </c:numRef>
          </c:yVal>
          <c:smooth val="0"/>
          <c:extLst>
            <c:ext xmlns:c16="http://schemas.microsoft.com/office/drawing/2014/chart" uri="{C3380CC4-5D6E-409C-BE32-E72D297353CC}">
              <c16:uniqueId val="{00000002-A157-43C4-A9C1-763F64594857}"/>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0</c:v>
                </c:pt>
              </c:numCache>
            </c:numRef>
          </c:yVal>
          <c:smooth val="0"/>
          <c:extLst>
            <c:ext xmlns:c16="http://schemas.microsoft.com/office/drawing/2014/chart" uri="{C3380CC4-5D6E-409C-BE32-E72D297353CC}">
              <c16:uniqueId val="{00000003-A157-43C4-A9C1-763F64594857}"/>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0</c:v>
                </c:pt>
              </c:numCache>
            </c:numRef>
          </c:yVal>
          <c:smooth val="0"/>
          <c:extLst>
            <c:ext xmlns:c16="http://schemas.microsoft.com/office/drawing/2014/chart" uri="{C3380CC4-5D6E-409C-BE32-E72D297353CC}">
              <c16:uniqueId val="{00000004-A157-43C4-A9C1-763F64594857}"/>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0</c:v>
                </c:pt>
              </c:numCache>
            </c:numRef>
          </c:yVal>
          <c:smooth val="0"/>
          <c:extLst>
            <c:ext xmlns:c16="http://schemas.microsoft.com/office/drawing/2014/chart" uri="{C3380CC4-5D6E-409C-BE32-E72D297353CC}">
              <c16:uniqueId val="{00000005-A157-43C4-A9C1-763F64594857}"/>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0</c:v>
                </c:pt>
              </c:numCache>
            </c:numRef>
          </c:yVal>
          <c:smooth val="0"/>
          <c:extLst>
            <c:ext xmlns:c16="http://schemas.microsoft.com/office/drawing/2014/chart" uri="{C3380CC4-5D6E-409C-BE32-E72D297353CC}">
              <c16:uniqueId val="{00000006-A157-43C4-A9C1-763F64594857}"/>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0</c:v>
                </c:pt>
              </c:numCache>
            </c:numRef>
          </c:yVal>
          <c:smooth val="0"/>
          <c:extLst>
            <c:ext xmlns:c16="http://schemas.microsoft.com/office/drawing/2014/chart" uri="{C3380CC4-5D6E-409C-BE32-E72D297353CC}">
              <c16:uniqueId val="{00000007-A157-43C4-A9C1-763F64594857}"/>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0</c:v>
                </c:pt>
              </c:numCache>
            </c:numRef>
          </c:yVal>
          <c:smooth val="0"/>
          <c:extLst>
            <c:ext xmlns:c16="http://schemas.microsoft.com/office/drawing/2014/chart" uri="{C3380CC4-5D6E-409C-BE32-E72D297353CC}">
              <c16:uniqueId val="{00000008-A157-43C4-A9C1-763F64594857}"/>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0</c:v>
                </c:pt>
              </c:numCache>
            </c:numRef>
          </c:yVal>
          <c:smooth val="0"/>
          <c:extLst>
            <c:ext xmlns:c16="http://schemas.microsoft.com/office/drawing/2014/chart" uri="{C3380CC4-5D6E-409C-BE32-E72D297353CC}">
              <c16:uniqueId val="{00000009-A157-43C4-A9C1-763F64594857}"/>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0</c:v>
                </c:pt>
              </c:numCache>
            </c:numRef>
          </c:yVal>
          <c:smooth val="0"/>
          <c:extLst>
            <c:ext xmlns:c16="http://schemas.microsoft.com/office/drawing/2014/chart" uri="{C3380CC4-5D6E-409C-BE32-E72D297353CC}">
              <c16:uniqueId val="{0000000A-A157-43C4-A9C1-763F64594857}"/>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0</c:v>
                </c:pt>
              </c:numCache>
            </c:numRef>
          </c:yVal>
          <c:smooth val="0"/>
          <c:extLst>
            <c:ext xmlns:c16="http://schemas.microsoft.com/office/drawing/2014/chart" uri="{C3380CC4-5D6E-409C-BE32-E72D297353CC}">
              <c16:uniqueId val="{0000000B-A157-43C4-A9C1-763F64594857}"/>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0</c:v>
                </c:pt>
              </c:numCache>
            </c:numRef>
          </c:yVal>
          <c:smooth val="0"/>
          <c:extLst>
            <c:ext xmlns:c16="http://schemas.microsoft.com/office/drawing/2014/chart" uri="{C3380CC4-5D6E-409C-BE32-E72D297353CC}">
              <c16:uniqueId val="{0000000C-A157-43C4-A9C1-763F64594857}"/>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0</c:v>
                </c:pt>
              </c:numCache>
            </c:numRef>
          </c:yVal>
          <c:smooth val="0"/>
          <c:extLst>
            <c:ext xmlns:c16="http://schemas.microsoft.com/office/drawing/2014/chart" uri="{C3380CC4-5D6E-409C-BE32-E72D297353CC}">
              <c16:uniqueId val="{0000000D-A157-43C4-A9C1-763F64594857}"/>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0</c:v>
                </c:pt>
              </c:numCache>
            </c:numRef>
          </c:yVal>
          <c:smooth val="0"/>
          <c:extLst>
            <c:ext xmlns:c16="http://schemas.microsoft.com/office/drawing/2014/chart" uri="{C3380CC4-5D6E-409C-BE32-E72D297353CC}">
              <c16:uniqueId val="{0000000E-A157-43C4-A9C1-763F64594857}"/>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0</c:v>
                </c:pt>
              </c:numCache>
            </c:numRef>
          </c:yVal>
          <c:smooth val="0"/>
          <c:extLst>
            <c:ext xmlns:c16="http://schemas.microsoft.com/office/drawing/2014/chart" uri="{C3380CC4-5D6E-409C-BE32-E72D297353CC}">
              <c16:uniqueId val="{0000000F-A157-43C4-A9C1-763F64594857}"/>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0</c:v>
                </c:pt>
              </c:numCache>
            </c:numRef>
          </c:yVal>
          <c:smooth val="0"/>
          <c:extLst>
            <c:ext xmlns:c16="http://schemas.microsoft.com/office/drawing/2014/chart" uri="{C3380CC4-5D6E-409C-BE32-E72D297353CC}">
              <c16:uniqueId val="{00000010-A157-43C4-A9C1-763F64594857}"/>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0</c:v>
                </c:pt>
              </c:numCache>
            </c:numRef>
          </c:yVal>
          <c:smooth val="0"/>
          <c:extLst>
            <c:ext xmlns:c16="http://schemas.microsoft.com/office/drawing/2014/chart" uri="{C3380CC4-5D6E-409C-BE32-E72D297353CC}">
              <c16:uniqueId val="{00000011-A157-43C4-A9C1-763F64594857}"/>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0</c:v>
                </c:pt>
              </c:numCache>
            </c:numRef>
          </c:yVal>
          <c:smooth val="0"/>
          <c:extLst>
            <c:ext xmlns:c16="http://schemas.microsoft.com/office/drawing/2014/chart" uri="{C3380CC4-5D6E-409C-BE32-E72D297353CC}">
              <c16:uniqueId val="{00000012-A157-43C4-A9C1-763F64594857}"/>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0</c:v>
                </c:pt>
              </c:numCache>
            </c:numRef>
          </c:yVal>
          <c:smooth val="0"/>
          <c:extLst>
            <c:ext xmlns:c16="http://schemas.microsoft.com/office/drawing/2014/chart" uri="{C3380CC4-5D6E-409C-BE32-E72D297353CC}">
              <c16:uniqueId val="{00000013-A157-43C4-A9C1-763F64594857}"/>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0</c:v>
                </c:pt>
              </c:numCache>
            </c:numRef>
          </c:yVal>
          <c:smooth val="0"/>
          <c:extLst>
            <c:ext xmlns:c16="http://schemas.microsoft.com/office/drawing/2014/chart" uri="{C3380CC4-5D6E-409C-BE32-E72D297353CC}">
              <c16:uniqueId val="{00000014-A157-43C4-A9C1-763F64594857}"/>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0</c:v>
                </c:pt>
              </c:numCache>
            </c:numRef>
          </c:yVal>
          <c:smooth val="0"/>
          <c:extLst>
            <c:ext xmlns:c16="http://schemas.microsoft.com/office/drawing/2014/chart" uri="{C3380CC4-5D6E-409C-BE32-E72D297353CC}">
              <c16:uniqueId val="{00000015-A157-43C4-A9C1-763F64594857}"/>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0</c:v>
                </c:pt>
              </c:numCache>
            </c:numRef>
          </c:yVal>
          <c:smooth val="0"/>
          <c:extLst>
            <c:ext xmlns:c16="http://schemas.microsoft.com/office/drawing/2014/chart" uri="{C3380CC4-5D6E-409C-BE32-E72D297353CC}">
              <c16:uniqueId val="{00000016-A157-43C4-A9C1-763F64594857}"/>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0</c:v>
                </c:pt>
              </c:numCache>
            </c:numRef>
          </c:yVal>
          <c:smooth val="0"/>
          <c:extLst>
            <c:ext xmlns:c16="http://schemas.microsoft.com/office/drawing/2014/chart" uri="{C3380CC4-5D6E-409C-BE32-E72D297353CC}">
              <c16:uniqueId val="{00000017-A157-43C4-A9C1-763F64594857}"/>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0</c:v>
                </c:pt>
              </c:numCache>
            </c:numRef>
          </c:yVal>
          <c:smooth val="0"/>
          <c:extLst>
            <c:ext xmlns:c16="http://schemas.microsoft.com/office/drawing/2014/chart" uri="{C3380CC4-5D6E-409C-BE32-E72D297353CC}">
              <c16:uniqueId val="{00000018-A157-43C4-A9C1-763F64594857}"/>
            </c:ext>
          </c:extLst>
        </c:ser>
        <c:dLbls>
          <c:showLegendKey val="0"/>
          <c:showVal val="0"/>
          <c:showCatName val="0"/>
          <c:showSerName val="0"/>
          <c:showPercent val="0"/>
          <c:showBubbleSize val="0"/>
        </c:dLbls>
        <c:axId val="209280320"/>
        <c:axId val="213139456"/>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[0]!FT_T</c:f>
              <c:numCache>
                <c:formatCode>General</c:formatCode>
                <c:ptCount val="1"/>
                <c:pt idx="0">
                  <c:v>0</c:v>
                </c:pt>
              </c:numCache>
            </c:numRef>
          </c:xVal>
          <c:yVal>
            <c:numRef>
              <c:f>[0]!FT_PH</c:f>
              <c:numCache>
                <c:formatCode>0.00</c:formatCode>
                <c:ptCount val="1"/>
                <c:pt idx="0">
                  <c:v>0</c:v>
                </c:pt>
              </c:numCache>
            </c:numRef>
          </c:yVal>
          <c:smooth val="0"/>
          <c:extLst>
            <c:ext xmlns:c16="http://schemas.microsoft.com/office/drawing/2014/chart" uri="{C3380CC4-5D6E-409C-BE32-E72D297353CC}">
              <c16:uniqueId val="{00000019-A157-43C4-A9C1-763F64594857}"/>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0</c:v>
                </c:pt>
              </c:numCache>
            </c:numRef>
          </c:yVal>
          <c:smooth val="0"/>
          <c:extLst>
            <c:ext xmlns:c16="http://schemas.microsoft.com/office/drawing/2014/chart" uri="{C3380CC4-5D6E-409C-BE32-E72D297353CC}">
              <c16:uniqueId val="{0000001A-A157-43C4-A9C1-763F64594857}"/>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0</c:v>
                </c:pt>
              </c:numCache>
            </c:numRef>
          </c:yVal>
          <c:smooth val="0"/>
          <c:extLst>
            <c:ext xmlns:c16="http://schemas.microsoft.com/office/drawing/2014/chart" uri="{C3380CC4-5D6E-409C-BE32-E72D297353CC}">
              <c16:uniqueId val="{0000001B-A157-43C4-A9C1-763F64594857}"/>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0</c:v>
                </c:pt>
              </c:numCache>
            </c:numRef>
          </c:yVal>
          <c:smooth val="0"/>
          <c:extLst>
            <c:ext xmlns:c16="http://schemas.microsoft.com/office/drawing/2014/chart" uri="{C3380CC4-5D6E-409C-BE32-E72D297353CC}">
              <c16:uniqueId val="{0000001C-A157-43C4-A9C1-763F64594857}"/>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0</c:v>
                </c:pt>
              </c:numCache>
            </c:numRef>
          </c:yVal>
          <c:smooth val="0"/>
          <c:extLst>
            <c:ext xmlns:c16="http://schemas.microsoft.com/office/drawing/2014/chart" uri="{C3380CC4-5D6E-409C-BE32-E72D297353CC}">
              <c16:uniqueId val="{0000001D-A157-43C4-A9C1-763F64594857}"/>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0</c:v>
                </c:pt>
              </c:numCache>
            </c:numRef>
          </c:yVal>
          <c:smooth val="0"/>
          <c:extLst>
            <c:ext xmlns:c16="http://schemas.microsoft.com/office/drawing/2014/chart" uri="{C3380CC4-5D6E-409C-BE32-E72D297353CC}">
              <c16:uniqueId val="{0000001E-A157-43C4-A9C1-763F64594857}"/>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0</c:v>
                </c:pt>
              </c:numCache>
            </c:numRef>
          </c:yVal>
          <c:smooth val="0"/>
          <c:extLst>
            <c:ext xmlns:c16="http://schemas.microsoft.com/office/drawing/2014/chart" uri="{C3380CC4-5D6E-409C-BE32-E72D297353CC}">
              <c16:uniqueId val="{0000001F-A157-43C4-A9C1-763F64594857}"/>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0</c:v>
                </c:pt>
              </c:numCache>
            </c:numRef>
          </c:yVal>
          <c:smooth val="0"/>
          <c:extLst>
            <c:ext xmlns:c16="http://schemas.microsoft.com/office/drawing/2014/chart" uri="{C3380CC4-5D6E-409C-BE32-E72D297353CC}">
              <c16:uniqueId val="{00000020-A157-43C4-A9C1-763F64594857}"/>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0</c:v>
                </c:pt>
              </c:numCache>
            </c:numRef>
          </c:yVal>
          <c:smooth val="0"/>
          <c:extLst>
            <c:ext xmlns:c16="http://schemas.microsoft.com/office/drawing/2014/chart" uri="{C3380CC4-5D6E-409C-BE32-E72D297353CC}">
              <c16:uniqueId val="{00000021-A157-43C4-A9C1-763F64594857}"/>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0</c:v>
                </c:pt>
              </c:numCache>
            </c:numRef>
          </c:yVal>
          <c:smooth val="0"/>
          <c:extLst>
            <c:ext xmlns:c16="http://schemas.microsoft.com/office/drawing/2014/chart" uri="{C3380CC4-5D6E-409C-BE32-E72D297353CC}">
              <c16:uniqueId val="{00000022-A157-43C4-A9C1-763F64594857}"/>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0</c:v>
                </c:pt>
              </c:numCache>
            </c:numRef>
          </c:yVal>
          <c:smooth val="0"/>
          <c:extLst>
            <c:ext xmlns:c16="http://schemas.microsoft.com/office/drawing/2014/chart" uri="{C3380CC4-5D6E-409C-BE32-E72D297353CC}">
              <c16:uniqueId val="{00000023-A157-43C4-A9C1-763F64594857}"/>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0</c:v>
                </c:pt>
              </c:numCache>
            </c:numRef>
          </c:yVal>
          <c:smooth val="0"/>
          <c:extLst>
            <c:ext xmlns:c16="http://schemas.microsoft.com/office/drawing/2014/chart" uri="{C3380CC4-5D6E-409C-BE32-E72D297353CC}">
              <c16:uniqueId val="{00000024-A157-43C4-A9C1-763F64594857}"/>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0</c:v>
                </c:pt>
              </c:numCache>
            </c:numRef>
          </c:yVal>
          <c:smooth val="0"/>
          <c:extLst>
            <c:ext xmlns:c16="http://schemas.microsoft.com/office/drawing/2014/chart" uri="{C3380CC4-5D6E-409C-BE32-E72D297353CC}">
              <c16:uniqueId val="{00000025-A157-43C4-A9C1-763F64594857}"/>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0</c:v>
                </c:pt>
              </c:numCache>
            </c:numRef>
          </c:yVal>
          <c:smooth val="0"/>
          <c:extLst>
            <c:ext xmlns:c16="http://schemas.microsoft.com/office/drawing/2014/chart" uri="{C3380CC4-5D6E-409C-BE32-E72D297353CC}">
              <c16:uniqueId val="{00000026-A157-43C4-A9C1-763F64594857}"/>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0</c:v>
                </c:pt>
              </c:numCache>
            </c:numRef>
          </c:yVal>
          <c:smooth val="0"/>
          <c:extLst>
            <c:ext xmlns:c16="http://schemas.microsoft.com/office/drawing/2014/chart" uri="{C3380CC4-5D6E-409C-BE32-E72D297353CC}">
              <c16:uniqueId val="{00000027-A157-43C4-A9C1-763F64594857}"/>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0</c:v>
                </c:pt>
              </c:numCache>
            </c:numRef>
          </c:yVal>
          <c:smooth val="0"/>
          <c:extLst>
            <c:ext xmlns:c16="http://schemas.microsoft.com/office/drawing/2014/chart" uri="{C3380CC4-5D6E-409C-BE32-E72D297353CC}">
              <c16:uniqueId val="{00000028-A157-43C4-A9C1-763F64594857}"/>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0</c:v>
                </c:pt>
              </c:numCache>
            </c:numRef>
          </c:yVal>
          <c:smooth val="0"/>
          <c:extLst>
            <c:ext xmlns:c16="http://schemas.microsoft.com/office/drawing/2014/chart" uri="{C3380CC4-5D6E-409C-BE32-E72D297353CC}">
              <c16:uniqueId val="{00000029-A157-43C4-A9C1-763F64594857}"/>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0</c:v>
                </c:pt>
              </c:numCache>
            </c:numRef>
          </c:yVal>
          <c:smooth val="0"/>
          <c:extLst>
            <c:ext xmlns:c16="http://schemas.microsoft.com/office/drawing/2014/chart" uri="{C3380CC4-5D6E-409C-BE32-E72D297353CC}">
              <c16:uniqueId val="{0000002A-A157-43C4-A9C1-763F64594857}"/>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0</c:v>
                </c:pt>
              </c:numCache>
            </c:numRef>
          </c:yVal>
          <c:smooth val="0"/>
          <c:extLst>
            <c:ext xmlns:c16="http://schemas.microsoft.com/office/drawing/2014/chart" uri="{C3380CC4-5D6E-409C-BE32-E72D297353CC}">
              <c16:uniqueId val="{0000002B-A157-43C4-A9C1-763F64594857}"/>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0</c:v>
                </c:pt>
              </c:numCache>
            </c:numRef>
          </c:yVal>
          <c:smooth val="0"/>
          <c:extLst>
            <c:ext xmlns:c16="http://schemas.microsoft.com/office/drawing/2014/chart" uri="{C3380CC4-5D6E-409C-BE32-E72D297353CC}">
              <c16:uniqueId val="{0000002C-A157-43C4-A9C1-763F64594857}"/>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0</c:v>
                </c:pt>
              </c:numCache>
            </c:numRef>
          </c:yVal>
          <c:smooth val="0"/>
          <c:extLst>
            <c:ext xmlns:c16="http://schemas.microsoft.com/office/drawing/2014/chart" uri="{C3380CC4-5D6E-409C-BE32-E72D297353CC}">
              <c16:uniqueId val="{0000002D-A157-43C4-A9C1-763F64594857}"/>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0</c:v>
                </c:pt>
              </c:numCache>
            </c:numRef>
          </c:yVal>
          <c:smooth val="0"/>
          <c:extLst>
            <c:ext xmlns:c16="http://schemas.microsoft.com/office/drawing/2014/chart" uri="{C3380CC4-5D6E-409C-BE32-E72D297353CC}">
              <c16:uniqueId val="{0000002E-A157-43C4-A9C1-763F64594857}"/>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0</c:v>
                </c:pt>
              </c:numCache>
            </c:numRef>
          </c:yVal>
          <c:smooth val="0"/>
          <c:extLst>
            <c:ext xmlns:c16="http://schemas.microsoft.com/office/drawing/2014/chart" uri="{C3380CC4-5D6E-409C-BE32-E72D297353CC}">
              <c16:uniqueId val="{0000002F-A157-43C4-A9C1-763F64594857}"/>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0</c:v>
                </c:pt>
              </c:numCache>
            </c:numRef>
          </c:yVal>
          <c:smooth val="0"/>
          <c:extLst>
            <c:ext xmlns:c16="http://schemas.microsoft.com/office/drawing/2014/chart" uri="{C3380CC4-5D6E-409C-BE32-E72D297353CC}">
              <c16:uniqueId val="{00000030-A157-43C4-A9C1-763F64594857}"/>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0</c:v>
                </c:pt>
              </c:numCache>
            </c:numRef>
          </c:yVal>
          <c:smooth val="0"/>
          <c:extLst>
            <c:ext xmlns:c16="http://schemas.microsoft.com/office/drawing/2014/chart" uri="{C3380CC4-5D6E-409C-BE32-E72D297353CC}">
              <c16:uniqueId val="{00000031-A157-43C4-A9C1-763F64594857}"/>
            </c:ext>
          </c:extLst>
        </c:ser>
        <c:dLbls>
          <c:showLegendKey val="0"/>
          <c:showVal val="0"/>
          <c:showCatName val="0"/>
          <c:showSerName val="0"/>
          <c:showPercent val="0"/>
          <c:showBubbleSize val="0"/>
        </c:dLbls>
        <c:axId val="213140608"/>
        <c:axId val="213140032"/>
      </c:scatterChart>
      <c:valAx>
        <c:axId val="209280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39456"/>
        <c:crosses val="autoZero"/>
        <c:crossBetween val="midCat"/>
      </c:valAx>
      <c:valAx>
        <c:axId val="21313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09280320"/>
        <c:crosses val="autoZero"/>
        <c:crossBetween val="midCat"/>
      </c:valAx>
      <c:valAx>
        <c:axId val="213140032"/>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40608"/>
        <c:crosses val="max"/>
        <c:crossBetween val="midCat"/>
      </c:valAx>
      <c:valAx>
        <c:axId val="213140608"/>
        <c:scaling>
          <c:orientation val="minMax"/>
        </c:scaling>
        <c:delete val="1"/>
        <c:axPos val="b"/>
        <c:numFmt formatCode="General" sourceLinked="1"/>
        <c:majorTickMark val="out"/>
        <c:minorTickMark val="none"/>
        <c:tickLblPos val="none"/>
        <c:crossAx val="213140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4"/>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0.68158347099581917</c:v>
                </c:pt>
                <c:pt idx="1">
                  <c:v>0.19259382934889047</c:v>
                </c:pt>
                <c:pt idx="2">
                  <c:v>0.12582269965529028</c:v>
                </c:pt>
              </c:numCache>
            </c:numRef>
          </c:val>
          <c:extLst>
            <c:ext xmlns:c16="http://schemas.microsoft.com/office/drawing/2014/chart" uri="{C3380CC4-5D6E-409C-BE32-E72D297353CC}">
              <c16:uniqueId val="{00000000-C3AF-4CF6-BD08-85AD1781C1E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c:v>
                </c:pt>
                <c:pt idx="1">
                  <c:v>0</c:v>
                </c:pt>
                <c:pt idx="2">
                  <c:v>0</c:v>
                </c:pt>
              </c:numCache>
            </c:numRef>
          </c:val>
          <c:extLst>
            <c:ext xmlns:c16="http://schemas.microsoft.com/office/drawing/2014/chart" uri="{C3380CC4-5D6E-409C-BE32-E72D297353CC}">
              <c16:uniqueId val="{00000000-1BD9-4405-8A09-81FD75FE5A8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6E32-44F2-841B-A85760949977}"/>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6E32-44F2-841B-A85760949977}"/>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6E32-44F2-841B-A85760949977}"/>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6E32-44F2-841B-A85760949977}"/>
            </c:ext>
          </c:extLst>
        </c:ser>
        <c:ser>
          <c:idx val="5"/>
          <c:order val="4"/>
          <c:tx>
            <c:strRef>
              <c:f>'R'!$I$4</c:f>
              <c:strCache>
                <c:ptCount val="1"/>
                <c:pt idx="0">
                  <c:v>50.22 </c:v>
                </c:pt>
              </c:strCache>
            </c:strRef>
          </c:tx>
          <c:spPr>
            <a:ln w="12700">
              <a:solidFill>
                <a:srgbClr val="777777"/>
              </a:solidFill>
            </a:ln>
          </c:spPr>
          <c:marker>
            <c:symbol val="none"/>
          </c:marker>
          <c:dPt>
            <c:idx val="1"/>
            <c:marker>
              <c:symbol val="circle"/>
              <c:size val="5"/>
              <c:spPr>
                <a:solidFill>
                  <a:schemeClr val="tx1"/>
                </a:solidFill>
                <a:ln>
                  <a:solidFill>
                    <a:schemeClr val="tx1"/>
                  </a:solidFill>
                </a:ln>
              </c:spPr>
            </c:marker>
            <c:bubble3D val="0"/>
            <c:spPr>
              <a:ln w="9525">
                <a:solidFill>
                  <a:srgbClr val="777777"/>
                </a:solidFill>
              </a:ln>
            </c:spPr>
            <c:extLst>
              <c:ext xmlns:c16="http://schemas.microsoft.com/office/drawing/2014/chart" uri="{C3380CC4-5D6E-409C-BE32-E72D297353CC}">
                <c16:uniqueId val="{00000005-6E32-44F2-841B-A85760949977}"/>
              </c:ext>
            </c:extLst>
          </c:dPt>
          <c:dLbls>
            <c:dLbl>
              <c:idx val="0"/>
              <c:delete val="1"/>
              <c:extLst>
                <c:ext xmlns:c15="http://schemas.microsoft.com/office/drawing/2012/chart" uri="{CE6537A1-D6FC-4f65-9D91-7224C49458BB}"/>
                <c:ext xmlns:c16="http://schemas.microsoft.com/office/drawing/2014/chart" uri="{C3380CC4-5D6E-409C-BE32-E72D297353CC}">
                  <c16:uniqueId val="{00000006-6E32-44F2-841B-A85760949977}"/>
                </c:ext>
              </c:extLst>
            </c:dLbl>
            <c:dLbl>
              <c:idx val="2"/>
              <c:delete val="1"/>
              <c:extLst>
                <c:ext xmlns:c15="http://schemas.microsoft.com/office/drawing/2012/chart" uri="{CE6537A1-D6FC-4f65-9D91-7224C49458BB}"/>
                <c:ext xmlns:c16="http://schemas.microsoft.com/office/drawing/2014/chart" uri="{C3380CC4-5D6E-409C-BE32-E72D297353CC}">
                  <c16:uniqueId val="{00000007-6E32-44F2-841B-A85760949977}"/>
                </c:ext>
              </c:extLst>
            </c:dLbl>
            <c:spPr>
              <a:noFill/>
              <a:ln>
                <a:noFill/>
              </a:ln>
              <a:effectLst/>
            </c:spPr>
            <c:txPr>
              <a:bodyPr wrap="square" lIns="38100" tIns="19050" rIns="38100" bIns="19050" anchor="ctr">
                <a:spAutoFit/>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'R'!$H$5:$H$7</c:f>
              <c:numCache>
                <c:formatCode>General</c:formatCode>
                <c:ptCount val="3"/>
                <c:pt idx="0">
                  <c:v>-0.56713510213124341</c:v>
                </c:pt>
                <c:pt idx="1">
                  <c:v>-0.56713510213124341</c:v>
                </c:pt>
                <c:pt idx="2">
                  <c:v>-7</c:v>
                </c:pt>
              </c:numCache>
            </c:numRef>
          </c:xVal>
          <c:yVal>
            <c:numRef>
              <c:f>'R'!$I$5:$I$7</c:f>
              <c:numCache>
                <c:formatCode>0.0_ </c:formatCode>
                <c:ptCount val="3"/>
                <c:pt idx="0">
                  <c:v>0</c:v>
                </c:pt>
                <c:pt idx="1">
                  <c:v>50.221824196374556</c:v>
                </c:pt>
                <c:pt idx="2">
                  <c:v>50.221824196374556</c:v>
                </c:pt>
              </c:numCache>
            </c:numRef>
          </c:yVal>
          <c:smooth val="0"/>
          <c:extLst>
            <c:ext xmlns:c16="http://schemas.microsoft.com/office/drawing/2014/chart" uri="{C3380CC4-5D6E-409C-BE32-E72D297353CC}">
              <c16:uniqueId val="{00000008-6E32-44F2-841B-A85760949977}"/>
            </c:ext>
          </c:extLst>
        </c:ser>
        <c:ser>
          <c:idx val="4"/>
          <c:order val="5"/>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9-6E32-44F2-841B-A85760949977}"/>
            </c:ext>
          </c:extLst>
        </c:ser>
        <c:ser>
          <c:idx val="6"/>
          <c:order val="6"/>
          <c:spPr>
            <a:ln w="12700">
              <a:solidFill>
                <a:schemeClr val="bg1">
                  <a:lumMod val="75000"/>
                </a:schemeClr>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A-6E32-44F2-841B-A85760949977}"/>
            </c:ext>
          </c:extLst>
        </c:ser>
        <c:ser>
          <c:idx val="7"/>
          <c:order val="7"/>
          <c:spPr>
            <a:ln w="12700">
              <a:solidFill>
                <a:schemeClr val="bg1">
                  <a:lumMod val="75000"/>
                </a:schemeClr>
              </a:solidFill>
              <a:prstDash val="dash"/>
            </a:ln>
          </c:spPr>
          <c:marker>
            <c:symbol val="none"/>
          </c:marker>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B-6E32-44F2-841B-A85760949977}"/>
            </c:ext>
          </c:extLst>
        </c:ser>
        <c:dLbls>
          <c:showLegendKey val="0"/>
          <c:showVal val="0"/>
          <c:showCatName val="0"/>
          <c:showSerName val="0"/>
          <c:showPercent val="0"/>
          <c:showBubbleSize val="0"/>
        </c:dLbls>
        <c:axId val="213145792"/>
        <c:axId val="213146368"/>
      </c:scatterChart>
      <c:valAx>
        <c:axId val="213145792"/>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146368"/>
        <c:crosses val="autoZero"/>
        <c:crossBetween val="midCat"/>
        <c:majorUnit val="1"/>
      </c:valAx>
      <c:valAx>
        <c:axId val="213146368"/>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145792"/>
        <c:crossesAt val="-7"/>
        <c:crossBetween val="midCat"/>
      </c:valAx>
      <c:spPr>
        <a:noFill/>
        <a:ln>
          <a:noFill/>
        </a:ln>
      </c:spPr>
    </c:plotArea>
    <c:legend>
      <c:legendPos val="r"/>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BE5E-4627-86B4-699F60DB8A93}"/>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BE5E-4627-86B4-699F60DB8A93}"/>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BE5E-4627-86B4-699F60DB8A93}"/>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BE5E-4627-86B4-699F60DB8A93}"/>
            </c:ext>
          </c:extLst>
        </c:ser>
        <c:ser>
          <c:idx val="5"/>
          <c:order val="4"/>
          <c:tx>
            <c:strRef>
              <c:f>'R'!$G$5</c:f>
              <c:strCache>
                <c:ptCount val="1"/>
                <c:pt idx="0">
                  <c:v>뇌피로지수 box-line</c:v>
                </c:pt>
              </c:strCache>
            </c:strRef>
          </c:tx>
          <c:spPr>
            <a:ln w="12700">
              <a:solidFill>
                <a:srgbClr val="C0C0C0"/>
              </a:solidFill>
            </a:ln>
          </c:spPr>
          <c:marker>
            <c:symbol val="none"/>
          </c:marker>
          <c:dPt>
            <c:idx val="1"/>
            <c:bubble3D val="0"/>
            <c:spPr>
              <a:ln w="6350">
                <a:solidFill>
                  <a:srgbClr val="C0C0C0"/>
                </a:solidFill>
              </a:ln>
            </c:spPr>
            <c:extLst>
              <c:ext xmlns:c16="http://schemas.microsoft.com/office/drawing/2014/chart" uri="{C3380CC4-5D6E-409C-BE32-E72D297353CC}">
                <c16:uniqueId val="{00000005-BE5E-4627-86B4-699F60DB8A93}"/>
              </c:ext>
            </c:extLst>
          </c:dPt>
          <c:dPt>
            <c:idx val="2"/>
            <c:bubble3D val="0"/>
            <c:spPr>
              <a:ln w="6350">
                <a:solidFill>
                  <a:srgbClr val="C0C0C0"/>
                </a:solidFill>
              </a:ln>
            </c:spPr>
            <c:extLst>
              <c:ext xmlns:c16="http://schemas.microsoft.com/office/drawing/2014/chart" uri="{C3380CC4-5D6E-409C-BE32-E72D297353CC}">
                <c16:uniqueId val="{0000000F-BE5E-4627-86B4-699F60DB8A93}"/>
              </c:ext>
            </c:extLst>
          </c:dPt>
          <c:xVal>
            <c:numRef>
              <c:f>'R'!$H$5:$H$7</c:f>
              <c:numCache>
                <c:formatCode>General</c:formatCode>
                <c:ptCount val="3"/>
                <c:pt idx="0">
                  <c:v>-0.56713510213124341</c:v>
                </c:pt>
                <c:pt idx="1">
                  <c:v>-0.56713510213124341</c:v>
                </c:pt>
                <c:pt idx="2">
                  <c:v>-7</c:v>
                </c:pt>
              </c:numCache>
            </c:numRef>
          </c:xVal>
          <c:yVal>
            <c:numRef>
              <c:f>'R'!$I$5:$I$7</c:f>
              <c:numCache>
                <c:formatCode>0.0_ </c:formatCode>
                <c:ptCount val="3"/>
                <c:pt idx="0">
                  <c:v>0</c:v>
                </c:pt>
                <c:pt idx="1">
                  <c:v>50.221824196374556</c:v>
                </c:pt>
                <c:pt idx="2">
                  <c:v>50.221824196374556</c:v>
                </c:pt>
              </c:numCache>
            </c:numRef>
          </c:yVal>
          <c:smooth val="0"/>
          <c:extLst>
            <c:ext xmlns:c16="http://schemas.microsoft.com/office/drawing/2014/chart" uri="{C3380CC4-5D6E-409C-BE32-E72D297353CC}">
              <c16:uniqueId val="{00000006-BE5E-4627-86B4-699F60DB8A93}"/>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BE5E-4627-86B4-699F60DB8A93}"/>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BE5E-4627-86B4-699F60DB8A93}"/>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BE5E-4627-86B4-699F60DB8A93}"/>
              </c:ext>
            </c:extLst>
          </c:dPt>
          <c:dPt>
            <c:idx val="2"/>
            <c:bubble3D val="0"/>
            <c:spPr>
              <a:ln w="6350">
                <a:solidFill>
                  <a:srgbClr val="EAEAEA"/>
                </a:solidFill>
                <a:prstDash val="dash"/>
              </a:ln>
            </c:spPr>
            <c:extLst>
              <c:ext xmlns:c16="http://schemas.microsoft.com/office/drawing/2014/chart" uri="{C3380CC4-5D6E-409C-BE32-E72D297353CC}">
                <c16:uniqueId val="{0000000C-BE5E-4627-86B4-699F60DB8A93}"/>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BE5E-4627-86B4-699F60DB8A93}"/>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-0.56713510213124341</c:v>
                </c:pt>
              </c:numCache>
            </c:numRef>
          </c:xVal>
          <c:yVal>
            <c:numRef>
              <c:f>'R'!$I$4</c:f>
              <c:numCache>
                <c:formatCode>0.00_ </c:formatCode>
                <c:ptCount val="1"/>
                <c:pt idx="0">
                  <c:v>50.221824196374556</c:v>
                </c:pt>
              </c:numCache>
            </c:numRef>
          </c:yVal>
          <c:smooth val="0"/>
          <c:extLst>
            <c:ext xmlns:c16="http://schemas.microsoft.com/office/drawing/2014/chart" uri="{C3380CC4-5D6E-409C-BE32-E72D297353CC}">
              <c16:uniqueId val="{0000000E-BE5E-4627-86B4-699F60DB8A93}"/>
            </c:ext>
          </c:extLst>
        </c:ser>
        <c:dLbls>
          <c:showLegendKey val="0"/>
          <c:showVal val="0"/>
          <c:showCatName val="0"/>
          <c:showSerName val="0"/>
          <c:showPercent val="0"/>
          <c:showBubbleSize val="0"/>
        </c:dLbls>
        <c:axId val="213263488"/>
        <c:axId val="213264064"/>
      </c:scatterChart>
      <c:valAx>
        <c:axId val="213263488"/>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264064"/>
        <c:crosses val="autoZero"/>
        <c:crossBetween val="midCat"/>
        <c:majorUnit val="1"/>
      </c:valAx>
      <c:valAx>
        <c:axId val="21326406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263488"/>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64C9-42E1-B850-C05C1317481A}"/>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64C9-42E1-B850-C05C1317481A}"/>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64C9-42E1-B850-C05C1317481A}"/>
            </c:ext>
          </c:extLst>
        </c:ser>
        <c:ser>
          <c:idx val="5"/>
          <c:order val="3"/>
          <c:tx>
            <c:strRef>
              <c:f>'R2'!$I$4</c:f>
              <c:strCache>
                <c:ptCount val="1"/>
                <c:pt idx="0">
                  <c:v>집중도 
0</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64C9-42E1-B850-C05C1317481A}"/>
              </c:ext>
            </c:extLst>
          </c:dPt>
          <c:dPt>
            <c:idx val="2"/>
            <c:bubble3D val="0"/>
            <c:spPr>
              <a:ln w="12700">
                <a:solidFill>
                  <a:schemeClr val="bg1">
                    <a:lumMod val="85000"/>
                  </a:schemeClr>
                </a:solidFill>
              </a:ln>
            </c:spPr>
            <c:extLst>
              <c:ext xmlns:c16="http://schemas.microsoft.com/office/drawing/2014/chart" uri="{C3380CC4-5D6E-409C-BE32-E72D297353CC}">
                <c16:uniqueId val="{00000005-64C9-42E1-B850-C05C1317481A}"/>
              </c:ext>
            </c:extLst>
          </c:dPt>
          <c:dLbls>
            <c:dLbl>
              <c:idx val="0"/>
              <c:delete val="1"/>
              <c:extLst>
                <c:ext xmlns:c15="http://schemas.microsoft.com/office/drawing/2012/chart" uri="{CE6537A1-D6FC-4f65-9D91-7224C49458BB}"/>
                <c:ext xmlns:c16="http://schemas.microsoft.com/office/drawing/2014/chart" uri="{C3380CC4-5D6E-409C-BE32-E72D297353CC}">
                  <c16:uniqueId val="{00000006-64C9-42E1-B850-C05C1317481A}"/>
                </c:ext>
              </c:extLst>
            </c:dLbl>
            <c:dLbl>
              <c:idx val="2"/>
              <c:delete val="1"/>
              <c:extLst>
                <c:ext xmlns:c15="http://schemas.microsoft.com/office/drawing/2012/chart" uri="{CE6537A1-D6FC-4f65-9D91-7224C49458BB}"/>
                <c:ext xmlns:c16="http://schemas.microsoft.com/office/drawing/2014/chart" uri="{C3380CC4-5D6E-409C-BE32-E72D297353CC}">
                  <c16:uniqueId val="{00000005-64C9-42E1-B850-C05C1317481A}"/>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0</c:v>
                </c:pt>
                <c:pt idx="1">
                  <c:v>0</c:v>
                </c:pt>
                <c:pt idx="2">
                  <c:v>0</c:v>
                </c:pt>
              </c:numCache>
            </c:numRef>
          </c:xVal>
          <c:yVal>
            <c:numRef>
              <c:f>'R2'!$I$5:$I$7</c:f>
              <c:numCache>
                <c:formatCode>0.0_ </c:formatCode>
                <c:ptCount val="3"/>
                <c:pt idx="0">
                  <c:v>0</c:v>
                </c:pt>
                <c:pt idx="1">
                  <c:v>1.2153167836658598</c:v>
                </c:pt>
                <c:pt idx="2">
                  <c:v>1.2153167836658598</c:v>
                </c:pt>
              </c:numCache>
            </c:numRef>
          </c:yVal>
          <c:smooth val="0"/>
          <c:extLst>
            <c:ext xmlns:c16="http://schemas.microsoft.com/office/drawing/2014/chart" uri="{C3380CC4-5D6E-409C-BE32-E72D297353CC}">
              <c16:uniqueId val="{00000007-64C9-42E1-B850-C05C1317481A}"/>
            </c:ext>
          </c:extLst>
        </c:ser>
        <c:dLbls>
          <c:showLegendKey val="0"/>
          <c:showVal val="0"/>
          <c:showCatName val="0"/>
          <c:showSerName val="0"/>
          <c:showPercent val="0"/>
          <c:showBubbleSize val="0"/>
        </c:dLbls>
        <c:axId val="213266368"/>
        <c:axId val="213266944"/>
      </c:scatterChart>
      <c:valAx>
        <c:axId val="213266368"/>
        <c:scaling>
          <c:orientation val="minMax"/>
          <c:max val="100"/>
          <c:min val="0"/>
        </c:scaling>
        <c:delete val="0"/>
        <c:axPos val="b"/>
        <c:numFmt formatCode="0.0_ " sourceLinked="1"/>
        <c:majorTickMark val="out"/>
        <c:minorTickMark val="none"/>
        <c:tickLblPos val="nextTo"/>
        <c:spPr>
          <a:ln>
            <a:solidFill>
              <a:sysClr val="windowText" lastClr="000000">
                <a:lumMod val="50000"/>
                <a:lumOff val="50000"/>
              </a:sysClr>
            </a:solidFill>
          </a:ln>
        </c:spPr>
        <c:crossAx val="213266944"/>
        <c:crosses val="autoZero"/>
        <c:crossBetween val="midCat"/>
        <c:majorUnit val="10"/>
      </c:valAx>
      <c:valAx>
        <c:axId val="21326694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213266368"/>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FA74-4479-A669-7FF21F50F04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FA74-4479-A669-7FF21F50F04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FA74-4479-A669-7FF21F50F044}"/>
            </c:ext>
          </c:extLst>
        </c:ser>
        <c:ser>
          <c:idx val="5"/>
          <c:order val="3"/>
          <c:tx>
            <c:strRef>
              <c:f>'R3'!$I$5</c:f>
              <c:strCache>
                <c:ptCount val="1"/>
                <c:pt idx="0">
                  <c:v>활력도 
0</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FA74-4479-A669-7FF21F50F044}"/>
              </c:ext>
            </c:extLst>
          </c:dPt>
          <c:dPt>
            <c:idx val="2"/>
            <c:bubble3D val="0"/>
            <c:spPr>
              <a:ln w="12700">
                <a:solidFill>
                  <a:schemeClr val="bg1">
                    <a:lumMod val="85000"/>
                  </a:schemeClr>
                </a:solidFill>
              </a:ln>
            </c:spPr>
            <c:extLst>
              <c:ext xmlns:c16="http://schemas.microsoft.com/office/drawing/2014/chart" uri="{C3380CC4-5D6E-409C-BE32-E72D297353CC}">
                <c16:uniqueId val="{00000006-FA74-4479-A669-7FF21F50F044}"/>
              </c:ext>
            </c:extLst>
          </c:dPt>
          <c:dLbls>
            <c:dLbl>
              <c:idx val="0"/>
              <c:delete val="1"/>
              <c:extLst>
                <c:ext xmlns:c15="http://schemas.microsoft.com/office/drawing/2012/chart" uri="{CE6537A1-D6FC-4f65-9D91-7224C49458BB}"/>
                <c:ext xmlns:c16="http://schemas.microsoft.com/office/drawing/2014/chart" uri="{C3380CC4-5D6E-409C-BE32-E72D297353CC}">
                  <c16:uniqueId val="{00000007-FA74-4479-A669-7FF21F50F044}"/>
                </c:ext>
              </c:extLst>
            </c:dLbl>
            <c:dLbl>
              <c:idx val="2"/>
              <c:delete val="1"/>
              <c:extLst>
                <c:ext xmlns:c15="http://schemas.microsoft.com/office/drawing/2012/chart" uri="{CE6537A1-D6FC-4f65-9D91-7224C49458BB}"/>
                <c:ext xmlns:c16="http://schemas.microsoft.com/office/drawing/2014/chart" uri="{C3380CC4-5D6E-409C-BE32-E72D297353CC}">
                  <c16:uniqueId val="{00000006-FA74-4479-A669-7FF21F50F04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0</c:v>
                </c:pt>
                <c:pt idx="1">
                  <c:v>0</c:v>
                </c:pt>
                <c:pt idx="2">
                  <c:v>0</c:v>
                </c:pt>
              </c:numCache>
            </c:numRef>
          </c:xVal>
          <c:yVal>
            <c:numRef>
              <c:f>'R3'!$I$6:$I$8</c:f>
              <c:numCache>
                <c:formatCode>0.0_ </c:formatCode>
                <c:ptCount val="3"/>
                <c:pt idx="0">
                  <c:v>0</c:v>
                </c:pt>
                <c:pt idx="1">
                  <c:v>0.38478836223957635</c:v>
                </c:pt>
                <c:pt idx="2">
                  <c:v>0.38478836223957635</c:v>
                </c:pt>
              </c:numCache>
            </c:numRef>
          </c:yVal>
          <c:smooth val="0"/>
          <c:extLst>
            <c:ext xmlns:c16="http://schemas.microsoft.com/office/drawing/2014/chart" uri="{C3380CC4-5D6E-409C-BE32-E72D297353CC}">
              <c16:uniqueId val="{00000008-FA74-4479-A669-7FF21F50F044}"/>
            </c:ext>
          </c:extLst>
        </c:ser>
        <c:dLbls>
          <c:showLegendKey val="0"/>
          <c:showVal val="0"/>
          <c:showCatName val="0"/>
          <c:showSerName val="0"/>
          <c:showPercent val="0"/>
          <c:showBubbleSize val="0"/>
        </c:dLbls>
        <c:axId val="213269824"/>
        <c:axId val="184205312"/>
      </c:scatterChart>
      <c:valAx>
        <c:axId val="213269824"/>
        <c:scaling>
          <c:orientation val="minMax"/>
          <c:max val="5"/>
        </c:scaling>
        <c:delete val="0"/>
        <c:axPos val="b"/>
        <c:numFmt formatCode="0.0_ " sourceLinked="0"/>
        <c:majorTickMark val="out"/>
        <c:minorTickMark val="none"/>
        <c:tickLblPos val="nextTo"/>
        <c:spPr>
          <a:ln>
            <a:solidFill>
              <a:sysClr val="windowText" lastClr="000000">
                <a:lumMod val="50000"/>
                <a:lumOff val="50000"/>
              </a:sysClr>
            </a:solidFill>
          </a:ln>
        </c:spPr>
        <c:crossAx val="184205312"/>
        <c:crosses val="autoZero"/>
        <c:crossBetween val="midCat"/>
        <c:majorUnit val="0.5"/>
      </c:valAx>
      <c:valAx>
        <c:axId val="184205312"/>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crossAx val="213269824"/>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'R4'!$C$4</c:f>
              <c:strCache>
                <c:ptCount val="1"/>
                <c:pt idx="0">
                  <c:v>매우 낮음</c:v>
                </c:pt>
              </c:strCache>
            </c:strRef>
          </c:tx>
          <c:spPr>
            <a:ln w="25400">
              <a:solidFill>
                <a:srgbClr val="9966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'R4'!$C$5:$C$155</c:f>
              <c:numCache>
                <c:formatCode>0.0_ </c:formatCode>
                <c:ptCount val="151"/>
                <c:pt idx="0">
                  <c:v>1.5910859015753363E-2</c:v>
                </c:pt>
                <c:pt idx="1">
                  <c:v>3.3692926567688082E-2</c:v>
                </c:pt>
                <c:pt idx="2">
                  <c:v>6.8713793791584724E-2</c:v>
                </c:pt>
                <c:pt idx="3">
                  <c:v>0.13498980316300932</c:v>
                </c:pt>
                <c:pt idx="4">
                  <c:v>0.2555130330427931</c:v>
                </c:pt>
                <c:pt idx="5">
                  <c:v>0.46611880237187475</c:v>
                </c:pt>
                <c:pt idx="6">
                  <c:v>0.8197535924596131</c:v>
                </c:pt>
              </c:numCache>
            </c:numRef>
          </c:yVal>
          <c:smooth val="0"/>
          <c:extLst>
            <c:ext xmlns:c16="http://schemas.microsoft.com/office/drawing/2014/chart" uri="{C3380CC4-5D6E-409C-BE32-E72D297353CC}">
              <c16:uniqueId val="{00000000-899E-4CB4-8F12-B4BE3524AC59}"/>
            </c:ext>
          </c:extLst>
        </c:ser>
        <c:ser>
          <c:idx val="1"/>
          <c:order val="1"/>
          <c:tx>
            <c:strRef>
              <c:f>'R4'!$D$4</c:f>
              <c:strCache>
                <c:ptCount val="1"/>
                <c:pt idx="0">
                  <c:v>매우 안정됨</c:v>
                </c:pt>
              </c:strCache>
            </c:strRef>
          </c:tx>
          <c:spPr>
            <a:ln w="25400">
              <a:solidFill>
                <a:srgbClr val="3399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'R4'!$D$5:$D$155</c:f>
              <c:numCache>
                <c:formatCode>General</c:formatCode>
                <c:ptCount val="151"/>
                <c:pt idx="6" formatCode="0.0_ ">
                  <c:v>0.8197535924596131</c:v>
                </c:pt>
                <c:pt idx="7" formatCode="0.0_ ">
                  <c:v>1.3903447513498597</c:v>
                </c:pt>
                <c:pt idx="8" formatCode="0.0_ ">
                  <c:v>2.2750131948179191</c:v>
                </c:pt>
                <c:pt idx="9" formatCode="0.0_ ">
                  <c:v>3.593031911292579</c:v>
                </c:pt>
                <c:pt idx="10" formatCode="0.0_ ">
                  <c:v>5.4799291699557964</c:v>
                </c:pt>
              </c:numCache>
            </c:numRef>
          </c:yVal>
          <c:smooth val="0"/>
          <c:extLst>
            <c:ext xmlns:c16="http://schemas.microsoft.com/office/drawing/2014/chart" uri="{C3380CC4-5D6E-409C-BE32-E72D297353CC}">
              <c16:uniqueId val="{00000001-899E-4CB4-8F12-B4BE3524AC59}"/>
            </c:ext>
          </c:extLst>
        </c:ser>
        <c:ser>
          <c:idx val="2"/>
          <c:order val="2"/>
          <c:tx>
            <c:strRef>
              <c:f>'R4'!$E$4</c:f>
              <c:strCache>
                <c:ptCount val="1"/>
                <c:pt idx="0">
                  <c:v>안정됨</c:v>
                </c:pt>
              </c:strCache>
            </c:strRef>
          </c:tx>
          <c:spPr>
            <a:ln w="25400">
              <a:solidFill>
                <a:srgbClr val="92D05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'R4'!$E$5:$E$155</c:f>
              <c:numCache>
                <c:formatCode>General</c:formatCode>
                <c:ptCount val="151"/>
                <c:pt idx="10" formatCode="0.0_ ">
                  <c:v>5.4799291699557964</c:v>
                </c:pt>
                <c:pt idx="11" formatCode="0.0_ ">
                  <c:v>8.0756659233771053</c:v>
                </c:pt>
                <c:pt idx="12" formatCode="0.0_ ">
                  <c:v>11.506967022170828</c:v>
                </c:pt>
                <c:pt idx="13" formatCode="0.0_ ">
                  <c:v>15.865525393145699</c:v>
                </c:pt>
                <c:pt idx="14" formatCode="0.0_ ">
                  <c:v>21.185539858339659</c:v>
                </c:pt>
                <c:pt idx="15" formatCode="0.0_ ">
                  <c:v>27.425311775007355</c:v>
                </c:pt>
                <c:pt idx="16" formatCode="0.0_ ">
                  <c:v>34.45782583896758</c:v>
                </c:pt>
                <c:pt idx="17" formatCode="0.0_ ">
                  <c:v>42.074029056089692</c:v>
                </c:pt>
                <c:pt idx="18" formatCode="0.0_ ">
                  <c:v>50</c:v>
                </c:pt>
                <c:pt idx="19" formatCode="0.0_ ">
                  <c:v>57.925970943910301</c:v>
                </c:pt>
                <c:pt idx="20" formatCode="0.0_ ">
                  <c:v>65.542174161032435</c:v>
                </c:pt>
              </c:numCache>
            </c:numRef>
          </c:yVal>
          <c:smooth val="0"/>
          <c:extLst>
            <c:ext xmlns:c16="http://schemas.microsoft.com/office/drawing/2014/chart" uri="{C3380CC4-5D6E-409C-BE32-E72D297353CC}">
              <c16:uniqueId val="{00000002-899E-4CB4-8F12-B4BE3524AC59}"/>
            </c:ext>
          </c:extLst>
        </c:ser>
        <c:ser>
          <c:idx val="5"/>
          <c:order val="3"/>
          <c:tx>
            <c:strRef>
              <c:f>'R4'!$I$4</c:f>
              <c:strCache>
                <c:ptCount val="1"/>
                <c:pt idx="0">
                  <c:v>감정변이도0</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899E-4CB4-8F12-B4BE3524AC59}"/>
              </c:ext>
            </c:extLst>
          </c:dPt>
          <c:dPt>
            <c:idx val="2"/>
            <c:bubble3D val="0"/>
            <c:spPr>
              <a:ln w="12700">
                <a:solidFill>
                  <a:schemeClr val="bg1">
                    <a:lumMod val="85000"/>
                  </a:schemeClr>
                </a:solidFill>
              </a:ln>
            </c:spPr>
            <c:extLst>
              <c:ext xmlns:c16="http://schemas.microsoft.com/office/drawing/2014/chart" uri="{C3380CC4-5D6E-409C-BE32-E72D297353CC}">
                <c16:uniqueId val="{00000006-899E-4CB4-8F12-B4BE3524AC59}"/>
              </c:ext>
            </c:extLst>
          </c:dPt>
          <c:dLbls>
            <c:dLbl>
              <c:idx val="0"/>
              <c:delete val="1"/>
              <c:extLst>
                <c:ext xmlns:c15="http://schemas.microsoft.com/office/drawing/2012/chart" uri="{CE6537A1-D6FC-4f65-9D91-7224C49458BB}"/>
                <c:ext xmlns:c16="http://schemas.microsoft.com/office/drawing/2014/chart" uri="{C3380CC4-5D6E-409C-BE32-E72D297353CC}">
                  <c16:uniqueId val="{00000007-899E-4CB4-8F12-B4BE3524AC59}"/>
                </c:ext>
              </c:extLst>
            </c:dLbl>
            <c:dLbl>
              <c:idx val="2"/>
              <c:delete val="1"/>
              <c:extLst>
                <c:ext xmlns:c15="http://schemas.microsoft.com/office/drawing/2012/chart" uri="{CE6537A1-D6FC-4f65-9D91-7224C49458BB}"/>
                <c:ext xmlns:c16="http://schemas.microsoft.com/office/drawing/2014/chart" uri="{C3380CC4-5D6E-409C-BE32-E72D297353CC}">
                  <c16:uniqueId val="{00000006-899E-4CB4-8F12-B4BE3524AC5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'R4'!$H$5:$H$7</c:f>
              <c:numCache>
                <c:formatCode>General</c:formatCode>
                <c:ptCount val="3"/>
                <c:pt idx="0">
                  <c:v>0</c:v>
                </c:pt>
                <c:pt idx="1">
                  <c:v>0</c:v>
                </c:pt>
                <c:pt idx="2">
                  <c:v>0</c:v>
                </c:pt>
              </c:numCache>
            </c:numRef>
          </c:xVal>
          <c:yVal>
            <c:numRef>
              <c:f>'R4'!$I$5:$I$7</c:f>
              <c:numCache>
                <c:formatCode>0.0_ </c:formatCode>
                <c:ptCount val="3"/>
                <c:pt idx="0">
                  <c:v>0</c:v>
                </c:pt>
                <c:pt idx="1">
                  <c:v>1.5910859015753363E-2</c:v>
                </c:pt>
                <c:pt idx="2">
                  <c:v>1.5910859015753363E-2</c:v>
                </c:pt>
              </c:numCache>
            </c:numRef>
          </c:yVal>
          <c:smooth val="0"/>
          <c:extLst>
            <c:ext xmlns:c16="http://schemas.microsoft.com/office/drawing/2014/chart" uri="{C3380CC4-5D6E-409C-BE32-E72D297353CC}">
              <c16:uniqueId val="{00000008-899E-4CB4-8F12-B4BE3524AC59}"/>
            </c:ext>
          </c:extLst>
        </c:ser>
        <c:ser>
          <c:idx val="3"/>
          <c:order val="4"/>
          <c:tx>
            <c:strRef>
              <c:f>'R4'!$F$4</c:f>
              <c:strCache>
                <c:ptCount val="1"/>
                <c:pt idx="0">
                  <c:v>불안정함</c:v>
                </c:pt>
              </c:strCache>
            </c:strRef>
          </c:tx>
          <c:spPr>
            <a:ln>
              <a:solidFill>
                <a:srgbClr val="FFC0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'R4'!$F$5:$F$155</c:f>
              <c:numCache>
                <c:formatCode>General</c:formatCode>
                <c:ptCount val="151"/>
                <c:pt idx="20" formatCode="0.0_ ">
                  <c:v>65.542174161032435</c:v>
                </c:pt>
                <c:pt idx="21" formatCode="0.0_ ">
                  <c:v>72.574688224992641</c:v>
                </c:pt>
                <c:pt idx="22" formatCode="0.0_ ">
                  <c:v>78.814460141660334</c:v>
                </c:pt>
                <c:pt idx="23" formatCode="0.0_ ">
                  <c:v>84.134474606854297</c:v>
                </c:pt>
                <c:pt idx="24" formatCode="0.0_ ">
                  <c:v>88.493032977829174</c:v>
                </c:pt>
                <c:pt idx="25" formatCode="0.0_ ">
                  <c:v>91.924334076622898</c:v>
                </c:pt>
                <c:pt idx="26" formatCode="0.0_ ">
                  <c:v>94.520070830044205</c:v>
                </c:pt>
                <c:pt idx="27" formatCode="0.0_ ">
                  <c:v>96.40696808870743</c:v>
                </c:pt>
                <c:pt idx="28" formatCode="0.0_ ">
                  <c:v>97.724986805182084</c:v>
                </c:pt>
                <c:pt idx="29" formatCode="0.0_ ">
                  <c:v>98.609655248650142</c:v>
                </c:pt>
                <c:pt idx="30" formatCode="0.0_ ">
                  <c:v>99.18024640754038</c:v>
                </c:pt>
              </c:numCache>
            </c:numRef>
          </c:yVal>
          <c:smooth val="0"/>
          <c:extLst>
            <c:ext xmlns:c16="http://schemas.microsoft.com/office/drawing/2014/chart" uri="{C3380CC4-5D6E-409C-BE32-E72D297353CC}">
              <c16:uniqueId val="{00000009-899E-4CB4-8F12-B4BE3524AC59}"/>
            </c:ext>
          </c:extLst>
        </c:ser>
        <c:ser>
          <c:idx val="4"/>
          <c:order val="5"/>
          <c:tx>
            <c:strRef>
              <c:f>'R4'!$G$4</c:f>
              <c:strCache>
                <c:ptCount val="1"/>
                <c:pt idx="0">
                  <c:v>매우 불안정함</c:v>
                </c:pt>
              </c:strCache>
            </c:strRef>
          </c:tx>
          <c:spPr>
            <a:ln>
              <a:solidFill>
                <a:srgbClr val="FF66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'R4'!$G$5:$G$155</c:f>
              <c:numCache>
                <c:formatCode>General</c:formatCode>
                <c:ptCount val="151"/>
                <c:pt idx="30" formatCode="0.0_ ">
                  <c:v>99.18024640754038</c:v>
                </c:pt>
                <c:pt idx="31" formatCode="0.0_ ">
                  <c:v>99.533881197628133</c:v>
                </c:pt>
                <c:pt idx="32" formatCode="0.0_ ">
                  <c:v>99.744486966957197</c:v>
                </c:pt>
                <c:pt idx="33" formatCode="0.0_ ">
                  <c:v>99.865010196836991</c:v>
                </c:pt>
                <c:pt idx="34" formatCode="0.0_ ">
                  <c:v>99.931286206208412</c:v>
                </c:pt>
                <c:pt idx="35" formatCode="0.0_ ">
                  <c:v>99.966307073432318</c:v>
                </c:pt>
                <c:pt idx="36" formatCode="0.0_ ">
                  <c:v>99.984089140984238</c:v>
                </c:pt>
                <c:pt idx="37" formatCode="0.0_ ">
                  <c:v>99.99276519560749</c:v>
                </c:pt>
                <c:pt idx="38" formatCode="0.0_ ">
                  <c:v>99.996832875816693</c:v>
                </c:pt>
                <c:pt idx="39" formatCode="0.0_ ">
                  <c:v>99.998665425098409</c:v>
                </c:pt>
                <c:pt idx="40" formatCode="0.0_ ">
                  <c:v>99.999458745609232</c:v>
                </c:pt>
                <c:pt idx="41" formatCode="0.0_ ">
                  <c:v>99.999788754529746</c:v>
                </c:pt>
                <c:pt idx="42" formatCode="0.0_ ">
                  <c:v>99.99992066718481</c:v>
                </c:pt>
                <c:pt idx="43" formatCode="0.0_ ">
                  <c:v>99.999971334842812</c:v>
                </c:pt>
                <c:pt idx="44" formatCode="0.0_ ">
                  <c:v>99.999990035573688</c:v>
                </c:pt>
                <c:pt idx="45" formatCode="0.0_ ">
                  <c:v>99.999996667955145</c:v>
                </c:pt>
                <c:pt idx="46" formatCode="0.0_ ">
                  <c:v>99.99999892824097</c:v>
                </c:pt>
                <c:pt idx="47" formatCode="0.0_ ">
                  <c:v>99.999999668425403</c:v>
                </c:pt>
                <c:pt idx="48" formatCode="0.0_ ">
                  <c:v>99.999999901341226</c:v>
                </c:pt>
                <c:pt idx="49" formatCode="0.0_ ">
                  <c:v>99.999999971768418</c:v>
                </c:pt>
                <c:pt idx="50" formatCode="0.0_ ">
                  <c:v>99.999999992231153</c:v>
                </c:pt>
                <c:pt idx="51" formatCode="0.0_ ">
                  <c:v>99.999999997944215</c:v>
                </c:pt>
                <c:pt idx="52" formatCode="0.0_ ">
                  <c:v>99.999999999476913</c:v>
                </c:pt>
                <c:pt idx="53" formatCode="0.0_ ">
                  <c:v>99.999999999872017</c:v>
                </c:pt>
                <c:pt idx="54" formatCode="0.0_ ">
                  <c:v>99.999999999969887</c:v>
                </c:pt>
                <c:pt idx="55" formatCode="0.0_ ">
                  <c:v>99.999999999993193</c:v>
                </c:pt>
                <c:pt idx="56" formatCode="0.0_ ">
                  <c:v>99.999999999998522</c:v>
                </c:pt>
                <c:pt idx="57" formatCode="0.0_ ">
                  <c:v>99.999999999999687</c:v>
                </c:pt>
                <c:pt idx="58" formatCode="0.0_ ">
                  <c:v>99.999999999999929</c:v>
                </c:pt>
                <c:pt idx="59" formatCode="0.0_ ">
                  <c:v>99.999999999999986</c:v>
                </c:pt>
                <c:pt idx="60" formatCode="0.0_ ">
                  <c:v>100</c:v>
                </c:pt>
                <c:pt idx="61" formatCode="0.0_ ">
                  <c:v>100</c:v>
                </c:pt>
                <c:pt idx="62" formatCode="0.0_ ">
                  <c:v>100</c:v>
                </c:pt>
                <c:pt idx="63" formatCode="0.0_ ">
                  <c:v>100</c:v>
                </c:pt>
                <c:pt idx="64" formatCode="0.0_ ">
                  <c:v>100</c:v>
                </c:pt>
                <c:pt idx="65" formatCode="0.0_ ">
                  <c:v>100</c:v>
                </c:pt>
                <c:pt idx="66" formatCode="0.0_ ">
                  <c:v>100</c:v>
                </c:pt>
                <c:pt idx="67" formatCode="0.0_ ">
                  <c:v>100</c:v>
                </c:pt>
                <c:pt idx="68" formatCode="0.0_ ">
                  <c:v>100</c:v>
                </c:pt>
                <c:pt idx="69" formatCode="0.0_ ">
                  <c:v>100</c:v>
                </c:pt>
                <c:pt idx="70" formatCode="0.0_ ">
                  <c:v>100</c:v>
                </c:pt>
                <c:pt idx="71" formatCode="0.0_ ">
                  <c:v>100</c:v>
                </c:pt>
                <c:pt idx="72" formatCode="0.0_ ">
                  <c:v>100</c:v>
                </c:pt>
                <c:pt idx="73" formatCode="0.0_ ">
                  <c:v>100</c:v>
                </c:pt>
                <c:pt idx="74" formatCode="0.0_ ">
                  <c:v>100</c:v>
                </c:pt>
                <c:pt idx="75" formatCode="0.0_ ">
                  <c:v>100</c:v>
                </c:pt>
                <c:pt idx="76" formatCode="0.0_ ">
                  <c:v>100</c:v>
                </c:pt>
                <c:pt idx="77" formatCode="0.0_ ">
                  <c:v>100</c:v>
                </c:pt>
                <c:pt idx="78" formatCode="0.0_ ">
                  <c:v>100</c:v>
                </c:pt>
                <c:pt idx="79" formatCode="0.0_ ">
                  <c:v>100</c:v>
                </c:pt>
                <c:pt idx="80" formatCode="0.0_ ">
                  <c:v>100</c:v>
                </c:pt>
                <c:pt idx="81" formatCode="0.0_ ">
                  <c:v>100</c:v>
                </c:pt>
                <c:pt idx="82" formatCode="0.0_ ">
                  <c:v>100</c:v>
                </c:pt>
                <c:pt idx="83" formatCode="0.0_ ">
                  <c:v>100</c:v>
                </c:pt>
                <c:pt idx="84" formatCode="0.0_ ">
                  <c:v>100</c:v>
                </c:pt>
                <c:pt idx="85" formatCode="0.0_ ">
                  <c:v>100</c:v>
                </c:pt>
                <c:pt idx="86" formatCode="0.0_ ">
                  <c:v>100</c:v>
                </c:pt>
                <c:pt idx="87" formatCode="0.0_ ">
                  <c:v>100</c:v>
                </c:pt>
                <c:pt idx="88" formatCode="0.0_ ">
                  <c:v>100</c:v>
                </c:pt>
                <c:pt idx="89" formatCode="0.0_ ">
                  <c:v>100</c:v>
                </c:pt>
                <c:pt idx="90" formatCode="0.0_ ">
                  <c:v>100</c:v>
                </c:pt>
                <c:pt idx="91" formatCode="0.0_ ">
                  <c:v>100</c:v>
                </c:pt>
                <c:pt idx="92" formatCode="0.0_ ">
                  <c:v>100</c:v>
                </c:pt>
                <c:pt idx="93" formatCode="0.0_ ">
                  <c:v>100</c:v>
                </c:pt>
                <c:pt idx="94" formatCode="0.0_ ">
                  <c:v>100</c:v>
                </c:pt>
                <c:pt idx="95" formatCode="0.0_ ">
                  <c:v>100</c:v>
                </c:pt>
                <c:pt idx="96" formatCode="0.0_ ">
                  <c:v>100</c:v>
                </c:pt>
                <c:pt idx="97" formatCode="0.0_ ">
                  <c:v>100</c:v>
                </c:pt>
                <c:pt idx="98" formatCode="0.0_ ">
                  <c:v>100</c:v>
                </c:pt>
                <c:pt idx="99" formatCode="0.0_ ">
                  <c:v>100</c:v>
                </c:pt>
                <c:pt idx="100" formatCode="0.0_ ">
                  <c:v>100</c:v>
                </c:pt>
              </c:numCache>
            </c:numRef>
          </c:yVal>
          <c:smooth val="0"/>
          <c:extLst>
            <c:ext xmlns:c16="http://schemas.microsoft.com/office/drawing/2014/chart" uri="{C3380CC4-5D6E-409C-BE32-E72D297353CC}">
              <c16:uniqueId val="{0000000A-899E-4CB4-8F12-B4BE3524AC59}"/>
            </c:ext>
          </c:extLst>
        </c:ser>
        <c:dLbls>
          <c:showLegendKey val="0"/>
          <c:showVal val="0"/>
          <c:showCatName val="0"/>
          <c:showSerName val="0"/>
          <c:showPercent val="0"/>
          <c:showBubbleSize val="0"/>
        </c:dLbls>
        <c:axId val="184207616"/>
        <c:axId val="184208192"/>
      </c:scatterChart>
      <c:valAx>
        <c:axId val="184207616"/>
        <c:scaling>
          <c:orientation val="minMax"/>
          <c:max val="40"/>
          <c:min val="0"/>
        </c:scaling>
        <c:delete val="0"/>
        <c:axPos val="b"/>
        <c:numFmt formatCode="0.0_ " sourceLinked="0"/>
        <c:majorTickMark val="out"/>
        <c:minorTickMark val="none"/>
        <c:tickLblPos val="nextTo"/>
        <c:spPr>
          <a:ln>
            <a:solidFill>
              <a:sysClr val="windowText" lastClr="000000">
                <a:lumMod val="50000"/>
                <a:lumOff val="50000"/>
              </a:sysClr>
            </a:solidFill>
          </a:ln>
        </c:spPr>
        <c:crossAx val="184208192"/>
        <c:crosses val="autoZero"/>
        <c:crossBetween val="midCat"/>
        <c:majorUnit val="10"/>
      </c:valAx>
      <c:valAx>
        <c:axId val="184208192"/>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184207616"/>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0.68158347099581917</c:v>
                </c:pt>
                <c:pt idx="1">
                  <c:v>0.19259382934889047</c:v>
                </c:pt>
                <c:pt idx="2">
                  <c:v>0.12582269965529028</c:v>
                </c:pt>
              </c:numCache>
            </c:numRef>
          </c:val>
          <c:extLst>
            <c:ext xmlns:c16="http://schemas.microsoft.com/office/drawing/2014/chart" uri="{C3380CC4-5D6E-409C-BE32-E72D297353CC}">
              <c16:uniqueId val="{00000000-80B6-432B-86C6-07BCAF21083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c:v>
                </c:pt>
                <c:pt idx="1">
                  <c:v>0</c:v>
                </c:pt>
                <c:pt idx="2">
                  <c:v>0</c:v>
                </c:pt>
              </c:numCache>
            </c:numRef>
          </c:val>
          <c:extLst>
            <c:ext xmlns:c16="http://schemas.microsoft.com/office/drawing/2014/chart" uri="{C3380CC4-5D6E-409C-BE32-E72D297353CC}">
              <c16:uniqueId val="{00000000-C858-43E1-8ACB-1A98E2733CD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0.68158347099581917</c:v>
                </c:pt>
                <c:pt idx="1">
                  <c:v>0.19259382934889047</c:v>
                </c:pt>
                <c:pt idx="2">
                  <c:v>0.12582269965529028</c:v>
                </c:pt>
              </c:numCache>
            </c:numRef>
          </c:val>
          <c:extLst>
            <c:ext xmlns:c16="http://schemas.microsoft.com/office/drawing/2014/chart" uri="{C3380CC4-5D6E-409C-BE32-E72D297353CC}">
              <c16:uniqueId val="{00000000-92D6-4301-89EE-22DC1929284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c:v>
                </c:pt>
                <c:pt idx="1">
                  <c:v>0</c:v>
                </c:pt>
                <c:pt idx="2">
                  <c:v>0</c:v>
                </c:pt>
              </c:numCache>
            </c:numRef>
          </c:val>
          <c:extLst>
            <c:ext xmlns:c16="http://schemas.microsoft.com/office/drawing/2014/chart" uri="{C3380CC4-5D6E-409C-BE32-E72D297353CC}">
              <c16:uniqueId val="{00000000-F6B9-4F9F-8FB6-DCD5263786B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0.68158347099581917</c:v>
                </c:pt>
                <c:pt idx="1">
                  <c:v>0.19259382934889047</c:v>
                </c:pt>
                <c:pt idx="2">
                  <c:v>0.12582269965529028</c:v>
                </c:pt>
              </c:numCache>
            </c:numRef>
          </c:val>
          <c:extLst>
            <c:ext xmlns:c16="http://schemas.microsoft.com/office/drawing/2014/chart" uri="{C3380CC4-5D6E-409C-BE32-E72D297353CC}">
              <c16:uniqueId val="{00000000-625D-4C42-8A53-30F3F6739B1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c:v>
                </c:pt>
                <c:pt idx="1">
                  <c:v>0</c:v>
                </c:pt>
                <c:pt idx="2">
                  <c:v>0</c:v>
                </c:pt>
              </c:numCache>
            </c:numRef>
          </c:val>
          <c:extLst>
            <c:ext xmlns:c16="http://schemas.microsoft.com/office/drawing/2014/chart" uri="{C3380CC4-5D6E-409C-BE32-E72D297353CC}">
              <c16:uniqueId val="{00000000-EEA5-40AD-9378-06EC1FD399D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0.68158347099581917</c:v>
                </c:pt>
                <c:pt idx="1">
                  <c:v>0.19259382934889047</c:v>
                </c:pt>
                <c:pt idx="2">
                  <c:v>0.12582269965529028</c:v>
                </c:pt>
              </c:numCache>
            </c:numRef>
          </c:val>
          <c:extLst>
            <c:ext xmlns:c16="http://schemas.microsoft.com/office/drawing/2014/chart" uri="{C3380CC4-5D6E-409C-BE32-E72D297353CC}">
              <c16:uniqueId val="{00000000-62A7-4238-80BE-7635D3ED12E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c:v>
                </c:pt>
                <c:pt idx="1">
                  <c:v>0</c:v>
                </c:pt>
                <c:pt idx="2">
                  <c:v>0</c:v>
                </c:pt>
              </c:numCache>
            </c:numRef>
          </c:val>
          <c:extLst>
            <c:ext xmlns:c16="http://schemas.microsoft.com/office/drawing/2014/chart" uri="{C3380CC4-5D6E-409C-BE32-E72D297353CC}">
              <c16:uniqueId val="{00000000-44D8-48F2-8474-53EEEED4B96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0.68158347099581917</c:v>
                </c:pt>
                <c:pt idx="1">
                  <c:v>0.19259382934889047</c:v>
                </c:pt>
                <c:pt idx="2">
                  <c:v>0.12582269965529028</c:v>
                </c:pt>
              </c:numCache>
            </c:numRef>
          </c:val>
          <c:extLst>
            <c:ext xmlns:c16="http://schemas.microsoft.com/office/drawing/2014/chart" uri="{C3380CC4-5D6E-409C-BE32-E72D297353CC}">
              <c16:uniqueId val="{00000000-0BCE-4714-A521-A8E70B7CE78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c:v>
                </c:pt>
                <c:pt idx="1">
                  <c:v>0</c:v>
                </c:pt>
                <c:pt idx="2">
                  <c:v>0</c:v>
                </c:pt>
              </c:numCache>
            </c:numRef>
          </c:val>
          <c:extLst>
            <c:ext xmlns:c16="http://schemas.microsoft.com/office/drawing/2014/chart" uri="{C3380CC4-5D6E-409C-BE32-E72D297353CC}">
              <c16:uniqueId val="{00000000-D93F-4FD8-8D13-2457CFCB204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0.68158347099581917</c:v>
                </c:pt>
                <c:pt idx="1">
                  <c:v>0.19259382934889047</c:v>
                </c:pt>
                <c:pt idx="2">
                  <c:v>0.12582269965529028</c:v>
                </c:pt>
              </c:numCache>
            </c:numRef>
          </c:val>
          <c:extLst>
            <c:ext xmlns:c16="http://schemas.microsoft.com/office/drawing/2014/chart" uri="{C3380CC4-5D6E-409C-BE32-E72D297353CC}">
              <c16:uniqueId val="{00000000-DB4E-4235-8FCA-862F547159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c:v>
                </c:pt>
                <c:pt idx="1">
                  <c:v>0</c:v>
                </c:pt>
                <c:pt idx="2">
                  <c:v>0</c:v>
                </c:pt>
              </c:numCache>
            </c:numRef>
          </c:val>
          <c:extLst>
            <c:ext xmlns:c16="http://schemas.microsoft.com/office/drawing/2014/chart" uri="{C3380CC4-5D6E-409C-BE32-E72D297353CC}">
              <c16:uniqueId val="{00000000-2C57-4F4B-A7F3-39AFFF7D4F0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0.68158347099581917</c:v>
                </c:pt>
                <c:pt idx="1">
                  <c:v>0.19259382934889047</c:v>
                </c:pt>
                <c:pt idx="2">
                  <c:v>0.12582269965529028</c:v>
                </c:pt>
              </c:numCache>
            </c:numRef>
          </c:val>
          <c:extLst>
            <c:ext xmlns:c16="http://schemas.microsoft.com/office/drawing/2014/chart" uri="{C3380CC4-5D6E-409C-BE32-E72D297353CC}">
              <c16:uniqueId val="{00000000-BF45-4625-B788-423E6D54A5D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c:v>
                </c:pt>
                <c:pt idx="1">
                  <c:v>0</c:v>
                </c:pt>
                <c:pt idx="2">
                  <c:v>0</c:v>
                </c:pt>
              </c:numCache>
            </c:numRef>
          </c:val>
          <c:extLst>
            <c:ext xmlns:c16="http://schemas.microsoft.com/office/drawing/2014/chart" uri="{C3380CC4-5D6E-409C-BE32-E72D297353CC}">
              <c16:uniqueId val="{00000000-06EF-4EA9-B366-540E859B6BB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0.68158347099581917</c:v>
                </c:pt>
                <c:pt idx="1">
                  <c:v>0.19259382934889047</c:v>
                </c:pt>
                <c:pt idx="2">
                  <c:v>0.12582269965529028</c:v>
                </c:pt>
              </c:numCache>
            </c:numRef>
          </c:val>
          <c:extLst>
            <c:ext xmlns:c16="http://schemas.microsoft.com/office/drawing/2014/chart" uri="{C3380CC4-5D6E-409C-BE32-E72D297353CC}">
              <c16:uniqueId val="{00000000-0616-4D59-A79A-D6782347A75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c:v>
                </c:pt>
                <c:pt idx="1">
                  <c:v>0</c:v>
                </c:pt>
                <c:pt idx="2">
                  <c:v>0</c:v>
                </c:pt>
              </c:numCache>
            </c:numRef>
          </c:val>
          <c:extLst>
            <c:ext xmlns:c16="http://schemas.microsoft.com/office/drawing/2014/chart" uri="{C3380CC4-5D6E-409C-BE32-E72D297353CC}">
              <c16:uniqueId val="{00000000-E13D-44B1-855D-59DA284F24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0.68158347099581917</c:v>
                </c:pt>
                <c:pt idx="1">
                  <c:v>0.19259382934889047</c:v>
                </c:pt>
                <c:pt idx="2">
                  <c:v>0.12582269965529028</c:v>
                </c:pt>
              </c:numCache>
            </c:numRef>
          </c:val>
          <c:extLst>
            <c:ext xmlns:c16="http://schemas.microsoft.com/office/drawing/2014/chart" uri="{C3380CC4-5D6E-409C-BE32-E72D297353CC}">
              <c16:uniqueId val="{00000000-2E65-4005-91E1-94BEC28EBC5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c:v>
                </c:pt>
                <c:pt idx="1">
                  <c:v>0</c:v>
                </c:pt>
                <c:pt idx="2">
                  <c:v>0</c:v>
                </c:pt>
              </c:numCache>
            </c:numRef>
          </c:val>
          <c:extLst>
            <c:ext xmlns:c16="http://schemas.microsoft.com/office/drawing/2014/chart" uri="{C3380CC4-5D6E-409C-BE32-E72D297353CC}">
              <c16:uniqueId val="{00000000-FB40-4AC6-BE65-7D2C3AE2ECE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0.68158347099581917</c:v>
                </c:pt>
                <c:pt idx="1">
                  <c:v>0.19259382934889047</c:v>
                </c:pt>
                <c:pt idx="2">
                  <c:v>0.12582269965529028</c:v>
                </c:pt>
              </c:numCache>
            </c:numRef>
          </c:val>
          <c:extLst>
            <c:ext xmlns:c16="http://schemas.microsoft.com/office/drawing/2014/chart" uri="{C3380CC4-5D6E-409C-BE32-E72D297353CC}">
              <c16:uniqueId val="{00000000-9347-41BC-8DEE-6C31C0064F5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c:v>
                </c:pt>
                <c:pt idx="1">
                  <c:v>0</c:v>
                </c:pt>
                <c:pt idx="2">
                  <c:v>0</c:v>
                </c:pt>
              </c:numCache>
            </c:numRef>
          </c:val>
          <c:extLst>
            <c:ext xmlns:c16="http://schemas.microsoft.com/office/drawing/2014/chart" uri="{C3380CC4-5D6E-409C-BE32-E72D297353CC}">
              <c16:uniqueId val="{00000000-9CE2-4FB5-8C30-C368D8623E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0.68158347099581917</c:v>
                </c:pt>
                <c:pt idx="1">
                  <c:v>0.19259382934889047</c:v>
                </c:pt>
                <c:pt idx="2">
                  <c:v>0.12582269965529028</c:v>
                </c:pt>
              </c:numCache>
            </c:numRef>
          </c:val>
          <c:extLst>
            <c:ext xmlns:c16="http://schemas.microsoft.com/office/drawing/2014/chart" uri="{C3380CC4-5D6E-409C-BE32-E72D297353CC}">
              <c16:uniqueId val="{00000000-DB9C-407B-B93A-5D760E60F7D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c:v>
                </c:pt>
                <c:pt idx="1">
                  <c:v>0</c:v>
                </c:pt>
                <c:pt idx="2">
                  <c:v>0</c:v>
                </c:pt>
              </c:numCache>
            </c:numRef>
          </c:val>
          <c:extLst>
            <c:ext xmlns:c16="http://schemas.microsoft.com/office/drawing/2014/chart" uri="{C3380CC4-5D6E-409C-BE32-E72D297353CC}">
              <c16:uniqueId val="{00000000-6C3B-44FC-AD1C-7977238EEC30}"/>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0.68158347099581917</c:v>
                </c:pt>
                <c:pt idx="1">
                  <c:v>0.19259382934889047</c:v>
                </c:pt>
                <c:pt idx="2">
                  <c:v>0.12582269965529028</c:v>
                </c:pt>
              </c:numCache>
            </c:numRef>
          </c:val>
          <c:extLst>
            <c:ext xmlns:c16="http://schemas.microsoft.com/office/drawing/2014/chart" uri="{C3380CC4-5D6E-409C-BE32-E72D297353CC}">
              <c16:uniqueId val="{00000000-FA20-4B56-ADEF-E36F31202D9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c:v>
                </c:pt>
                <c:pt idx="1">
                  <c:v>0</c:v>
                </c:pt>
                <c:pt idx="2">
                  <c:v>0</c:v>
                </c:pt>
              </c:numCache>
            </c:numRef>
          </c:val>
          <c:extLst>
            <c:ext xmlns:c16="http://schemas.microsoft.com/office/drawing/2014/chart" uri="{C3380CC4-5D6E-409C-BE32-E72D297353CC}">
              <c16:uniqueId val="{00000000-EAF0-4EAF-8139-608FADCDA2E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0.68158347099581917</c:v>
                </c:pt>
                <c:pt idx="1">
                  <c:v>0.19259382934889047</c:v>
                </c:pt>
                <c:pt idx="2">
                  <c:v>0.12582269965529028</c:v>
                </c:pt>
              </c:numCache>
            </c:numRef>
          </c:val>
          <c:extLst>
            <c:ext xmlns:c16="http://schemas.microsoft.com/office/drawing/2014/chart" uri="{C3380CC4-5D6E-409C-BE32-E72D297353CC}">
              <c16:uniqueId val="{00000000-DE00-4F43-B93F-45B7A4C66A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c:v>
                </c:pt>
                <c:pt idx="1">
                  <c:v>0</c:v>
                </c:pt>
                <c:pt idx="2">
                  <c:v>0</c:v>
                </c:pt>
              </c:numCache>
            </c:numRef>
          </c:val>
          <c:extLst>
            <c:ext xmlns:c16="http://schemas.microsoft.com/office/drawing/2014/chart" uri="{C3380CC4-5D6E-409C-BE32-E72D297353CC}">
              <c16:uniqueId val="{00000000-384E-44F6-8413-967F462E56AD}"/>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0.68158347099581917</c:v>
                </c:pt>
                <c:pt idx="1">
                  <c:v>0.19259382934889047</c:v>
                </c:pt>
                <c:pt idx="2">
                  <c:v>0.12582269965529028</c:v>
                </c:pt>
              </c:numCache>
            </c:numRef>
          </c:val>
          <c:extLst>
            <c:ext xmlns:c16="http://schemas.microsoft.com/office/drawing/2014/chart" uri="{C3380CC4-5D6E-409C-BE32-E72D297353CC}">
              <c16:uniqueId val="{00000000-28F7-4C94-B751-BCCF4827D55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c:v>
                </c:pt>
                <c:pt idx="1">
                  <c:v>0</c:v>
                </c:pt>
                <c:pt idx="2">
                  <c:v>0</c:v>
                </c:pt>
              </c:numCache>
            </c:numRef>
          </c:val>
          <c:extLst>
            <c:ext xmlns:c16="http://schemas.microsoft.com/office/drawing/2014/chart" uri="{C3380CC4-5D6E-409C-BE32-E72D297353CC}">
              <c16:uniqueId val="{00000000-E4DC-409B-9E3F-CF50450B7D4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0.68158347099581917</c:v>
                </c:pt>
                <c:pt idx="1">
                  <c:v>0.19259382934889047</c:v>
                </c:pt>
                <c:pt idx="2">
                  <c:v>0.12582269965529028</c:v>
                </c:pt>
              </c:numCache>
            </c:numRef>
          </c:val>
          <c:extLst>
            <c:ext xmlns:c16="http://schemas.microsoft.com/office/drawing/2014/chart" uri="{C3380CC4-5D6E-409C-BE32-E72D297353CC}">
              <c16:uniqueId val="{00000000-C62E-459C-A289-55D2786F890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c:v>
                </c:pt>
                <c:pt idx="1">
                  <c:v>0</c:v>
                </c:pt>
                <c:pt idx="2">
                  <c:v>0</c:v>
                </c:pt>
              </c:numCache>
            </c:numRef>
          </c:val>
          <c:extLst>
            <c:ext xmlns:c16="http://schemas.microsoft.com/office/drawing/2014/chart" uri="{C3380CC4-5D6E-409C-BE32-E72D297353CC}">
              <c16:uniqueId val="{00000000-FBCD-4219-AB8F-D6673327BFB1}"/>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0.68158347099581917</c:v>
                </c:pt>
                <c:pt idx="1">
                  <c:v>0.19259382934889047</c:v>
                </c:pt>
                <c:pt idx="2">
                  <c:v>0.12582269965529028</c:v>
                </c:pt>
              </c:numCache>
            </c:numRef>
          </c:val>
          <c:extLst>
            <c:ext xmlns:c16="http://schemas.microsoft.com/office/drawing/2014/chart" uri="{C3380CC4-5D6E-409C-BE32-E72D297353CC}">
              <c16:uniqueId val="{00000000-43A4-4E48-BDF9-1BB18525AF2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c:v>
                </c:pt>
                <c:pt idx="1">
                  <c:v>0</c:v>
                </c:pt>
                <c:pt idx="2">
                  <c:v>0</c:v>
                </c:pt>
              </c:numCache>
            </c:numRef>
          </c:val>
          <c:extLst>
            <c:ext xmlns:c16="http://schemas.microsoft.com/office/drawing/2014/chart" uri="{C3380CC4-5D6E-409C-BE32-E72D297353CC}">
              <c16:uniqueId val="{00000000-0ED0-44F9-977C-EC1EE7155D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0.68158347099581917</c:v>
                </c:pt>
                <c:pt idx="1">
                  <c:v>0.19259382934889047</c:v>
                </c:pt>
                <c:pt idx="2">
                  <c:v>0.12582269965529028</c:v>
                </c:pt>
              </c:numCache>
            </c:numRef>
          </c:val>
          <c:extLst>
            <c:ext xmlns:c16="http://schemas.microsoft.com/office/drawing/2014/chart" uri="{C3380CC4-5D6E-409C-BE32-E72D297353CC}">
              <c16:uniqueId val="{00000000-E7FD-4650-B372-C05CE5B1599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c:v>
                </c:pt>
                <c:pt idx="1">
                  <c:v>0</c:v>
                </c:pt>
                <c:pt idx="2">
                  <c:v>0</c:v>
                </c:pt>
              </c:numCache>
            </c:numRef>
          </c:val>
          <c:extLst>
            <c:ext xmlns:c16="http://schemas.microsoft.com/office/drawing/2014/chart" uri="{C3380CC4-5D6E-409C-BE32-E72D297353CC}">
              <c16:uniqueId val="{00000000-32CA-4C99-BAC7-2FDFBCF0A52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0.68158347099581917</c:v>
                </c:pt>
                <c:pt idx="1">
                  <c:v>0.19259382934889047</c:v>
                </c:pt>
                <c:pt idx="2">
                  <c:v>0.12582269965529028</c:v>
                </c:pt>
              </c:numCache>
            </c:numRef>
          </c:val>
          <c:extLst>
            <c:ext xmlns:c16="http://schemas.microsoft.com/office/drawing/2014/chart" uri="{C3380CC4-5D6E-409C-BE32-E72D297353CC}">
              <c16:uniqueId val="{00000000-AF1B-4502-B9A5-5B6B9739E0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c:v>
                </c:pt>
                <c:pt idx="1">
                  <c:v>0</c:v>
                </c:pt>
                <c:pt idx="2">
                  <c:v>0</c:v>
                </c:pt>
              </c:numCache>
            </c:numRef>
          </c:val>
          <c:extLst>
            <c:ext xmlns:c16="http://schemas.microsoft.com/office/drawing/2014/chart" uri="{C3380CC4-5D6E-409C-BE32-E72D297353CC}">
              <c16:uniqueId val="{00000000-D678-4888-A971-83E3BDF8E93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0.68158347099581917</c:v>
                </c:pt>
                <c:pt idx="1">
                  <c:v>0.19259382934889047</c:v>
                </c:pt>
                <c:pt idx="2">
                  <c:v>0.12582269965529028</c:v>
                </c:pt>
              </c:numCache>
            </c:numRef>
          </c:val>
          <c:extLst>
            <c:ext xmlns:c16="http://schemas.microsoft.com/office/drawing/2014/chart" uri="{C3380CC4-5D6E-409C-BE32-E72D297353CC}">
              <c16:uniqueId val="{00000000-7B65-4ABC-93A3-D09D4AD26DE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c:v>
                </c:pt>
                <c:pt idx="1">
                  <c:v>0</c:v>
                </c:pt>
                <c:pt idx="2">
                  <c:v>0</c:v>
                </c:pt>
              </c:numCache>
            </c:numRef>
          </c:val>
          <c:extLst>
            <c:ext xmlns:c16="http://schemas.microsoft.com/office/drawing/2014/chart" uri="{C3380CC4-5D6E-409C-BE32-E72D297353CC}">
              <c16:uniqueId val="{00000000-3786-4E28-8D30-E54E760AC38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0.68158347099581917</c:v>
                </c:pt>
                <c:pt idx="1">
                  <c:v>0.19259382934889047</c:v>
                </c:pt>
                <c:pt idx="2">
                  <c:v>0.12582269965529028</c:v>
                </c:pt>
              </c:numCache>
            </c:numRef>
          </c:val>
          <c:extLst>
            <c:ext xmlns:c16="http://schemas.microsoft.com/office/drawing/2014/chart" uri="{C3380CC4-5D6E-409C-BE32-E72D297353CC}">
              <c16:uniqueId val="{00000000-9890-40B5-9834-B30F6ECA573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c:v>
                </c:pt>
                <c:pt idx="1">
                  <c:v>0</c:v>
                </c:pt>
                <c:pt idx="2">
                  <c:v>0</c:v>
                </c:pt>
              </c:numCache>
            </c:numRef>
          </c:val>
          <c:extLst>
            <c:ext xmlns:c16="http://schemas.microsoft.com/office/drawing/2014/chart" uri="{C3380CC4-5D6E-409C-BE32-E72D297353CC}">
              <c16:uniqueId val="{00000000-114A-46E4-B18B-FE6280C08A1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0.68158347099581917</c:v>
                </c:pt>
                <c:pt idx="1">
                  <c:v>0.19259382934889047</c:v>
                </c:pt>
                <c:pt idx="2">
                  <c:v>0.12582269965529028</c:v>
                </c:pt>
              </c:numCache>
            </c:numRef>
          </c:val>
          <c:extLst>
            <c:ext xmlns:c16="http://schemas.microsoft.com/office/drawing/2014/chart" uri="{C3380CC4-5D6E-409C-BE32-E72D297353CC}">
              <c16:uniqueId val="{00000000-8AFE-4EC8-AFFA-E2B333B1E44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c:v>
                </c:pt>
                <c:pt idx="1">
                  <c:v>0</c:v>
                </c:pt>
                <c:pt idx="2">
                  <c:v>0</c:v>
                </c:pt>
              </c:numCache>
            </c:numRef>
          </c:val>
          <c:extLst>
            <c:ext xmlns:c16="http://schemas.microsoft.com/office/drawing/2014/chart" uri="{C3380CC4-5D6E-409C-BE32-E72D297353CC}">
              <c16:uniqueId val="{00000000-6AFF-4C47-A096-68D7D8B5EFB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C8F3-4ACE-B419-A8E47FAC9DE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C8F3-4ACE-B419-A8E47FAC9DE1}"/>
            </c:ext>
          </c:extLst>
        </c:ser>
        <c:ser>
          <c:idx val="4"/>
          <c:order val="4"/>
          <c:tx>
            <c:v>total center</c:v>
          </c:tx>
          <c:spPr>
            <a:ln w="6350">
              <a:solidFill>
                <a:schemeClr val="accent6"/>
              </a:solidFill>
            </a:ln>
          </c:spPr>
          <c:marker>
            <c:symbol val="circle"/>
            <c:size val="4"/>
            <c:spPr>
              <a:solidFill>
                <a:schemeClr val="tx1"/>
              </a:solidFill>
              <a:ln>
                <a:solidFill>
                  <a:schemeClr val="tx1"/>
                </a:solidFill>
              </a:ln>
            </c:spPr>
          </c:marker>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2-C8F3-4ACE-B419-A8E47FAC9DE1}"/>
            </c:ext>
          </c:extLst>
        </c:ser>
        <c:ser>
          <c:idx val="5"/>
          <c:order val="5"/>
          <c:tx>
            <c:strRef>
              <c:f>data_info!$B$55</c:f>
              <c:strCache>
                <c:ptCount val="1"/>
                <c:pt idx="0">
                  <c:v>(50 , 50)</c:v>
                </c:pt>
              </c:strCache>
            </c:strRef>
          </c:tx>
          <c:spPr>
            <a:ln w="28575">
              <a:noFill/>
            </a:ln>
          </c:spPr>
          <c:marker>
            <c:symbol val="square"/>
            <c:size val="7"/>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3-C8F3-4ACE-B419-A8E47FAC9DE1}"/>
            </c:ext>
          </c:extLst>
        </c:ser>
        <c:ser>
          <c:idx val="6"/>
          <c:order val="6"/>
          <c:tx>
            <c:v>step</c:v>
          </c:tx>
          <c:spPr>
            <a:ln w="15875">
              <a:solidFill>
                <a:schemeClr val="tx1"/>
              </a:solidFill>
              <a:tailEnd type="stealth"/>
            </a:ln>
          </c:spPr>
          <c:marker>
            <c:symbol val="circle"/>
            <c:size val="5"/>
            <c:spPr>
              <a:solidFill>
                <a:srgbClr val="C00000"/>
              </a:solidFill>
              <a:ln>
                <a:solidFill>
                  <a:srgbClr val="C00000"/>
                </a:solidFill>
              </a:ln>
            </c:spPr>
          </c:marker>
          <c:xVal>
            <c:numRef>
              <c:f>data_info!$C$56:$C$65</c:f>
              <c:numCache>
                <c:formatCode>0.00_ </c:formatCode>
                <c:ptCount val="10"/>
                <c:pt idx="0">
                  <c:v>50</c:v>
                </c:pt>
                <c:pt idx="1">
                  <c:v>50</c:v>
                </c:pt>
                <c:pt idx="2">
                  <c:v>50</c:v>
                </c:pt>
                <c:pt idx="3">
                  <c:v>50</c:v>
                </c:pt>
                <c:pt idx="4">
                  <c:v>50</c:v>
                </c:pt>
                <c:pt idx="5">
                  <c:v>50</c:v>
                </c:pt>
                <c:pt idx="6">
                  <c:v>50</c:v>
                </c:pt>
                <c:pt idx="7">
                  <c:v>50</c:v>
                </c:pt>
                <c:pt idx="8">
                  <c:v>50</c:v>
                </c:pt>
                <c:pt idx="9">
                  <c:v>50</c:v>
                </c:pt>
              </c:numCache>
            </c:numRef>
          </c:xVal>
          <c:yVal>
            <c:numRef>
              <c:f>data_info!$D$56:$D$65</c:f>
              <c:numCache>
                <c:formatCode>0.00_ </c:formatCode>
                <c:ptCount val="10"/>
                <c:pt idx="0">
                  <c:v>50</c:v>
                </c:pt>
                <c:pt idx="1">
                  <c:v>50</c:v>
                </c:pt>
                <c:pt idx="2">
                  <c:v>50</c:v>
                </c:pt>
                <c:pt idx="3">
                  <c:v>50</c:v>
                </c:pt>
                <c:pt idx="4">
                  <c:v>50</c:v>
                </c:pt>
                <c:pt idx="5">
                  <c:v>50</c:v>
                </c:pt>
                <c:pt idx="6">
                  <c:v>50</c:v>
                </c:pt>
                <c:pt idx="7">
                  <c:v>50</c:v>
                </c:pt>
                <c:pt idx="8">
                  <c:v>50</c:v>
                </c:pt>
                <c:pt idx="9">
                  <c:v>50</c:v>
                </c:pt>
              </c:numCache>
            </c:numRef>
          </c:yVal>
          <c:smooth val="0"/>
          <c:extLst>
            <c:ext xmlns:c16="http://schemas.microsoft.com/office/drawing/2014/chart" uri="{C3380CC4-5D6E-409C-BE32-E72D297353CC}">
              <c16:uniqueId val="{00000009-C8F3-4ACE-B419-A8E47FAC9DE1}"/>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(50.8 , 0)
나른한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C8F3-4ACE-B419-A8E47FAC9DE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C8F3-4ACE-B419-A8E47FAC9DE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50.763960542324327</c:v>
                      </c:pt>
                    </c:numCache>
                  </c:numRef>
                </c:xVal>
                <c:yVal>
                  <c:numRef>
                    <c:extLst>
                      <c:ext uri="{02D57815-91ED-43cb-92C2-25804820EDAC}">
                        <c15:formulaRef>
                          <c15:sqref>info!$W$20:$W$21</c15:sqref>
                        </c15:formulaRef>
                      </c:ext>
                    </c:extLst>
                    <c:numCache>
                      <c:formatCode>General</c:formatCode>
                      <c:ptCount val="2"/>
                      <c:pt idx="0">
                        <c:v>50</c:v>
                      </c:pt>
                      <c:pt idx="1">
                        <c:v>0</c:v>
                      </c:pt>
                    </c:numCache>
                  </c:numRef>
                </c:yVal>
                <c:smooth val="0"/>
                <c:extLst>
                  <c:ext xmlns:c16="http://schemas.microsoft.com/office/drawing/2014/chart" uri="{C3380CC4-5D6E-409C-BE32-E72D297353CC}">
                    <c16:uniqueId val="{00000006-C8F3-4ACE-B419-A8E47FAC9DE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(0 , 0)</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C8F3-4ACE-B419-A8E47FAC9DE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0</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100</c:v>
                      </c:pt>
                    </c:numCache>
                  </c:numRef>
                </c:yVal>
                <c:smooth val="0"/>
                <c:extLst xmlns:c15="http://schemas.microsoft.com/office/drawing/2012/chart">
                  <c:ext xmlns:c16="http://schemas.microsoft.com/office/drawing/2014/chart" uri="{C3380CC4-5D6E-409C-BE32-E72D297353CC}">
                    <c16:uniqueId val="{00000008-C8F3-4ACE-B419-A8E47FAC9DE1}"/>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A131-479A-8651-E90E3029CFD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A131-479A-8651-E90E3029CFD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data_info!$B$5:$B$14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A131-479A-8651-E90E3029CFDB}"/>
            </c:ext>
          </c:extLst>
        </c:ser>
        <c:dLbls>
          <c:showLegendKey val="0"/>
          <c:showVal val="0"/>
          <c:showCatName val="0"/>
          <c:showSerName val="0"/>
          <c:showPercent val="0"/>
          <c:showBubbleSize val="0"/>
        </c:dLbls>
        <c:axId val="190542848"/>
        <c:axId val="212895424"/>
      </c:radarChart>
      <c:catAx>
        <c:axId val="19054284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2895424"/>
        <c:crosses val="autoZero"/>
        <c:auto val="0"/>
        <c:lblAlgn val="ctr"/>
        <c:lblOffset val="100"/>
        <c:noMultiLvlLbl val="0"/>
      </c:catAx>
      <c:valAx>
        <c:axId val="21289542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054284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E4AB-42FC-92CF-B630608C5016}"/>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4-E4AB-42FC-92CF-B630608C5016}"/>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data!$N$2:$N$49756</c:f>
              <c:numCache>
                <c:formatCode>General</c:formatCode>
                <c:ptCount val="49755"/>
                <c:pt idx="0">
                  <c:v>50</c:v>
                </c:pt>
                <c:pt idx="1">
                  <c:v>50</c:v>
                </c:pt>
              </c:numCache>
            </c:numRef>
          </c:xVal>
          <c:yVal>
            <c:numRef>
              <c:f>data!$O$2:$O$49756</c:f>
              <c:numCache>
                <c:formatCode>General</c:formatCode>
                <c:ptCount val="49755"/>
                <c:pt idx="0">
                  <c:v>50</c:v>
                </c:pt>
                <c:pt idx="1">
                  <c:v>50</c:v>
                </c:pt>
              </c:numCache>
            </c:numRef>
          </c:yVal>
          <c:smooth val="0"/>
          <c:extLst>
            <c:ext xmlns:c16="http://schemas.microsoft.com/office/drawing/2014/chart" uri="{C3380CC4-5D6E-409C-BE32-E72D297353CC}">
              <c16:uniqueId val="{00000008-E4AB-42FC-92CF-B630608C5016}"/>
            </c:ext>
          </c:extLst>
        </c:ser>
        <c:ser>
          <c:idx val="5"/>
          <c:order val="5"/>
          <c:tx>
            <c:strRef>
              <c:f>data_info!$B$55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1-F3E9-4A9A-9067-393F2DFEF053}"/>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(50.8 , 0)
나른한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0-E4AB-42FC-92CF-B630608C5016}"/>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1-E4AB-42FC-92CF-B630608C5016}"/>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50.763960542324327</c:v>
                      </c:pt>
                    </c:numCache>
                  </c:numRef>
                </c:xVal>
                <c:yVal>
                  <c:numRef>
                    <c:extLst>
                      <c:ext uri="{02D57815-91ED-43cb-92C2-25804820EDAC}">
                        <c15:formulaRef>
                          <c15:sqref>info!$W$20:$W$21</c15:sqref>
                        </c15:formulaRef>
                      </c:ext>
                    </c:extLst>
                    <c:numCache>
                      <c:formatCode>General</c:formatCode>
                      <c:ptCount val="2"/>
                      <c:pt idx="0">
                        <c:v>50</c:v>
                      </c:pt>
                      <c:pt idx="1">
                        <c:v>0</c:v>
                      </c:pt>
                    </c:numCache>
                  </c:numRef>
                </c:yVal>
                <c:smooth val="0"/>
                <c:extLst>
                  <c:ext xmlns:c16="http://schemas.microsoft.com/office/drawing/2014/chart" uri="{C3380CC4-5D6E-409C-BE32-E72D297353CC}">
                    <c16:uniqueId val="{00000002-E4AB-42FC-92CF-B630608C5016}"/>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(0 , 0)</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E4AB-42FC-92CF-B630608C501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0</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100</c:v>
                      </c:pt>
                    </c:numCache>
                  </c:numRef>
                </c:yVal>
                <c:smooth val="0"/>
                <c:extLst xmlns:c15="http://schemas.microsoft.com/office/drawing/2012/chart">
                  <c:ext xmlns:c16="http://schemas.microsoft.com/office/drawing/2014/chart" uri="{C3380CC4-5D6E-409C-BE32-E72D297353CC}">
                    <c16:uniqueId val="{00000006-E4AB-42FC-92CF-B630608C5016}"/>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data_info!$B$53</c:f>
              <c:strCache>
                <c:ptCount val="1"/>
                <c:pt idx="0">
                  <c:v>50.00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BB64-4856-AC3F-56A3D9294C02}"/>
              </c:ext>
            </c:extLst>
          </c:dPt>
          <c:dLbls>
            <c:delete val="1"/>
          </c:dLbls>
          <c:val>
            <c:numRef>
              <c:f>data_info!$B$53</c:f>
              <c:numCache>
                <c:formatCode>0.00_ </c:formatCode>
                <c:ptCount val="1"/>
                <c:pt idx="0">
                  <c:v>50</c:v>
                </c:pt>
              </c:numCache>
            </c:numRef>
          </c:val>
          <c:extLst>
            <c:ext xmlns:c16="http://schemas.microsoft.com/office/drawing/2014/chart" uri="{C3380CC4-5D6E-409C-BE32-E72D297353CC}">
              <c16:uniqueId val="{00000002-BB64-4856-AC3F-56A3D9294C02}"/>
            </c:ext>
          </c:extLst>
        </c:ser>
        <c:dLbls>
          <c:showLegendKey val="0"/>
          <c:showVal val="1"/>
          <c:showCatName val="0"/>
          <c:showSerName val="0"/>
          <c:showPercent val="0"/>
          <c:showBubbleSize val="0"/>
        </c:dLbls>
        <c:gapWidth val="0"/>
        <c:axId val="190544384"/>
        <c:axId val="212900608"/>
      </c:barChart>
      <c:catAx>
        <c:axId val="190544384"/>
        <c:scaling>
          <c:orientation val="minMax"/>
        </c:scaling>
        <c:delete val="0"/>
        <c:axPos val="l"/>
        <c:majorTickMark val="none"/>
        <c:minorTickMark val="none"/>
        <c:tickLblPos val="none"/>
        <c:spPr>
          <a:ln>
            <a:noFill/>
          </a:ln>
        </c:spPr>
        <c:crossAx val="212900608"/>
        <c:crosses val="autoZero"/>
        <c:auto val="1"/>
        <c:lblAlgn val="ctr"/>
        <c:lblOffset val="100"/>
        <c:noMultiLvlLbl val="0"/>
      </c:catAx>
      <c:valAx>
        <c:axId val="212900608"/>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4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data_info!$B$52</c:f>
              <c:strCache>
                <c:ptCount val="1"/>
                <c:pt idx="0">
                  <c:v>50.00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96A2-4242-97DA-534CBC4A144F}"/>
              </c:ext>
            </c:extLst>
          </c:dPt>
          <c:dLbls>
            <c:delete val="1"/>
          </c:dLbls>
          <c:val>
            <c:numRef>
              <c:f>data_info!$B$52</c:f>
              <c:numCache>
                <c:formatCode>0.00_ </c:formatCode>
                <c:ptCount val="1"/>
                <c:pt idx="0">
                  <c:v>50</c:v>
                </c:pt>
              </c:numCache>
            </c:numRef>
          </c:val>
          <c:extLst>
            <c:ext xmlns:c16="http://schemas.microsoft.com/office/drawing/2014/chart" uri="{C3380CC4-5D6E-409C-BE32-E72D297353CC}">
              <c16:uniqueId val="{00000002-96A2-4242-97DA-534CBC4A144F}"/>
            </c:ext>
          </c:extLst>
        </c:ser>
        <c:dLbls>
          <c:showLegendKey val="0"/>
          <c:showVal val="1"/>
          <c:showCatName val="0"/>
          <c:showSerName val="0"/>
          <c:showPercent val="0"/>
          <c:showBubbleSize val="0"/>
        </c:dLbls>
        <c:gapWidth val="0"/>
        <c:axId val="190545408"/>
        <c:axId val="214712896"/>
      </c:barChart>
      <c:catAx>
        <c:axId val="190545408"/>
        <c:scaling>
          <c:orientation val="minMax"/>
        </c:scaling>
        <c:delete val="0"/>
        <c:axPos val="l"/>
        <c:majorTickMark val="none"/>
        <c:minorTickMark val="none"/>
        <c:tickLblPos val="none"/>
        <c:spPr>
          <a:ln>
            <a:noFill/>
          </a:ln>
        </c:spPr>
        <c:crossAx val="214712896"/>
        <c:crosses val="autoZero"/>
        <c:auto val="1"/>
        <c:lblAlgn val="ctr"/>
        <c:lblOffset val="100"/>
        <c:noMultiLvlLbl val="0"/>
      </c:catAx>
      <c:valAx>
        <c:axId val="214712896"/>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5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EC6B-4F8E-ACD6-21B606D87A1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EC6B-4F8E-ACD6-21B606D87A1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data_info!$V$5:$V$14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EC6B-4F8E-ACD6-21B606D87A1A}"/>
            </c:ext>
          </c:extLst>
        </c:ser>
        <c:dLbls>
          <c:showLegendKey val="0"/>
          <c:showVal val="0"/>
          <c:showCatName val="0"/>
          <c:showSerName val="0"/>
          <c:showPercent val="0"/>
          <c:showBubbleSize val="0"/>
        </c:dLbls>
        <c:axId val="215275520"/>
        <c:axId val="214715200"/>
      </c:radarChart>
      <c:catAx>
        <c:axId val="21527552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4715200"/>
        <c:crosses val="autoZero"/>
        <c:auto val="0"/>
        <c:lblAlgn val="ctr"/>
        <c:lblOffset val="100"/>
        <c:noMultiLvlLbl val="0"/>
      </c:catAx>
      <c:valAx>
        <c:axId val="2147152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527552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3AB-43AE-8A74-EEA71E35B8A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3AB-43AE-8A74-EEA71E35B8A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data!$AN$2:$AN$49756</c:f>
              <c:numCache>
                <c:formatCode>General</c:formatCode>
                <c:ptCount val="49755"/>
                <c:pt idx="0">
                  <c:v>50</c:v>
                </c:pt>
                <c:pt idx="1">
                  <c:v>50</c:v>
                </c:pt>
              </c:numCache>
            </c:numRef>
          </c:xVal>
          <c:yVal>
            <c:numRef>
              <c:f>data!$AO$2:$AO$49756</c:f>
              <c:numCache>
                <c:formatCode>General</c:formatCode>
                <c:ptCount val="49755"/>
                <c:pt idx="0">
                  <c:v>50</c:v>
                </c:pt>
                <c:pt idx="1">
                  <c:v>50</c:v>
                </c:pt>
              </c:numCache>
            </c:numRef>
          </c:yVal>
          <c:smooth val="0"/>
          <c:extLst>
            <c:ext xmlns:c16="http://schemas.microsoft.com/office/drawing/2014/chart" uri="{C3380CC4-5D6E-409C-BE32-E72D297353CC}">
              <c16:uniqueId val="{00000002-93AB-43AE-8A74-EEA71E35B8A5}"/>
            </c:ext>
          </c:extLst>
        </c:ser>
        <c:ser>
          <c:idx val="5"/>
          <c:order val="5"/>
          <c:tx>
            <c:strRef>
              <c:f>data_info!$V$55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data_info!$V$50</c:f>
              <c:numCache>
                <c:formatCode>0.00_ </c:formatCode>
                <c:ptCount val="1"/>
                <c:pt idx="0">
                  <c:v>50</c:v>
                </c:pt>
              </c:numCache>
            </c:numRef>
          </c:xVal>
          <c:yVal>
            <c:numRef>
              <c:f>data_info!$V$51</c:f>
              <c:numCache>
                <c:formatCode>0.00_ </c:formatCode>
                <c:ptCount val="1"/>
                <c:pt idx="0">
                  <c:v>50</c:v>
                </c:pt>
              </c:numCache>
            </c:numRef>
          </c:yVal>
          <c:smooth val="0"/>
          <c:extLst>
            <c:ext xmlns:c16="http://schemas.microsoft.com/office/drawing/2014/chart" uri="{C3380CC4-5D6E-409C-BE32-E72D297353CC}">
              <c16:uniqueId val="{00000003-93AB-43AE-8A74-EEA71E35B8A5}"/>
            </c:ext>
          </c:extLst>
        </c:ser>
        <c:dLbls>
          <c:showLegendKey val="0"/>
          <c:showVal val="0"/>
          <c:showCatName val="0"/>
          <c:showSerName val="0"/>
          <c:showPercent val="0"/>
          <c:showBubbleSize val="0"/>
        </c:dLbls>
        <c:axId val="214717504"/>
        <c:axId val="2147180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(50.8 , 0)
나른한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3AB-43AE-8A74-EEA71E35B8A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3AB-43AE-8A74-EEA71E35B8A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50.763960542324327</c:v>
                      </c:pt>
                    </c:numCache>
                  </c:numRef>
                </c:xVal>
                <c:yVal>
                  <c:numRef>
                    <c:extLst>
                      <c:ext uri="{02D57815-91ED-43cb-92C2-25804820EDAC}">
                        <c15:formulaRef>
                          <c15:sqref>info!$W$20:$W$21</c15:sqref>
                        </c15:formulaRef>
                      </c:ext>
                    </c:extLst>
                    <c:numCache>
                      <c:formatCode>General</c:formatCode>
                      <c:ptCount val="2"/>
                      <c:pt idx="0">
                        <c:v>50</c:v>
                      </c:pt>
                      <c:pt idx="1">
                        <c:v>0</c:v>
                      </c:pt>
                    </c:numCache>
                  </c:numRef>
                </c:yVal>
                <c:smooth val="0"/>
                <c:extLst>
                  <c:ext xmlns:c16="http://schemas.microsoft.com/office/drawing/2014/chart" uri="{C3380CC4-5D6E-409C-BE32-E72D297353CC}">
                    <c16:uniqueId val="{00000006-93AB-43AE-8A74-EEA71E35B8A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(0 , 0)</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3AB-43AE-8A74-EEA71E35B8A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0</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100</c:v>
                      </c:pt>
                    </c:numCache>
                  </c:numRef>
                </c:yVal>
                <c:smooth val="0"/>
                <c:extLst xmlns:c15="http://schemas.microsoft.com/office/drawing/2012/chart">
                  <c:ext xmlns:c16="http://schemas.microsoft.com/office/drawing/2014/chart" uri="{C3380CC4-5D6E-409C-BE32-E72D297353CC}">
                    <c16:uniqueId val="{00000008-93AB-43AE-8A74-EEA71E35B8A5}"/>
                  </c:ext>
                </c:extLst>
              </c15:ser>
            </c15:filteredScatterSeries>
          </c:ext>
        </c:extLst>
      </c:scatterChart>
      <c:valAx>
        <c:axId val="2147175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4718080"/>
        <c:crossesAt val="50"/>
        <c:crossBetween val="midCat"/>
        <c:majorUnit val="50"/>
      </c:valAx>
      <c:valAx>
        <c:axId val="2147180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47175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9E57-4879-AD15-44EE39FC2387}"/>
              </c:ext>
            </c:extLst>
          </c:dPt>
          <c:dLbls>
            <c:delete val="1"/>
          </c:dLbls>
          <c:val>
            <c:numRef>
              <c:f>'Report(1)'!$K$33</c:f>
              <c:numCache>
                <c:formatCode>0.0_ </c:formatCode>
                <c:ptCount val="1"/>
                <c:pt idx="0">
                  <c:v>50</c:v>
                </c:pt>
              </c:numCache>
            </c:numRef>
          </c:val>
          <c:extLst>
            <c:ext xmlns:c16="http://schemas.microsoft.com/office/drawing/2014/chart" uri="{C3380CC4-5D6E-409C-BE32-E72D297353CC}">
              <c16:uniqueId val="{00000002-9E57-4879-AD15-44EE39FC2387}"/>
            </c:ext>
          </c:extLst>
        </c:ser>
        <c:dLbls>
          <c:showLegendKey val="0"/>
          <c:showVal val="1"/>
          <c:showCatName val="0"/>
          <c:showSerName val="0"/>
          <c:showPercent val="0"/>
          <c:showBubbleSize val="0"/>
        </c:dLbls>
        <c:gapWidth val="0"/>
        <c:axId val="194302464"/>
        <c:axId val="194363968"/>
      </c:barChart>
      <c:catAx>
        <c:axId val="194302464"/>
        <c:scaling>
          <c:orientation val="minMax"/>
        </c:scaling>
        <c:delete val="0"/>
        <c:axPos val="l"/>
        <c:majorTickMark val="none"/>
        <c:minorTickMark val="none"/>
        <c:tickLblPos val="none"/>
        <c:spPr>
          <a:ln>
            <a:noFill/>
          </a:ln>
        </c:spPr>
        <c:crossAx val="194363968"/>
        <c:crosses val="autoZero"/>
        <c:auto val="1"/>
        <c:lblAlgn val="ctr"/>
        <c:lblOffset val="100"/>
        <c:noMultiLvlLbl val="0"/>
      </c:catAx>
      <c:valAx>
        <c:axId val="19436396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46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ACD-4EB4-8158-E053F7E62178}"/>
              </c:ext>
            </c:extLst>
          </c:dPt>
          <c:dLbls>
            <c:delete val="1"/>
          </c:dLbls>
          <c:val>
            <c:numRef>
              <c:f>'Report(1)'!$C$33</c:f>
              <c:numCache>
                <c:formatCode>0.0_ </c:formatCode>
                <c:ptCount val="1"/>
                <c:pt idx="0">
                  <c:v>50</c:v>
                </c:pt>
              </c:numCache>
            </c:numRef>
          </c:val>
          <c:extLst>
            <c:ext xmlns:c16="http://schemas.microsoft.com/office/drawing/2014/chart" uri="{C3380CC4-5D6E-409C-BE32-E72D297353CC}">
              <c16:uniqueId val="{00000002-EACD-4EB4-8158-E053F7E62178}"/>
            </c:ext>
          </c:extLst>
        </c:ser>
        <c:dLbls>
          <c:showLegendKey val="0"/>
          <c:showVal val="1"/>
          <c:showCatName val="0"/>
          <c:showSerName val="0"/>
          <c:showPercent val="0"/>
          <c:showBubbleSize val="0"/>
        </c:dLbls>
        <c:gapWidth val="0"/>
        <c:axId val="194302976"/>
        <c:axId val="194365696"/>
      </c:barChart>
      <c:catAx>
        <c:axId val="194302976"/>
        <c:scaling>
          <c:orientation val="minMax"/>
        </c:scaling>
        <c:delete val="0"/>
        <c:axPos val="l"/>
        <c:majorTickMark val="none"/>
        <c:minorTickMark val="none"/>
        <c:tickLblPos val="none"/>
        <c:spPr>
          <a:ln>
            <a:noFill/>
          </a:ln>
        </c:spPr>
        <c:crossAx val="194365696"/>
        <c:crosses val="autoZero"/>
        <c:auto val="1"/>
        <c:lblAlgn val="ctr"/>
        <c:lblOffset val="100"/>
        <c:noMultiLvlLbl val="0"/>
      </c:catAx>
      <c:valAx>
        <c:axId val="19436569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9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E0-41A2-93F4-67E78B84AC34}"/>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E0-41A2-93F4-67E78B84AC34}"/>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E0-41A2-93F4-67E78B84AC34}"/>
            </c:ext>
          </c:extLst>
        </c:ser>
        <c:dLbls>
          <c:showLegendKey val="0"/>
          <c:showVal val="0"/>
          <c:showCatName val="0"/>
          <c:showSerName val="0"/>
          <c:showPercent val="0"/>
          <c:showBubbleSize val="0"/>
        </c:dLbls>
        <c:axId val="194304512"/>
        <c:axId val="194368000"/>
      </c:radarChart>
      <c:catAx>
        <c:axId val="19430451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4368000"/>
        <c:crosses val="autoZero"/>
        <c:auto val="0"/>
        <c:lblAlgn val="ctr"/>
        <c:lblOffset val="100"/>
        <c:noMultiLvlLbl val="0"/>
      </c:catAx>
      <c:valAx>
        <c:axId val="1943680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430451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7A-4986-A2D7-2ACAED87476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7A-4986-A2D7-2ACAED87476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data!$BN$2:$BN$49756</c:f>
              <c:numCache>
                <c:formatCode>General</c:formatCode>
                <c:ptCount val="49755"/>
                <c:pt idx="0">
                  <c:v>50</c:v>
                </c:pt>
                <c:pt idx="1">
                  <c:v>50</c:v>
                </c:pt>
              </c:numCache>
            </c:numRef>
          </c:xVal>
          <c:yVal>
            <c:numRef>
              <c:f>data!$BO$2:$BO$49756</c:f>
              <c:numCache>
                <c:formatCode>General</c:formatCode>
                <c:ptCount val="49755"/>
                <c:pt idx="0">
                  <c:v>50</c:v>
                </c:pt>
                <c:pt idx="1">
                  <c:v>50</c:v>
                </c:pt>
              </c:numCache>
            </c:numRef>
          </c:yVal>
          <c:smooth val="0"/>
          <c:extLst>
            <c:ext xmlns:c16="http://schemas.microsoft.com/office/drawing/2014/chart" uri="{C3380CC4-5D6E-409C-BE32-E72D297353CC}">
              <c16:uniqueId val="{00000002-167A-4986-A2D7-2ACAED874761}"/>
            </c:ext>
          </c:extLst>
        </c:ser>
        <c:ser>
          <c:idx val="5"/>
          <c:order val="5"/>
          <c:tx>
            <c:strRef>
              <c:f>data_info!$AP$55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data_info!$AP$50</c:f>
              <c:numCache>
                <c:formatCode>0.00_ </c:formatCode>
                <c:ptCount val="1"/>
                <c:pt idx="0">
                  <c:v>50</c:v>
                </c:pt>
              </c:numCache>
            </c:numRef>
          </c:xVal>
          <c:yVal>
            <c:numRef>
              <c:f>data_info!$AP$51</c:f>
              <c:numCache>
                <c:formatCode>0.00_ </c:formatCode>
                <c:ptCount val="1"/>
                <c:pt idx="0">
                  <c:v>50</c:v>
                </c:pt>
              </c:numCache>
            </c:numRef>
          </c:yVal>
          <c:smooth val="0"/>
          <c:extLst>
            <c:ext xmlns:c16="http://schemas.microsoft.com/office/drawing/2014/chart" uri="{C3380CC4-5D6E-409C-BE32-E72D297353CC}">
              <c16:uniqueId val="{00000003-167A-4986-A2D7-2ACAED874761}"/>
            </c:ext>
          </c:extLst>
        </c:ser>
        <c:dLbls>
          <c:showLegendKey val="0"/>
          <c:showVal val="0"/>
          <c:showCatName val="0"/>
          <c:showSerName val="0"/>
          <c:showPercent val="0"/>
          <c:showBubbleSize val="0"/>
        </c:dLbls>
        <c:axId val="194369728"/>
        <c:axId val="194370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(50.8 , 0)
나른한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7A-4986-A2D7-2ACAED87476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7A-4986-A2D7-2ACAED87476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50.763960542324327</c:v>
                      </c:pt>
                    </c:numCache>
                  </c:numRef>
                </c:xVal>
                <c:yVal>
                  <c:numRef>
                    <c:extLst>
                      <c:ext uri="{02D57815-91ED-43cb-92C2-25804820EDAC}">
                        <c15:formulaRef>
                          <c15:sqref>info!$W$20:$W$21</c15:sqref>
                        </c15:formulaRef>
                      </c:ext>
                    </c:extLst>
                    <c:numCache>
                      <c:formatCode>General</c:formatCode>
                      <c:ptCount val="2"/>
                      <c:pt idx="0">
                        <c:v>50</c:v>
                      </c:pt>
                      <c:pt idx="1">
                        <c:v>0</c:v>
                      </c:pt>
                    </c:numCache>
                  </c:numRef>
                </c:yVal>
                <c:smooth val="0"/>
                <c:extLst>
                  <c:ext xmlns:c16="http://schemas.microsoft.com/office/drawing/2014/chart" uri="{C3380CC4-5D6E-409C-BE32-E72D297353CC}">
                    <c16:uniqueId val="{00000006-167A-4986-A2D7-2ACAED87476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(0 , 0)</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7A-4986-A2D7-2ACAED87476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0</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100</c:v>
                      </c:pt>
                    </c:numCache>
                  </c:numRef>
                </c:yVal>
                <c:smooth val="0"/>
                <c:extLst xmlns:c15="http://schemas.microsoft.com/office/drawing/2012/chart">
                  <c:ext xmlns:c16="http://schemas.microsoft.com/office/drawing/2014/chart" uri="{C3380CC4-5D6E-409C-BE32-E72D297353CC}">
                    <c16:uniqueId val="{00000008-167A-4986-A2D7-2ACAED874761}"/>
                  </c:ext>
                </c:extLst>
              </c15:ser>
            </c15:filteredScatterSeries>
          </c:ext>
        </c:extLst>
      </c:scatterChart>
      <c:valAx>
        <c:axId val="194369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4370304"/>
        <c:crossesAt val="50"/>
        <c:crossBetween val="midCat"/>
        <c:majorUnit val="50"/>
      </c:valAx>
      <c:valAx>
        <c:axId val="194370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4369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C1B6-4839-9860-2EE1C14DED72}"/>
              </c:ext>
            </c:extLst>
          </c:dPt>
          <c:dLbls>
            <c:delete val="1"/>
          </c:dLbls>
          <c:val>
            <c:numRef>
              <c:f>'Report(2)'!$K$33</c:f>
              <c:numCache>
                <c:formatCode>0.0_ </c:formatCode>
                <c:ptCount val="1"/>
                <c:pt idx="0">
                  <c:v>50</c:v>
                </c:pt>
              </c:numCache>
            </c:numRef>
          </c:val>
          <c:extLst>
            <c:ext xmlns:c16="http://schemas.microsoft.com/office/drawing/2014/chart" uri="{C3380CC4-5D6E-409C-BE32-E72D297353CC}">
              <c16:uniqueId val="{00000002-C1B6-4839-9860-2EE1C14DED72}"/>
            </c:ext>
          </c:extLst>
        </c:ser>
        <c:dLbls>
          <c:showLegendKey val="0"/>
          <c:showVal val="1"/>
          <c:showCatName val="0"/>
          <c:showSerName val="0"/>
          <c:showPercent val="0"/>
          <c:showBubbleSize val="0"/>
        </c:dLbls>
        <c:gapWidth val="0"/>
        <c:axId val="194305536"/>
        <c:axId val="216539712"/>
      </c:barChart>
      <c:catAx>
        <c:axId val="194305536"/>
        <c:scaling>
          <c:orientation val="minMax"/>
        </c:scaling>
        <c:delete val="0"/>
        <c:axPos val="l"/>
        <c:majorTickMark val="none"/>
        <c:minorTickMark val="none"/>
        <c:tickLblPos val="none"/>
        <c:spPr>
          <a:ln>
            <a:noFill/>
          </a:ln>
        </c:spPr>
        <c:crossAx val="216539712"/>
        <c:crosses val="autoZero"/>
        <c:auto val="1"/>
        <c:lblAlgn val="ctr"/>
        <c:lblOffset val="100"/>
        <c:noMultiLvlLbl val="0"/>
      </c:catAx>
      <c:valAx>
        <c:axId val="2165397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553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8958-4D00-898D-3081DD534F19}"/>
              </c:ext>
            </c:extLst>
          </c:dPt>
          <c:dLbls>
            <c:delete val="1"/>
          </c:dLbls>
          <c:val>
            <c:numRef>
              <c:f>'Report(2)'!$C$33</c:f>
              <c:numCache>
                <c:formatCode>0.0_ </c:formatCode>
                <c:ptCount val="1"/>
                <c:pt idx="0">
                  <c:v>50</c:v>
                </c:pt>
              </c:numCache>
            </c:numRef>
          </c:val>
          <c:extLst>
            <c:ext xmlns:c16="http://schemas.microsoft.com/office/drawing/2014/chart" uri="{C3380CC4-5D6E-409C-BE32-E72D297353CC}">
              <c16:uniqueId val="{00000002-8958-4D00-898D-3081DD534F19}"/>
            </c:ext>
          </c:extLst>
        </c:ser>
        <c:dLbls>
          <c:showLegendKey val="0"/>
          <c:showVal val="1"/>
          <c:showCatName val="0"/>
          <c:showSerName val="0"/>
          <c:showPercent val="0"/>
          <c:showBubbleSize val="0"/>
        </c:dLbls>
        <c:gapWidth val="0"/>
        <c:axId val="216604672"/>
        <c:axId val="216541440"/>
      </c:barChart>
      <c:catAx>
        <c:axId val="216604672"/>
        <c:scaling>
          <c:orientation val="minMax"/>
        </c:scaling>
        <c:delete val="0"/>
        <c:axPos val="l"/>
        <c:majorTickMark val="none"/>
        <c:minorTickMark val="none"/>
        <c:tickLblPos val="none"/>
        <c:spPr>
          <a:ln>
            <a:noFill/>
          </a:ln>
        </c:spPr>
        <c:crossAx val="216541440"/>
        <c:crosses val="autoZero"/>
        <c:auto val="1"/>
        <c:lblAlgn val="ctr"/>
        <c:lblOffset val="100"/>
        <c:noMultiLvlLbl val="0"/>
      </c:catAx>
      <c:valAx>
        <c:axId val="21654144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46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206F-48C6-896E-B6014ABED46E}"/>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206F-48C6-896E-B6014ABED46E}"/>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'Report(3)'!$P$40:$P$49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206F-48C6-896E-B6014ABED46E}"/>
            </c:ext>
          </c:extLst>
        </c:ser>
        <c:dLbls>
          <c:showLegendKey val="0"/>
          <c:showVal val="0"/>
          <c:showCatName val="0"/>
          <c:showSerName val="0"/>
          <c:showPercent val="0"/>
          <c:showBubbleSize val="0"/>
        </c:dLbls>
        <c:axId val="216605696"/>
        <c:axId val="216543744"/>
      </c:radarChart>
      <c:catAx>
        <c:axId val="21660569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543744"/>
        <c:crosses val="autoZero"/>
        <c:auto val="0"/>
        <c:lblAlgn val="ctr"/>
        <c:lblOffset val="100"/>
        <c:noMultiLvlLbl val="0"/>
      </c:catAx>
      <c:valAx>
        <c:axId val="21654374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660569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892-4398-AE73-2FC64D6CEAF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892-4398-AE73-2FC64D6CEAF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data!$CN$2:$CN$49756</c:f>
              <c:numCache>
                <c:formatCode>General</c:formatCode>
                <c:ptCount val="49755"/>
                <c:pt idx="0">
                  <c:v>50</c:v>
                </c:pt>
                <c:pt idx="1">
                  <c:v>50</c:v>
                </c:pt>
              </c:numCache>
            </c:numRef>
          </c:xVal>
          <c:yVal>
            <c:numRef>
              <c:f>data!$CO$2:$CO$49756</c:f>
              <c:numCache>
                <c:formatCode>General</c:formatCode>
                <c:ptCount val="49755"/>
                <c:pt idx="0">
                  <c:v>50</c:v>
                </c:pt>
                <c:pt idx="1">
                  <c:v>50</c:v>
                </c:pt>
              </c:numCache>
            </c:numRef>
          </c:yVal>
          <c:smooth val="0"/>
          <c:extLst>
            <c:ext xmlns:c16="http://schemas.microsoft.com/office/drawing/2014/chart" uri="{C3380CC4-5D6E-409C-BE32-E72D297353CC}">
              <c16:uniqueId val="{00000002-9892-4398-AE73-2FC64D6CEAF2}"/>
            </c:ext>
          </c:extLst>
        </c:ser>
        <c:ser>
          <c:idx val="5"/>
          <c:order val="5"/>
          <c:tx>
            <c:strRef>
              <c:f>data_info!$BJ$55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data_info!$BJ$50</c:f>
              <c:numCache>
                <c:formatCode>0.00_ </c:formatCode>
                <c:ptCount val="1"/>
                <c:pt idx="0">
                  <c:v>50</c:v>
                </c:pt>
              </c:numCache>
            </c:numRef>
          </c:xVal>
          <c:yVal>
            <c:numRef>
              <c:f>data_info!$BJ$51</c:f>
              <c:numCache>
                <c:formatCode>0.00_ </c:formatCode>
                <c:ptCount val="1"/>
                <c:pt idx="0">
                  <c:v>50</c:v>
                </c:pt>
              </c:numCache>
            </c:numRef>
          </c:yVal>
          <c:smooth val="0"/>
          <c:extLst>
            <c:ext xmlns:c16="http://schemas.microsoft.com/office/drawing/2014/chart" uri="{C3380CC4-5D6E-409C-BE32-E72D297353CC}">
              <c16:uniqueId val="{00000003-9892-4398-AE73-2FC64D6CEAF2}"/>
            </c:ext>
          </c:extLst>
        </c:ser>
        <c:dLbls>
          <c:showLegendKey val="0"/>
          <c:showVal val="0"/>
          <c:showCatName val="0"/>
          <c:showSerName val="0"/>
          <c:showPercent val="0"/>
          <c:showBubbleSize val="0"/>
        </c:dLbls>
        <c:axId val="216545472"/>
        <c:axId val="216546048"/>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(50.8 , 0)
나른한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892-4398-AE73-2FC64D6CEAF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892-4398-AE73-2FC64D6CEAF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50.763960542324327</c:v>
                      </c:pt>
                    </c:numCache>
                  </c:numRef>
                </c:xVal>
                <c:yVal>
                  <c:numRef>
                    <c:extLst>
                      <c:ext uri="{02D57815-91ED-43cb-92C2-25804820EDAC}">
                        <c15:formulaRef>
                          <c15:sqref>info!$W$20:$W$21</c15:sqref>
                        </c15:formulaRef>
                      </c:ext>
                    </c:extLst>
                    <c:numCache>
                      <c:formatCode>General</c:formatCode>
                      <c:ptCount val="2"/>
                      <c:pt idx="0">
                        <c:v>50</c:v>
                      </c:pt>
                      <c:pt idx="1">
                        <c:v>0</c:v>
                      </c:pt>
                    </c:numCache>
                  </c:numRef>
                </c:yVal>
                <c:smooth val="0"/>
                <c:extLst>
                  <c:ext xmlns:c16="http://schemas.microsoft.com/office/drawing/2014/chart" uri="{C3380CC4-5D6E-409C-BE32-E72D297353CC}">
                    <c16:uniqueId val="{00000006-9892-4398-AE73-2FC64D6CEAF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(0 , 0)</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892-4398-AE73-2FC64D6CEAF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0</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100</c:v>
                      </c:pt>
                    </c:numCache>
                  </c:numRef>
                </c:yVal>
                <c:smooth val="0"/>
                <c:extLst xmlns:c15="http://schemas.microsoft.com/office/drawing/2012/chart">
                  <c:ext xmlns:c16="http://schemas.microsoft.com/office/drawing/2014/chart" uri="{C3380CC4-5D6E-409C-BE32-E72D297353CC}">
                    <c16:uniqueId val="{00000008-9892-4398-AE73-2FC64D6CEAF2}"/>
                  </c:ext>
                </c:extLst>
              </c15:ser>
            </c15:filteredScatterSeries>
          </c:ext>
        </c:extLst>
      </c:scatterChart>
      <c:valAx>
        <c:axId val="216545472"/>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546048"/>
        <c:crossesAt val="50"/>
        <c:crossBetween val="midCat"/>
        <c:majorUnit val="50"/>
      </c:valAx>
      <c:valAx>
        <c:axId val="216546048"/>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545472"/>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'Report(3)'!$K$33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2066-44A9-9E56-718D72A9D792}"/>
              </c:ext>
            </c:extLst>
          </c:dPt>
          <c:dLbls>
            <c:delete val="1"/>
          </c:dLbls>
          <c:val>
            <c:numRef>
              <c:f>'Report(3)'!$K$33</c:f>
              <c:numCache>
                <c:formatCode>0.0_ </c:formatCode>
                <c:ptCount val="1"/>
                <c:pt idx="0">
                  <c:v>50</c:v>
                </c:pt>
              </c:numCache>
            </c:numRef>
          </c:val>
          <c:extLst>
            <c:ext xmlns:c16="http://schemas.microsoft.com/office/drawing/2014/chart" uri="{C3380CC4-5D6E-409C-BE32-E72D297353CC}">
              <c16:uniqueId val="{00000002-2066-44A9-9E56-718D72A9D792}"/>
            </c:ext>
          </c:extLst>
        </c:ser>
        <c:dLbls>
          <c:showLegendKey val="0"/>
          <c:showVal val="1"/>
          <c:showCatName val="0"/>
          <c:showSerName val="0"/>
          <c:showPercent val="0"/>
          <c:showBubbleSize val="0"/>
        </c:dLbls>
        <c:gapWidth val="0"/>
        <c:axId val="216607232"/>
        <c:axId val="216040576"/>
      </c:barChart>
      <c:catAx>
        <c:axId val="216607232"/>
        <c:scaling>
          <c:orientation val="minMax"/>
        </c:scaling>
        <c:delete val="0"/>
        <c:axPos val="l"/>
        <c:majorTickMark val="none"/>
        <c:minorTickMark val="none"/>
        <c:tickLblPos val="none"/>
        <c:spPr>
          <a:ln>
            <a:noFill/>
          </a:ln>
        </c:spPr>
        <c:crossAx val="216040576"/>
        <c:crosses val="autoZero"/>
        <c:auto val="1"/>
        <c:lblAlgn val="ctr"/>
        <c:lblOffset val="100"/>
        <c:noMultiLvlLbl val="0"/>
      </c:catAx>
      <c:valAx>
        <c:axId val="21604057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723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'Report(3)'!$C$33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0C6-4BD8-A4D9-D39620982F5F}"/>
              </c:ext>
            </c:extLst>
          </c:dPt>
          <c:dLbls>
            <c:delete val="1"/>
          </c:dLbls>
          <c:val>
            <c:numRef>
              <c:f>'Report(3)'!$C$33</c:f>
              <c:numCache>
                <c:formatCode>0.0_ </c:formatCode>
                <c:ptCount val="1"/>
                <c:pt idx="0">
                  <c:v>50</c:v>
                </c:pt>
              </c:numCache>
            </c:numRef>
          </c:val>
          <c:extLst>
            <c:ext xmlns:c16="http://schemas.microsoft.com/office/drawing/2014/chart" uri="{C3380CC4-5D6E-409C-BE32-E72D297353CC}">
              <c16:uniqueId val="{00000002-A0C6-4BD8-A4D9-D39620982F5F}"/>
            </c:ext>
          </c:extLst>
        </c:ser>
        <c:dLbls>
          <c:showLegendKey val="0"/>
          <c:showVal val="1"/>
          <c:showCatName val="0"/>
          <c:showSerName val="0"/>
          <c:showPercent val="0"/>
          <c:showBubbleSize val="0"/>
        </c:dLbls>
        <c:gapWidth val="0"/>
        <c:axId val="216608256"/>
        <c:axId val="216042304"/>
      </c:barChart>
      <c:catAx>
        <c:axId val="216608256"/>
        <c:scaling>
          <c:orientation val="minMax"/>
        </c:scaling>
        <c:delete val="0"/>
        <c:axPos val="l"/>
        <c:majorTickMark val="none"/>
        <c:minorTickMark val="none"/>
        <c:tickLblPos val="none"/>
        <c:spPr>
          <a:ln>
            <a:noFill/>
          </a:ln>
        </c:spPr>
        <c:crossAx val="216042304"/>
        <c:crosses val="autoZero"/>
        <c:auto val="1"/>
        <c:lblAlgn val="ctr"/>
        <c:lblOffset val="100"/>
        <c:noMultiLvlLbl val="0"/>
      </c:catAx>
      <c:valAx>
        <c:axId val="2160423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825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6AF5-4D4F-971F-E9AD4273A9A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6AF5-4D4F-971F-E9AD4273A9A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'Report(4)'!$P$40:$P$49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6AF5-4D4F-971F-E9AD4273A9AB}"/>
            </c:ext>
          </c:extLst>
        </c:ser>
        <c:dLbls>
          <c:showLegendKey val="0"/>
          <c:showVal val="0"/>
          <c:showCatName val="0"/>
          <c:showSerName val="0"/>
          <c:showPercent val="0"/>
          <c:showBubbleSize val="0"/>
        </c:dLbls>
        <c:axId val="217806336"/>
        <c:axId val="216044608"/>
      </c:radarChart>
      <c:catAx>
        <c:axId val="21780633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044608"/>
        <c:crosses val="autoZero"/>
        <c:auto val="0"/>
        <c:lblAlgn val="ctr"/>
        <c:lblOffset val="100"/>
        <c:noMultiLvlLbl val="0"/>
      </c:catAx>
      <c:valAx>
        <c:axId val="21604460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780633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C79-410E-AB01-8F3ACD24A1DD}"/>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C79-410E-AB01-8F3ACD24A1DD}"/>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data!$DN$2:$DN$49756</c:f>
              <c:numCache>
                <c:formatCode>General</c:formatCode>
                <c:ptCount val="49755"/>
                <c:pt idx="0">
                  <c:v>50</c:v>
                </c:pt>
                <c:pt idx="1">
                  <c:v>50</c:v>
                </c:pt>
              </c:numCache>
            </c:numRef>
          </c:xVal>
          <c:yVal>
            <c:numRef>
              <c:f>data!$DO$2:$DO$49756</c:f>
              <c:numCache>
                <c:formatCode>General</c:formatCode>
                <c:ptCount val="49755"/>
                <c:pt idx="0">
                  <c:v>50</c:v>
                </c:pt>
                <c:pt idx="1">
                  <c:v>50</c:v>
                </c:pt>
              </c:numCache>
            </c:numRef>
          </c:yVal>
          <c:smooth val="0"/>
          <c:extLst>
            <c:ext xmlns:c16="http://schemas.microsoft.com/office/drawing/2014/chart" uri="{C3380CC4-5D6E-409C-BE32-E72D297353CC}">
              <c16:uniqueId val="{00000002-1C79-410E-AB01-8F3ACD24A1DD}"/>
            </c:ext>
          </c:extLst>
        </c:ser>
        <c:ser>
          <c:idx val="5"/>
          <c:order val="5"/>
          <c:tx>
            <c:strRef>
              <c:f>data_info!$CD$55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data_info!$CD$50</c:f>
              <c:numCache>
                <c:formatCode>0.00_ </c:formatCode>
                <c:ptCount val="1"/>
                <c:pt idx="0">
                  <c:v>50</c:v>
                </c:pt>
              </c:numCache>
            </c:numRef>
          </c:xVal>
          <c:yVal>
            <c:numRef>
              <c:f>data_info!$CD$51</c:f>
              <c:numCache>
                <c:formatCode>0.00_ </c:formatCode>
                <c:ptCount val="1"/>
                <c:pt idx="0">
                  <c:v>50</c:v>
                </c:pt>
              </c:numCache>
            </c:numRef>
          </c:yVal>
          <c:smooth val="0"/>
          <c:extLst>
            <c:ext xmlns:c16="http://schemas.microsoft.com/office/drawing/2014/chart" uri="{C3380CC4-5D6E-409C-BE32-E72D297353CC}">
              <c16:uniqueId val="{00000003-1C79-410E-AB01-8F3ACD24A1DD}"/>
            </c:ext>
          </c:extLst>
        </c:ser>
        <c:dLbls>
          <c:showLegendKey val="0"/>
          <c:showVal val="0"/>
          <c:showCatName val="0"/>
          <c:showSerName val="0"/>
          <c:showPercent val="0"/>
          <c:showBubbleSize val="0"/>
        </c:dLbls>
        <c:axId val="216046336"/>
        <c:axId val="216046912"/>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(50.8 , 0)
나른한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C79-410E-AB01-8F3ACD24A1DD}"/>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C79-410E-AB01-8F3ACD24A1DD}"/>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50.763960542324327</c:v>
                      </c:pt>
                    </c:numCache>
                  </c:numRef>
                </c:xVal>
                <c:yVal>
                  <c:numRef>
                    <c:extLst>
                      <c:ext uri="{02D57815-91ED-43cb-92C2-25804820EDAC}">
                        <c15:formulaRef>
                          <c15:sqref>info!$W$20:$W$21</c15:sqref>
                        </c15:formulaRef>
                      </c:ext>
                    </c:extLst>
                    <c:numCache>
                      <c:formatCode>General</c:formatCode>
                      <c:ptCount val="2"/>
                      <c:pt idx="0">
                        <c:v>50</c:v>
                      </c:pt>
                      <c:pt idx="1">
                        <c:v>0</c:v>
                      </c:pt>
                    </c:numCache>
                  </c:numRef>
                </c:yVal>
                <c:smooth val="0"/>
                <c:extLst>
                  <c:ext xmlns:c16="http://schemas.microsoft.com/office/drawing/2014/chart" uri="{C3380CC4-5D6E-409C-BE32-E72D297353CC}">
                    <c16:uniqueId val="{00000006-1C79-410E-AB01-8F3ACD24A1DD}"/>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(0 , 0)</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C79-410E-AB01-8F3ACD24A1DD}"/>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0</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100</c:v>
                      </c:pt>
                    </c:numCache>
                  </c:numRef>
                </c:yVal>
                <c:smooth val="0"/>
                <c:extLst xmlns:c15="http://schemas.microsoft.com/office/drawing/2012/chart">
                  <c:ext xmlns:c16="http://schemas.microsoft.com/office/drawing/2014/chart" uri="{C3380CC4-5D6E-409C-BE32-E72D297353CC}">
                    <c16:uniqueId val="{00000008-1C79-410E-AB01-8F3ACD24A1DD}"/>
                  </c:ext>
                </c:extLst>
              </c15:ser>
            </c15:filteredScatterSeries>
          </c:ext>
        </c:extLst>
      </c:scatterChart>
      <c:valAx>
        <c:axId val="21604633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046912"/>
        <c:crossesAt val="50"/>
        <c:crossBetween val="midCat"/>
        <c:majorUnit val="50"/>
      </c:valAx>
      <c:valAx>
        <c:axId val="216046912"/>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04633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'Report(4)'!$K$33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A58-40D2-A556-96FD4FDEE7D1}"/>
              </c:ext>
            </c:extLst>
          </c:dPt>
          <c:dLbls>
            <c:delete val="1"/>
          </c:dLbls>
          <c:val>
            <c:numRef>
              <c:f>'Report(4)'!$K$33</c:f>
              <c:numCache>
                <c:formatCode>0.0_ </c:formatCode>
                <c:ptCount val="1"/>
                <c:pt idx="0">
                  <c:v>50</c:v>
                </c:pt>
              </c:numCache>
            </c:numRef>
          </c:val>
          <c:extLst>
            <c:ext xmlns:c16="http://schemas.microsoft.com/office/drawing/2014/chart" uri="{C3380CC4-5D6E-409C-BE32-E72D297353CC}">
              <c16:uniqueId val="{00000002-5A58-40D2-A556-96FD4FDEE7D1}"/>
            </c:ext>
          </c:extLst>
        </c:ser>
        <c:dLbls>
          <c:showLegendKey val="0"/>
          <c:showVal val="1"/>
          <c:showCatName val="0"/>
          <c:showSerName val="0"/>
          <c:showPercent val="0"/>
          <c:showBubbleSize val="0"/>
        </c:dLbls>
        <c:gapWidth val="0"/>
        <c:axId val="217807872"/>
        <c:axId val="216876736"/>
      </c:barChart>
      <c:catAx>
        <c:axId val="217807872"/>
        <c:scaling>
          <c:orientation val="minMax"/>
        </c:scaling>
        <c:delete val="0"/>
        <c:axPos val="l"/>
        <c:majorTickMark val="none"/>
        <c:minorTickMark val="none"/>
        <c:tickLblPos val="none"/>
        <c:spPr>
          <a:ln>
            <a:noFill/>
          </a:ln>
        </c:spPr>
        <c:crossAx val="216876736"/>
        <c:crosses val="autoZero"/>
        <c:auto val="1"/>
        <c:lblAlgn val="ctr"/>
        <c:lblOffset val="100"/>
        <c:noMultiLvlLbl val="0"/>
      </c:catAx>
      <c:valAx>
        <c:axId val="2168767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78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'Report(4)'!$C$33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C8B-4DED-AEF6-A2AF2BD390D2}"/>
              </c:ext>
            </c:extLst>
          </c:dPt>
          <c:dLbls>
            <c:delete val="1"/>
          </c:dLbls>
          <c:val>
            <c:numRef>
              <c:f>'Report(4)'!$C$33</c:f>
              <c:numCache>
                <c:formatCode>0.0_ </c:formatCode>
                <c:ptCount val="1"/>
                <c:pt idx="0">
                  <c:v>50</c:v>
                </c:pt>
              </c:numCache>
            </c:numRef>
          </c:val>
          <c:extLst>
            <c:ext xmlns:c16="http://schemas.microsoft.com/office/drawing/2014/chart" uri="{C3380CC4-5D6E-409C-BE32-E72D297353CC}">
              <c16:uniqueId val="{00000002-AC8B-4DED-AEF6-A2AF2BD390D2}"/>
            </c:ext>
          </c:extLst>
        </c:ser>
        <c:dLbls>
          <c:showLegendKey val="0"/>
          <c:showVal val="1"/>
          <c:showCatName val="0"/>
          <c:showSerName val="0"/>
          <c:showPercent val="0"/>
          <c:showBubbleSize val="0"/>
        </c:dLbls>
        <c:gapWidth val="0"/>
        <c:axId val="217808384"/>
        <c:axId val="216878464"/>
      </c:barChart>
      <c:catAx>
        <c:axId val="217808384"/>
        <c:scaling>
          <c:orientation val="minMax"/>
        </c:scaling>
        <c:delete val="0"/>
        <c:axPos val="l"/>
        <c:majorTickMark val="none"/>
        <c:minorTickMark val="none"/>
        <c:tickLblPos val="none"/>
        <c:spPr>
          <a:ln>
            <a:noFill/>
          </a:ln>
        </c:spPr>
        <c:crossAx val="216878464"/>
        <c:crosses val="autoZero"/>
        <c:auto val="1"/>
        <c:lblAlgn val="ctr"/>
        <c:lblOffset val="100"/>
        <c:noMultiLvlLbl val="0"/>
      </c:catAx>
      <c:valAx>
        <c:axId val="2168784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8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F9E7-4359-94CA-1CD55A58BBC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F9E7-4359-94CA-1CD55A58BBC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'Report(5)'!$P$40:$P$49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9E7-4359-94CA-1CD55A58BBCA}"/>
            </c:ext>
          </c:extLst>
        </c:ser>
        <c:dLbls>
          <c:showLegendKey val="0"/>
          <c:showVal val="0"/>
          <c:showCatName val="0"/>
          <c:showSerName val="0"/>
          <c:showPercent val="0"/>
          <c:showBubbleSize val="0"/>
        </c:dLbls>
        <c:axId val="219919872"/>
        <c:axId val="216880768"/>
      </c:radarChart>
      <c:catAx>
        <c:axId val="21991987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880768"/>
        <c:crosses val="autoZero"/>
        <c:auto val="0"/>
        <c:lblAlgn val="ctr"/>
        <c:lblOffset val="100"/>
        <c:noMultiLvlLbl val="0"/>
      </c:catAx>
      <c:valAx>
        <c:axId val="2168807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91987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BC71-488C-9224-86AE3150A27A}"/>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BC71-488C-9224-86AE3150A27A}"/>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data!$EN$2:$EN$49756</c:f>
              <c:numCache>
                <c:formatCode>General</c:formatCode>
                <c:ptCount val="49755"/>
                <c:pt idx="0">
                  <c:v>50</c:v>
                </c:pt>
                <c:pt idx="1">
                  <c:v>50</c:v>
                </c:pt>
              </c:numCache>
            </c:numRef>
          </c:xVal>
          <c:yVal>
            <c:numRef>
              <c:f>data!$EO$2:$EO$49756</c:f>
              <c:numCache>
                <c:formatCode>General</c:formatCode>
                <c:ptCount val="49755"/>
                <c:pt idx="0">
                  <c:v>50</c:v>
                </c:pt>
                <c:pt idx="1">
                  <c:v>50</c:v>
                </c:pt>
              </c:numCache>
            </c:numRef>
          </c:yVal>
          <c:smooth val="0"/>
          <c:extLst>
            <c:ext xmlns:c16="http://schemas.microsoft.com/office/drawing/2014/chart" uri="{C3380CC4-5D6E-409C-BE32-E72D297353CC}">
              <c16:uniqueId val="{00000002-BC71-488C-9224-86AE3150A27A}"/>
            </c:ext>
          </c:extLst>
        </c:ser>
        <c:ser>
          <c:idx val="5"/>
          <c:order val="5"/>
          <c:tx>
            <c:strRef>
              <c:f>data_info!$CX$55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data_info!$CX$50</c:f>
              <c:numCache>
                <c:formatCode>0.00_ </c:formatCode>
                <c:ptCount val="1"/>
                <c:pt idx="0">
                  <c:v>50</c:v>
                </c:pt>
              </c:numCache>
            </c:numRef>
          </c:xVal>
          <c:yVal>
            <c:numRef>
              <c:f>data_info!$CX$51</c:f>
              <c:numCache>
                <c:formatCode>0.00_ </c:formatCode>
                <c:ptCount val="1"/>
                <c:pt idx="0">
                  <c:v>50</c:v>
                </c:pt>
              </c:numCache>
            </c:numRef>
          </c:yVal>
          <c:smooth val="0"/>
          <c:extLst>
            <c:ext xmlns:c16="http://schemas.microsoft.com/office/drawing/2014/chart" uri="{C3380CC4-5D6E-409C-BE32-E72D297353CC}">
              <c16:uniqueId val="{00000003-BC71-488C-9224-86AE3150A27A}"/>
            </c:ext>
          </c:extLst>
        </c:ser>
        <c:dLbls>
          <c:showLegendKey val="0"/>
          <c:showVal val="0"/>
          <c:showCatName val="0"/>
          <c:showSerName val="0"/>
          <c:showPercent val="0"/>
          <c:showBubbleSize val="0"/>
        </c:dLbls>
        <c:axId val="216882496"/>
        <c:axId val="18385305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(50.8 , 0)
나른한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BC71-488C-9224-86AE3150A27A}"/>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BC71-488C-9224-86AE3150A27A}"/>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50.763960542324327</c:v>
                      </c:pt>
                    </c:numCache>
                  </c:numRef>
                </c:xVal>
                <c:yVal>
                  <c:numRef>
                    <c:extLst>
                      <c:ext uri="{02D57815-91ED-43cb-92C2-25804820EDAC}">
                        <c15:formulaRef>
                          <c15:sqref>info!$W$20:$W$21</c15:sqref>
                        </c15:formulaRef>
                      </c:ext>
                    </c:extLst>
                    <c:numCache>
                      <c:formatCode>General</c:formatCode>
                      <c:ptCount val="2"/>
                      <c:pt idx="0">
                        <c:v>50</c:v>
                      </c:pt>
                      <c:pt idx="1">
                        <c:v>0</c:v>
                      </c:pt>
                    </c:numCache>
                  </c:numRef>
                </c:yVal>
                <c:smooth val="0"/>
                <c:extLst>
                  <c:ext xmlns:c16="http://schemas.microsoft.com/office/drawing/2014/chart" uri="{C3380CC4-5D6E-409C-BE32-E72D297353CC}">
                    <c16:uniqueId val="{00000006-BC71-488C-9224-86AE3150A27A}"/>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(0 , 0)</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BC71-488C-9224-86AE3150A27A}"/>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0</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100</c:v>
                      </c:pt>
                    </c:numCache>
                  </c:numRef>
                </c:yVal>
                <c:smooth val="0"/>
                <c:extLst xmlns:c15="http://schemas.microsoft.com/office/drawing/2012/chart">
                  <c:ext xmlns:c16="http://schemas.microsoft.com/office/drawing/2014/chart" uri="{C3380CC4-5D6E-409C-BE32-E72D297353CC}">
                    <c16:uniqueId val="{00000008-BC71-488C-9224-86AE3150A27A}"/>
                  </c:ext>
                </c:extLst>
              </c15:ser>
            </c15:filteredScatterSeries>
          </c:ext>
        </c:extLst>
      </c:scatterChart>
      <c:valAx>
        <c:axId val="21688249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83853056"/>
        <c:crossesAt val="50"/>
        <c:crossBetween val="midCat"/>
        <c:majorUnit val="50"/>
      </c:valAx>
      <c:valAx>
        <c:axId val="18385305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88249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'Report(5)'!$K$33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F5F8-4D79-93BF-A63A7AE00FBB}"/>
              </c:ext>
            </c:extLst>
          </c:dPt>
          <c:dLbls>
            <c:delete val="1"/>
          </c:dLbls>
          <c:val>
            <c:numRef>
              <c:f>'Report(5)'!$K$33</c:f>
              <c:numCache>
                <c:formatCode>0.0_ </c:formatCode>
                <c:ptCount val="1"/>
                <c:pt idx="0">
                  <c:v>50</c:v>
                </c:pt>
              </c:numCache>
            </c:numRef>
          </c:val>
          <c:extLst>
            <c:ext xmlns:c16="http://schemas.microsoft.com/office/drawing/2014/chart" uri="{C3380CC4-5D6E-409C-BE32-E72D297353CC}">
              <c16:uniqueId val="{00000002-F5F8-4D79-93BF-A63A7AE00FBB}"/>
            </c:ext>
          </c:extLst>
        </c:ser>
        <c:dLbls>
          <c:showLegendKey val="0"/>
          <c:showVal val="1"/>
          <c:showCatName val="0"/>
          <c:showSerName val="0"/>
          <c:showPercent val="0"/>
          <c:showBubbleSize val="0"/>
        </c:dLbls>
        <c:gapWidth val="0"/>
        <c:axId val="219860992"/>
        <c:axId val="183855360"/>
      </c:barChart>
      <c:catAx>
        <c:axId val="219860992"/>
        <c:scaling>
          <c:orientation val="minMax"/>
        </c:scaling>
        <c:delete val="0"/>
        <c:axPos val="l"/>
        <c:majorTickMark val="none"/>
        <c:minorTickMark val="none"/>
        <c:tickLblPos val="none"/>
        <c:spPr>
          <a:ln>
            <a:noFill/>
          </a:ln>
        </c:spPr>
        <c:crossAx val="183855360"/>
        <c:crosses val="autoZero"/>
        <c:auto val="1"/>
        <c:lblAlgn val="ctr"/>
        <c:lblOffset val="100"/>
        <c:noMultiLvlLbl val="0"/>
      </c:catAx>
      <c:valAx>
        <c:axId val="1838553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099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'Report(5)'!$C$33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D38A-4F56-BD9C-5D19A232B86C}"/>
              </c:ext>
            </c:extLst>
          </c:dPt>
          <c:dLbls>
            <c:delete val="1"/>
          </c:dLbls>
          <c:val>
            <c:numRef>
              <c:f>'Report(5)'!$C$33</c:f>
              <c:numCache>
                <c:formatCode>0.0_ </c:formatCode>
                <c:ptCount val="1"/>
                <c:pt idx="0">
                  <c:v>50</c:v>
                </c:pt>
              </c:numCache>
            </c:numRef>
          </c:val>
          <c:extLst>
            <c:ext xmlns:c16="http://schemas.microsoft.com/office/drawing/2014/chart" uri="{C3380CC4-5D6E-409C-BE32-E72D297353CC}">
              <c16:uniqueId val="{00000002-D38A-4F56-BD9C-5D19A232B86C}"/>
            </c:ext>
          </c:extLst>
        </c:ser>
        <c:dLbls>
          <c:showLegendKey val="0"/>
          <c:showVal val="1"/>
          <c:showCatName val="0"/>
          <c:showSerName val="0"/>
          <c:showPercent val="0"/>
          <c:showBubbleSize val="0"/>
        </c:dLbls>
        <c:gapWidth val="0"/>
        <c:axId val="219920384"/>
        <c:axId val="183857088"/>
      </c:barChart>
      <c:catAx>
        <c:axId val="219920384"/>
        <c:scaling>
          <c:orientation val="minMax"/>
        </c:scaling>
        <c:delete val="0"/>
        <c:axPos val="l"/>
        <c:majorTickMark val="none"/>
        <c:minorTickMark val="none"/>
        <c:tickLblPos val="none"/>
        <c:spPr>
          <a:ln>
            <a:noFill/>
          </a:ln>
        </c:spPr>
        <c:crossAx val="183857088"/>
        <c:crosses val="autoZero"/>
        <c:auto val="1"/>
        <c:lblAlgn val="ctr"/>
        <c:lblOffset val="100"/>
        <c:noMultiLvlLbl val="0"/>
      </c:catAx>
      <c:valAx>
        <c:axId val="1838570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0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878-463C-85EB-35D24AFEF637}"/>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878-463C-85EB-35D24AFEF637}"/>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'Report(6)'!$P$40:$P$49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878-463C-85EB-35D24AFEF637}"/>
            </c:ext>
          </c:extLst>
        </c:ser>
        <c:dLbls>
          <c:showLegendKey val="0"/>
          <c:showVal val="0"/>
          <c:showCatName val="0"/>
          <c:showSerName val="0"/>
          <c:showPercent val="0"/>
          <c:showBubbleSize val="0"/>
        </c:dLbls>
        <c:axId val="219863552"/>
        <c:axId val="183859392"/>
      </c:radarChart>
      <c:catAx>
        <c:axId val="219863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83859392"/>
        <c:crosses val="autoZero"/>
        <c:auto val="0"/>
        <c:lblAlgn val="ctr"/>
        <c:lblOffset val="100"/>
        <c:noMultiLvlLbl val="0"/>
      </c:catAx>
      <c:valAx>
        <c:axId val="18385939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863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F8A-4897-B5DD-C2073253A7E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F8A-4897-B5DD-C2073253A7E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data!$FN$2:$FN$49756</c:f>
              <c:numCache>
                <c:formatCode>General</c:formatCode>
                <c:ptCount val="49755"/>
                <c:pt idx="0">
                  <c:v>50</c:v>
                </c:pt>
                <c:pt idx="1">
                  <c:v>50</c:v>
                </c:pt>
              </c:numCache>
            </c:numRef>
          </c:xVal>
          <c:yVal>
            <c:numRef>
              <c:f>data!$FO$2:$FO$49756</c:f>
              <c:numCache>
                <c:formatCode>General</c:formatCode>
                <c:ptCount val="49755"/>
                <c:pt idx="0">
                  <c:v>50</c:v>
                </c:pt>
                <c:pt idx="1">
                  <c:v>50</c:v>
                </c:pt>
              </c:numCache>
            </c:numRef>
          </c:yVal>
          <c:smooth val="0"/>
          <c:extLst>
            <c:ext xmlns:c16="http://schemas.microsoft.com/office/drawing/2014/chart" uri="{C3380CC4-5D6E-409C-BE32-E72D297353CC}">
              <c16:uniqueId val="{00000002-5F8A-4897-B5DD-C2073253A7E2}"/>
            </c:ext>
          </c:extLst>
        </c:ser>
        <c:ser>
          <c:idx val="5"/>
          <c:order val="5"/>
          <c:tx>
            <c:strRef>
              <c:f>data_info!$DR$55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data_info!$DR$50</c:f>
              <c:numCache>
                <c:formatCode>0.00_ </c:formatCode>
                <c:ptCount val="1"/>
                <c:pt idx="0">
                  <c:v>50</c:v>
                </c:pt>
              </c:numCache>
            </c:numRef>
          </c:xVal>
          <c:yVal>
            <c:numRef>
              <c:f>data_info!$DR$51</c:f>
              <c:numCache>
                <c:formatCode>0.00_ </c:formatCode>
                <c:ptCount val="1"/>
                <c:pt idx="0">
                  <c:v>50</c:v>
                </c:pt>
              </c:numCache>
            </c:numRef>
          </c:yVal>
          <c:smooth val="0"/>
          <c:extLst>
            <c:ext xmlns:c16="http://schemas.microsoft.com/office/drawing/2014/chart" uri="{C3380CC4-5D6E-409C-BE32-E72D297353CC}">
              <c16:uniqueId val="{00000003-5F8A-4897-B5DD-C2073253A7E2}"/>
            </c:ext>
          </c:extLst>
        </c:ser>
        <c:dLbls>
          <c:showLegendKey val="0"/>
          <c:showVal val="0"/>
          <c:showCatName val="0"/>
          <c:showSerName val="0"/>
          <c:showPercent val="0"/>
          <c:showBubbleSize val="0"/>
        </c:dLbls>
        <c:axId val="220848704"/>
        <c:axId val="2208492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(50.8 , 0)
나른한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F8A-4897-B5DD-C2073253A7E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F8A-4897-B5DD-C2073253A7E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50.763960542324327</c:v>
                      </c:pt>
                    </c:numCache>
                  </c:numRef>
                </c:xVal>
                <c:yVal>
                  <c:numRef>
                    <c:extLst>
                      <c:ext uri="{02D57815-91ED-43cb-92C2-25804820EDAC}">
                        <c15:formulaRef>
                          <c15:sqref>info!$W$20:$W$21</c15:sqref>
                        </c15:formulaRef>
                      </c:ext>
                    </c:extLst>
                    <c:numCache>
                      <c:formatCode>General</c:formatCode>
                      <c:ptCount val="2"/>
                      <c:pt idx="0">
                        <c:v>50</c:v>
                      </c:pt>
                      <c:pt idx="1">
                        <c:v>0</c:v>
                      </c:pt>
                    </c:numCache>
                  </c:numRef>
                </c:yVal>
                <c:smooth val="0"/>
                <c:extLst>
                  <c:ext xmlns:c16="http://schemas.microsoft.com/office/drawing/2014/chart" uri="{C3380CC4-5D6E-409C-BE32-E72D297353CC}">
                    <c16:uniqueId val="{00000006-5F8A-4897-B5DD-C2073253A7E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(0 , 0)</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F8A-4897-B5DD-C2073253A7E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0</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100</c:v>
                      </c:pt>
                    </c:numCache>
                  </c:numRef>
                </c:yVal>
                <c:smooth val="0"/>
                <c:extLst xmlns:c15="http://schemas.microsoft.com/office/drawing/2012/chart">
                  <c:ext xmlns:c16="http://schemas.microsoft.com/office/drawing/2014/chart" uri="{C3380CC4-5D6E-409C-BE32-E72D297353CC}">
                    <c16:uniqueId val="{00000008-5F8A-4897-B5DD-C2073253A7E2}"/>
                  </c:ext>
                </c:extLst>
              </c15:ser>
            </c15:filteredScatterSeries>
          </c:ext>
        </c:extLst>
      </c:scatterChart>
      <c:valAx>
        <c:axId val="2208487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0849280"/>
        <c:crossesAt val="50"/>
        <c:crossBetween val="midCat"/>
        <c:majorUnit val="50"/>
      </c:valAx>
      <c:valAx>
        <c:axId val="2208492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08487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'Report(6)'!$K$33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5F-4353-BDFE-A8A3D945A878}"/>
              </c:ext>
            </c:extLst>
          </c:dPt>
          <c:dLbls>
            <c:delete val="1"/>
          </c:dLbls>
          <c:val>
            <c:numRef>
              <c:f>'Report(6)'!$K$33</c:f>
              <c:numCache>
                <c:formatCode>0.0_ </c:formatCode>
                <c:ptCount val="1"/>
                <c:pt idx="0">
                  <c:v>50</c:v>
                </c:pt>
              </c:numCache>
            </c:numRef>
          </c:val>
          <c:extLst>
            <c:ext xmlns:c16="http://schemas.microsoft.com/office/drawing/2014/chart" uri="{C3380CC4-5D6E-409C-BE32-E72D297353CC}">
              <c16:uniqueId val="{00000002-805F-4353-BDFE-A8A3D945A878}"/>
            </c:ext>
          </c:extLst>
        </c:ser>
        <c:dLbls>
          <c:showLegendKey val="0"/>
          <c:showVal val="1"/>
          <c:showCatName val="0"/>
          <c:showSerName val="0"/>
          <c:showPercent val="0"/>
          <c:showBubbleSize val="0"/>
        </c:dLbls>
        <c:gapWidth val="0"/>
        <c:axId val="219921408"/>
        <c:axId val="220852160"/>
      </c:barChart>
      <c:catAx>
        <c:axId val="219921408"/>
        <c:scaling>
          <c:orientation val="minMax"/>
        </c:scaling>
        <c:delete val="0"/>
        <c:axPos val="l"/>
        <c:majorTickMark val="none"/>
        <c:minorTickMark val="none"/>
        <c:tickLblPos val="none"/>
        <c:spPr>
          <a:ln>
            <a:noFill/>
          </a:ln>
        </c:spPr>
        <c:crossAx val="220852160"/>
        <c:crosses val="autoZero"/>
        <c:auto val="1"/>
        <c:lblAlgn val="ctr"/>
        <c:lblOffset val="100"/>
        <c:noMultiLvlLbl val="0"/>
      </c:catAx>
      <c:valAx>
        <c:axId val="2208521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1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'Report(6)'!$C$33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AB5-49B0-8DFA-05D02965C182}"/>
              </c:ext>
            </c:extLst>
          </c:dPt>
          <c:dLbls>
            <c:delete val="1"/>
          </c:dLbls>
          <c:val>
            <c:numRef>
              <c:f>'Report(6)'!$C$33</c:f>
              <c:numCache>
                <c:formatCode>0.0_ </c:formatCode>
                <c:ptCount val="1"/>
                <c:pt idx="0">
                  <c:v>50</c:v>
                </c:pt>
              </c:numCache>
            </c:numRef>
          </c:val>
          <c:extLst>
            <c:ext xmlns:c16="http://schemas.microsoft.com/office/drawing/2014/chart" uri="{C3380CC4-5D6E-409C-BE32-E72D297353CC}">
              <c16:uniqueId val="{00000002-AAB5-49B0-8DFA-05D02965C182}"/>
            </c:ext>
          </c:extLst>
        </c:ser>
        <c:dLbls>
          <c:showLegendKey val="0"/>
          <c:showVal val="1"/>
          <c:showCatName val="0"/>
          <c:showSerName val="0"/>
          <c:showPercent val="0"/>
          <c:showBubbleSize val="0"/>
        </c:dLbls>
        <c:gapWidth val="0"/>
        <c:axId val="219864576"/>
        <c:axId val="220853888"/>
      </c:barChart>
      <c:catAx>
        <c:axId val="219864576"/>
        <c:scaling>
          <c:orientation val="minMax"/>
        </c:scaling>
        <c:delete val="0"/>
        <c:axPos val="l"/>
        <c:majorTickMark val="none"/>
        <c:minorTickMark val="none"/>
        <c:tickLblPos val="none"/>
        <c:spPr>
          <a:ln>
            <a:noFill/>
          </a:ln>
        </c:spPr>
        <c:crossAx val="220853888"/>
        <c:crosses val="autoZero"/>
        <c:auto val="1"/>
        <c:lblAlgn val="ctr"/>
        <c:lblOffset val="100"/>
        <c:noMultiLvlLbl val="0"/>
      </c:catAx>
      <c:valAx>
        <c:axId val="2208538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4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E39-4728-A224-FF9327D1AD1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E39-4728-A224-FF9327D1AD1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'Report(7)'!$P$40:$P$49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5E39-4728-A224-FF9327D1AD1C}"/>
            </c:ext>
          </c:extLst>
        </c:ser>
        <c:dLbls>
          <c:showLegendKey val="0"/>
          <c:showVal val="0"/>
          <c:showCatName val="0"/>
          <c:showSerName val="0"/>
          <c:showPercent val="0"/>
          <c:showBubbleSize val="0"/>
        </c:dLbls>
        <c:axId val="224634368"/>
        <c:axId val="223674368"/>
      </c:radarChart>
      <c:catAx>
        <c:axId val="22463436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3674368"/>
        <c:crosses val="autoZero"/>
        <c:auto val="0"/>
        <c:lblAlgn val="ctr"/>
        <c:lblOffset val="100"/>
        <c:noMultiLvlLbl val="0"/>
      </c:catAx>
      <c:valAx>
        <c:axId val="2236743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436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25-49C7-93CC-2AD1FEF2113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25-49C7-93CC-2AD1FEF2113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data!$GN$2:$GN$49756</c:f>
              <c:numCache>
                <c:formatCode>General</c:formatCode>
                <c:ptCount val="49755"/>
                <c:pt idx="0">
                  <c:v>50</c:v>
                </c:pt>
                <c:pt idx="1">
                  <c:v>50</c:v>
                </c:pt>
              </c:numCache>
            </c:numRef>
          </c:xVal>
          <c:yVal>
            <c:numRef>
              <c:f>data!$GO$2:$GO$49756</c:f>
              <c:numCache>
                <c:formatCode>General</c:formatCode>
                <c:ptCount val="49755"/>
                <c:pt idx="0">
                  <c:v>50</c:v>
                </c:pt>
                <c:pt idx="1">
                  <c:v>50</c:v>
                </c:pt>
              </c:numCache>
            </c:numRef>
          </c:yVal>
          <c:smooth val="0"/>
          <c:extLst>
            <c:ext xmlns:c16="http://schemas.microsoft.com/office/drawing/2014/chart" uri="{C3380CC4-5D6E-409C-BE32-E72D297353CC}">
              <c16:uniqueId val="{00000002-1625-49C7-93CC-2AD1FEF21131}"/>
            </c:ext>
          </c:extLst>
        </c:ser>
        <c:ser>
          <c:idx val="5"/>
          <c:order val="5"/>
          <c:tx>
            <c:strRef>
              <c:f>data_info!$EL$55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data_info!$EL$50</c:f>
              <c:numCache>
                <c:formatCode>0.00_ </c:formatCode>
                <c:ptCount val="1"/>
                <c:pt idx="0">
                  <c:v>50</c:v>
                </c:pt>
              </c:numCache>
            </c:numRef>
          </c:xVal>
          <c:yVal>
            <c:numRef>
              <c:f>data_info!$EL$51</c:f>
              <c:numCache>
                <c:formatCode>0.00_ </c:formatCode>
                <c:ptCount val="1"/>
                <c:pt idx="0">
                  <c:v>50</c:v>
                </c:pt>
              </c:numCache>
            </c:numRef>
          </c:yVal>
          <c:smooth val="0"/>
          <c:extLst>
            <c:ext xmlns:c16="http://schemas.microsoft.com/office/drawing/2014/chart" uri="{C3380CC4-5D6E-409C-BE32-E72D297353CC}">
              <c16:uniqueId val="{00000003-1625-49C7-93CC-2AD1FEF21131}"/>
            </c:ext>
          </c:extLst>
        </c:ser>
        <c:dLbls>
          <c:showLegendKey val="0"/>
          <c:showVal val="0"/>
          <c:showCatName val="0"/>
          <c:showSerName val="0"/>
          <c:showPercent val="0"/>
          <c:showBubbleSize val="0"/>
        </c:dLbls>
        <c:axId val="223675520"/>
        <c:axId val="22367609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(50.8 , 0)
나른한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25-49C7-93CC-2AD1FEF2113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25-49C7-93CC-2AD1FEF2113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50.763960542324327</c:v>
                      </c:pt>
                    </c:numCache>
                  </c:numRef>
                </c:xVal>
                <c:yVal>
                  <c:numRef>
                    <c:extLst>
                      <c:ext uri="{02D57815-91ED-43cb-92C2-25804820EDAC}">
                        <c15:formulaRef>
                          <c15:sqref>info!$W$20:$W$21</c15:sqref>
                        </c15:formulaRef>
                      </c:ext>
                    </c:extLst>
                    <c:numCache>
                      <c:formatCode>General</c:formatCode>
                      <c:ptCount val="2"/>
                      <c:pt idx="0">
                        <c:v>50</c:v>
                      </c:pt>
                      <c:pt idx="1">
                        <c:v>0</c:v>
                      </c:pt>
                    </c:numCache>
                  </c:numRef>
                </c:yVal>
                <c:smooth val="0"/>
                <c:extLst>
                  <c:ext xmlns:c16="http://schemas.microsoft.com/office/drawing/2014/chart" uri="{C3380CC4-5D6E-409C-BE32-E72D297353CC}">
                    <c16:uniqueId val="{00000006-1625-49C7-93CC-2AD1FEF2113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(0 , 0)</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25-49C7-93CC-2AD1FEF2113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0</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100</c:v>
                      </c:pt>
                    </c:numCache>
                  </c:numRef>
                </c:yVal>
                <c:smooth val="0"/>
                <c:extLst xmlns:c15="http://schemas.microsoft.com/office/drawing/2012/chart">
                  <c:ext xmlns:c16="http://schemas.microsoft.com/office/drawing/2014/chart" uri="{C3380CC4-5D6E-409C-BE32-E72D297353CC}">
                    <c16:uniqueId val="{00000008-1625-49C7-93CC-2AD1FEF21131}"/>
                  </c:ext>
                </c:extLst>
              </c15:ser>
            </c15:filteredScatterSeries>
          </c:ext>
        </c:extLst>
      </c:scatterChart>
      <c:valAx>
        <c:axId val="22367552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3676096"/>
        <c:crossesAt val="50"/>
        <c:crossBetween val="midCat"/>
        <c:majorUnit val="50"/>
      </c:valAx>
      <c:valAx>
        <c:axId val="22367609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367552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'Report(7)'!$K$33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8B-42C6-B0D7-3670EC4A60DC}"/>
              </c:ext>
            </c:extLst>
          </c:dPt>
          <c:dLbls>
            <c:delete val="1"/>
          </c:dLbls>
          <c:val>
            <c:numRef>
              <c:f>'Report(7)'!$K$33</c:f>
              <c:numCache>
                <c:formatCode>0.0_ </c:formatCode>
                <c:ptCount val="1"/>
                <c:pt idx="0">
                  <c:v>50</c:v>
                </c:pt>
              </c:numCache>
            </c:numRef>
          </c:val>
          <c:extLst>
            <c:ext xmlns:c16="http://schemas.microsoft.com/office/drawing/2014/chart" uri="{C3380CC4-5D6E-409C-BE32-E72D297353CC}">
              <c16:uniqueId val="{00000002-808B-42C6-B0D7-3670EC4A60DC}"/>
            </c:ext>
          </c:extLst>
        </c:ser>
        <c:dLbls>
          <c:showLegendKey val="0"/>
          <c:showVal val="1"/>
          <c:showCatName val="0"/>
          <c:showSerName val="0"/>
          <c:showPercent val="0"/>
          <c:showBubbleSize val="0"/>
        </c:dLbls>
        <c:gapWidth val="0"/>
        <c:axId val="224635904"/>
        <c:axId val="223678400"/>
      </c:barChart>
      <c:catAx>
        <c:axId val="224635904"/>
        <c:scaling>
          <c:orientation val="minMax"/>
        </c:scaling>
        <c:delete val="0"/>
        <c:axPos val="l"/>
        <c:majorTickMark val="none"/>
        <c:minorTickMark val="none"/>
        <c:tickLblPos val="none"/>
        <c:spPr>
          <a:ln>
            <a:noFill/>
          </a:ln>
        </c:spPr>
        <c:crossAx val="223678400"/>
        <c:crosses val="autoZero"/>
        <c:auto val="1"/>
        <c:lblAlgn val="ctr"/>
        <c:lblOffset val="100"/>
        <c:noMultiLvlLbl val="0"/>
      </c:catAx>
      <c:valAx>
        <c:axId val="22367840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590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'Report(7)'!$C$33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74E5-444C-8303-8D2D86EF572F}"/>
              </c:ext>
            </c:extLst>
          </c:dPt>
          <c:dLbls>
            <c:delete val="1"/>
          </c:dLbls>
          <c:val>
            <c:numRef>
              <c:f>'Report(7)'!$C$33</c:f>
              <c:numCache>
                <c:formatCode>0.0_ </c:formatCode>
                <c:ptCount val="1"/>
                <c:pt idx="0">
                  <c:v>50</c:v>
                </c:pt>
              </c:numCache>
            </c:numRef>
          </c:val>
          <c:extLst>
            <c:ext xmlns:c16="http://schemas.microsoft.com/office/drawing/2014/chart" uri="{C3380CC4-5D6E-409C-BE32-E72D297353CC}">
              <c16:uniqueId val="{00000002-74E5-444C-8303-8D2D86EF572F}"/>
            </c:ext>
          </c:extLst>
        </c:ser>
        <c:dLbls>
          <c:showLegendKey val="0"/>
          <c:showVal val="1"/>
          <c:showCatName val="0"/>
          <c:showSerName val="0"/>
          <c:showPercent val="0"/>
          <c:showBubbleSize val="0"/>
        </c:dLbls>
        <c:gapWidth val="0"/>
        <c:axId val="224636416"/>
        <c:axId val="223680128"/>
      </c:barChart>
      <c:catAx>
        <c:axId val="224636416"/>
        <c:scaling>
          <c:orientation val="minMax"/>
        </c:scaling>
        <c:delete val="0"/>
        <c:axPos val="l"/>
        <c:majorTickMark val="none"/>
        <c:minorTickMark val="none"/>
        <c:tickLblPos val="none"/>
        <c:spPr>
          <a:ln>
            <a:noFill/>
          </a:ln>
        </c:spPr>
        <c:crossAx val="223680128"/>
        <c:crosses val="autoZero"/>
        <c:auto val="1"/>
        <c:lblAlgn val="ctr"/>
        <c:lblOffset val="100"/>
        <c:noMultiLvlLbl val="0"/>
      </c:catAx>
      <c:valAx>
        <c:axId val="2236801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64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B56-4DBA-B84D-CA6ADAEA675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B56-4DBA-B84D-CA6ADAEA675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'Report(8)'!$P$40:$P$49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B56-4DBA-B84D-CA6ADAEA675B}"/>
            </c:ext>
          </c:extLst>
        </c:ser>
        <c:dLbls>
          <c:showLegendKey val="0"/>
          <c:showVal val="0"/>
          <c:showCatName val="0"/>
          <c:showSerName val="0"/>
          <c:showPercent val="0"/>
          <c:showBubbleSize val="0"/>
        </c:dLbls>
        <c:axId val="224633344"/>
        <c:axId val="226738176"/>
      </c:radarChart>
      <c:catAx>
        <c:axId val="224633344"/>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6738176"/>
        <c:crosses val="autoZero"/>
        <c:auto val="0"/>
        <c:lblAlgn val="ctr"/>
        <c:lblOffset val="100"/>
        <c:noMultiLvlLbl val="0"/>
      </c:catAx>
      <c:valAx>
        <c:axId val="22673817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3344"/>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10-4F6C-A33D-AF1B31C6A58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10-4F6C-A33D-AF1B31C6A580}"/>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data!$HN$2:$HN$49756</c:f>
              <c:numCache>
                <c:formatCode>General</c:formatCode>
                <c:ptCount val="49755"/>
                <c:pt idx="0">
                  <c:v>50</c:v>
                </c:pt>
                <c:pt idx="1">
                  <c:v>50</c:v>
                </c:pt>
              </c:numCache>
            </c:numRef>
          </c:xVal>
          <c:yVal>
            <c:numRef>
              <c:f>data!$HO$2:$HO$49756</c:f>
              <c:numCache>
                <c:formatCode>General</c:formatCode>
                <c:ptCount val="49755"/>
                <c:pt idx="0">
                  <c:v>50</c:v>
                </c:pt>
                <c:pt idx="1">
                  <c:v>50</c:v>
                </c:pt>
              </c:numCache>
            </c:numRef>
          </c:yVal>
          <c:smooth val="0"/>
          <c:extLst>
            <c:ext xmlns:c16="http://schemas.microsoft.com/office/drawing/2014/chart" uri="{C3380CC4-5D6E-409C-BE32-E72D297353CC}">
              <c16:uniqueId val="{00000002-1610-4F6C-A33D-AF1B31C6A580}"/>
            </c:ext>
          </c:extLst>
        </c:ser>
        <c:ser>
          <c:idx val="5"/>
          <c:order val="5"/>
          <c:tx>
            <c:strRef>
              <c:f>data_info!$FF$55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data_info!$FF$50</c:f>
              <c:numCache>
                <c:formatCode>0.00_ </c:formatCode>
                <c:ptCount val="1"/>
                <c:pt idx="0">
                  <c:v>50</c:v>
                </c:pt>
              </c:numCache>
            </c:numRef>
          </c:xVal>
          <c:yVal>
            <c:numRef>
              <c:f>data_info!$FF$51</c:f>
              <c:numCache>
                <c:formatCode>0.00_ </c:formatCode>
                <c:ptCount val="1"/>
                <c:pt idx="0">
                  <c:v>50</c:v>
                </c:pt>
              </c:numCache>
            </c:numRef>
          </c:yVal>
          <c:smooth val="0"/>
          <c:extLst>
            <c:ext xmlns:c16="http://schemas.microsoft.com/office/drawing/2014/chart" uri="{C3380CC4-5D6E-409C-BE32-E72D297353CC}">
              <c16:uniqueId val="{00000003-1610-4F6C-A33D-AF1B31C6A580}"/>
            </c:ext>
          </c:extLst>
        </c:ser>
        <c:dLbls>
          <c:showLegendKey val="0"/>
          <c:showVal val="0"/>
          <c:showCatName val="0"/>
          <c:showSerName val="0"/>
          <c:showPercent val="0"/>
          <c:showBubbleSize val="0"/>
        </c:dLbls>
        <c:axId val="226739904"/>
        <c:axId val="2267404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(50.8 , 0)
나른한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10-4F6C-A33D-AF1B31C6A580}"/>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10-4F6C-A33D-AF1B31C6A580}"/>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50.763960542324327</c:v>
                      </c:pt>
                    </c:numCache>
                  </c:numRef>
                </c:xVal>
                <c:yVal>
                  <c:numRef>
                    <c:extLst>
                      <c:ext uri="{02D57815-91ED-43cb-92C2-25804820EDAC}">
                        <c15:formulaRef>
                          <c15:sqref>info!$W$20:$W$21</c15:sqref>
                        </c15:formulaRef>
                      </c:ext>
                    </c:extLst>
                    <c:numCache>
                      <c:formatCode>General</c:formatCode>
                      <c:ptCount val="2"/>
                      <c:pt idx="0">
                        <c:v>50</c:v>
                      </c:pt>
                      <c:pt idx="1">
                        <c:v>0</c:v>
                      </c:pt>
                    </c:numCache>
                  </c:numRef>
                </c:yVal>
                <c:smooth val="0"/>
                <c:extLst>
                  <c:ext xmlns:c16="http://schemas.microsoft.com/office/drawing/2014/chart" uri="{C3380CC4-5D6E-409C-BE32-E72D297353CC}">
                    <c16:uniqueId val="{00000006-1610-4F6C-A33D-AF1B31C6A580}"/>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(0 , 0)</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10-4F6C-A33D-AF1B31C6A580}"/>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0</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100</c:v>
                      </c:pt>
                    </c:numCache>
                  </c:numRef>
                </c:yVal>
                <c:smooth val="0"/>
                <c:extLst xmlns:c15="http://schemas.microsoft.com/office/drawing/2012/chart">
                  <c:ext xmlns:c16="http://schemas.microsoft.com/office/drawing/2014/chart" uri="{C3380CC4-5D6E-409C-BE32-E72D297353CC}">
                    <c16:uniqueId val="{00000008-1610-4F6C-A33D-AF1B31C6A580}"/>
                  </c:ext>
                </c:extLst>
              </c15:ser>
            </c15:filteredScatterSeries>
          </c:ext>
        </c:extLst>
      </c:scatterChart>
      <c:valAx>
        <c:axId val="2267399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6740480"/>
        <c:crossesAt val="50"/>
        <c:crossBetween val="midCat"/>
        <c:majorUnit val="50"/>
      </c:valAx>
      <c:valAx>
        <c:axId val="2267404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67399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'Report(8)'!$K$33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7F0-4211-9BFA-DB243FA2DA5C}"/>
              </c:ext>
            </c:extLst>
          </c:dPt>
          <c:dLbls>
            <c:delete val="1"/>
          </c:dLbls>
          <c:val>
            <c:numRef>
              <c:f>'Report(8)'!$K$33</c:f>
              <c:numCache>
                <c:formatCode>0.0_ </c:formatCode>
                <c:ptCount val="1"/>
                <c:pt idx="0">
                  <c:v>50</c:v>
                </c:pt>
              </c:numCache>
            </c:numRef>
          </c:val>
          <c:extLst>
            <c:ext xmlns:c16="http://schemas.microsoft.com/office/drawing/2014/chart" uri="{C3380CC4-5D6E-409C-BE32-E72D297353CC}">
              <c16:uniqueId val="{00000002-57F0-4211-9BFA-DB243FA2DA5C}"/>
            </c:ext>
          </c:extLst>
        </c:ser>
        <c:dLbls>
          <c:showLegendKey val="0"/>
          <c:showVal val="1"/>
          <c:showCatName val="0"/>
          <c:showSerName val="0"/>
          <c:showPercent val="0"/>
          <c:showBubbleSize val="0"/>
        </c:dLbls>
        <c:gapWidth val="0"/>
        <c:axId val="224634880"/>
        <c:axId val="226742208"/>
      </c:barChart>
      <c:catAx>
        <c:axId val="224634880"/>
        <c:scaling>
          <c:orientation val="minMax"/>
        </c:scaling>
        <c:delete val="0"/>
        <c:axPos val="l"/>
        <c:majorTickMark val="none"/>
        <c:minorTickMark val="none"/>
        <c:tickLblPos val="none"/>
        <c:spPr>
          <a:ln>
            <a:noFill/>
          </a:ln>
        </c:spPr>
        <c:crossAx val="226742208"/>
        <c:crosses val="autoZero"/>
        <c:auto val="1"/>
        <c:lblAlgn val="ctr"/>
        <c:lblOffset val="100"/>
        <c:noMultiLvlLbl val="0"/>
      </c:catAx>
      <c:valAx>
        <c:axId val="22674220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488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'Report(8)'!$C$33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670-4BD7-ADB3-1FAAD31324F7}"/>
              </c:ext>
            </c:extLst>
          </c:dPt>
          <c:dLbls>
            <c:delete val="1"/>
          </c:dLbls>
          <c:val>
            <c:numRef>
              <c:f>'Report(8)'!$C$33</c:f>
              <c:numCache>
                <c:formatCode>0.0_ </c:formatCode>
                <c:ptCount val="1"/>
                <c:pt idx="0">
                  <c:v>50</c:v>
                </c:pt>
              </c:numCache>
            </c:numRef>
          </c:val>
          <c:extLst>
            <c:ext xmlns:c16="http://schemas.microsoft.com/office/drawing/2014/chart" uri="{C3380CC4-5D6E-409C-BE32-E72D297353CC}">
              <c16:uniqueId val="{00000002-5670-4BD7-ADB3-1FAAD31324F7}"/>
            </c:ext>
          </c:extLst>
        </c:ser>
        <c:dLbls>
          <c:showLegendKey val="0"/>
          <c:showVal val="1"/>
          <c:showCatName val="0"/>
          <c:showSerName val="0"/>
          <c:showPercent val="0"/>
          <c:showBubbleSize val="0"/>
        </c:dLbls>
        <c:gapWidth val="0"/>
        <c:axId val="226667008"/>
        <c:axId val="226743936"/>
      </c:barChart>
      <c:catAx>
        <c:axId val="226667008"/>
        <c:scaling>
          <c:orientation val="minMax"/>
        </c:scaling>
        <c:delete val="0"/>
        <c:axPos val="l"/>
        <c:majorTickMark val="none"/>
        <c:minorTickMark val="none"/>
        <c:tickLblPos val="none"/>
        <c:spPr>
          <a:ln>
            <a:noFill/>
          </a:ln>
        </c:spPr>
        <c:crossAx val="226743936"/>
        <c:crosses val="autoZero"/>
        <c:auto val="1"/>
        <c:lblAlgn val="ctr"/>
        <c:lblOffset val="100"/>
        <c:noMultiLvlLbl val="0"/>
      </c:catAx>
      <c:valAx>
        <c:axId val="2267439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66670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AE-4154-B85C-34400A9D0456}"/>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AE-4154-B85C-34400A9D0456}"/>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'Report(9)'!$P$40:$P$49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AE-4154-B85C-34400A9D0456}"/>
            </c:ext>
          </c:extLst>
        </c:ser>
        <c:dLbls>
          <c:showLegendKey val="0"/>
          <c:showVal val="0"/>
          <c:showCatName val="0"/>
          <c:showSerName val="0"/>
          <c:showPercent val="0"/>
          <c:showBubbleSize val="0"/>
        </c:dLbls>
        <c:axId val="225739776"/>
        <c:axId val="225583104"/>
      </c:radarChart>
      <c:catAx>
        <c:axId val="22573977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5583104"/>
        <c:crosses val="autoZero"/>
        <c:auto val="0"/>
        <c:lblAlgn val="ctr"/>
        <c:lblOffset val="100"/>
        <c:noMultiLvlLbl val="0"/>
      </c:catAx>
      <c:valAx>
        <c:axId val="2255831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573977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6128-48FE-8B29-A5A437E295C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6128-48FE-8B29-A5A437E295C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data!$IN$2:$IN$49756</c:f>
              <c:numCache>
                <c:formatCode>General</c:formatCode>
                <c:ptCount val="49755"/>
                <c:pt idx="0">
                  <c:v>50</c:v>
                </c:pt>
                <c:pt idx="1">
                  <c:v>50</c:v>
                </c:pt>
              </c:numCache>
            </c:numRef>
          </c:xVal>
          <c:yVal>
            <c:numRef>
              <c:f>data!$IO$2:$IO$49756</c:f>
              <c:numCache>
                <c:formatCode>General</c:formatCode>
                <c:ptCount val="49755"/>
                <c:pt idx="0">
                  <c:v>50</c:v>
                </c:pt>
                <c:pt idx="1">
                  <c:v>50</c:v>
                </c:pt>
              </c:numCache>
            </c:numRef>
          </c:yVal>
          <c:smooth val="0"/>
          <c:extLst>
            <c:ext xmlns:c16="http://schemas.microsoft.com/office/drawing/2014/chart" uri="{C3380CC4-5D6E-409C-BE32-E72D297353CC}">
              <c16:uniqueId val="{00000002-6128-48FE-8B29-A5A437E295C5}"/>
            </c:ext>
          </c:extLst>
        </c:ser>
        <c:ser>
          <c:idx val="5"/>
          <c:order val="5"/>
          <c:tx>
            <c:strRef>
              <c:f>data_info!$FZ$55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data_info!$FZ$50</c:f>
              <c:numCache>
                <c:formatCode>0.00_ </c:formatCode>
                <c:ptCount val="1"/>
                <c:pt idx="0">
                  <c:v>50</c:v>
                </c:pt>
              </c:numCache>
            </c:numRef>
          </c:xVal>
          <c:yVal>
            <c:numRef>
              <c:f>data_info!$FZ$51</c:f>
              <c:numCache>
                <c:formatCode>0.00_ </c:formatCode>
                <c:ptCount val="1"/>
                <c:pt idx="0">
                  <c:v>50</c:v>
                </c:pt>
              </c:numCache>
            </c:numRef>
          </c:yVal>
          <c:smooth val="0"/>
          <c:extLst>
            <c:ext xmlns:c16="http://schemas.microsoft.com/office/drawing/2014/chart" uri="{C3380CC4-5D6E-409C-BE32-E72D297353CC}">
              <c16:uniqueId val="{00000003-6128-48FE-8B29-A5A437E295C5}"/>
            </c:ext>
          </c:extLst>
        </c:ser>
        <c:dLbls>
          <c:showLegendKey val="0"/>
          <c:showVal val="0"/>
          <c:showCatName val="0"/>
          <c:showSerName val="0"/>
          <c:showPercent val="0"/>
          <c:showBubbleSize val="0"/>
        </c:dLbls>
        <c:axId val="225585408"/>
        <c:axId val="22558598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(50.8 , 0)
나른한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6128-48FE-8B29-A5A437E295C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6128-48FE-8B29-A5A437E295C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50.763960542324327</c:v>
                      </c:pt>
                    </c:numCache>
                  </c:numRef>
                </c:xVal>
                <c:yVal>
                  <c:numRef>
                    <c:extLst>
                      <c:ext uri="{02D57815-91ED-43cb-92C2-25804820EDAC}">
                        <c15:formulaRef>
                          <c15:sqref>info!$W$20:$W$21</c15:sqref>
                        </c15:formulaRef>
                      </c:ext>
                    </c:extLst>
                    <c:numCache>
                      <c:formatCode>General</c:formatCode>
                      <c:ptCount val="2"/>
                      <c:pt idx="0">
                        <c:v>50</c:v>
                      </c:pt>
                      <c:pt idx="1">
                        <c:v>0</c:v>
                      </c:pt>
                    </c:numCache>
                  </c:numRef>
                </c:yVal>
                <c:smooth val="0"/>
                <c:extLst>
                  <c:ext xmlns:c16="http://schemas.microsoft.com/office/drawing/2014/chart" uri="{C3380CC4-5D6E-409C-BE32-E72D297353CC}">
                    <c16:uniqueId val="{00000006-6128-48FE-8B29-A5A437E295C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(0 , 0)</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6128-48FE-8B29-A5A437E295C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0</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100</c:v>
                      </c:pt>
                    </c:numCache>
                  </c:numRef>
                </c:yVal>
                <c:smooth val="0"/>
                <c:extLst xmlns:c15="http://schemas.microsoft.com/office/drawing/2012/chart">
                  <c:ext xmlns:c16="http://schemas.microsoft.com/office/drawing/2014/chart" uri="{C3380CC4-5D6E-409C-BE32-E72D297353CC}">
                    <c16:uniqueId val="{00000008-6128-48FE-8B29-A5A437E295C5}"/>
                  </c:ext>
                </c:extLst>
              </c15:ser>
            </c15:filteredScatterSeries>
          </c:ext>
        </c:extLst>
      </c:scatterChart>
      <c:valAx>
        <c:axId val="22558540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5585984"/>
        <c:crossesAt val="50"/>
        <c:crossBetween val="midCat"/>
        <c:majorUnit val="50"/>
      </c:valAx>
      <c:valAx>
        <c:axId val="22558598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558540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'Report(9)'!$K$33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AFFE-406B-AE9D-7954383A79D5}"/>
              </c:ext>
            </c:extLst>
          </c:dPt>
          <c:dLbls>
            <c:delete val="1"/>
          </c:dLbls>
          <c:val>
            <c:numRef>
              <c:f>'Report(9)'!$K$33</c:f>
              <c:numCache>
                <c:formatCode>0.0_ </c:formatCode>
                <c:ptCount val="1"/>
                <c:pt idx="0">
                  <c:v>50</c:v>
                </c:pt>
              </c:numCache>
            </c:numRef>
          </c:val>
          <c:extLst>
            <c:ext xmlns:c16="http://schemas.microsoft.com/office/drawing/2014/chart" uri="{C3380CC4-5D6E-409C-BE32-E72D297353CC}">
              <c16:uniqueId val="{00000002-AFFE-406B-AE9D-7954383A79D5}"/>
            </c:ext>
          </c:extLst>
        </c:ser>
        <c:dLbls>
          <c:showLegendKey val="0"/>
          <c:showVal val="1"/>
          <c:showCatName val="0"/>
          <c:showSerName val="0"/>
          <c:showPercent val="0"/>
          <c:showBubbleSize val="0"/>
        </c:dLbls>
        <c:gapWidth val="0"/>
        <c:axId val="225740288"/>
        <c:axId val="225588288"/>
      </c:barChart>
      <c:catAx>
        <c:axId val="225740288"/>
        <c:scaling>
          <c:orientation val="minMax"/>
        </c:scaling>
        <c:delete val="0"/>
        <c:axPos val="l"/>
        <c:majorTickMark val="none"/>
        <c:minorTickMark val="none"/>
        <c:tickLblPos val="none"/>
        <c:spPr>
          <a:ln>
            <a:noFill/>
          </a:ln>
        </c:spPr>
        <c:crossAx val="225588288"/>
        <c:crosses val="autoZero"/>
        <c:auto val="1"/>
        <c:lblAlgn val="ctr"/>
        <c:lblOffset val="100"/>
        <c:noMultiLvlLbl val="0"/>
      </c:catAx>
      <c:valAx>
        <c:axId val="2255882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2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'Report(9)'!$C$33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FC5-4520-89B2-9F6AB93D4FB0}"/>
              </c:ext>
            </c:extLst>
          </c:dPt>
          <c:dLbls>
            <c:delete val="1"/>
          </c:dLbls>
          <c:val>
            <c:numRef>
              <c:f>'Report(9)'!$C$33</c:f>
              <c:numCache>
                <c:formatCode>0.0_ </c:formatCode>
                <c:ptCount val="1"/>
                <c:pt idx="0">
                  <c:v>50</c:v>
                </c:pt>
              </c:numCache>
            </c:numRef>
          </c:val>
          <c:extLst>
            <c:ext xmlns:c16="http://schemas.microsoft.com/office/drawing/2014/chart" uri="{C3380CC4-5D6E-409C-BE32-E72D297353CC}">
              <c16:uniqueId val="{00000002-EFC5-4520-89B2-9F6AB93D4FB0}"/>
            </c:ext>
          </c:extLst>
        </c:ser>
        <c:dLbls>
          <c:showLegendKey val="0"/>
          <c:showVal val="1"/>
          <c:showCatName val="0"/>
          <c:showSerName val="0"/>
          <c:showPercent val="0"/>
          <c:showBubbleSize val="0"/>
        </c:dLbls>
        <c:gapWidth val="0"/>
        <c:axId val="225740800"/>
        <c:axId val="225590016"/>
      </c:barChart>
      <c:catAx>
        <c:axId val="225740800"/>
        <c:scaling>
          <c:orientation val="minMax"/>
        </c:scaling>
        <c:delete val="0"/>
        <c:axPos val="l"/>
        <c:majorTickMark val="none"/>
        <c:minorTickMark val="none"/>
        <c:tickLblPos val="none"/>
        <c:spPr>
          <a:ln>
            <a:noFill/>
          </a:ln>
        </c:spPr>
        <c:crossAx val="225590016"/>
        <c:crosses val="autoZero"/>
        <c:auto val="1"/>
        <c:lblAlgn val="ctr"/>
        <c:lblOffset val="100"/>
        <c:noMultiLvlLbl val="0"/>
      </c:catAx>
      <c:valAx>
        <c:axId val="22559001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80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1498-4F73-AE6A-2D3C9CFC6A3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1498-4F73-AE6A-2D3C9CFC6A3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'Report(10)'!$P$40:$P$49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1498-4F73-AE6A-2D3C9CFC6A3C}"/>
            </c:ext>
          </c:extLst>
        </c:ser>
        <c:dLbls>
          <c:showLegendKey val="0"/>
          <c:showVal val="0"/>
          <c:showCatName val="0"/>
          <c:showSerName val="0"/>
          <c:showPercent val="0"/>
          <c:showBubbleSize val="0"/>
        </c:dLbls>
        <c:axId val="229320192"/>
        <c:axId val="231253120"/>
      </c:radarChart>
      <c:catAx>
        <c:axId val="22932019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253120"/>
        <c:crosses val="autoZero"/>
        <c:auto val="0"/>
        <c:lblAlgn val="ctr"/>
        <c:lblOffset val="100"/>
        <c:noMultiLvlLbl val="0"/>
      </c:catAx>
      <c:valAx>
        <c:axId val="23125312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932019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2E37-49BA-9AB9-9A070640EF0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2E37-49BA-9AB9-9A070640EF0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data!$JN$2:$JN$49756</c:f>
              <c:numCache>
                <c:formatCode>General</c:formatCode>
                <c:ptCount val="49755"/>
                <c:pt idx="0">
                  <c:v>50</c:v>
                </c:pt>
                <c:pt idx="1">
                  <c:v>50</c:v>
                </c:pt>
              </c:numCache>
            </c:numRef>
          </c:xVal>
          <c:yVal>
            <c:numRef>
              <c:f>data!$JO$2:$JO$49756</c:f>
              <c:numCache>
                <c:formatCode>General</c:formatCode>
                <c:ptCount val="49755"/>
                <c:pt idx="0">
                  <c:v>50</c:v>
                </c:pt>
                <c:pt idx="1">
                  <c:v>50</c:v>
                </c:pt>
              </c:numCache>
            </c:numRef>
          </c:yVal>
          <c:smooth val="0"/>
          <c:extLst>
            <c:ext xmlns:c16="http://schemas.microsoft.com/office/drawing/2014/chart" uri="{C3380CC4-5D6E-409C-BE32-E72D297353CC}">
              <c16:uniqueId val="{00000002-2E37-49BA-9AB9-9A070640EF05}"/>
            </c:ext>
          </c:extLst>
        </c:ser>
        <c:ser>
          <c:idx val="5"/>
          <c:order val="5"/>
          <c:tx>
            <c:strRef>
              <c:f>data_info!$GT$55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data_info!$GT$50</c:f>
              <c:numCache>
                <c:formatCode>0.00_ </c:formatCode>
                <c:ptCount val="1"/>
                <c:pt idx="0">
                  <c:v>50</c:v>
                </c:pt>
              </c:numCache>
            </c:numRef>
          </c:xVal>
          <c:yVal>
            <c:numRef>
              <c:f>data_info!$GT$51</c:f>
              <c:numCache>
                <c:formatCode>0.00_ </c:formatCode>
                <c:ptCount val="1"/>
                <c:pt idx="0">
                  <c:v>50</c:v>
                </c:pt>
              </c:numCache>
            </c:numRef>
          </c:yVal>
          <c:smooth val="0"/>
          <c:extLst>
            <c:ext xmlns:c16="http://schemas.microsoft.com/office/drawing/2014/chart" uri="{C3380CC4-5D6E-409C-BE32-E72D297353CC}">
              <c16:uniqueId val="{00000003-2E37-49BA-9AB9-9A070640EF05}"/>
            </c:ext>
          </c:extLst>
        </c:ser>
        <c:dLbls>
          <c:showLegendKey val="0"/>
          <c:showVal val="0"/>
          <c:showCatName val="0"/>
          <c:showSerName val="0"/>
          <c:showPercent val="0"/>
          <c:showBubbleSize val="0"/>
        </c:dLbls>
        <c:axId val="231254848"/>
        <c:axId val="23125542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(50.8 , 0)
나른한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2E37-49BA-9AB9-9A070640EF0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2E37-49BA-9AB9-9A070640EF0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50.763960542324327</c:v>
                      </c:pt>
                    </c:numCache>
                  </c:numRef>
                </c:xVal>
                <c:yVal>
                  <c:numRef>
                    <c:extLst>
                      <c:ext uri="{02D57815-91ED-43cb-92C2-25804820EDAC}">
                        <c15:formulaRef>
                          <c15:sqref>info!$W$20:$W$21</c15:sqref>
                        </c15:formulaRef>
                      </c:ext>
                    </c:extLst>
                    <c:numCache>
                      <c:formatCode>General</c:formatCode>
                      <c:ptCount val="2"/>
                      <c:pt idx="0">
                        <c:v>50</c:v>
                      </c:pt>
                      <c:pt idx="1">
                        <c:v>0</c:v>
                      </c:pt>
                    </c:numCache>
                  </c:numRef>
                </c:yVal>
                <c:smooth val="0"/>
                <c:extLst>
                  <c:ext xmlns:c16="http://schemas.microsoft.com/office/drawing/2014/chart" uri="{C3380CC4-5D6E-409C-BE32-E72D297353CC}">
                    <c16:uniqueId val="{00000006-2E37-49BA-9AB9-9A070640EF0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(0 , 0)</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2E37-49BA-9AB9-9A070640EF0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0</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100</c:v>
                      </c:pt>
                    </c:numCache>
                  </c:numRef>
                </c:yVal>
                <c:smooth val="0"/>
                <c:extLst xmlns:c15="http://schemas.microsoft.com/office/drawing/2012/chart">
                  <c:ext xmlns:c16="http://schemas.microsoft.com/office/drawing/2014/chart" uri="{C3380CC4-5D6E-409C-BE32-E72D297353CC}">
                    <c16:uniqueId val="{00000008-2E37-49BA-9AB9-9A070640EF05}"/>
                  </c:ext>
                </c:extLst>
              </c15:ser>
            </c15:filteredScatterSeries>
          </c:ext>
        </c:extLst>
      </c:scatterChart>
      <c:valAx>
        <c:axId val="23125484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255424"/>
        <c:crossesAt val="50"/>
        <c:crossBetween val="midCat"/>
        <c:majorUnit val="50"/>
      </c:valAx>
      <c:valAx>
        <c:axId val="23125542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25484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'Report(10)'!$K$33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7859-4CE9-A634-C1D970161665}"/>
              </c:ext>
            </c:extLst>
          </c:dPt>
          <c:dLbls>
            <c:delete val="1"/>
          </c:dLbls>
          <c:val>
            <c:numRef>
              <c:f>'Report(10)'!$K$33</c:f>
              <c:numCache>
                <c:formatCode>0.0_ </c:formatCode>
                <c:ptCount val="1"/>
                <c:pt idx="0">
                  <c:v>50</c:v>
                </c:pt>
              </c:numCache>
            </c:numRef>
          </c:val>
          <c:extLst>
            <c:ext xmlns:c16="http://schemas.microsoft.com/office/drawing/2014/chart" uri="{C3380CC4-5D6E-409C-BE32-E72D297353CC}">
              <c16:uniqueId val="{00000002-7859-4CE9-A634-C1D970161665}"/>
            </c:ext>
          </c:extLst>
        </c:ser>
        <c:dLbls>
          <c:showLegendKey val="0"/>
          <c:showVal val="1"/>
          <c:showCatName val="0"/>
          <c:showSerName val="0"/>
          <c:showPercent val="0"/>
          <c:showBubbleSize val="0"/>
        </c:dLbls>
        <c:gapWidth val="0"/>
        <c:axId val="229321216"/>
        <c:axId val="231257728"/>
      </c:barChart>
      <c:catAx>
        <c:axId val="229321216"/>
        <c:scaling>
          <c:orientation val="minMax"/>
        </c:scaling>
        <c:delete val="0"/>
        <c:axPos val="l"/>
        <c:majorTickMark val="none"/>
        <c:minorTickMark val="none"/>
        <c:tickLblPos val="none"/>
        <c:spPr>
          <a:ln>
            <a:noFill/>
          </a:ln>
        </c:spPr>
        <c:crossAx val="231257728"/>
        <c:crosses val="autoZero"/>
        <c:auto val="1"/>
        <c:lblAlgn val="ctr"/>
        <c:lblOffset val="100"/>
        <c:noMultiLvlLbl val="0"/>
      </c:catAx>
      <c:valAx>
        <c:axId val="2312577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93212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'Report(10)'!$C$33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FEA8-4914-A347-0A19856D5AAF}"/>
              </c:ext>
            </c:extLst>
          </c:dPt>
          <c:dLbls>
            <c:delete val="1"/>
          </c:dLbls>
          <c:val>
            <c:numRef>
              <c:f>'Report(10)'!$C$33</c:f>
              <c:numCache>
                <c:formatCode>0.0_ </c:formatCode>
                <c:ptCount val="1"/>
                <c:pt idx="0">
                  <c:v>50</c:v>
                </c:pt>
              </c:numCache>
            </c:numRef>
          </c:val>
          <c:extLst>
            <c:ext xmlns:c16="http://schemas.microsoft.com/office/drawing/2014/chart" uri="{C3380CC4-5D6E-409C-BE32-E72D297353CC}">
              <c16:uniqueId val="{00000002-FEA8-4914-A347-0A19856D5AAF}"/>
            </c:ext>
          </c:extLst>
        </c:ser>
        <c:dLbls>
          <c:showLegendKey val="0"/>
          <c:showVal val="1"/>
          <c:showCatName val="0"/>
          <c:showSerName val="0"/>
          <c:showPercent val="0"/>
          <c:showBubbleSize val="0"/>
        </c:dLbls>
        <c:gapWidth val="0"/>
        <c:axId val="219734016"/>
        <c:axId val="231259456"/>
      </c:barChart>
      <c:catAx>
        <c:axId val="219734016"/>
        <c:scaling>
          <c:orientation val="minMax"/>
        </c:scaling>
        <c:delete val="0"/>
        <c:axPos val="l"/>
        <c:majorTickMark val="none"/>
        <c:minorTickMark val="none"/>
        <c:tickLblPos val="none"/>
        <c:spPr>
          <a:ln>
            <a:noFill/>
          </a:ln>
        </c:spPr>
        <c:crossAx val="231259456"/>
        <c:crosses val="autoZero"/>
        <c:auto val="1"/>
        <c:lblAlgn val="ctr"/>
        <c:lblOffset val="100"/>
        <c:noMultiLvlLbl val="0"/>
      </c:catAx>
      <c:valAx>
        <c:axId val="23125945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40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C825-4794-B806-4AA8D1746D1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C825-4794-B806-4AA8D1746D1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'Report(11)'!$P$40:$P$49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C825-4794-B806-4AA8D1746D19}"/>
            </c:ext>
          </c:extLst>
        </c:ser>
        <c:dLbls>
          <c:showLegendKey val="0"/>
          <c:showVal val="0"/>
          <c:showCatName val="0"/>
          <c:showSerName val="0"/>
          <c:showPercent val="0"/>
          <c:showBubbleSize val="0"/>
        </c:dLbls>
        <c:axId val="219735552"/>
        <c:axId val="193513152"/>
      </c:radarChart>
      <c:catAx>
        <c:axId val="219735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3513152"/>
        <c:crosses val="autoZero"/>
        <c:auto val="0"/>
        <c:lblAlgn val="ctr"/>
        <c:lblOffset val="100"/>
        <c:noMultiLvlLbl val="0"/>
      </c:catAx>
      <c:valAx>
        <c:axId val="19351315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5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49E-4443-9A4E-2825EC628E27}"/>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49E-4443-9A4E-2825EC628E27}"/>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data!$KN$2:$KN$49756</c:f>
              <c:numCache>
                <c:formatCode>General</c:formatCode>
                <c:ptCount val="49755"/>
                <c:pt idx="0">
                  <c:v>50</c:v>
                </c:pt>
                <c:pt idx="1">
                  <c:v>50</c:v>
                </c:pt>
              </c:numCache>
            </c:numRef>
          </c:xVal>
          <c:yVal>
            <c:numRef>
              <c:f>data!$KO$2:$KO$49756</c:f>
              <c:numCache>
                <c:formatCode>General</c:formatCode>
                <c:ptCount val="49755"/>
                <c:pt idx="0">
                  <c:v>50</c:v>
                </c:pt>
                <c:pt idx="1">
                  <c:v>50</c:v>
                </c:pt>
              </c:numCache>
            </c:numRef>
          </c:yVal>
          <c:smooth val="0"/>
          <c:extLst>
            <c:ext xmlns:c16="http://schemas.microsoft.com/office/drawing/2014/chart" uri="{C3380CC4-5D6E-409C-BE32-E72D297353CC}">
              <c16:uniqueId val="{00000002-549E-4443-9A4E-2825EC628E27}"/>
            </c:ext>
          </c:extLst>
        </c:ser>
        <c:ser>
          <c:idx val="5"/>
          <c:order val="5"/>
          <c:tx>
            <c:strRef>
              <c:f>data_info!$HN$55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data_info!$HN$50</c:f>
              <c:numCache>
                <c:formatCode>0.00_ </c:formatCode>
                <c:ptCount val="1"/>
                <c:pt idx="0">
                  <c:v>50</c:v>
                </c:pt>
              </c:numCache>
            </c:numRef>
          </c:xVal>
          <c:yVal>
            <c:numRef>
              <c:f>data_info!$HN$51</c:f>
              <c:numCache>
                <c:formatCode>0.00_ </c:formatCode>
                <c:ptCount val="1"/>
                <c:pt idx="0">
                  <c:v>50</c:v>
                </c:pt>
              </c:numCache>
            </c:numRef>
          </c:yVal>
          <c:smooth val="0"/>
          <c:extLst>
            <c:ext xmlns:c16="http://schemas.microsoft.com/office/drawing/2014/chart" uri="{C3380CC4-5D6E-409C-BE32-E72D297353CC}">
              <c16:uniqueId val="{00000003-549E-4443-9A4E-2825EC628E27}"/>
            </c:ext>
          </c:extLst>
        </c:ser>
        <c:dLbls>
          <c:showLegendKey val="0"/>
          <c:showVal val="0"/>
          <c:showCatName val="0"/>
          <c:showSerName val="0"/>
          <c:showPercent val="0"/>
          <c:showBubbleSize val="0"/>
        </c:dLbls>
        <c:axId val="193514304"/>
        <c:axId val="1935148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(50.8 , 0)
나른한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49E-4443-9A4E-2825EC628E27}"/>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49E-4443-9A4E-2825EC628E27}"/>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50.763960542324327</c:v>
                      </c:pt>
                    </c:numCache>
                  </c:numRef>
                </c:xVal>
                <c:yVal>
                  <c:numRef>
                    <c:extLst>
                      <c:ext uri="{02D57815-91ED-43cb-92C2-25804820EDAC}">
                        <c15:formulaRef>
                          <c15:sqref>info!$W$20:$W$21</c15:sqref>
                        </c15:formulaRef>
                      </c:ext>
                    </c:extLst>
                    <c:numCache>
                      <c:formatCode>General</c:formatCode>
                      <c:ptCount val="2"/>
                      <c:pt idx="0">
                        <c:v>50</c:v>
                      </c:pt>
                      <c:pt idx="1">
                        <c:v>0</c:v>
                      </c:pt>
                    </c:numCache>
                  </c:numRef>
                </c:yVal>
                <c:smooth val="0"/>
                <c:extLst>
                  <c:ext xmlns:c16="http://schemas.microsoft.com/office/drawing/2014/chart" uri="{C3380CC4-5D6E-409C-BE32-E72D297353CC}">
                    <c16:uniqueId val="{00000006-549E-4443-9A4E-2825EC628E27}"/>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(0 , 0)</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49E-4443-9A4E-2825EC628E27}"/>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0</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100</c:v>
                      </c:pt>
                    </c:numCache>
                  </c:numRef>
                </c:yVal>
                <c:smooth val="0"/>
                <c:extLst xmlns:c15="http://schemas.microsoft.com/office/drawing/2012/chart">
                  <c:ext xmlns:c16="http://schemas.microsoft.com/office/drawing/2014/chart" uri="{C3380CC4-5D6E-409C-BE32-E72D297353CC}">
                    <c16:uniqueId val="{00000008-549E-4443-9A4E-2825EC628E27}"/>
                  </c:ext>
                </c:extLst>
              </c15:ser>
            </c15:filteredScatterSeries>
          </c:ext>
        </c:extLst>
      </c:scatterChart>
      <c:valAx>
        <c:axId val="1935143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3514880"/>
        <c:crossesAt val="50"/>
        <c:crossBetween val="midCat"/>
        <c:majorUnit val="50"/>
      </c:valAx>
      <c:valAx>
        <c:axId val="1935148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35143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5A7-41D1-887B-5245628116F8}"/>
              </c:ext>
            </c:extLst>
          </c:dPt>
          <c:dLbls>
            <c:delete val="1"/>
          </c:dLbls>
          <c:val>
            <c:numRef>
              <c:f>'Report(11)'!$K$33</c:f>
              <c:numCache>
                <c:formatCode>0.0_ </c:formatCode>
                <c:ptCount val="1"/>
                <c:pt idx="0">
                  <c:v>50</c:v>
                </c:pt>
              </c:numCache>
            </c:numRef>
          </c:val>
          <c:extLst>
            <c:ext xmlns:c16="http://schemas.microsoft.com/office/drawing/2014/chart" uri="{C3380CC4-5D6E-409C-BE32-E72D297353CC}">
              <c16:uniqueId val="{00000002-85A7-41D1-887B-5245628116F8}"/>
            </c:ext>
          </c:extLst>
        </c:ser>
        <c:dLbls>
          <c:showLegendKey val="0"/>
          <c:showVal val="1"/>
          <c:showCatName val="0"/>
          <c:showSerName val="0"/>
          <c:showPercent val="0"/>
          <c:showBubbleSize val="0"/>
        </c:dLbls>
        <c:gapWidth val="0"/>
        <c:axId val="219736576"/>
        <c:axId val="193517184"/>
      </c:barChart>
      <c:catAx>
        <c:axId val="219736576"/>
        <c:scaling>
          <c:orientation val="minMax"/>
        </c:scaling>
        <c:delete val="0"/>
        <c:axPos val="l"/>
        <c:majorTickMark val="none"/>
        <c:minorTickMark val="none"/>
        <c:tickLblPos val="none"/>
        <c:spPr>
          <a:ln>
            <a:noFill/>
          </a:ln>
        </c:spPr>
        <c:crossAx val="193517184"/>
        <c:crosses val="autoZero"/>
        <c:auto val="1"/>
        <c:lblAlgn val="ctr"/>
        <c:lblOffset val="100"/>
        <c:noMultiLvlLbl val="0"/>
      </c:catAx>
      <c:valAx>
        <c:axId val="19351718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6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4D0-429E-8FFE-735A060C6750}"/>
              </c:ext>
            </c:extLst>
          </c:dPt>
          <c:dLbls>
            <c:delete val="1"/>
          </c:dLbls>
          <c:val>
            <c:numRef>
              <c:f>'Report(11)'!$C$33</c:f>
              <c:numCache>
                <c:formatCode>0.0_ </c:formatCode>
                <c:ptCount val="1"/>
                <c:pt idx="0">
                  <c:v>50</c:v>
                </c:pt>
              </c:numCache>
            </c:numRef>
          </c:val>
          <c:extLst>
            <c:ext xmlns:c16="http://schemas.microsoft.com/office/drawing/2014/chart" uri="{C3380CC4-5D6E-409C-BE32-E72D297353CC}">
              <c16:uniqueId val="{00000002-54D0-429E-8FFE-735A060C6750}"/>
            </c:ext>
          </c:extLst>
        </c:ser>
        <c:dLbls>
          <c:showLegendKey val="0"/>
          <c:showVal val="1"/>
          <c:showCatName val="0"/>
          <c:showSerName val="0"/>
          <c:showPercent val="0"/>
          <c:showBubbleSize val="0"/>
        </c:dLbls>
        <c:gapWidth val="0"/>
        <c:axId val="219737088"/>
        <c:axId val="193518912"/>
      </c:barChart>
      <c:catAx>
        <c:axId val="219737088"/>
        <c:scaling>
          <c:orientation val="minMax"/>
        </c:scaling>
        <c:delete val="0"/>
        <c:axPos val="l"/>
        <c:majorTickMark val="none"/>
        <c:minorTickMark val="none"/>
        <c:tickLblPos val="none"/>
        <c:spPr>
          <a:ln>
            <a:noFill/>
          </a:ln>
        </c:spPr>
        <c:crossAx val="193518912"/>
        <c:crosses val="autoZero"/>
        <c:auto val="1"/>
        <c:lblAlgn val="ctr"/>
        <c:lblOffset val="100"/>
        <c:noMultiLvlLbl val="0"/>
      </c:catAx>
      <c:valAx>
        <c:axId val="1935189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70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D2B1-4791-931B-EBF34371215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D2B1-4791-931B-EBF34371215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2B1-4791-931B-EBF343712159}"/>
            </c:ext>
          </c:extLst>
        </c:ser>
        <c:dLbls>
          <c:showLegendKey val="0"/>
          <c:showVal val="0"/>
          <c:showCatName val="0"/>
          <c:showSerName val="0"/>
          <c:showPercent val="0"/>
          <c:showBubbleSize val="0"/>
        </c:dLbls>
        <c:axId val="219737600"/>
        <c:axId val="231499456"/>
      </c:radarChart>
      <c:catAx>
        <c:axId val="21973760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499456"/>
        <c:crosses val="autoZero"/>
        <c:auto val="0"/>
        <c:lblAlgn val="ctr"/>
        <c:lblOffset val="100"/>
        <c:noMultiLvlLbl val="0"/>
      </c:catAx>
      <c:valAx>
        <c:axId val="23149945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760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FB4-4CC0-A908-5E88DC97706F}"/>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FB4-4CC0-A908-5E88DC97706F}"/>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data!$LN$2:$LN$49756</c:f>
              <c:numCache>
                <c:formatCode>General</c:formatCode>
                <c:ptCount val="49755"/>
                <c:pt idx="0">
                  <c:v>50</c:v>
                </c:pt>
                <c:pt idx="1">
                  <c:v>50</c:v>
                </c:pt>
              </c:numCache>
            </c:numRef>
          </c:xVal>
          <c:yVal>
            <c:numRef>
              <c:f>data!$LO$2:$LO$49756</c:f>
              <c:numCache>
                <c:formatCode>General</c:formatCode>
                <c:ptCount val="49755"/>
                <c:pt idx="0">
                  <c:v>50</c:v>
                </c:pt>
                <c:pt idx="1">
                  <c:v>50</c:v>
                </c:pt>
              </c:numCache>
            </c:numRef>
          </c:yVal>
          <c:smooth val="0"/>
          <c:extLst>
            <c:ext xmlns:c16="http://schemas.microsoft.com/office/drawing/2014/chart" uri="{C3380CC4-5D6E-409C-BE32-E72D297353CC}">
              <c16:uniqueId val="{00000002-9FB4-4CC0-A908-5E88DC97706F}"/>
            </c:ext>
          </c:extLst>
        </c:ser>
        <c:ser>
          <c:idx val="5"/>
          <c:order val="5"/>
          <c:tx>
            <c:strRef>
              <c:f>data_info!$IH$55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data_info!$IH$50</c:f>
              <c:numCache>
                <c:formatCode>0.00_ </c:formatCode>
                <c:ptCount val="1"/>
                <c:pt idx="0">
                  <c:v>50</c:v>
                </c:pt>
              </c:numCache>
            </c:numRef>
          </c:xVal>
          <c:yVal>
            <c:numRef>
              <c:f>data_info!$IH$51</c:f>
              <c:numCache>
                <c:formatCode>0.00_ </c:formatCode>
                <c:ptCount val="1"/>
                <c:pt idx="0">
                  <c:v>50</c:v>
                </c:pt>
              </c:numCache>
            </c:numRef>
          </c:yVal>
          <c:smooth val="0"/>
          <c:extLst>
            <c:ext xmlns:c16="http://schemas.microsoft.com/office/drawing/2014/chart" uri="{C3380CC4-5D6E-409C-BE32-E72D297353CC}">
              <c16:uniqueId val="{00000003-9FB4-4CC0-A908-5E88DC97706F}"/>
            </c:ext>
          </c:extLst>
        </c:ser>
        <c:dLbls>
          <c:showLegendKey val="0"/>
          <c:showVal val="0"/>
          <c:showCatName val="0"/>
          <c:showSerName val="0"/>
          <c:showPercent val="0"/>
          <c:showBubbleSize val="0"/>
        </c:dLbls>
        <c:axId val="231501184"/>
        <c:axId val="23150176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(50.8 , 0)
나른한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FB4-4CC0-A908-5E88DC97706F}"/>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FB4-4CC0-A908-5E88DC97706F}"/>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50.763960542324327</c:v>
                      </c:pt>
                    </c:numCache>
                  </c:numRef>
                </c:xVal>
                <c:yVal>
                  <c:numRef>
                    <c:extLst>
                      <c:ext uri="{02D57815-91ED-43cb-92C2-25804820EDAC}">
                        <c15:formulaRef>
                          <c15:sqref>info!$W$20:$W$21</c15:sqref>
                        </c15:formulaRef>
                      </c:ext>
                    </c:extLst>
                    <c:numCache>
                      <c:formatCode>General</c:formatCode>
                      <c:ptCount val="2"/>
                      <c:pt idx="0">
                        <c:v>50</c:v>
                      </c:pt>
                      <c:pt idx="1">
                        <c:v>0</c:v>
                      </c:pt>
                    </c:numCache>
                  </c:numRef>
                </c:yVal>
                <c:smooth val="0"/>
                <c:extLst>
                  <c:ext xmlns:c16="http://schemas.microsoft.com/office/drawing/2014/chart" uri="{C3380CC4-5D6E-409C-BE32-E72D297353CC}">
                    <c16:uniqueId val="{00000006-9FB4-4CC0-A908-5E88DC97706F}"/>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(0 , 0)</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FB4-4CC0-A908-5E88DC97706F}"/>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0</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100</c:v>
                      </c:pt>
                    </c:numCache>
                  </c:numRef>
                </c:yVal>
                <c:smooth val="0"/>
                <c:extLst xmlns:c15="http://schemas.microsoft.com/office/drawing/2012/chart">
                  <c:ext xmlns:c16="http://schemas.microsoft.com/office/drawing/2014/chart" uri="{C3380CC4-5D6E-409C-BE32-E72D297353CC}">
                    <c16:uniqueId val="{00000008-9FB4-4CC0-A908-5E88DC97706F}"/>
                  </c:ext>
                </c:extLst>
              </c15:ser>
            </c15:filteredScatterSeries>
          </c:ext>
        </c:extLst>
      </c:scatterChart>
      <c:valAx>
        <c:axId val="23150118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501760"/>
        <c:crossesAt val="50"/>
        <c:crossBetween val="midCat"/>
        <c:majorUnit val="50"/>
      </c:valAx>
      <c:valAx>
        <c:axId val="23150176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50118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0AA6-42F1-9519-54B9B6665132}"/>
              </c:ext>
            </c:extLst>
          </c:dPt>
          <c:dLbls>
            <c:delete val="1"/>
          </c:dLbls>
          <c:val>
            <c:numRef>
              <c:f>'Report(12)'!$K$33</c:f>
              <c:numCache>
                <c:formatCode>0.0_ </c:formatCode>
                <c:ptCount val="1"/>
                <c:pt idx="0">
                  <c:v>50</c:v>
                </c:pt>
              </c:numCache>
            </c:numRef>
          </c:val>
          <c:extLst>
            <c:ext xmlns:c16="http://schemas.microsoft.com/office/drawing/2014/chart" uri="{C3380CC4-5D6E-409C-BE32-E72D297353CC}">
              <c16:uniqueId val="{00000002-0AA6-42F1-9519-54B9B6665132}"/>
            </c:ext>
          </c:extLst>
        </c:ser>
        <c:dLbls>
          <c:showLegendKey val="0"/>
          <c:showVal val="1"/>
          <c:showCatName val="0"/>
          <c:showSerName val="0"/>
          <c:showPercent val="0"/>
          <c:showBubbleSize val="0"/>
        </c:dLbls>
        <c:gapWidth val="0"/>
        <c:axId val="233199616"/>
        <c:axId val="231504064"/>
      </c:barChart>
      <c:catAx>
        <c:axId val="233199616"/>
        <c:scaling>
          <c:orientation val="minMax"/>
        </c:scaling>
        <c:delete val="0"/>
        <c:axPos val="l"/>
        <c:majorTickMark val="none"/>
        <c:minorTickMark val="none"/>
        <c:tickLblPos val="none"/>
        <c:spPr>
          <a:ln>
            <a:noFill/>
          </a:ln>
        </c:spPr>
        <c:crossAx val="231504064"/>
        <c:crosses val="autoZero"/>
        <c:auto val="1"/>
        <c:lblAlgn val="ctr"/>
        <c:lblOffset val="100"/>
        <c:noMultiLvlLbl val="0"/>
      </c:catAx>
      <c:valAx>
        <c:axId val="2315040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1996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B00F-4B1E-BB03-E041A4BB3F44}"/>
              </c:ext>
            </c:extLst>
          </c:dPt>
          <c:dLbls>
            <c:delete val="1"/>
          </c:dLbls>
          <c:val>
            <c:numRef>
              <c:f>'Report(12)'!$C$33</c:f>
              <c:numCache>
                <c:formatCode>0.0_ </c:formatCode>
                <c:ptCount val="1"/>
                <c:pt idx="0">
                  <c:v>50</c:v>
                </c:pt>
              </c:numCache>
            </c:numRef>
          </c:val>
          <c:extLst>
            <c:ext xmlns:c16="http://schemas.microsoft.com/office/drawing/2014/chart" uri="{C3380CC4-5D6E-409C-BE32-E72D297353CC}">
              <c16:uniqueId val="{00000002-B00F-4B1E-BB03-E041A4BB3F44}"/>
            </c:ext>
          </c:extLst>
        </c:ser>
        <c:dLbls>
          <c:showLegendKey val="0"/>
          <c:showVal val="1"/>
          <c:showCatName val="0"/>
          <c:showSerName val="0"/>
          <c:showPercent val="0"/>
          <c:showBubbleSize val="0"/>
        </c:dLbls>
        <c:gapWidth val="0"/>
        <c:axId val="233200128"/>
        <c:axId val="233160704"/>
      </c:barChart>
      <c:catAx>
        <c:axId val="233200128"/>
        <c:scaling>
          <c:orientation val="minMax"/>
        </c:scaling>
        <c:delete val="0"/>
        <c:axPos val="l"/>
        <c:majorTickMark val="none"/>
        <c:minorTickMark val="none"/>
        <c:tickLblPos val="none"/>
        <c:spPr>
          <a:ln>
            <a:noFill/>
          </a:ln>
        </c:spPr>
        <c:crossAx val="233160704"/>
        <c:crosses val="autoZero"/>
        <c:auto val="1"/>
        <c:lblAlgn val="ctr"/>
        <c:lblOffset val="100"/>
        <c:noMultiLvlLbl val="0"/>
      </c:catAx>
      <c:valAx>
        <c:axId val="2331607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20012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file:///C:\Users\sihan\OneDrive\&#47928;&#49436;\&#47560;&#51020;&#47116;&#51592;\Maumlenz\database\vision\2025\5\2\vision%5eCuN3%5e1%5e1%5e\2025-05-02%2014_43_26_1_src_F.png" TargetMode="Externa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image" Target="file:///C:\Users\sihan\OneDrive\&#47928;&#49436;\&#47560;&#51020;&#47116;&#51592;\Maumlenz\database\vision\2025\5\2\vision%5eCuN3%5e1%5e1%5e\2025-05-02%2014_43_26_1_src_F.png" TargetMode="External"/><Relationship Id="rId5" Type="http://schemas.openxmlformats.org/officeDocument/2006/relationships/chart" Target="../charts/chart18.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30.xml"/></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31.xml"/></Relationships>
</file>

<file path=xl/drawings/_rels/drawing1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32.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45.xml"/><Relationship Id="rId18" Type="http://schemas.openxmlformats.org/officeDocument/2006/relationships/chart" Target="../charts/chart50.xml"/><Relationship Id="rId26" Type="http://schemas.openxmlformats.org/officeDocument/2006/relationships/chart" Target="../charts/chart58.xml"/><Relationship Id="rId39" Type="http://schemas.openxmlformats.org/officeDocument/2006/relationships/chart" Target="../charts/chart71.xml"/><Relationship Id="rId21" Type="http://schemas.openxmlformats.org/officeDocument/2006/relationships/chart" Target="../charts/chart53.xml"/><Relationship Id="rId34" Type="http://schemas.openxmlformats.org/officeDocument/2006/relationships/chart" Target="../charts/chart66.xml"/><Relationship Id="rId42" Type="http://schemas.openxmlformats.org/officeDocument/2006/relationships/chart" Target="../charts/chart74.xml"/><Relationship Id="rId7" Type="http://schemas.openxmlformats.org/officeDocument/2006/relationships/chart" Target="../charts/chart39.xml"/><Relationship Id="rId2" Type="http://schemas.openxmlformats.org/officeDocument/2006/relationships/chart" Target="../charts/chart34.xml"/><Relationship Id="rId16" Type="http://schemas.openxmlformats.org/officeDocument/2006/relationships/chart" Target="../charts/chart48.xml"/><Relationship Id="rId20" Type="http://schemas.openxmlformats.org/officeDocument/2006/relationships/chart" Target="../charts/chart52.xml"/><Relationship Id="rId29" Type="http://schemas.openxmlformats.org/officeDocument/2006/relationships/chart" Target="../charts/chart61.xml"/><Relationship Id="rId41" Type="http://schemas.openxmlformats.org/officeDocument/2006/relationships/chart" Target="../charts/chart73.xml"/><Relationship Id="rId1" Type="http://schemas.openxmlformats.org/officeDocument/2006/relationships/chart" Target="../charts/chart33.xml"/><Relationship Id="rId6" Type="http://schemas.openxmlformats.org/officeDocument/2006/relationships/chart" Target="../charts/chart38.xml"/><Relationship Id="rId11" Type="http://schemas.openxmlformats.org/officeDocument/2006/relationships/chart" Target="../charts/chart43.xml"/><Relationship Id="rId24" Type="http://schemas.openxmlformats.org/officeDocument/2006/relationships/chart" Target="../charts/chart56.xml"/><Relationship Id="rId32" Type="http://schemas.openxmlformats.org/officeDocument/2006/relationships/chart" Target="../charts/chart64.xml"/><Relationship Id="rId37" Type="http://schemas.openxmlformats.org/officeDocument/2006/relationships/chart" Target="../charts/chart69.xml"/><Relationship Id="rId40" Type="http://schemas.openxmlformats.org/officeDocument/2006/relationships/chart" Target="../charts/chart72.xml"/><Relationship Id="rId5" Type="http://schemas.openxmlformats.org/officeDocument/2006/relationships/chart" Target="../charts/chart37.xml"/><Relationship Id="rId15" Type="http://schemas.openxmlformats.org/officeDocument/2006/relationships/chart" Target="../charts/chart47.xml"/><Relationship Id="rId23" Type="http://schemas.openxmlformats.org/officeDocument/2006/relationships/chart" Target="../charts/chart55.xml"/><Relationship Id="rId28" Type="http://schemas.openxmlformats.org/officeDocument/2006/relationships/chart" Target="../charts/chart60.xml"/><Relationship Id="rId36" Type="http://schemas.openxmlformats.org/officeDocument/2006/relationships/chart" Target="../charts/chart68.xml"/><Relationship Id="rId10" Type="http://schemas.openxmlformats.org/officeDocument/2006/relationships/chart" Target="../charts/chart42.xml"/><Relationship Id="rId19" Type="http://schemas.openxmlformats.org/officeDocument/2006/relationships/chart" Target="../charts/chart51.xml"/><Relationship Id="rId31" Type="http://schemas.openxmlformats.org/officeDocument/2006/relationships/chart" Target="../charts/chart63.xml"/><Relationship Id="rId4" Type="http://schemas.openxmlformats.org/officeDocument/2006/relationships/chart" Target="../charts/chart36.xml"/><Relationship Id="rId9" Type="http://schemas.openxmlformats.org/officeDocument/2006/relationships/chart" Target="../charts/chart41.xml"/><Relationship Id="rId14" Type="http://schemas.openxmlformats.org/officeDocument/2006/relationships/chart" Target="../charts/chart46.xml"/><Relationship Id="rId22" Type="http://schemas.openxmlformats.org/officeDocument/2006/relationships/chart" Target="../charts/chart54.xml"/><Relationship Id="rId27" Type="http://schemas.openxmlformats.org/officeDocument/2006/relationships/chart" Target="../charts/chart59.xml"/><Relationship Id="rId30" Type="http://schemas.openxmlformats.org/officeDocument/2006/relationships/chart" Target="../charts/chart62.xml"/><Relationship Id="rId35" Type="http://schemas.openxmlformats.org/officeDocument/2006/relationships/chart" Target="../charts/chart67.xml"/><Relationship Id="rId8" Type="http://schemas.openxmlformats.org/officeDocument/2006/relationships/chart" Target="../charts/chart40.xml"/><Relationship Id="rId3" Type="http://schemas.openxmlformats.org/officeDocument/2006/relationships/chart" Target="../charts/chart35.xml"/><Relationship Id="rId12" Type="http://schemas.openxmlformats.org/officeDocument/2006/relationships/chart" Target="../charts/chart44.xml"/><Relationship Id="rId17" Type="http://schemas.openxmlformats.org/officeDocument/2006/relationships/chart" Target="../charts/chart49.xml"/><Relationship Id="rId25" Type="http://schemas.openxmlformats.org/officeDocument/2006/relationships/chart" Target="../charts/chart57.xml"/><Relationship Id="rId33" Type="http://schemas.openxmlformats.org/officeDocument/2006/relationships/chart" Target="../charts/chart65.xml"/><Relationship Id="rId38" Type="http://schemas.openxmlformats.org/officeDocument/2006/relationships/chart" Target="../charts/chart70.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78.xml"/><Relationship Id="rId2" Type="http://schemas.openxmlformats.org/officeDocument/2006/relationships/chart" Target="../charts/chart77.xml"/><Relationship Id="rId1" Type="http://schemas.openxmlformats.org/officeDocument/2006/relationships/chart" Target="../charts/chart76.xml"/><Relationship Id="rId4" Type="http://schemas.openxmlformats.org/officeDocument/2006/relationships/chart" Target="../charts/chart79.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82.xml"/><Relationship Id="rId2" Type="http://schemas.openxmlformats.org/officeDocument/2006/relationships/chart" Target="../charts/chart81.xml"/><Relationship Id="rId1" Type="http://schemas.openxmlformats.org/officeDocument/2006/relationships/chart" Target="../charts/chart80.xml"/><Relationship Id="rId4" Type="http://schemas.openxmlformats.org/officeDocument/2006/relationships/chart" Target="../charts/chart83.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86.xml"/><Relationship Id="rId2" Type="http://schemas.openxmlformats.org/officeDocument/2006/relationships/chart" Target="../charts/chart85.xml"/><Relationship Id="rId1" Type="http://schemas.openxmlformats.org/officeDocument/2006/relationships/chart" Target="../charts/chart84.xml"/><Relationship Id="rId4" Type="http://schemas.openxmlformats.org/officeDocument/2006/relationships/chart" Target="../charts/chart87.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90.xml"/><Relationship Id="rId2" Type="http://schemas.openxmlformats.org/officeDocument/2006/relationships/chart" Target="../charts/chart89.xml"/><Relationship Id="rId1" Type="http://schemas.openxmlformats.org/officeDocument/2006/relationships/chart" Target="../charts/chart88.xml"/><Relationship Id="rId4" Type="http://schemas.openxmlformats.org/officeDocument/2006/relationships/chart" Target="../charts/chart91.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4.xml"/><Relationship Id="rId2" Type="http://schemas.openxmlformats.org/officeDocument/2006/relationships/chart" Target="../charts/chart93.xml"/><Relationship Id="rId1" Type="http://schemas.openxmlformats.org/officeDocument/2006/relationships/chart" Target="../charts/chart92.xml"/><Relationship Id="rId4" Type="http://schemas.openxmlformats.org/officeDocument/2006/relationships/chart" Target="../charts/chart95.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98.xml"/><Relationship Id="rId2" Type="http://schemas.openxmlformats.org/officeDocument/2006/relationships/chart" Target="../charts/chart97.xml"/><Relationship Id="rId1" Type="http://schemas.openxmlformats.org/officeDocument/2006/relationships/chart" Target="../charts/chart96.xml"/><Relationship Id="rId4" Type="http://schemas.openxmlformats.org/officeDocument/2006/relationships/chart" Target="../charts/chart99.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02.xml"/><Relationship Id="rId2" Type="http://schemas.openxmlformats.org/officeDocument/2006/relationships/chart" Target="../charts/chart101.xml"/><Relationship Id="rId1" Type="http://schemas.openxmlformats.org/officeDocument/2006/relationships/chart" Target="../charts/chart100.xml"/><Relationship Id="rId4" Type="http://schemas.openxmlformats.org/officeDocument/2006/relationships/chart" Target="../charts/chart103.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106.xml"/><Relationship Id="rId2" Type="http://schemas.openxmlformats.org/officeDocument/2006/relationships/chart" Target="../charts/chart105.xml"/><Relationship Id="rId1" Type="http://schemas.openxmlformats.org/officeDocument/2006/relationships/chart" Target="../charts/chart104.xml"/><Relationship Id="rId4" Type="http://schemas.openxmlformats.org/officeDocument/2006/relationships/chart" Target="../charts/chart107.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110.xml"/><Relationship Id="rId2" Type="http://schemas.openxmlformats.org/officeDocument/2006/relationships/chart" Target="../charts/chart109.xml"/><Relationship Id="rId1" Type="http://schemas.openxmlformats.org/officeDocument/2006/relationships/chart" Target="../charts/chart108.xml"/><Relationship Id="rId4" Type="http://schemas.openxmlformats.org/officeDocument/2006/relationships/chart" Target="../charts/chart111.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114.xml"/><Relationship Id="rId2" Type="http://schemas.openxmlformats.org/officeDocument/2006/relationships/chart" Target="../charts/chart113.xml"/><Relationship Id="rId1" Type="http://schemas.openxmlformats.org/officeDocument/2006/relationships/chart" Target="../charts/chart112.xml"/><Relationship Id="rId4" Type="http://schemas.openxmlformats.org/officeDocument/2006/relationships/chart" Target="../charts/chart115.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118.xml"/><Relationship Id="rId2" Type="http://schemas.openxmlformats.org/officeDocument/2006/relationships/chart" Target="../charts/chart117.xml"/><Relationship Id="rId1" Type="http://schemas.openxmlformats.org/officeDocument/2006/relationships/chart" Target="../charts/chart116.xml"/><Relationship Id="rId4" Type="http://schemas.openxmlformats.org/officeDocument/2006/relationships/chart" Target="../charts/chart119.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122.xml"/><Relationship Id="rId2" Type="http://schemas.openxmlformats.org/officeDocument/2006/relationships/chart" Target="../charts/chart121.xml"/><Relationship Id="rId1" Type="http://schemas.openxmlformats.org/officeDocument/2006/relationships/chart" Target="../charts/chart120.xml"/><Relationship Id="rId4" Type="http://schemas.openxmlformats.org/officeDocument/2006/relationships/chart" Target="../charts/chart123.xml"/></Relationships>
</file>

<file path=xl/drawings/_rels/drawing29.xml.rels><?xml version="1.0" encoding="UTF-8" standalone="yes"?>
<Relationships xmlns="http://schemas.openxmlformats.org/package/2006/relationships"><Relationship Id="rId3" Type="http://schemas.openxmlformats.org/officeDocument/2006/relationships/chart" Target="../charts/chart126.xml"/><Relationship Id="rId2" Type="http://schemas.openxmlformats.org/officeDocument/2006/relationships/chart" Target="../charts/chart125.xml"/><Relationship Id="rId1" Type="http://schemas.openxmlformats.org/officeDocument/2006/relationships/chart" Target="../charts/chart124.xml"/><Relationship Id="rId4" Type="http://schemas.openxmlformats.org/officeDocument/2006/relationships/chart" Target="../charts/chart127.xml"/></Relationships>
</file>

<file path=xl/drawings/drawing1.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2" name="차트 1">
          <a:extLst>
            <a:ext uri="{FF2B5EF4-FFF2-40B4-BE49-F238E27FC236}">
              <a16:creationId xmlns:a16="http://schemas.microsoft.com/office/drawing/2014/main" id="{C808EBC2-9AE3-497D-9870-3E55FBE1FA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3" name="TextBox 83">
          <a:extLst>
            <a:ext uri="{FF2B5EF4-FFF2-40B4-BE49-F238E27FC236}">
              <a16:creationId xmlns:a16="http://schemas.microsoft.com/office/drawing/2014/main" id="{8DB1723E-B91A-459B-8E9C-DF5DE8203ECA}"/>
            </a:ext>
          </a:extLst>
        </xdr:cNvPr>
        <xdr:cNvSpPr txBox="1"/>
      </xdr:nvSpPr>
      <xdr:spPr bwMode="auto">
        <a:xfrm>
          <a:off x="5893334" y="4216037"/>
          <a:ext cx="218503" cy="241761"/>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 name="직선 화살표 연결선 3">
          <a:extLst>
            <a:ext uri="{FF2B5EF4-FFF2-40B4-BE49-F238E27FC236}">
              <a16:creationId xmlns:a16="http://schemas.microsoft.com/office/drawing/2014/main" id="{EBC03853-B36B-40B3-B30D-03F07B51B40E}"/>
            </a:ext>
          </a:extLst>
        </xdr:cNvPr>
        <xdr:cNvCxnSpPr/>
      </xdr:nvCxnSpPr>
      <xdr:spPr bwMode="auto">
        <a:xfrm flipH="1" flipV="1">
          <a:off x="6068231" y="4377699"/>
          <a:ext cx="291828" cy="321691"/>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5" name="직선 화살표 연결선 4">
          <a:extLst>
            <a:ext uri="{FF2B5EF4-FFF2-40B4-BE49-F238E27FC236}">
              <a16:creationId xmlns:a16="http://schemas.microsoft.com/office/drawing/2014/main" id="{BA231915-8BF2-426A-83CE-A24B30C978BA}"/>
            </a:ext>
          </a:extLst>
        </xdr:cNvPr>
        <xdr:cNvCxnSpPr/>
      </xdr:nvCxnSpPr>
      <xdr:spPr bwMode="auto">
        <a:xfrm flipV="1">
          <a:off x="6383274" y="4377699"/>
          <a:ext cx="277215" cy="327418"/>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6" name="직선 화살표 연결선 5">
          <a:extLst>
            <a:ext uri="{FF2B5EF4-FFF2-40B4-BE49-F238E27FC236}">
              <a16:creationId xmlns:a16="http://schemas.microsoft.com/office/drawing/2014/main" id="{74B46CDB-98BB-4ACE-ABEC-B44C48ECAB67}"/>
            </a:ext>
          </a:extLst>
        </xdr:cNvPr>
        <xdr:cNvCxnSpPr/>
      </xdr:nvCxnSpPr>
      <xdr:spPr bwMode="auto">
        <a:xfrm>
          <a:off x="6383274" y="4705119"/>
          <a:ext cx="424438"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7" name="직선 화살표 연결선 6">
          <a:extLst>
            <a:ext uri="{FF2B5EF4-FFF2-40B4-BE49-F238E27FC236}">
              <a16:creationId xmlns:a16="http://schemas.microsoft.com/office/drawing/2014/main" id="{41FAC562-441D-4D95-A5B3-D6FD0E04E952}"/>
            </a:ext>
          </a:extLst>
        </xdr:cNvPr>
        <xdr:cNvCxnSpPr/>
      </xdr:nvCxnSpPr>
      <xdr:spPr bwMode="auto">
        <a:xfrm flipH="1">
          <a:off x="5979893" y="4705119"/>
          <a:ext cx="39981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8" name="직선 화살표 연결선 7">
          <a:extLst>
            <a:ext uri="{FF2B5EF4-FFF2-40B4-BE49-F238E27FC236}">
              <a16:creationId xmlns:a16="http://schemas.microsoft.com/office/drawing/2014/main" id="{3CAA0D1F-76B9-4591-A207-EC8063EE5AF2}"/>
            </a:ext>
          </a:extLst>
        </xdr:cNvPr>
        <xdr:cNvCxnSpPr/>
      </xdr:nvCxnSpPr>
      <xdr:spPr bwMode="auto">
        <a:xfrm>
          <a:off x="6383274" y="4705119"/>
          <a:ext cx="0" cy="489522"/>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9" name="직선 화살표 연결선 8">
          <a:extLst>
            <a:ext uri="{FF2B5EF4-FFF2-40B4-BE49-F238E27FC236}">
              <a16:creationId xmlns:a16="http://schemas.microsoft.com/office/drawing/2014/main" id="{CBBF6418-4C1A-4C5C-B93D-B945C11A15A8}"/>
            </a:ext>
          </a:extLst>
        </xdr:cNvPr>
        <xdr:cNvCxnSpPr/>
      </xdr:nvCxnSpPr>
      <xdr:spPr bwMode="auto">
        <a:xfrm flipH="1" flipV="1">
          <a:off x="6383274" y="4229379"/>
          <a:ext cx="9913" cy="489085"/>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10" name="직선 화살표 연결선 9">
          <a:extLst>
            <a:ext uri="{FF2B5EF4-FFF2-40B4-BE49-F238E27FC236}">
              <a16:creationId xmlns:a16="http://schemas.microsoft.com/office/drawing/2014/main" id="{90B0EF03-4A33-4318-B6CE-A932B1EAE2CF}"/>
            </a:ext>
          </a:extLst>
        </xdr:cNvPr>
        <xdr:cNvCxnSpPr/>
      </xdr:nvCxnSpPr>
      <xdr:spPr bwMode="auto">
        <a:xfrm flipH="1">
          <a:off x="6122633" y="4705119"/>
          <a:ext cx="261315" cy="30850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11" name="직선 화살표 연결선 10">
          <a:extLst>
            <a:ext uri="{FF2B5EF4-FFF2-40B4-BE49-F238E27FC236}">
              <a16:creationId xmlns:a16="http://schemas.microsoft.com/office/drawing/2014/main" id="{C5EDDC41-D9B3-45AE-AEB7-FB52ED2B5019}"/>
            </a:ext>
          </a:extLst>
        </xdr:cNvPr>
        <xdr:cNvCxnSpPr/>
      </xdr:nvCxnSpPr>
      <xdr:spPr bwMode="auto">
        <a:xfrm>
          <a:off x="6420388" y="4781388"/>
          <a:ext cx="267300" cy="246505"/>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12" name="TextBox 83">
          <a:extLst>
            <a:ext uri="{FF2B5EF4-FFF2-40B4-BE49-F238E27FC236}">
              <a16:creationId xmlns:a16="http://schemas.microsoft.com/office/drawing/2014/main" id="{B3021333-CDAD-4B1D-AFDD-DE84E33E3AE1}"/>
            </a:ext>
          </a:extLst>
        </xdr:cNvPr>
        <xdr:cNvSpPr txBox="1"/>
      </xdr:nvSpPr>
      <xdr:spPr bwMode="auto">
        <a:xfrm>
          <a:off x="6201129" y="3991270"/>
          <a:ext cx="398003" cy="31609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13" name="TextBox 83">
          <a:extLst>
            <a:ext uri="{FF2B5EF4-FFF2-40B4-BE49-F238E27FC236}">
              <a16:creationId xmlns:a16="http://schemas.microsoft.com/office/drawing/2014/main" id="{CEE8A9BE-F0ED-4125-879F-8512F66E2AD5}"/>
            </a:ext>
          </a:extLst>
        </xdr:cNvPr>
        <xdr:cNvSpPr txBox="1"/>
      </xdr:nvSpPr>
      <xdr:spPr bwMode="auto">
        <a:xfrm>
          <a:off x="6606639" y="4174847"/>
          <a:ext cx="239223" cy="30125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14" name="TextBox 83">
          <a:extLst>
            <a:ext uri="{FF2B5EF4-FFF2-40B4-BE49-F238E27FC236}">
              <a16:creationId xmlns:a16="http://schemas.microsoft.com/office/drawing/2014/main" id="{710CF0E5-71C2-4437-9254-CD6A99EE8E0C}"/>
            </a:ext>
          </a:extLst>
        </xdr:cNvPr>
        <xdr:cNvSpPr txBox="1"/>
      </xdr:nvSpPr>
      <xdr:spPr bwMode="auto">
        <a:xfrm>
          <a:off x="6733641" y="4572783"/>
          <a:ext cx="362484"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15" name="TextBox 83">
          <a:extLst>
            <a:ext uri="{FF2B5EF4-FFF2-40B4-BE49-F238E27FC236}">
              <a16:creationId xmlns:a16="http://schemas.microsoft.com/office/drawing/2014/main" id="{599D3659-2B8B-40B5-B71D-9DD0ABF818C9}"/>
            </a:ext>
          </a:extLst>
        </xdr:cNvPr>
        <xdr:cNvSpPr txBox="1"/>
      </xdr:nvSpPr>
      <xdr:spPr bwMode="auto">
        <a:xfrm>
          <a:off x="6631295" y="4951892"/>
          <a:ext cx="239223" cy="31554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16" name="TextBox 83">
          <a:extLst>
            <a:ext uri="{FF2B5EF4-FFF2-40B4-BE49-F238E27FC236}">
              <a16:creationId xmlns:a16="http://schemas.microsoft.com/office/drawing/2014/main" id="{66BB3E3B-AA68-431D-910B-60CC0D38C5E5}"/>
            </a:ext>
          </a:extLst>
        </xdr:cNvPr>
        <xdr:cNvSpPr txBox="1"/>
      </xdr:nvSpPr>
      <xdr:spPr bwMode="auto">
        <a:xfrm>
          <a:off x="6201124" y="5155906"/>
          <a:ext cx="434203" cy="30191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17" name="TextBox 83">
          <a:extLst>
            <a:ext uri="{FF2B5EF4-FFF2-40B4-BE49-F238E27FC236}">
              <a16:creationId xmlns:a16="http://schemas.microsoft.com/office/drawing/2014/main" id="{B1F4923B-F35E-4E4E-8E80-4E8A050B1065}"/>
            </a:ext>
          </a:extLst>
        </xdr:cNvPr>
        <xdr:cNvSpPr txBox="1"/>
      </xdr:nvSpPr>
      <xdr:spPr bwMode="auto">
        <a:xfrm>
          <a:off x="5926179" y="4907271"/>
          <a:ext cx="240202" cy="314456"/>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18" name="TextBox 83">
          <a:extLst>
            <a:ext uri="{FF2B5EF4-FFF2-40B4-BE49-F238E27FC236}">
              <a16:creationId xmlns:a16="http://schemas.microsoft.com/office/drawing/2014/main" id="{D3A17BBD-4E53-4645-BE60-D8867F731150}"/>
            </a:ext>
          </a:extLst>
        </xdr:cNvPr>
        <xdr:cNvSpPr txBox="1"/>
      </xdr:nvSpPr>
      <xdr:spPr bwMode="auto">
        <a:xfrm>
          <a:off x="5724526" y="4572785"/>
          <a:ext cx="362732"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19" name="pegraphST">
          <a:extLst>
            <a:ext uri="{FF2B5EF4-FFF2-40B4-BE49-F238E27FC236}">
              <a16:creationId xmlns:a16="http://schemas.microsoft.com/office/drawing/2014/main" id="{21B9DD85-8477-4FD9-BC6E-4B19EE7F0A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20" name="차트 8">
          <a:extLst>
            <a:ext uri="{FF2B5EF4-FFF2-40B4-BE49-F238E27FC236}">
              <a16:creationId xmlns:a16="http://schemas.microsoft.com/office/drawing/2014/main" id="{0E52C70E-7731-4762-B68E-A12E2EDB7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1" name="차트 20">
          <a:extLst>
            <a:ext uri="{FF2B5EF4-FFF2-40B4-BE49-F238E27FC236}">
              <a16:creationId xmlns:a16="http://schemas.microsoft.com/office/drawing/2014/main" id="{89507ABE-56CC-45EB-A91B-8064D92EAF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2" name="차트 21">
          <a:extLst>
            <a:ext uri="{FF2B5EF4-FFF2-40B4-BE49-F238E27FC236}">
              <a16:creationId xmlns:a16="http://schemas.microsoft.com/office/drawing/2014/main" id="{1668387E-9CCC-40F5-95C8-3EFE121A8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3" name="차트 22">
          <a:extLst>
            <a:ext uri="{FF2B5EF4-FFF2-40B4-BE49-F238E27FC236}">
              <a16:creationId xmlns:a16="http://schemas.microsoft.com/office/drawing/2014/main" id="{21A018D6-09F3-4322-8D9A-98D869797B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24" name="차트 23">
          <a:extLst>
            <a:ext uri="{FF2B5EF4-FFF2-40B4-BE49-F238E27FC236}">
              <a16:creationId xmlns:a16="http://schemas.microsoft.com/office/drawing/2014/main" id="{6D59344D-5633-476B-BB39-2C06B8FEDB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34" name="차트 33">
          <a:extLst>
            <a:ext uri="{FF2B5EF4-FFF2-40B4-BE49-F238E27FC236}">
              <a16:creationId xmlns:a16="http://schemas.microsoft.com/office/drawing/2014/main" id="{00000000-0008-0000-00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45" name="TextBox 83">
          <a:extLst>
            <a:ext uri="{FF2B5EF4-FFF2-40B4-BE49-F238E27FC236}">
              <a16:creationId xmlns:a16="http://schemas.microsoft.com/office/drawing/2014/main" id="{00000000-0008-0000-0000-00002D000000}"/>
            </a:ext>
          </a:extLst>
        </xdr:cNvPr>
        <xdr:cNvSpPr txBox="1"/>
      </xdr:nvSpPr>
      <xdr:spPr bwMode="auto">
        <a:xfrm>
          <a:off x="5860949" y="3938542"/>
          <a:ext cx="220408" cy="24027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6" name="직선 화살표 연결선 45">
          <a:extLst>
            <a:ext uri="{FF2B5EF4-FFF2-40B4-BE49-F238E27FC236}">
              <a16:creationId xmlns:a16="http://schemas.microsoft.com/office/drawing/2014/main" id="{00000000-0008-0000-0000-00002E000000}"/>
            </a:ext>
          </a:extLst>
        </xdr:cNvPr>
        <xdr:cNvCxnSpPr/>
      </xdr:nvCxnSpPr>
      <xdr:spPr bwMode="auto">
        <a:xfrm flipH="1" flipV="1">
          <a:off x="6039656" y="4098722"/>
          <a:ext cx="293733" cy="32783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47" name="직선 화살표 연결선 46">
          <a:extLst>
            <a:ext uri="{FF2B5EF4-FFF2-40B4-BE49-F238E27FC236}">
              <a16:creationId xmlns:a16="http://schemas.microsoft.com/office/drawing/2014/main" id="{00000000-0008-0000-0000-00002F000000}"/>
            </a:ext>
          </a:extLst>
        </xdr:cNvPr>
        <xdr:cNvCxnSpPr/>
      </xdr:nvCxnSpPr>
      <xdr:spPr bwMode="auto">
        <a:xfrm flipV="1">
          <a:off x="6352794" y="4098722"/>
          <a:ext cx="277003" cy="339272"/>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48" name="직선 화살표 연결선 47">
          <a:extLst>
            <a:ext uri="{FF2B5EF4-FFF2-40B4-BE49-F238E27FC236}">
              <a16:creationId xmlns:a16="http://schemas.microsoft.com/office/drawing/2014/main" id="{00000000-0008-0000-0000-000030000000}"/>
            </a:ext>
          </a:extLst>
        </xdr:cNvPr>
        <xdr:cNvCxnSpPr/>
      </xdr:nvCxnSpPr>
      <xdr:spPr bwMode="auto">
        <a:xfrm>
          <a:off x="6352794" y="4437996"/>
          <a:ext cx="422533"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49" name="직선 화살표 연결선 48">
          <a:extLst>
            <a:ext uri="{FF2B5EF4-FFF2-40B4-BE49-F238E27FC236}">
              <a16:creationId xmlns:a16="http://schemas.microsoft.com/office/drawing/2014/main" id="{00000000-0008-0000-0000-000031000000}"/>
            </a:ext>
          </a:extLst>
        </xdr:cNvPr>
        <xdr:cNvCxnSpPr/>
      </xdr:nvCxnSpPr>
      <xdr:spPr bwMode="auto">
        <a:xfrm flipH="1">
          <a:off x="5953223" y="4299354"/>
          <a:ext cx="39600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50" name="직선 화살표 연결선 49">
          <a:extLst>
            <a:ext uri="{FF2B5EF4-FFF2-40B4-BE49-F238E27FC236}">
              <a16:creationId xmlns:a16="http://schemas.microsoft.com/office/drawing/2014/main" id="{00000000-0008-0000-0000-000032000000}"/>
            </a:ext>
          </a:extLst>
        </xdr:cNvPr>
        <xdr:cNvCxnSpPr/>
      </xdr:nvCxnSpPr>
      <xdr:spPr bwMode="auto">
        <a:xfrm>
          <a:off x="6352794" y="4437996"/>
          <a:ext cx="0" cy="487193"/>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51" name="직선 화살표 연결선 50">
          <a:extLst>
            <a:ext uri="{FF2B5EF4-FFF2-40B4-BE49-F238E27FC236}">
              <a16:creationId xmlns:a16="http://schemas.microsoft.com/office/drawing/2014/main" id="{00000000-0008-0000-0000-000033000000}"/>
            </a:ext>
          </a:extLst>
        </xdr:cNvPr>
        <xdr:cNvCxnSpPr/>
      </xdr:nvCxnSpPr>
      <xdr:spPr bwMode="auto">
        <a:xfrm flipH="1" flipV="1">
          <a:off x="6352794" y="3949979"/>
          <a:ext cx="9701" cy="499457"/>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52" name="직선 화살표 연결선 51">
          <a:extLst>
            <a:ext uri="{FF2B5EF4-FFF2-40B4-BE49-F238E27FC236}">
              <a16:creationId xmlns:a16="http://schemas.microsoft.com/office/drawing/2014/main" id="{00000000-0008-0000-0000-000034000000}"/>
            </a:ext>
          </a:extLst>
        </xdr:cNvPr>
        <xdr:cNvCxnSpPr/>
      </xdr:nvCxnSpPr>
      <xdr:spPr bwMode="auto">
        <a:xfrm flipH="1">
          <a:off x="6097868" y="4299354"/>
          <a:ext cx="255600" cy="30469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53" name="직선 화살표 연결선 52">
          <a:extLst>
            <a:ext uri="{FF2B5EF4-FFF2-40B4-BE49-F238E27FC236}">
              <a16:creationId xmlns:a16="http://schemas.microsoft.com/office/drawing/2014/main" id="{00000000-0008-0000-0000-000035000000}"/>
            </a:ext>
          </a:extLst>
        </xdr:cNvPr>
        <xdr:cNvCxnSpPr/>
      </xdr:nvCxnSpPr>
      <xdr:spPr bwMode="auto">
        <a:xfrm>
          <a:off x="6391601" y="4506645"/>
          <a:ext cx="267300" cy="258358"/>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54" name="TextBox 83">
          <a:extLst>
            <a:ext uri="{FF2B5EF4-FFF2-40B4-BE49-F238E27FC236}">
              <a16:creationId xmlns:a16="http://schemas.microsoft.com/office/drawing/2014/main" id="{00000000-0008-0000-0000-000036000000}"/>
            </a:ext>
          </a:extLst>
        </xdr:cNvPr>
        <xdr:cNvSpPr txBox="1"/>
      </xdr:nvSpPr>
      <xdr:spPr bwMode="auto">
        <a:xfrm>
          <a:off x="6176364" y="3713775"/>
          <a:ext cx="395886" cy="31461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55" name="TextBox 83">
          <a:extLst>
            <a:ext uri="{FF2B5EF4-FFF2-40B4-BE49-F238E27FC236}">
              <a16:creationId xmlns:a16="http://schemas.microsoft.com/office/drawing/2014/main" id="{00000000-0008-0000-0000-000037000000}"/>
            </a:ext>
          </a:extLst>
        </xdr:cNvPr>
        <xdr:cNvSpPr txBox="1"/>
      </xdr:nvSpPr>
      <xdr:spPr bwMode="auto">
        <a:xfrm>
          <a:off x="6577852" y="3891637"/>
          <a:ext cx="243245" cy="3093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56" name="TextBox 83">
          <a:extLst>
            <a:ext uri="{FF2B5EF4-FFF2-40B4-BE49-F238E27FC236}">
              <a16:creationId xmlns:a16="http://schemas.microsoft.com/office/drawing/2014/main" id="{00000000-0008-0000-0000-000038000000}"/>
            </a:ext>
          </a:extLst>
        </xdr:cNvPr>
        <xdr:cNvSpPr txBox="1"/>
      </xdr:nvSpPr>
      <xdr:spPr bwMode="auto">
        <a:xfrm>
          <a:off x="6702949" y="4293806"/>
          <a:ext cx="364601"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57" name="TextBox 83">
          <a:extLst>
            <a:ext uri="{FF2B5EF4-FFF2-40B4-BE49-F238E27FC236}">
              <a16:creationId xmlns:a16="http://schemas.microsoft.com/office/drawing/2014/main" id="{00000000-0008-0000-0000-000039000000}"/>
            </a:ext>
          </a:extLst>
        </xdr:cNvPr>
        <xdr:cNvSpPr txBox="1"/>
      </xdr:nvSpPr>
      <xdr:spPr bwMode="auto">
        <a:xfrm>
          <a:off x="6598698" y="4681382"/>
          <a:ext cx="243245" cy="3166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58" name="TextBox 83">
          <a:extLst>
            <a:ext uri="{FF2B5EF4-FFF2-40B4-BE49-F238E27FC236}">
              <a16:creationId xmlns:a16="http://schemas.microsoft.com/office/drawing/2014/main" id="{00000000-0008-0000-0000-00003A000000}"/>
            </a:ext>
          </a:extLst>
        </xdr:cNvPr>
        <xdr:cNvSpPr txBox="1"/>
      </xdr:nvSpPr>
      <xdr:spPr bwMode="auto">
        <a:xfrm>
          <a:off x="6176359" y="4886454"/>
          <a:ext cx="424466" cy="30996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59" name="TextBox 83">
          <a:extLst>
            <a:ext uri="{FF2B5EF4-FFF2-40B4-BE49-F238E27FC236}">
              <a16:creationId xmlns:a16="http://schemas.microsoft.com/office/drawing/2014/main" id="{00000000-0008-0000-0000-00003B000000}"/>
            </a:ext>
          </a:extLst>
        </xdr:cNvPr>
        <xdr:cNvSpPr txBox="1"/>
      </xdr:nvSpPr>
      <xdr:spPr bwMode="auto">
        <a:xfrm>
          <a:off x="5895699" y="4638243"/>
          <a:ext cx="245917" cy="3159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60" name="TextBox 83">
          <a:extLst>
            <a:ext uri="{FF2B5EF4-FFF2-40B4-BE49-F238E27FC236}">
              <a16:creationId xmlns:a16="http://schemas.microsoft.com/office/drawing/2014/main" id="{00000000-0008-0000-0000-00003C000000}"/>
            </a:ext>
          </a:extLst>
        </xdr:cNvPr>
        <xdr:cNvSpPr txBox="1"/>
      </xdr:nvSpPr>
      <xdr:spPr bwMode="auto">
        <a:xfrm>
          <a:off x="5695951" y="4293808"/>
          <a:ext cx="366542"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64" name="pegraphST">
          <a:extLst>
            <a:ext uri="{FF2B5EF4-FFF2-40B4-BE49-F238E27FC236}">
              <a16:creationId xmlns:a16="http://schemas.microsoft.com/office/drawing/2014/main" id="{00000000-0008-0000-00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65" name="차트 8">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8" name="차트 27">
          <a:extLst>
            <a:ext uri="{FF2B5EF4-FFF2-40B4-BE49-F238E27FC236}">
              <a16:creationId xmlns:a16="http://schemas.microsoft.com/office/drawing/2014/main" id="{00000000-0008-0000-00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7" name="차트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9" name="차트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30" name="차트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25400</xdr:colOff>
      <xdr:row>6</xdr:row>
      <xdr:rowOff>25400</xdr:rowOff>
    </xdr:from>
    <xdr:to>
      <xdr:col>4</xdr:col>
      <xdr:colOff>660400</xdr:colOff>
      <xdr:row>10</xdr:row>
      <xdr:rowOff>222250</xdr:rowOff>
    </xdr:to>
    <xdr:pic>
      <xdr:nvPicPr>
        <xdr:cNvPr id="3" name="그림 2">
          <a:extLst>
            <a:ext uri="{FF2B5EF4-FFF2-40B4-BE49-F238E27FC236}">
              <a16:creationId xmlns:a16="http://schemas.microsoft.com/office/drawing/2014/main" id="{ECA1A25D-AD29-3874-847F-26D03A4C18B0}"/>
            </a:ext>
          </a:extLst>
        </xdr:cNvPr>
        <xdr:cNvPicPr>
          <a:picLocks/>
        </xdr:cNvPicPr>
      </xdr:nvPicPr>
      <xdr:blipFill>
        <a:blip xmlns:r="http://schemas.openxmlformats.org/officeDocument/2006/relationships" r:link="rId8"/>
        <a:stretch>
          <a:fillRect/>
        </a:stretch>
      </xdr:blipFill>
      <xdr:spPr>
        <a:xfrm>
          <a:off x="273050" y="695960"/>
          <a:ext cx="1423670" cy="844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19</xdr:row>
      <xdr:rowOff>9524</xdr:rowOff>
    </xdr:from>
    <xdr:to>
      <xdr:col>19</xdr:col>
      <xdr:colOff>457200</xdr:colOff>
      <xdr:row>26</xdr:row>
      <xdr:rowOff>171449</xdr:rowOff>
    </xdr:to>
    <xdr:graphicFrame macro="">
      <xdr:nvGraphicFramePr>
        <xdr:cNvPr id="8" name="Chart 10">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209549</xdr:colOff>
      <xdr:row>27</xdr:row>
      <xdr:rowOff>209551</xdr:rowOff>
    </xdr:from>
    <xdr:to>
      <xdr:col>18</xdr:col>
      <xdr:colOff>238125</xdr:colOff>
      <xdr:row>35</xdr:row>
      <xdr:rowOff>104775</xdr:rowOff>
    </xdr:to>
    <xdr:graphicFrame macro="">
      <xdr:nvGraphicFramePr>
        <xdr:cNvPr id="7" name="차트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76200</xdr:colOff>
      <xdr:row>32</xdr:row>
      <xdr:rowOff>95250</xdr:rowOff>
    </xdr:from>
    <xdr:to>
      <xdr:col>17</xdr:col>
      <xdr:colOff>123825</xdr:colOff>
      <xdr:row>34</xdr:row>
      <xdr:rowOff>0</xdr:rowOff>
    </xdr:to>
    <xdr:sp macro="" textlink="">
      <xdr:nvSpPr>
        <xdr:cNvPr id="11" name="TextBox 1">
          <a:extLst>
            <a:ext uri="{FF2B5EF4-FFF2-40B4-BE49-F238E27FC236}">
              <a16:creationId xmlns:a16="http://schemas.microsoft.com/office/drawing/2014/main" id="{00000000-0008-0000-0100-00000B000000}"/>
            </a:ext>
          </a:extLst>
        </xdr:cNvPr>
        <xdr:cNvSpPr txBox="1"/>
      </xdr:nvSpPr>
      <xdr:spPr>
        <a:xfrm>
          <a:off x="5705475" y="5657850"/>
          <a:ext cx="523875" cy="20955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800">
              <a:solidFill>
                <a:schemeClr val="tx1"/>
              </a:solidFill>
              <a:latin typeface="+mn-ea"/>
              <a:ea typeface="+mn-ea"/>
            </a:rPr>
            <a:t>t (s)</a:t>
          </a:r>
          <a:endParaRPr lang="ru-RU" sz="800">
            <a:solidFill>
              <a:schemeClr val="tx1"/>
            </a:solidFill>
            <a:latin typeface="+mn-ea"/>
            <a:ea typeface="+mn-ea"/>
          </a:endParaRPr>
        </a:p>
      </xdr:txBody>
    </xdr:sp>
    <xdr:clientData/>
  </xdr:twoCellAnchor>
  <xdr:twoCellAnchor>
    <xdr:from>
      <xdr:col>12</xdr:col>
      <xdr:colOff>38100</xdr:colOff>
      <xdr:row>36</xdr:row>
      <xdr:rowOff>228600</xdr:rowOff>
    </xdr:from>
    <xdr:to>
      <xdr:col>19</xdr:col>
      <xdr:colOff>514350</xdr:colOff>
      <xdr:row>44</xdr:row>
      <xdr:rowOff>200025</xdr:rowOff>
    </xdr:to>
    <xdr:graphicFrame macro="">
      <xdr:nvGraphicFramePr>
        <xdr:cNvPr id="14" name="Диаграмма 1">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266700</xdr:colOff>
      <xdr:row>49</xdr:row>
      <xdr:rowOff>28575</xdr:rowOff>
    </xdr:from>
    <xdr:to>
      <xdr:col>3</xdr:col>
      <xdr:colOff>476250</xdr:colOff>
      <xdr:row>49</xdr:row>
      <xdr:rowOff>190500</xdr:rowOff>
    </xdr:to>
    <xdr:pic>
      <xdr:nvPicPr>
        <xdr:cNvPr id="10" name="그림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90600" y="9715500"/>
          <a:ext cx="2095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285749</xdr:colOff>
      <xdr:row>37</xdr:row>
      <xdr:rowOff>92767</xdr:rowOff>
    </xdr:from>
    <xdr:to>
      <xdr:col>11</xdr:col>
      <xdr:colOff>124239</xdr:colOff>
      <xdr:row>48</xdr:row>
      <xdr:rowOff>159442</xdr:rowOff>
    </xdr:to>
    <xdr:graphicFrame macro="">
      <xdr:nvGraphicFramePr>
        <xdr:cNvPr id="12" name="차트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25400</xdr:colOff>
      <xdr:row>6</xdr:row>
      <xdr:rowOff>25400</xdr:rowOff>
    </xdr:from>
    <xdr:to>
      <xdr:col>4</xdr:col>
      <xdr:colOff>439420</xdr:colOff>
      <xdr:row>10</xdr:row>
      <xdr:rowOff>210820</xdr:rowOff>
    </xdr:to>
    <xdr:pic>
      <xdr:nvPicPr>
        <xdr:cNvPr id="3" name="그림 2">
          <a:extLst>
            <a:ext uri="{FF2B5EF4-FFF2-40B4-BE49-F238E27FC236}">
              <a16:creationId xmlns:a16="http://schemas.microsoft.com/office/drawing/2014/main" id="{85A59321-9266-E151-08E8-201FB955B79C}"/>
            </a:ext>
          </a:extLst>
        </xdr:cNvPr>
        <xdr:cNvPicPr>
          <a:picLocks/>
        </xdr:cNvPicPr>
      </xdr:nvPicPr>
      <xdr:blipFill>
        <a:blip xmlns:r="http://schemas.openxmlformats.org/officeDocument/2006/relationships" r:link="rId6"/>
        <a:stretch>
          <a:fillRect/>
        </a:stretch>
      </xdr:blipFill>
      <xdr:spPr>
        <a:xfrm>
          <a:off x="273050" y="695960"/>
          <a:ext cx="1419860" cy="85598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0.00419</cdr:x>
      <cdr:y>0</cdr:y>
    </cdr:from>
    <cdr:to>
      <cdr:x>0.1389</cdr:x>
      <cdr:y>0.12796</cdr:y>
    </cdr:to>
    <cdr:sp macro="" textlink="">
      <cdr:nvSpPr>
        <cdr:cNvPr id="2" name="TextBox 1"/>
        <cdr:cNvSpPr txBox="1"/>
      </cdr:nvSpPr>
      <cdr:spPr>
        <a:xfrm xmlns:a="http://schemas.openxmlformats.org/drawingml/2006/main">
          <a:off x="28575" y="0"/>
          <a:ext cx="918736" cy="257175"/>
        </a:xfrm>
        <a:prstGeom xmlns:a="http://schemas.openxmlformats.org/drawingml/2006/main" prst="rect">
          <a:avLst/>
        </a:prstGeom>
      </cdr:spPr>
      <cdr:txBody>
        <a:bodyPr xmlns:a="http://schemas.openxmlformats.org/drawingml/2006/main" vertOverflow="clip" wrap="none" lIns="0" tIns="0" rIns="0" bIns="0" rtlCol="0" anchor="t"/>
        <a:lstStyle xmlns:a="http://schemas.openxmlformats.org/drawingml/2006/main"/>
        <a:p xmlns:a="http://schemas.openxmlformats.org/drawingml/2006/main">
          <a:pPr algn="l"/>
          <a:r>
            <a:rPr lang="en-US" sz="1100">
              <a:solidFill>
                <a:srgbClr val="0070C0"/>
              </a:solidFill>
            </a:rPr>
            <a:t>E(kcal/min)</a:t>
          </a:r>
          <a:endParaRPr lang="ru-RU" sz="1100">
            <a:solidFill>
              <a:srgbClr val="0070C0"/>
            </a:solidFill>
          </a:endParaRPr>
        </a:p>
      </cdr:txBody>
    </cdr:sp>
  </cdr:relSizeAnchor>
  <cdr:relSizeAnchor xmlns:cdr="http://schemas.openxmlformats.org/drawingml/2006/chartDrawing">
    <cdr:from>
      <cdr:x>0.89944</cdr:x>
      <cdr:y>0.01245</cdr:y>
    </cdr:from>
    <cdr:to>
      <cdr:x>0.97699</cdr:x>
      <cdr:y>0.1221</cdr:y>
    </cdr:to>
    <cdr:sp macro="" textlink="">
      <cdr:nvSpPr>
        <cdr:cNvPr id="3" name="TextBox 1"/>
        <cdr:cNvSpPr txBox="1"/>
      </cdr:nvSpPr>
      <cdr:spPr>
        <a:xfrm xmlns:a="http://schemas.openxmlformats.org/drawingml/2006/main">
          <a:off x="6134100" y="25024"/>
          <a:ext cx="528894" cy="220371"/>
        </a:xfrm>
        <a:prstGeom xmlns:a="http://schemas.openxmlformats.org/drawingml/2006/main" prst="rect">
          <a:avLst/>
        </a:prstGeom>
      </cdr:spPr>
      <cdr:txBody>
        <a:bodyPr xmlns:a="http://schemas.openxmlformats.org/drawingml/2006/main" wrap="none" t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a:solidFill>
                <a:srgbClr val="FF0000"/>
              </a:solidFill>
            </a:rPr>
            <a:t>I (%)</a:t>
          </a:r>
          <a:endParaRPr lang="ru-RU" sz="1100">
            <a:solidFill>
              <a:srgbClr val="FF0000"/>
            </a:solidFill>
          </a:endParaRPr>
        </a:p>
      </cdr:txBody>
    </cdr:sp>
  </cdr:relSizeAnchor>
  <cdr:relSizeAnchor xmlns:cdr="http://schemas.openxmlformats.org/drawingml/2006/chartDrawing">
    <cdr:from>
      <cdr:x>0.79736</cdr:x>
      <cdr:y>0.7786</cdr:y>
    </cdr:from>
    <cdr:to>
      <cdr:x>0.88547</cdr:x>
      <cdr:y>0.87204</cdr:y>
    </cdr:to>
    <cdr:sp macro="" textlink="">
      <cdr:nvSpPr>
        <cdr:cNvPr id="4" name="TextBox 1"/>
        <cdr:cNvSpPr txBox="1"/>
      </cdr:nvSpPr>
      <cdr:spPr>
        <a:xfrm xmlns:a="http://schemas.openxmlformats.org/drawingml/2006/main">
          <a:off x="5437918" y="1564815"/>
          <a:ext cx="600932" cy="1877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ltLang="ko-KR" sz="800">
              <a:solidFill>
                <a:schemeClr val="tx1"/>
              </a:solidFill>
              <a:latin typeface="+mn-ea"/>
              <a:ea typeface="+mn-ea"/>
            </a:rPr>
            <a:t>t</a:t>
          </a:r>
          <a:r>
            <a:rPr lang="en-US" sz="800">
              <a:solidFill>
                <a:schemeClr val="tx1"/>
              </a:solidFill>
              <a:latin typeface="+mn-ea"/>
              <a:ea typeface="+mn-ea"/>
            </a:rPr>
            <a:t> (s)</a:t>
          </a:r>
          <a:endParaRPr lang="ru-RU" sz="800">
            <a:solidFill>
              <a:schemeClr val="tx1"/>
            </a:solidFill>
            <a:latin typeface="+mn-ea"/>
            <a:ea typeface="+mn-ea"/>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419100</xdr:colOff>
      <xdr:row>25</xdr:row>
      <xdr:rowOff>95250</xdr:rowOff>
    </xdr:from>
    <xdr:to>
      <xdr:col>8</xdr:col>
      <xdr:colOff>0</xdr:colOff>
      <xdr:row>25</xdr:row>
      <xdr:rowOff>95251</xdr:rowOff>
    </xdr:to>
    <xdr:cxnSp macro="">
      <xdr:nvCxnSpPr>
        <xdr:cNvPr id="2" name="직선 화살표 연결선 1">
          <a:extLst>
            <a:ext uri="{FF2B5EF4-FFF2-40B4-BE49-F238E27FC236}">
              <a16:creationId xmlns:a16="http://schemas.microsoft.com/office/drawing/2014/main" id="{00000000-0008-0000-1200-000002000000}"/>
            </a:ext>
          </a:extLst>
        </xdr:cNvPr>
        <xdr:cNvCxnSpPr/>
      </xdr:nvCxnSpPr>
      <xdr:spPr>
        <a:xfrm>
          <a:off x="2619375" y="4552950"/>
          <a:ext cx="83820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438150</xdr:colOff>
      <xdr:row>25</xdr:row>
      <xdr:rowOff>104775</xdr:rowOff>
    </xdr:from>
    <xdr:to>
      <xdr:col>14</xdr:col>
      <xdr:colOff>0</xdr:colOff>
      <xdr:row>25</xdr:row>
      <xdr:rowOff>104776</xdr:rowOff>
    </xdr:to>
    <xdr:cxnSp macro="">
      <xdr:nvCxnSpPr>
        <xdr:cNvPr id="3" name="직선 화살표 연결선 2">
          <a:extLst>
            <a:ext uri="{FF2B5EF4-FFF2-40B4-BE49-F238E27FC236}">
              <a16:creationId xmlns:a16="http://schemas.microsoft.com/office/drawing/2014/main" id="{00000000-0008-0000-1200-000003000000}"/>
            </a:ext>
          </a:extLst>
        </xdr:cNvPr>
        <xdr:cNvCxnSpPr/>
      </xdr:nvCxnSpPr>
      <xdr:spPr>
        <a:xfrm>
          <a:off x="5848350" y="4562475"/>
          <a:ext cx="81915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xdr:colOff>
      <xdr:row>25</xdr:row>
      <xdr:rowOff>95250</xdr:rowOff>
    </xdr:from>
    <xdr:to>
      <xdr:col>4</xdr:col>
      <xdr:colOff>180975</xdr:colOff>
      <xdr:row>25</xdr:row>
      <xdr:rowOff>95251</xdr:rowOff>
    </xdr:to>
    <xdr:cxnSp macro="">
      <xdr:nvCxnSpPr>
        <xdr:cNvPr id="4" name="직선 화살표 연결선 3">
          <a:extLst>
            <a:ext uri="{FF2B5EF4-FFF2-40B4-BE49-F238E27FC236}">
              <a16:creationId xmlns:a16="http://schemas.microsoft.com/office/drawing/2014/main" id="{00000000-0008-0000-1200-000004000000}"/>
            </a:ext>
          </a:extLst>
        </xdr:cNvPr>
        <xdr:cNvCxnSpPr/>
      </xdr:nvCxnSpPr>
      <xdr:spPr>
        <a:xfrm flipH="1">
          <a:off x="285753" y="4552950"/>
          <a:ext cx="819147"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161931</xdr:colOff>
      <xdr:row>25</xdr:row>
      <xdr:rowOff>95250</xdr:rowOff>
    </xdr:from>
    <xdr:to>
      <xdr:col>10</xdr:col>
      <xdr:colOff>161925</xdr:colOff>
      <xdr:row>25</xdr:row>
      <xdr:rowOff>95251</xdr:rowOff>
    </xdr:to>
    <xdr:cxnSp macro="">
      <xdr:nvCxnSpPr>
        <xdr:cNvPr id="5" name="직선 화살표 연결선 4">
          <a:extLst>
            <a:ext uri="{FF2B5EF4-FFF2-40B4-BE49-F238E27FC236}">
              <a16:creationId xmlns:a16="http://schemas.microsoft.com/office/drawing/2014/main" id="{00000000-0008-0000-1200-000005000000}"/>
            </a:ext>
          </a:extLst>
        </xdr:cNvPr>
        <xdr:cNvCxnSpPr/>
      </xdr:nvCxnSpPr>
      <xdr:spPr>
        <a:xfrm flipH="1">
          <a:off x="3495681" y="4552950"/>
          <a:ext cx="800094"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161925</xdr:colOff>
      <xdr:row>4</xdr:row>
      <xdr:rowOff>9530</xdr:rowOff>
    </xdr:from>
    <xdr:to>
      <xdr:col>2</xdr:col>
      <xdr:colOff>161926</xdr:colOff>
      <xdr:row>6</xdr:row>
      <xdr:rowOff>0</xdr:rowOff>
    </xdr:to>
    <xdr:cxnSp macro="">
      <xdr:nvCxnSpPr>
        <xdr:cNvPr id="6" name="직선 화살표 연결선 5">
          <a:extLst>
            <a:ext uri="{FF2B5EF4-FFF2-40B4-BE49-F238E27FC236}">
              <a16:creationId xmlns:a16="http://schemas.microsoft.com/office/drawing/2014/main" id="{00000000-0008-0000-1200-000006000000}"/>
            </a:ext>
          </a:extLst>
        </xdr:cNvPr>
        <xdr:cNvCxnSpPr/>
      </xdr:nvCxnSpPr>
      <xdr:spPr>
        <a:xfrm flipV="1">
          <a:off x="161925" y="542930"/>
          <a:ext cx="1" cy="38099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12</xdr:row>
      <xdr:rowOff>0</xdr:rowOff>
    </xdr:from>
    <xdr:to>
      <xdr:col>2</xdr:col>
      <xdr:colOff>161926</xdr:colOff>
      <xdr:row>13</xdr:row>
      <xdr:rowOff>171450</xdr:rowOff>
    </xdr:to>
    <xdr:cxnSp macro="">
      <xdr:nvCxnSpPr>
        <xdr:cNvPr id="7" name="직선 화살표 연결선 6">
          <a:extLst>
            <a:ext uri="{FF2B5EF4-FFF2-40B4-BE49-F238E27FC236}">
              <a16:creationId xmlns:a16="http://schemas.microsoft.com/office/drawing/2014/main" id="{00000000-0008-0000-1200-000007000000}"/>
            </a:ext>
          </a:extLst>
        </xdr:cNvPr>
        <xdr:cNvCxnSpPr/>
      </xdr:nvCxnSpPr>
      <xdr:spPr>
        <a:xfrm>
          <a:off x="161925" y="2085975"/>
          <a:ext cx="1" cy="371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152400</xdr:colOff>
      <xdr:row>15</xdr:row>
      <xdr:rowOff>0</xdr:rowOff>
    </xdr:from>
    <xdr:to>
      <xdr:col>2</xdr:col>
      <xdr:colOff>152401</xdr:colOff>
      <xdr:row>17</xdr:row>
      <xdr:rowOff>0</xdr:rowOff>
    </xdr:to>
    <xdr:cxnSp macro="">
      <xdr:nvCxnSpPr>
        <xdr:cNvPr id="8" name="직선 화살표 연결선 7">
          <a:extLst>
            <a:ext uri="{FF2B5EF4-FFF2-40B4-BE49-F238E27FC236}">
              <a16:creationId xmlns:a16="http://schemas.microsoft.com/office/drawing/2014/main" id="{00000000-0008-0000-1200-000008000000}"/>
            </a:ext>
          </a:extLst>
        </xdr:cNvPr>
        <xdr:cNvCxnSpPr/>
      </xdr:nvCxnSpPr>
      <xdr:spPr>
        <a:xfrm flipV="1">
          <a:off x="152400" y="2514600"/>
          <a:ext cx="1" cy="390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22</xdr:row>
      <xdr:rowOff>180975</xdr:rowOff>
    </xdr:from>
    <xdr:to>
      <xdr:col>2</xdr:col>
      <xdr:colOff>161926</xdr:colOff>
      <xdr:row>24</xdr:row>
      <xdr:rowOff>152400</xdr:rowOff>
    </xdr:to>
    <xdr:cxnSp macro="">
      <xdr:nvCxnSpPr>
        <xdr:cNvPr id="9" name="직선 화살표 연결선 8">
          <a:extLst>
            <a:ext uri="{FF2B5EF4-FFF2-40B4-BE49-F238E27FC236}">
              <a16:creationId xmlns:a16="http://schemas.microsoft.com/office/drawing/2014/main" id="{00000000-0008-0000-1200-000009000000}"/>
            </a:ext>
          </a:extLst>
        </xdr:cNvPr>
        <xdr:cNvCxnSpPr/>
      </xdr:nvCxnSpPr>
      <xdr:spPr>
        <a:xfrm>
          <a:off x="161925" y="4057650"/>
          <a:ext cx="1" cy="36195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xdr:row>
      <xdr:rowOff>8281</xdr:rowOff>
    </xdr:from>
    <xdr:to>
      <xdr:col>15</xdr:col>
      <xdr:colOff>107674</xdr:colOff>
      <xdr:row>25</xdr:row>
      <xdr:rowOff>190500</xdr:rowOff>
    </xdr:to>
    <xdr:graphicFrame macro="">
      <xdr:nvGraphicFramePr>
        <xdr:cNvPr id="10" name="차트 9">
          <a:extLst>
            <a:ext uri="{FF2B5EF4-FFF2-40B4-BE49-F238E27FC236}">
              <a16:creationId xmlns:a16="http://schemas.microsoft.com/office/drawing/2014/main" id="{00000000-0008-0000-1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14</xdr:row>
      <xdr:rowOff>0</xdr:rowOff>
    </xdr:from>
    <xdr:to>
      <xdr:col>6</xdr:col>
      <xdr:colOff>0</xdr:colOff>
      <xdr:row>22</xdr:row>
      <xdr:rowOff>0</xdr:rowOff>
    </xdr:to>
    <xdr:graphicFrame macro="">
      <xdr:nvGraphicFramePr>
        <xdr:cNvPr id="2423304" name="차트 8">
          <a:extLst>
            <a:ext uri="{FF2B5EF4-FFF2-40B4-BE49-F238E27FC236}">
              <a16:creationId xmlns:a16="http://schemas.microsoft.com/office/drawing/2014/main" id="{00000000-0008-0000-0200-000008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14</xdr:row>
      <xdr:rowOff>0</xdr:rowOff>
    </xdr:from>
    <xdr:to>
      <xdr:col>8</xdr:col>
      <xdr:colOff>381000</xdr:colOff>
      <xdr:row>21</xdr:row>
      <xdr:rowOff>266700</xdr:rowOff>
    </xdr:to>
    <xdr:graphicFrame macro="">
      <xdr:nvGraphicFramePr>
        <xdr:cNvPr id="2423305" name="차트 8">
          <a:extLst>
            <a:ext uri="{FF2B5EF4-FFF2-40B4-BE49-F238E27FC236}">
              <a16:creationId xmlns:a16="http://schemas.microsoft.com/office/drawing/2014/main" id="{00000000-0008-0000-0200-000009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19050</xdr:colOff>
      <xdr:row>24</xdr:row>
      <xdr:rowOff>9525</xdr:rowOff>
    </xdr:from>
    <xdr:to>
      <xdr:col>5</xdr:col>
      <xdr:colOff>476250</xdr:colOff>
      <xdr:row>24</xdr:row>
      <xdr:rowOff>1943100</xdr:rowOff>
    </xdr:to>
    <xdr:graphicFrame macro="">
      <xdr:nvGraphicFramePr>
        <xdr:cNvPr id="2423306" name="Диаграмма 1">
          <a:extLst>
            <a:ext uri="{FF2B5EF4-FFF2-40B4-BE49-F238E27FC236}">
              <a16:creationId xmlns:a16="http://schemas.microsoft.com/office/drawing/2014/main" id="{00000000-0008-0000-0200-00000A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xdr:colOff>
      <xdr:row>24</xdr:row>
      <xdr:rowOff>0</xdr:rowOff>
    </xdr:from>
    <xdr:to>
      <xdr:col>10</xdr:col>
      <xdr:colOff>676275</xdr:colOff>
      <xdr:row>24</xdr:row>
      <xdr:rowOff>1971675</xdr:rowOff>
    </xdr:to>
    <xdr:graphicFrame macro="">
      <xdr:nvGraphicFramePr>
        <xdr:cNvPr id="2423307" name="Диаграмма 2">
          <a:extLst>
            <a:ext uri="{FF2B5EF4-FFF2-40B4-BE49-F238E27FC236}">
              <a16:creationId xmlns:a16="http://schemas.microsoft.com/office/drawing/2014/main" id="{00000000-0008-0000-0200-00000B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371475</xdr:colOff>
      <xdr:row>14</xdr:row>
      <xdr:rowOff>0</xdr:rowOff>
    </xdr:from>
    <xdr:to>
      <xdr:col>10</xdr:col>
      <xdr:colOff>685800</xdr:colOff>
      <xdr:row>21</xdr:row>
      <xdr:rowOff>266700</xdr:rowOff>
    </xdr:to>
    <xdr:graphicFrame macro="">
      <xdr:nvGraphicFramePr>
        <xdr:cNvPr id="2423308" name="차트 8">
          <a:extLst>
            <a:ext uri="{FF2B5EF4-FFF2-40B4-BE49-F238E27FC236}">
              <a16:creationId xmlns:a16="http://schemas.microsoft.com/office/drawing/2014/main" id="{00000000-0008-0000-0200-00000C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5</xdr:col>
      <xdr:colOff>419100</xdr:colOff>
      <xdr:row>14</xdr:row>
      <xdr:rowOff>28575</xdr:rowOff>
    </xdr:from>
    <xdr:ext cx="364010" cy="342786"/>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238500" y="3476625"/>
          <a:ext cx="36401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M</a:t>
          </a:r>
          <a:endParaRPr lang="en-US" sz="1100" b="1">
            <a:solidFill>
              <a:srgbClr val="FF0000"/>
            </a:solidFill>
          </a:endParaRPr>
        </a:p>
      </xdr:txBody>
    </xdr:sp>
    <xdr:clientData/>
  </xdr:oneCellAnchor>
  <xdr:oneCellAnchor>
    <xdr:from>
      <xdr:col>8</xdr:col>
      <xdr:colOff>266700</xdr:colOff>
      <xdr:row>14</xdr:row>
      <xdr:rowOff>28575</xdr:rowOff>
    </xdr:from>
    <xdr:ext cx="356380" cy="342786"/>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4762500" y="3476625"/>
          <a:ext cx="35638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Vi</a:t>
          </a:r>
          <a:endParaRPr lang="en-US" sz="1100" b="1">
            <a:solidFill>
              <a:srgbClr val="FF0000"/>
            </a:solidFill>
          </a:endParaRPr>
        </a:p>
      </xdr:txBody>
    </xdr:sp>
    <xdr:clientData/>
  </xdr:oneCellAnchor>
  <xdr:twoCellAnchor>
    <xdr:from>
      <xdr:col>12</xdr:col>
      <xdr:colOff>9525</xdr:colOff>
      <xdr:row>23</xdr:row>
      <xdr:rowOff>28575</xdr:rowOff>
    </xdr:from>
    <xdr:to>
      <xdr:col>20</xdr:col>
      <xdr:colOff>0</xdr:colOff>
      <xdr:row>27</xdr:row>
      <xdr:rowOff>95250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0.14328</cdr:x>
      <cdr:y>0.07199</cdr:y>
    </cdr:from>
    <cdr:to>
      <cdr:x>0.22345</cdr:x>
      <cdr:y>0.16922</cdr:y>
    </cdr:to>
    <cdr:sp macro="" textlink="">
      <cdr:nvSpPr>
        <cdr:cNvPr id="2" name="TextBox 1"/>
        <cdr:cNvSpPr txBox="1"/>
      </cdr:nvSpPr>
      <cdr:spPr>
        <a:xfrm xmlns:a="http://schemas.openxmlformats.org/drawingml/2006/main">
          <a:off x="432626" y="141950"/>
          <a:ext cx="242060" cy="19170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I (%)</a:t>
          </a:r>
          <a:endParaRPr lang="ru-RU" sz="800"/>
        </a:p>
      </cdr:txBody>
    </cdr:sp>
  </cdr:relSizeAnchor>
  <cdr:relSizeAnchor xmlns:cdr="http://schemas.openxmlformats.org/drawingml/2006/chartDrawing">
    <cdr:from>
      <cdr:x>0.60991</cdr:x>
      <cdr:y>0.78082</cdr:y>
    </cdr:from>
    <cdr:to>
      <cdr:x>0.84459</cdr:x>
      <cdr:y>0.88268</cdr:y>
    </cdr:to>
    <cdr:sp macro="" textlink="">
      <cdr:nvSpPr>
        <cdr:cNvPr id="3" name="TextBox 2"/>
        <cdr:cNvSpPr txBox="1"/>
      </cdr:nvSpPr>
      <cdr:spPr>
        <a:xfrm xmlns:a="http://schemas.openxmlformats.org/drawingml/2006/main">
          <a:off x="1842408" y="1539519"/>
          <a:ext cx="708931" cy="20083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E (kcal/min)</a:t>
          </a:r>
          <a:endParaRPr lang="ru-RU" sz="800"/>
        </a:p>
      </cdr:txBody>
    </cdr:sp>
  </cdr:relSizeAnchor>
</c:userShapes>
</file>

<file path=xl/drawings/drawing8.xml><?xml version="1.0" encoding="utf-8"?>
<c:userShapes xmlns:c="http://schemas.openxmlformats.org/drawingml/2006/chart">
  <cdr:relSizeAnchor xmlns:cdr="http://schemas.openxmlformats.org/drawingml/2006/chartDrawing">
    <cdr:from>
      <cdr:x>0.06361</cdr:x>
      <cdr:y>3.64538E-7</cdr:y>
    </cdr:from>
    <cdr:to>
      <cdr:x>0.21544</cdr:x>
      <cdr:y>0.09722</cdr:y>
    </cdr:to>
    <cdr:sp macro="" textlink="">
      <cdr:nvSpPr>
        <cdr:cNvPr id="2" name="TextBox 1"/>
        <cdr:cNvSpPr txBox="1"/>
      </cdr:nvSpPr>
      <cdr:spPr>
        <a:xfrm xmlns:a="http://schemas.openxmlformats.org/drawingml/2006/main">
          <a:off x="357163" y="1"/>
          <a:ext cx="852511" cy="2667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solidFill>
                <a:srgbClr val="0070C0"/>
              </a:solidFill>
            </a:rPr>
            <a:t>E(kcal/min)</a:t>
          </a:r>
          <a:endParaRPr lang="ru-RU" sz="1200">
            <a:solidFill>
              <a:srgbClr val="0070C0"/>
            </a:solidFill>
          </a:endParaRPr>
        </a:p>
      </cdr:txBody>
    </cdr:sp>
  </cdr:relSizeAnchor>
  <cdr:relSizeAnchor xmlns:cdr="http://schemas.openxmlformats.org/drawingml/2006/chartDrawing">
    <cdr:from>
      <cdr:x>0.83856</cdr:x>
      <cdr:y>0</cdr:y>
    </cdr:from>
    <cdr:to>
      <cdr:x>0.94487</cdr:x>
      <cdr:y>0.09722</cdr:y>
    </cdr:to>
    <cdr:sp macro="" textlink="">
      <cdr:nvSpPr>
        <cdr:cNvPr id="3" name="TextBox 1"/>
        <cdr:cNvSpPr txBox="1"/>
      </cdr:nvSpPr>
      <cdr:spPr>
        <a:xfrm xmlns:a="http://schemas.openxmlformats.org/drawingml/2006/main">
          <a:off x="4708526" y="0"/>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rgbClr val="FF0000"/>
              </a:solidFill>
            </a:rPr>
            <a:t>I (%)</a:t>
          </a:r>
          <a:endParaRPr lang="ru-RU" sz="1200">
            <a:solidFill>
              <a:srgbClr val="FF0000"/>
            </a:solidFill>
          </a:endParaRPr>
        </a:p>
      </cdr:txBody>
    </cdr:sp>
  </cdr:relSizeAnchor>
  <cdr:relSizeAnchor xmlns:cdr="http://schemas.openxmlformats.org/drawingml/2006/chartDrawing">
    <cdr:from>
      <cdr:x>0.82669</cdr:x>
      <cdr:y>0.79282</cdr:y>
    </cdr:from>
    <cdr:to>
      <cdr:x>0.93299</cdr:x>
      <cdr:y>0.89005</cdr:y>
    </cdr:to>
    <cdr:sp macro="" textlink="">
      <cdr:nvSpPr>
        <cdr:cNvPr id="4" name="TextBox 1"/>
        <cdr:cNvSpPr txBox="1"/>
      </cdr:nvSpPr>
      <cdr:spPr>
        <a:xfrm xmlns:a="http://schemas.openxmlformats.org/drawingml/2006/main">
          <a:off x="4641850" y="2174875"/>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chemeClr val="tx1"/>
              </a:solidFill>
            </a:rPr>
            <a:t>t (s)</a:t>
          </a:r>
          <a:endParaRPr lang="ru-RU" sz="1200">
            <a:solidFill>
              <a:schemeClr val="tx1"/>
            </a:solidFill>
          </a:endParaRPr>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35</xdr:col>
      <xdr:colOff>348615</xdr:colOff>
      <xdr:row>41</xdr:row>
      <xdr:rowOff>182880</xdr:rowOff>
    </xdr:from>
    <xdr:to>
      <xdr:col>44</xdr:col>
      <xdr:colOff>59055</xdr:colOff>
      <xdr:row>48</xdr:row>
      <xdr:rowOff>57150</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5593675" y="9182100"/>
          <a:ext cx="3621405" cy="137922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58</xdr:row>
      <xdr:rowOff>0</xdr:rowOff>
    </xdr:from>
    <xdr:to>
      <xdr:col>1</xdr:col>
      <xdr:colOff>504825</xdr:colOff>
      <xdr:row>64</xdr:row>
      <xdr:rowOff>38100</xdr:rowOff>
    </xdr:to>
    <xdr:graphicFrame macro="">
      <xdr:nvGraphicFramePr>
        <xdr:cNvPr id="4" name="차트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58</xdr:row>
      <xdr:rowOff>0</xdr:rowOff>
    </xdr:from>
    <xdr:to>
      <xdr:col>6</xdr:col>
      <xdr:colOff>38100</xdr:colOff>
      <xdr:row>64</xdr:row>
      <xdr:rowOff>114300</xdr:rowOff>
    </xdr:to>
    <xdr:graphicFrame macro="">
      <xdr:nvGraphicFramePr>
        <xdr:cNvPr id="5" name="차트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331304</xdr:colOff>
      <xdr:row>3</xdr:row>
      <xdr:rowOff>82826</xdr:rowOff>
    </xdr:from>
    <xdr:to>
      <xdr:col>22</xdr:col>
      <xdr:colOff>569430</xdr:colOff>
      <xdr:row>19</xdr:row>
      <xdr:rowOff>18636</xdr:rowOff>
    </xdr:to>
    <xdr:graphicFrame macro="">
      <xdr:nvGraphicFramePr>
        <xdr:cNvPr id="4" name="차트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314325</xdr:colOff>
      <xdr:row>6</xdr:row>
      <xdr:rowOff>114300</xdr:rowOff>
    </xdr:from>
    <xdr:to>
      <xdr:col>13</xdr:col>
      <xdr:colOff>652256</xdr:colOff>
      <xdr:row>14</xdr:row>
      <xdr:rowOff>185530</xdr:rowOff>
    </xdr:to>
    <xdr:graphicFrame macro="">
      <xdr:nvGraphicFramePr>
        <xdr:cNvPr id="5" name="차트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38099</xdr:colOff>
      <xdr:row>10</xdr:row>
      <xdr:rowOff>57149</xdr:rowOff>
    </xdr:from>
    <xdr:to>
      <xdr:col>19</xdr:col>
      <xdr:colOff>419100</xdr:colOff>
      <xdr:row>36</xdr:row>
      <xdr:rowOff>28574</xdr:rowOff>
    </xdr:to>
    <xdr:graphicFrame macro="">
      <xdr:nvGraphicFramePr>
        <xdr:cNvPr id="2" name="차트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538370</xdr:colOff>
      <xdr:row>15</xdr:row>
      <xdr:rowOff>91109</xdr:rowOff>
    </xdr:from>
    <xdr:to>
      <xdr:col>14</xdr:col>
      <xdr:colOff>571500</xdr:colOff>
      <xdr:row>34</xdr:row>
      <xdr:rowOff>161925</xdr:rowOff>
    </xdr:to>
    <xdr:cxnSp macro="">
      <xdr:nvCxnSpPr>
        <xdr:cNvPr id="4" name="직선 연결선 3">
          <a:extLst>
            <a:ext uri="{FF2B5EF4-FFF2-40B4-BE49-F238E27FC236}">
              <a16:creationId xmlns:a16="http://schemas.microsoft.com/office/drawing/2014/main" id="{00000000-0008-0000-0D00-000004000000}"/>
            </a:ext>
          </a:extLst>
        </xdr:cNvPr>
        <xdr:cNvCxnSpPr/>
      </xdr:nvCxnSpPr>
      <xdr:spPr>
        <a:xfrm>
          <a:off x="10212457" y="3205370"/>
          <a:ext cx="33130" cy="401333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198783</xdr:colOff>
      <xdr:row>28</xdr:row>
      <xdr:rowOff>149087</xdr:rowOff>
    </xdr:from>
    <xdr:to>
      <xdr:col>11</xdr:col>
      <xdr:colOff>200026</xdr:colOff>
      <xdr:row>34</xdr:row>
      <xdr:rowOff>114301</xdr:rowOff>
    </xdr:to>
    <xdr:cxnSp macro="">
      <xdr:nvCxnSpPr>
        <xdr:cNvPr id="7" name="직선 연결선 6">
          <a:extLst>
            <a:ext uri="{FF2B5EF4-FFF2-40B4-BE49-F238E27FC236}">
              <a16:creationId xmlns:a16="http://schemas.microsoft.com/office/drawing/2014/main" id="{00000000-0008-0000-0D00-000007000000}"/>
            </a:ext>
          </a:extLst>
        </xdr:cNvPr>
        <xdr:cNvCxnSpPr/>
      </xdr:nvCxnSpPr>
      <xdr:spPr>
        <a:xfrm flipH="1" flipV="1">
          <a:off x="7810500" y="5963478"/>
          <a:ext cx="1243" cy="120760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561975</xdr:colOff>
      <xdr:row>15</xdr:row>
      <xdr:rowOff>54260</xdr:rowOff>
    </xdr:from>
    <xdr:to>
      <xdr:col>14</xdr:col>
      <xdr:colOff>514350</xdr:colOff>
      <xdr:row>15</xdr:row>
      <xdr:rowOff>82835</xdr:rowOff>
    </xdr:to>
    <xdr:cxnSp macro="">
      <xdr:nvCxnSpPr>
        <xdr:cNvPr id="9" name="직선 연결선 8">
          <a:extLst>
            <a:ext uri="{FF2B5EF4-FFF2-40B4-BE49-F238E27FC236}">
              <a16:creationId xmlns:a16="http://schemas.microsoft.com/office/drawing/2014/main" id="{00000000-0008-0000-0D00-000009000000}"/>
            </a:ext>
          </a:extLst>
        </xdr:cNvPr>
        <xdr:cNvCxnSpPr/>
      </xdr:nvCxnSpPr>
      <xdr:spPr>
        <a:xfrm flipH="1" flipV="1">
          <a:off x="5423866" y="3168521"/>
          <a:ext cx="4764571" cy="285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552450</xdr:colOff>
      <xdr:row>28</xdr:row>
      <xdr:rowOff>128798</xdr:rowOff>
    </xdr:from>
    <xdr:to>
      <xdr:col>11</xdr:col>
      <xdr:colOff>190500</xdr:colOff>
      <xdr:row>28</xdr:row>
      <xdr:rowOff>147848</xdr:rowOff>
    </xdr:to>
    <xdr:cxnSp macro="">
      <xdr:nvCxnSpPr>
        <xdr:cNvPr id="11" name="직선 연결선 10">
          <a:extLst>
            <a:ext uri="{FF2B5EF4-FFF2-40B4-BE49-F238E27FC236}">
              <a16:creationId xmlns:a16="http://schemas.microsoft.com/office/drawing/2014/main" id="{00000000-0008-0000-0D00-00000B000000}"/>
            </a:ext>
          </a:extLst>
        </xdr:cNvPr>
        <xdr:cNvCxnSpPr/>
      </xdr:nvCxnSpPr>
      <xdr:spPr>
        <a:xfrm flipH="1">
          <a:off x="5414341" y="5943189"/>
          <a:ext cx="2387876" cy="190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604629</xdr:colOff>
      <xdr:row>27</xdr:row>
      <xdr:rowOff>107674</xdr:rowOff>
    </xdr:from>
    <xdr:to>
      <xdr:col>25</xdr:col>
      <xdr:colOff>588064</xdr:colOff>
      <xdr:row>38</xdr:row>
      <xdr:rowOff>16565</xdr:rowOff>
    </xdr:to>
    <xdr:pic>
      <xdr:nvPicPr>
        <xdr:cNvPr id="3" name="그림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15090912" y="5715000"/>
          <a:ext cx="2733261" cy="218660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38099</xdr:colOff>
      <xdr:row>11</xdr:row>
      <xdr:rowOff>57149</xdr:rowOff>
    </xdr:from>
    <xdr:to>
      <xdr:col>19</xdr:col>
      <xdr:colOff>419100</xdr:colOff>
      <xdr:row>37</xdr:row>
      <xdr:rowOff>28574</xdr:rowOff>
    </xdr:to>
    <xdr:graphicFrame macro="">
      <xdr:nvGraphicFramePr>
        <xdr:cNvPr id="2" name="차트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8637</xdr:colOff>
      <xdr:row>52</xdr:row>
      <xdr:rowOff>132198</xdr:rowOff>
    </xdr:from>
    <xdr:to>
      <xdr:col>24</xdr:col>
      <xdr:colOff>85525</xdr:colOff>
      <xdr:row>69</xdr:row>
      <xdr:rowOff>85997</xdr:rowOff>
    </xdr:to>
    <xdr:pic>
      <xdr:nvPicPr>
        <xdr:cNvPr id="3" name="그림 2">
          <a:extLst>
            <a:ext uri="{FF2B5EF4-FFF2-40B4-BE49-F238E27FC236}">
              <a16:creationId xmlns:a16="http://schemas.microsoft.com/office/drawing/2014/main" id="{54280FFD-2B37-24B2-036C-EC653072AB10}"/>
            </a:ext>
          </a:extLst>
        </xdr:cNvPr>
        <xdr:cNvPicPr>
          <a:picLocks noChangeAspect="1"/>
        </xdr:cNvPicPr>
      </xdr:nvPicPr>
      <xdr:blipFill>
        <a:blip xmlns:r="http://schemas.openxmlformats.org/officeDocument/2006/relationships" r:embed="rId2"/>
        <a:stretch>
          <a:fillRect/>
        </a:stretch>
      </xdr:blipFill>
      <xdr:spPr>
        <a:xfrm>
          <a:off x="16418851" y="11616627"/>
          <a:ext cx="5519745" cy="370937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665629</xdr:colOff>
      <xdr:row>11</xdr:row>
      <xdr:rowOff>23531</xdr:rowOff>
    </xdr:from>
    <xdr:to>
      <xdr:col>20</xdr:col>
      <xdr:colOff>363071</xdr:colOff>
      <xdr:row>36</xdr:row>
      <xdr:rowOff>207868</xdr:rowOff>
    </xdr:to>
    <xdr:graphicFrame macro="">
      <xdr:nvGraphicFramePr>
        <xdr:cNvPr id="2" name="차트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89647</xdr:colOff>
      <xdr:row>20</xdr:row>
      <xdr:rowOff>0</xdr:rowOff>
    </xdr:from>
    <xdr:to>
      <xdr:col>27</xdr:col>
      <xdr:colOff>156882</xdr:colOff>
      <xdr:row>33</xdr:row>
      <xdr:rowOff>72027</xdr:rowOff>
    </xdr:to>
    <xdr:pic>
      <xdr:nvPicPr>
        <xdr:cNvPr id="3" name="그림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15172765" y="4381500"/>
          <a:ext cx="3485029" cy="2839880"/>
        </a:xfrm>
        <a:prstGeom prst="rect">
          <a:avLst/>
        </a:prstGeom>
      </xdr:spPr>
    </xdr:pic>
    <xdr:clientData/>
  </xdr:twoCellAnchor>
  <xdr:twoCellAnchor editAs="oneCell">
    <xdr:from>
      <xdr:col>41</xdr:col>
      <xdr:colOff>0</xdr:colOff>
      <xdr:row>20</xdr:row>
      <xdr:rowOff>1</xdr:rowOff>
    </xdr:from>
    <xdr:to>
      <xdr:col>46</xdr:col>
      <xdr:colOff>210111</xdr:colOff>
      <xdr:row>33</xdr:row>
      <xdr:rowOff>134472</xdr:rowOff>
    </xdr:to>
    <xdr:pic>
      <xdr:nvPicPr>
        <xdr:cNvPr id="4" name="그림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28070735" y="4381501"/>
          <a:ext cx="3627905" cy="290232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95250</xdr:colOff>
      <xdr:row>75</xdr:row>
      <xdr:rowOff>19050</xdr:rowOff>
    </xdr:from>
    <xdr:to>
      <xdr:col>1</xdr:col>
      <xdr:colOff>600075</xdr:colOff>
      <xdr:row>81</xdr:row>
      <xdr:rowOff>57150</xdr:rowOff>
    </xdr:to>
    <xdr:graphicFrame macro="">
      <xdr:nvGraphicFramePr>
        <xdr:cNvPr id="2" name="차트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75</xdr:row>
      <xdr:rowOff>0</xdr:rowOff>
    </xdr:from>
    <xdr:to>
      <xdr:col>6</xdr:col>
      <xdr:colOff>38100</xdr:colOff>
      <xdr:row>81</xdr:row>
      <xdr:rowOff>114300</xdr:rowOff>
    </xdr:to>
    <xdr:graphicFrame macro="">
      <xdr:nvGraphicFramePr>
        <xdr:cNvPr id="3" name="차트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95250</xdr:colOff>
      <xdr:row>75</xdr:row>
      <xdr:rowOff>19050</xdr:rowOff>
    </xdr:from>
    <xdr:to>
      <xdr:col>21</xdr:col>
      <xdr:colOff>600075</xdr:colOff>
      <xdr:row>81</xdr:row>
      <xdr:rowOff>57150</xdr:rowOff>
    </xdr:to>
    <xdr:graphicFrame macro="">
      <xdr:nvGraphicFramePr>
        <xdr:cNvPr id="6" name="차트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0</xdr:colOff>
      <xdr:row>75</xdr:row>
      <xdr:rowOff>0</xdr:rowOff>
    </xdr:from>
    <xdr:to>
      <xdr:col>26</xdr:col>
      <xdr:colOff>38100</xdr:colOff>
      <xdr:row>81</xdr:row>
      <xdr:rowOff>114300</xdr:rowOff>
    </xdr:to>
    <xdr:graphicFrame macro="">
      <xdr:nvGraphicFramePr>
        <xdr:cNvPr id="7" name="차트 6">
          <a:extLst>
            <a:ext uri="{FF2B5EF4-FFF2-40B4-BE49-F238E27FC236}">
              <a16:creationId xmlns:a16="http://schemas.microsoft.com/office/drawing/2014/main" id="{00000000-0008-0000-1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40</xdr:col>
      <xdr:colOff>95250</xdr:colOff>
      <xdr:row>75</xdr:row>
      <xdr:rowOff>19050</xdr:rowOff>
    </xdr:from>
    <xdr:to>
      <xdr:col>41</xdr:col>
      <xdr:colOff>600075</xdr:colOff>
      <xdr:row>81</xdr:row>
      <xdr:rowOff>57150</xdr:rowOff>
    </xdr:to>
    <xdr:graphicFrame macro="">
      <xdr:nvGraphicFramePr>
        <xdr:cNvPr id="8" name="차트 7">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0</xdr:colOff>
      <xdr:row>75</xdr:row>
      <xdr:rowOff>0</xdr:rowOff>
    </xdr:from>
    <xdr:to>
      <xdr:col>46</xdr:col>
      <xdr:colOff>38100</xdr:colOff>
      <xdr:row>81</xdr:row>
      <xdr:rowOff>114300</xdr:rowOff>
    </xdr:to>
    <xdr:graphicFrame macro="">
      <xdr:nvGraphicFramePr>
        <xdr:cNvPr id="9" name="차트 8">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95250</xdr:colOff>
      <xdr:row>75</xdr:row>
      <xdr:rowOff>19050</xdr:rowOff>
    </xdr:from>
    <xdr:to>
      <xdr:col>61</xdr:col>
      <xdr:colOff>600075</xdr:colOff>
      <xdr:row>81</xdr:row>
      <xdr:rowOff>57150</xdr:rowOff>
    </xdr:to>
    <xdr:graphicFrame macro="">
      <xdr:nvGraphicFramePr>
        <xdr:cNvPr id="10" name="차트 9">
          <a:extLst>
            <a:ext uri="{FF2B5EF4-FFF2-40B4-BE49-F238E27FC236}">
              <a16:creationId xmlns:a16="http://schemas.microsoft.com/office/drawing/2014/main" id="{00000000-0008-0000-1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63</xdr:col>
      <xdr:colOff>0</xdr:colOff>
      <xdr:row>75</xdr:row>
      <xdr:rowOff>0</xdr:rowOff>
    </xdr:from>
    <xdr:to>
      <xdr:col>66</xdr:col>
      <xdr:colOff>38100</xdr:colOff>
      <xdr:row>81</xdr:row>
      <xdr:rowOff>114300</xdr:rowOff>
    </xdr:to>
    <xdr:graphicFrame macro="">
      <xdr:nvGraphicFramePr>
        <xdr:cNvPr id="11" name="차트 10">
          <a:extLst>
            <a:ext uri="{FF2B5EF4-FFF2-40B4-BE49-F238E27FC236}">
              <a16:creationId xmlns:a16="http://schemas.microsoft.com/office/drawing/2014/main" id="{00000000-0008-0000-1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80</xdr:col>
      <xdr:colOff>95250</xdr:colOff>
      <xdr:row>75</xdr:row>
      <xdr:rowOff>19050</xdr:rowOff>
    </xdr:from>
    <xdr:to>
      <xdr:col>81</xdr:col>
      <xdr:colOff>600075</xdr:colOff>
      <xdr:row>81</xdr:row>
      <xdr:rowOff>57150</xdr:rowOff>
    </xdr:to>
    <xdr:graphicFrame macro="">
      <xdr:nvGraphicFramePr>
        <xdr:cNvPr id="12" name="차트 11">
          <a:extLst>
            <a:ext uri="{FF2B5EF4-FFF2-40B4-BE49-F238E27FC236}">
              <a16:creationId xmlns:a16="http://schemas.microsoft.com/office/drawing/2014/main" id="{00000000-0008-0000-1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83</xdr:col>
      <xdr:colOff>0</xdr:colOff>
      <xdr:row>75</xdr:row>
      <xdr:rowOff>0</xdr:rowOff>
    </xdr:from>
    <xdr:to>
      <xdr:col>86</xdr:col>
      <xdr:colOff>38100</xdr:colOff>
      <xdr:row>81</xdr:row>
      <xdr:rowOff>114300</xdr:rowOff>
    </xdr:to>
    <xdr:graphicFrame macro="">
      <xdr:nvGraphicFramePr>
        <xdr:cNvPr id="13" name="차트 12">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100</xdr:col>
      <xdr:colOff>95250</xdr:colOff>
      <xdr:row>75</xdr:row>
      <xdr:rowOff>19050</xdr:rowOff>
    </xdr:from>
    <xdr:to>
      <xdr:col>101</xdr:col>
      <xdr:colOff>600075</xdr:colOff>
      <xdr:row>81</xdr:row>
      <xdr:rowOff>57150</xdr:rowOff>
    </xdr:to>
    <xdr:graphicFrame macro="">
      <xdr:nvGraphicFramePr>
        <xdr:cNvPr id="14" name="차트 13">
          <a:extLst>
            <a:ext uri="{FF2B5EF4-FFF2-40B4-BE49-F238E27FC236}">
              <a16:creationId xmlns:a16="http://schemas.microsoft.com/office/drawing/2014/main" id="{00000000-0008-0000-1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103</xdr:col>
      <xdr:colOff>0</xdr:colOff>
      <xdr:row>75</xdr:row>
      <xdr:rowOff>0</xdr:rowOff>
    </xdr:from>
    <xdr:to>
      <xdr:col>106</xdr:col>
      <xdr:colOff>38100</xdr:colOff>
      <xdr:row>81</xdr:row>
      <xdr:rowOff>114300</xdr:rowOff>
    </xdr:to>
    <xdr:graphicFrame macro="">
      <xdr:nvGraphicFramePr>
        <xdr:cNvPr id="15" name="차트 14">
          <a:extLst>
            <a:ext uri="{FF2B5EF4-FFF2-40B4-BE49-F238E27FC236}">
              <a16:creationId xmlns:a16="http://schemas.microsoft.com/office/drawing/2014/main" id="{00000000-0008-0000-1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120</xdr:col>
      <xdr:colOff>95250</xdr:colOff>
      <xdr:row>75</xdr:row>
      <xdr:rowOff>19050</xdr:rowOff>
    </xdr:from>
    <xdr:to>
      <xdr:col>121</xdr:col>
      <xdr:colOff>600075</xdr:colOff>
      <xdr:row>81</xdr:row>
      <xdr:rowOff>57150</xdr:rowOff>
    </xdr:to>
    <xdr:graphicFrame macro="">
      <xdr:nvGraphicFramePr>
        <xdr:cNvPr id="16" name="차트 15">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123</xdr:col>
      <xdr:colOff>0</xdr:colOff>
      <xdr:row>75</xdr:row>
      <xdr:rowOff>0</xdr:rowOff>
    </xdr:from>
    <xdr:to>
      <xdr:col>126</xdr:col>
      <xdr:colOff>38100</xdr:colOff>
      <xdr:row>81</xdr:row>
      <xdr:rowOff>114300</xdr:rowOff>
    </xdr:to>
    <xdr:graphicFrame macro="">
      <xdr:nvGraphicFramePr>
        <xdr:cNvPr id="17" name="차트 16">
          <a:extLst>
            <a:ext uri="{FF2B5EF4-FFF2-40B4-BE49-F238E27FC236}">
              <a16:creationId xmlns:a16="http://schemas.microsoft.com/office/drawing/2014/main" id="{00000000-0008-0000-1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140</xdr:col>
      <xdr:colOff>95250</xdr:colOff>
      <xdr:row>75</xdr:row>
      <xdr:rowOff>19050</xdr:rowOff>
    </xdr:from>
    <xdr:to>
      <xdr:col>141</xdr:col>
      <xdr:colOff>600075</xdr:colOff>
      <xdr:row>81</xdr:row>
      <xdr:rowOff>57150</xdr:rowOff>
    </xdr:to>
    <xdr:graphicFrame macro="">
      <xdr:nvGraphicFramePr>
        <xdr:cNvPr id="18" name="차트 17">
          <a:extLst>
            <a:ext uri="{FF2B5EF4-FFF2-40B4-BE49-F238E27FC236}">
              <a16:creationId xmlns:a16="http://schemas.microsoft.com/office/drawing/2014/main" id="{00000000-0008-0000-1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143</xdr:col>
      <xdr:colOff>0</xdr:colOff>
      <xdr:row>75</xdr:row>
      <xdr:rowOff>0</xdr:rowOff>
    </xdr:from>
    <xdr:to>
      <xdr:col>146</xdr:col>
      <xdr:colOff>38100</xdr:colOff>
      <xdr:row>81</xdr:row>
      <xdr:rowOff>114300</xdr:rowOff>
    </xdr:to>
    <xdr:graphicFrame macro="">
      <xdr:nvGraphicFramePr>
        <xdr:cNvPr id="19" name="차트 18">
          <a:extLst>
            <a:ext uri="{FF2B5EF4-FFF2-40B4-BE49-F238E27FC236}">
              <a16:creationId xmlns:a16="http://schemas.microsoft.com/office/drawing/2014/main" id="{00000000-0008-0000-1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160</xdr:col>
      <xdr:colOff>95250</xdr:colOff>
      <xdr:row>75</xdr:row>
      <xdr:rowOff>19050</xdr:rowOff>
    </xdr:from>
    <xdr:to>
      <xdr:col>161</xdr:col>
      <xdr:colOff>600075</xdr:colOff>
      <xdr:row>81</xdr:row>
      <xdr:rowOff>57150</xdr:rowOff>
    </xdr:to>
    <xdr:graphicFrame macro="">
      <xdr:nvGraphicFramePr>
        <xdr:cNvPr id="20" name="차트 19">
          <a:extLst>
            <a:ext uri="{FF2B5EF4-FFF2-40B4-BE49-F238E27FC236}">
              <a16:creationId xmlns:a16="http://schemas.microsoft.com/office/drawing/2014/main" id="{00000000-0008-0000-1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163</xdr:col>
      <xdr:colOff>0</xdr:colOff>
      <xdr:row>75</xdr:row>
      <xdr:rowOff>0</xdr:rowOff>
    </xdr:from>
    <xdr:to>
      <xdr:col>166</xdr:col>
      <xdr:colOff>38100</xdr:colOff>
      <xdr:row>81</xdr:row>
      <xdr:rowOff>114300</xdr:rowOff>
    </xdr:to>
    <xdr:graphicFrame macro="">
      <xdr:nvGraphicFramePr>
        <xdr:cNvPr id="21" name="차트 20">
          <a:extLst>
            <a:ext uri="{FF2B5EF4-FFF2-40B4-BE49-F238E27FC236}">
              <a16:creationId xmlns:a16="http://schemas.microsoft.com/office/drawing/2014/main" id="{00000000-0008-0000-1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180</xdr:col>
      <xdr:colOff>95250</xdr:colOff>
      <xdr:row>75</xdr:row>
      <xdr:rowOff>19050</xdr:rowOff>
    </xdr:from>
    <xdr:to>
      <xdr:col>181</xdr:col>
      <xdr:colOff>600075</xdr:colOff>
      <xdr:row>81</xdr:row>
      <xdr:rowOff>57150</xdr:rowOff>
    </xdr:to>
    <xdr:graphicFrame macro="">
      <xdr:nvGraphicFramePr>
        <xdr:cNvPr id="22" name="차트 21">
          <a:extLst>
            <a:ext uri="{FF2B5EF4-FFF2-40B4-BE49-F238E27FC236}">
              <a16:creationId xmlns:a16="http://schemas.microsoft.com/office/drawing/2014/main" id="{00000000-0008-0000-1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183</xdr:col>
      <xdr:colOff>0</xdr:colOff>
      <xdr:row>75</xdr:row>
      <xdr:rowOff>0</xdr:rowOff>
    </xdr:from>
    <xdr:to>
      <xdr:col>186</xdr:col>
      <xdr:colOff>38100</xdr:colOff>
      <xdr:row>81</xdr:row>
      <xdr:rowOff>114300</xdr:rowOff>
    </xdr:to>
    <xdr:graphicFrame macro="">
      <xdr:nvGraphicFramePr>
        <xdr:cNvPr id="23" name="차트 22">
          <a:extLst>
            <a:ext uri="{FF2B5EF4-FFF2-40B4-BE49-F238E27FC236}">
              <a16:creationId xmlns:a16="http://schemas.microsoft.com/office/drawing/2014/main" id="{00000000-0008-0000-1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200</xdr:col>
      <xdr:colOff>95250</xdr:colOff>
      <xdr:row>75</xdr:row>
      <xdr:rowOff>19050</xdr:rowOff>
    </xdr:from>
    <xdr:to>
      <xdr:col>201</xdr:col>
      <xdr:colOff>600075</xdr:colOff>
      <xdr:row>81</xdr:row>
      <xdr:rowOff>57150</xdr:rowOff>
    </xdr:to>
    <xdr:graphicFrame macro="">
      <xdr:nvGraphicFramePr>
        <xdr:cNvPr id="24" name="차트 23">
          <a:extLst>
            <a:ext uri="{FF2B5EF4-FFF2-40B4-BE49-F238E27FC236}">
              <a16:creationId xmlns:a16="http://schemas.microsoft.com/office/drawing/2014/main" id="{00000000-0008-0000-1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203</xdr:col>
      <xdr:colOff>0</xdr:colOff>
      <xdr:row>75</xdr:row>
      <xdr:rowOff>0</xdr:rowOff>
    </xdr:from>
    <xdr:to>
      <xdr:col>206</xdr:col>
      <xdr:colOff>38100</xdr:colOff>
      <xdr:row>81</xdr:row>
      <xdr:rowOff>114300</xdr:rowOff>
    </xdr:to>
    <xdr:graphicFrame macro="">
      <xdr:nvGraphicFramePr>
        <xdr:cNvPr id="25" name="차트 24">
          <a:extLst>
            <a:ext uri="{FF2B5EF4-FFF2-40B4-BE49-F238E27FC236}">
              <a16:creationId xmlns:a16="http://schemas.microsoft.com/office/drawing/2014/main" id="{00000000-0008-0000-1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220</xdr:col>
      <xdr:colOff>95250</xdr:colOff>
      <xdr:row>75</xdr:row>
      <xdr:rowOff>19050</xdr:rowOff>
    </xdr:from>
    <xdr:to>
      <xdr:col>221</xdr:col>
      <xdr:colOff>600075</xdr:colOff>
      <xdr:row>81</xdr:row>
      <xdr:rowOff>57150</xdr:rowOff>
    </xdr:to>
    <xdr:graphicFrame macro="">
      <xdr:nvGraphicFramePr>
        <xdr:cNvPr id="26" name="차트 25">
          <a:extLst>
            <a:ext uri="{FF2B5EF4-FFF2-40B4-BE49-F238E27FC236}">
              <a16:creationId xmlns:a16="http://schemas.microsoft.com/office/drawing/2014/main" id="{00000000-0008-0000-1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223</xdr:col>
      <xdr:colOff>0</xdr:colOff>
      <xdr:row>75</xdr:row>
      <xdr:rowOff>0</xdr:rowOff>
    </xdr:from>
    <xdr:to>
      <xdr:col>226</xdr:col>
      <xdr:colOff>38100</xdr:colOff>
      <xdr:row>81</xdr:row>
      <xdr:rowOff>114300</xdr:rowOff>
    </xdr:to>
    <xdr:graphicFrame macro="">
      <xdr:nvGraphicFramePr>
        <xdr:cNvPr id="27" name="차트 26">
          <a:extLst>
            <a:ext uri="{FF2B5EF4-FFF2-40B4-BE49-F238E27FC236}">
              <a16:creationId xmlns:a16="http://schemas.microsoft.com/office/drawing/2014/main" id="{00000000-0008-0000-1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240</xdr:col>
      <xdr:colOff>95250</xdr:colOff>
      <xdr:row>75</xdr:row>
      <xdr:rowOff>19050</xdr:rowOff>
    </xdr:from>
    <xdr:to>
      <xdr:col>241</xdr:col>
      <xdr:colOff>600075</xdr:colOff>
      <xdr:row>81</xdr:row>
      <xdr:rowOff>57150</xdr:rowOff>
    </xdr:to>
    <xdr:graphicFrame macro="">
      <xdr:nvGraphicFramePr>
        <xdr:cNvPr id="28" name="차트 27">
          <a:extLst>
            <a:ext uri="{FF2B5EF4-FFF2-40B4-BE49-F238E27FC236}">
              <a16:creationId xmlns:a16="http://schemas.microsoft.com/office/drawing/2014/main" id="{00000000-0008-0000-1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243</xdr:col>
      <xdr:colOff>0</xdr:colOff>
      <xdr:row>75</xdr:row>
      <xdr:rowOff>0</xdr:rowOff>
    </xdr:from>
    <xdr:to>
      <xdr:col>246</xdr:col>
      <xdr:colOff>38100</xdr:colOff>
      <xdr:row>81</xdr:row>
      <xdr:rowOff>114300</xdr:rowOff>
    </xdr:to>
    <xdr:graphicFrame macro="">
      <xdr:nvGraphicFramePr>
        <xdr:cNvPr id="29" name="차트 28">
          <a:extLst>
            <a:ext uri="{FF2B5EF4-FFF2-40B4-BE49-F238E27FC236}">
              <a16:creationId xmlns:a16="http://schemas.microsoft.com/office/drawing/2014/main" id="{00000000-0008-0000-1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260</xdr:col>
      <xdr:colOff>95250</xdr:colOff>
      <xdr:row>75</xdr:row>
      <xdr:rowOff>19050</xdr:rowOff>
    </xdr:from>
    <xdr:to>
      <xdr:col>261</xdr:col>
      <xdr:colOff>600075</xdr:colOff>
      <xdr:row>81</xdr:row>
      <xdr:rowOff>57150</xdr:rowOff>
    </xdr:to>
    <xdr:graphicFrame macro="">
      <xdr:nvGraphicFramePr>
        <xdr:cNvPr id="30" name="차트 29">
          <a:extLst>
            <a:ext uri="{FF2B5EF4-FFF2-40B4-BE49-F238E27FC236}">
              <a16:creationId xmlns:a16="http://schemas.microsoft.com/office/drawing/2014/main" id="{00000000-0008-0000-1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263</xdr:col>
      <xdr:colOff>0</xdr:colOff>
      <xdr:row>75</xdr:row>
      <xdr:rowOff>0</xdr:rowOff>
    </xdr:from>
    <xdr:to>
      <xdr:col>266</xdr:col>
      <xdr:colOff>38100</xdr:colOff>
      <xdr:row>81</xdr:row>
      <xdr:rowOff>114300</xdr:rowOff>
    </xdr:to>
    <xdr:graphicFrame macro="">
      <xdr:nvGraphicFramePr>
        <xdr:cNvPr id="31" name="차트 30">
          <a:extLst>
            <a:ext uri="{FF2B5EF4-FFF2-40B4-BE49-F238E27FC236}">
              <a16:creationId xmlns:a16="http://schemas.microsoft.com/office/drawing/2014/main" id="{00000000-0008-0000-1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280</xdr:col>
      <xdr:colOff>95250</xdr:colOff>
      <xdr:row>75</xdr:row>
      <xdr:rowOff>19050</xdr:rowOff>
    </xdr:from>
    <xdr:to>
      <xdr:col>281</xdr:col>
      <xdr:colOff>600075</xdr:colOff>
      <xdr:row>81</xdr:row>
      <xdr:rowOff>57150</xdr:rowOff>
    </xdr:to>
    <xdr:graphicFrame macro="">
      <xdr:nvGraphicFramePr>
        <xdr:cNvPr id="32" name="차트 31">
          <a:extLst>
            <a:ext uri="{FF2B5EF4-FFF2-40B4-BE49-F238E27FC236}">
              <a16:creationId xmlns:a16="http://schemas.microsoft.com/office/drawing/2014/main" id="{00000000-0008-0000-1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283</xdr:col>
      <xdr:colOff>0</xdr:colOff>
      <xdr:row>75</xdr:row>
      <xdr:rowOff>0</xdr:rowOff>
    </xdr:from>
    <xdr:to>
      <xdr:col>286</xdr:col>
      <xdr:colOff>38100</xdr:colOff>
      <xdr:row>81</xdr:row>
      <xdr:rowOff>114300</xdr:rowOff>
    </xdr:to>
    <xdr:graphicFrame macro="">
      <xdr:nvGraphicFramePr>
        <xdr:cNvPr id="33" name="차트 32">
          <a:extLst>
            <a:ext uri="{FF2B5EF4-FFF2-40B4-BE49-F238E27FC236}">
              <a16:creationId xmlns:a16="http://schemas.microsoft.com/office/drawing/2014/main" id="{00000000-0008-0000-1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300</xdr:col>
      <xdr:colOff>95250</xdr:colOff>
      <xdr:row>75</xdr:row>
      <xdr:rowOff>19050</xdr:rowOff>
    </xdr:from>
    <xdr:to>
      <xdr:col>301</xdr:col>
      <xdr:colOff>600075</xdr:colOff>
      <xdr:row>81</xdr:row>
      <xdr:rowOff>57150</xdr:rowOff>
    </xdr:to>
    <xdr:graphicFrame macro="">
      <xdr:nvGraphicFramePr>
        <xdr:cNvPr id="34" name="차트 33">
          <a:extLst>
            <a:ext uri="{FF2B5EF4-FFF2-40B4-BE49-F238E27FC236}">
              <a16:creationId xmlns:a16="http://schemas.microsoft.com/office/drawing/2014/main" id="{00000000-0008-0000-1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303</xdr:col>
      <xdr:colOff>0</xdr:colOff>
      <xdr:row>75</xdr:row>
      <xdr:rowOff>0</xdr:rowOff>
    </xdr:from>
    <xdr:to>
      <xdr:col>306</xdr:col>
      <xdr:colOff>38100</xdr:colOff>
      <xdr:row>81</xdr:row>
      <xdr:rowOff>114300</xdr:rowOff>
    </xdr:to>
    <xdr:graphicFrame macro="">
      <xdr:nvGraphicFramePr>
        <xdr:cNvPr id="35" name="차트 34">
          <a:extLst>
            <a:ext uri="{FF2B5EF4-FFF2-40B4-BE49-F238E27FC236}">
              <a16:creationId xmlns:a16="http://schemas.microsoft.com/office/drawing/2014/main" id="{00000000-0008-0000-1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320</xdr:col>
      <xdr:colOff>95250</xdr:colOff>
      <xdr:row>75</xdr:row>
      <xdr:rowOff>19050</xdr:rowOff>
    </xdr:from>
    <xdr:to>
      <xdr:col>321</xdr:col>
      <xdr:colOff>600075</xdr:colOff>
      <xdr:row>81</xdr:row>
      <xdr:rowOff>57150</xdr:rowOff>
    </xdr:to>
    <xdr:graphicFrame macro="">
      <xdr:nvGraphicFramePr>
        <xdr:cNvPr id="36" name="차트 35">
          <a:extLst>
            <a:ext uri="{FF2B5EF4-FFF2-40B4-BE49-F238E27FC236}">
              <a16:creationId xmlns:a16="http://schemas.microsoft.com/office/drawing/2014/main" id="{00000000-0008-0000-1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323</xdr:col>
      <xdr:colOff>0</xdr:colOff>
      <xdr:row>75</xdr:row>
      <xdr:rowOff>0</xdr:rowOff>
    </xdr:from>
    <xdr:to>
      <xdr:col>326</xdr:col>
      <xdr:colOff>38100</xdr:colOff>
      <xdr:row>81</xdr:row>
      <xdr:rowOff>114300</xdr:rowOff>
    </xdr:to>
    <xdr:graphicFrame macro="">
      <xdr:nvGraphicFramePr>
        <xdr:cNvPr id="37" name="차트 36">
          <a:extLst>
            <a:ext uri="{FF2B5EF4-FFF2-40B4-BE49-F238E27FC236}">
              <a16:creationId xmlns:a16="http://schemas.microsoft.com/office/drawing/2014/main" id="{00000000-0008-0000-1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340</xdr:col>
      <xdr:colOff>95250</xdr:colOff>
      <xdr:row>75</xdr:row>
      <xdr:rowOff>19050</xdr:rowOff>
    </xdr:from>
    <xdr:to>
      <xdr:col>341</xdr:col>
      <xdr:colOff>600075</xdr:colOff>
      <xdr:row>81</xdr:row>
      <xdr:rowOff>57150</xdr:rowOff>
    </xdr:to>
    <xdr:graphicFrame macro="">
      <xdr:nvGraphicFramePr>
        <xdr:cNvPr id="38" name="차트 37">
          <a:extLst>
            <a:ext uri="{FF2B5EF4-FFF2-40B4-BE49-F238E27FC236}">
              <a16:creationId xmlns:a16="http://schemas.microsoft.com/office/drawing/2014/main" id="{00000000-0008-0000-1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343</xdr:col>
      <xdr:colOff>0</xdr:colOff>
      <xdr:row>75</xdr:row>
      <xdr:rowOff>0</xdr:rowOff>
    </xdr:from>
    <xdr:to>
      <xdr:col>346</xdr:col>
      <xdr:colOff>38100</xdr:colOff>
      <xdr:row>81</xdr:row>
      <xdr:rowOff>114300</xdr:rowOff>
    </xdr:to>
    <xdr:graphicFrame macro="">
      <xdr:nvGraphicFramePr>
        <xdr:cNvPr id="39" name="차트 38">
          <a:extLst>
            <a:ext uri="{FF2B5EF4-FFF2-40B4-BE49-F238E27FC236}">
              <a16:creationId xmlns:a16="http://schemas.microsoft.com/office/drawing/2014/main" id="{00000000-0008-0000-1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360</xdr:col>
      <xdr:colOff>95250</xdr:colOff>
      <xdr:row>75</xdr:row>
      <xdr:rowOff>19050</xdr:rowOff>
    </xdr:from>
    <xdr:to>
      <xdr:col>361</xdr:col>
      <xdr:colOff>600075</xdr:colOff>
      <xdr:row>81</xdr:row>
      <xdr:rowOff>57150</xdr:rowOff>
    </xdr:to>
    <xdr:graphicFrame macro="">
      <xdr:nvGraphicFramePr>
        <xdr:cNvPr id="40" name="차트 39">
          <a:extLst>
            <a:ext uri="{FF2B5EF4-FFF2-40B4-BE49-F238E27FC236}">
              <a16:creationId xmlns:a16="http://schemas.microsoft.com/office/drawing/2014/main" id="{00000000-0008-0000-1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363</xdr:col>
      <xdr:colOff>0</xdr:colOff>
      <xdr:row>75</xdr:row>
      <xdr:rowOff>0</xdr:rowOff>
    </xdr:from>
    <xdr:to>
      <xdr:col>366</xdr:col>
      <xdr:colOff>38100</xdr:colOff>
      <xdr:row>81</xdr:row>
      <xdr:rowOff>114300</xdr:rowOff>
    </xdr:to>
    <xdr:graphicFrame macro="">
      <xdr:nvGraphicFramePr>
        <xdr:cNvPr id="41" name="차트 40">
          <a:extLst>
            <a:ext uri="{FF2B5EF4-FFF2-40B4-BE49-F238E27FC236}">
              <a16:creationId xmlns:a16="http://schemas.microsoft.com/office/drawing/2014/main" id="{00000000-0008-0000-1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380</xdr:col>
      <xdr:colOff>95250</xdr:colOff>
      <xdr:row>75</xdr:row>
      <xdr:rowOff>19050</xdr:rowOff>
    </xdr:from>
    <xdr:to>
      <xdr:col>381</xdr:col>
      <xdr:colOff>600075</xdr:colOff>
      <xdr:row>81</xdr:row>
      <xdr:rowOff>57150</xdr:rowOff>
    </xdr:to>
    <xdr:graphicFrame macro="">
      <xdr:nvGraphicFramePr>
        <xdr:cNvPr id="42" name="차트 41">
          <a:extLst>
            <a:ext uri="{FF2B5EF4-FFF2-40B4-BE49-F238E27FC236}">
              <a16:creationId xmlns:a16="http://schemas.microsoft.com/office/drawing/2014/main" id="{00000000-0008-0000-1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383</xdr:col>
      <xdr:colOff>0</xdr:colOff>
      <xdr:row>75</xdr:row>
      <xdr:rowOff>0</xdr:rowOff>
    </xdr:from>
    <xdr:to>
      <xdr:col>386</xdr:col>
      <xdr:colOff>38100</xdr:colOff>
      <xdr:row>81</xdr:row>
      <xdr:rowOff>114300</xdr:rowOff>
    </xdr:to>
    <xdr:graphicFrame macro="">
      <xdr:nvGraphicFramePr>
        <xdr:cNvPr id="43" name="차트 42">
          <a:extLst>
            <a:ext uri="{FF2B5EF4-FFF2-40B4-BE49-F238E27FC236}">
              <a16:creationId xmlns:a16="http://schemas.microsoft.com/office/drawing/2014/main" id="{00000000-0008-0000-1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400</xdr:col>
      <xdr:colOff>95250</xdr:colOff>
      <xdr:row>75</xdr:row>
      <xdr:rowOff>19050</xdr:rowOff>
    </xdr:from>
    <xdr:to>
      <xdr:col>401</xdr:col>
      <xdr:colOff>600075</xdr:colOff>
      <xdr:row>81</xdr:row>
      <xdr:rowOff>57150</xdr:rowOff>
    </xdr:to>
    <xdr:graphicFrame macro="">
      <xdr:nvGraphicFramePr>
        <xdr:cNvPr id="44" name="차트 43">
          <a:extLst>
            <a:ext uri="{FF2B5EF4-FFF2-40B4-BE49-F238E27FC236}">
              <a16:creationId xmlns:a16="http://schemas.microsoft.com/office/drawing/2014/main" id="{00000000-0008-0000-1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403</xdr:col>
      <xdr:colOff>0</xdr:colOff>
      <xdr:row>75</xdr:row>
      <xdr:rowOff>0</xdr:rowOff>
    </xdr:from>
    <xdr:to>
      <xdr:col>406</xdr:col>
      <xdr:colOff>38100</xdr:colOff>
      <xdr:row>81</xdr:row>
      <xdr:rowOff>114300</xdr:rowOff>
    </xdr:to>
    <xdr:graphicFrame macro="">
      <xdr:nvGraphicFramePr>
        <xdr:cNvPr id="45" name="차트 44">
          <a:extLst>
            <a:ext uri="{FF2B5EF4-FFF2-40B4-BE49-F238E27FC236}">
              <a16:creationId xmlns:a16="http://schemas.microsoft.com/office/drawing/2014/main" id="{00000000-0008-0000-11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93793</xdr:colOff>
      <xdr:row>14</xdr:row>
      <xdr:rowOff>112730</xdr:rowOff>
    </xdr:from>
    <xdr:to>
      <xdr:col>16</xdr:col>
      <xdr:colOff>161925</xdr:colOff>
      <xdr:row>25</xdr:row>
      <xdr:rowOff>247650</xdr:rowOff>
    </xdr:to>
    <xdr:graphicFrame macro="">
      <xdr:nvGraphicFramePr>
        <xdr:cNvPr id="3" name="차트 2">
          <a:extLst>
            <a:ext uri="{FF2B5EF4-FFF2-40B4-BE49-F238E27FC236}">
              <a16:creationId xmlns:a16="http://schemas.microsoft.com/office/drawing/2014/main" id="{4A7C801C-66EE-452D-948E-27FCEC6F43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0" name="차트 8">
          <a:extLst>
            <a:ext uri="{FF2B5EF4-FFF2-40B4-BE49-F238E27FC236}">
              <a16:creationId xmlns:a16="http://schemas.microsoft.com/office/drawing/2014/main" id="{00000000-0008-0000-1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25" name="차트 24">
          <a:extLst>
            <a:ext uri="{FF2B5EF4-FFF2-40B4-BE49-F238E27FC236}">
              <a16:creationId xmlns:a16="http://schemas.microsoft.com/office/drawing/2014/main" id="{00000000-0008-0000-1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8" name="차트 7">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10" name="차트 9">
          <a:extLst>
            <a:ext uri="{FF2B5EF4-FFF2-40B4-BE49-F238E27FC236}">
              <a16:creationId xmlns:a16="http://schemas.microsoft.com/office/drawing/2014/main" id="{00000000-0008-0000-1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pageSetUpPr fitToPage="1"/>
  </sheetPr>
  <dimension ref="B3:P24"/>
  <sheetViews>
    <sheetView showGridLines="0" zoomScale="115" zoomScaleNormal="115" workbookViewId="0">
      <selection activeCell="T18" sqref="T18"/>
    </sheetView>
  </sheetViews>
  <sheetFormatPr defaultColWidth="9" defaultRowHeight="16.5"/>
  <cols>
    <col min="1" max="1" width="3.25" style="76" customWidth="1"/>
    <col min="2" max="2" width="2.34765625" style="76" hidden="1" customWidth="1"/>
    <col min="3" max="3" width="5.84765625" style="76" customWidth="1"/>
    <col min="4" max="4" width="10.59765625" style="76" customWidth="1"/>
    <col min="5" max="5" width="4.59765625" style="76" customWidth="1"/>
    <col min="6" max="6" width="4.25" style="76" customWidth="1"/>
    <col min="7" max="7" width="5.34765625" style="76" customWidth="1"/>
    <col min="8" max="8" width="7" style="76" customWidth="1"/>
    <col min="9" max="9" width="6.84765625" style="76" customWidth="1"/>
    <col min="10" max="10" width="10.59765625" style="76" customWidth="1"/>
    <col min="11" max="13" width="4.84765625" style="76" customWidth="1"/>
    <col min="14" max="14" width="5" style="76" customWidth="1"/>
    <col min="15" max="15" width="6.5" style="76" customWidth="1"/>
    <col min="16" max="16" width="5.84765625" style="76" customWidth="1"/>
    <col min="17" max="18" width="1.25" style="76" customWidth="1"/>
    <col min="19" max="16384" width="9" style="76"/>
  </cols>
  <sheetData>
    <row r="3" spans="3:16" ht="60" customHeight="1"/>
    <row r="4" spans="3:16" ht="12.75" customHeight="1">
      <c r="C4" s="738" t="str">
        <f>lang!B126</f>
        <v>심리생리 검사 결과</v>
      </c>
      <c r="D4" s="738"/>
      <c r="E4" s="738"/>
      <c r="F4" s="738"/>
      <c r="G4" s="738"/>
      <c r="H4" s="738"/>
      <c r="I4" s="738"/>
      <c r="J4" s="738"/>
      <c r="K4" s="738"/>
      <c r="L4" s="738"/>
      <c r="M4" s="738"/>
      <c r="N4" s="738"/>
      <c r="O4" s="738"/>
      <c r="P4" s="738"/>
    </row>
    <row r="5" spans="3:16" ht="49.5" customHeight="1">
      <c r="C5" s="738"/>
      <c r="D5" s="738"/>
      <c r="E5" s="738"/>
      <c r="F5" s="738"/>
      <c r="G5" s="738"/>
      <c r="H5" s="738"/>
      <c r="I5" s="738"/>
      <c r="J5" s="738"/>
      <c r="K5" s="738"/>
      <c r="L5" s="738"/>
      <c r="M5" s="738"/>
      <c r="N5" s="738"/>
      <c r="O5" s="738"/>
      <c r="P5" s="738"/>
    </row>
    <row r="6" spans="3:16" ht="16.8" thickBot="1"/>
    <row r="7" spans="3:16" ht="30" customHeight="1">
      <c r="D7" s="739" t="str">
        <f>lang!B127</f>
        <v>피검사자</v>
      </c>
      <c r="E7" s="740"/>
      <c r="F7" s="740"/>
      <c r="G7" s="740"/>
      <c r="H7" s="740"/>
      <c r="I7" s="740"/>
      <c r="J7" s="740"/>
      <c r="K7" s="740"/>
      <c r="L7" s="740"/>
      <c r="M7" s="740"/>
      <c r="N7" s="740"/>
      <c r="O7" s="741"/>
    </row>
    <row r="8" spans="3:16" ht="24.75" customHeight="1">
      <c r="C8" s="742"/>
      <c r="D8" s="338" t="str">
        <f>lang!B128</f>
        <v>측정일</v>
      </c>
      <c r="E8" s="743">
        <f>IF(FH_info!A2="","",FH_info!A2)</f>
        <v>45779.613611111112</v>
      </c>
      <c r="F8" s="744"/>
      <c r="G8" s="744"/>
      <c r="H8" s="744"/>
      <c r="I8" s="745"/>
      <c r="J8" s="339" t="str">
        <f>lang!B133</f>
        <v>측정장소</v>
      </c>
      <c r="K8" s="746" t="str">
        <f>IF(FH_info!B2="","",TRIM(MID(SUBSTITUTE(FH_info!B2,"^",REPT(" ",LEN(FH_info!B2))),LEN(FH_info!B2)*5-LEN(FH_info!B2)+1,LEN(FH_info!B2))))</f>
        <v/>
      </c>
      <c r="L8" s="747"/>
      <c r="M8" s="747"/>
      <c r="N8" s="747"/>
      <c r="O8" s="748"/>
      <c r="P8" s="340"/>
    </row>
    <row r="9" spans="3:16" ht="21.75" customHeight="1">
      <c r="C9" s="742"/>
      <c r="D9" s="338" t="str">
        <f>lang!B134</f>
        <v>이름</v>
      </c>
      <c r="E9" s="746" t="str">
        <f>IF(FH_info!B2="","",TRIM(MID(SUBSTITUTE(FH_info!B2,"^",REPT(" ",LEN(FH_info!B2))),LEN(FH_info!B2)*2-LEN(FH_info!B2)+1,LEN(FH_info!B2))))</f>
        <v>CuN3</v>
      </c>
      <c r="F9" s="747"/>
      <c r="G9" s="747"/>
      <c r="H9" s="747"/>
      <c r="I9" s="749"/>
      <c r="J9" s="339" t="str">
        <f>lang!B136</f>
        <v>ID</v>
      </c>
      <c r="K9" s="746"/>
      <c r="L9" s="747"/>
      <c r="M9" s="747"/>
      <c r="N9" s="747"/>
      <c r="O9" s="748"/>
      <c r="P9" s="341"/>
    </row>
    <row r="10" spans="3:16" ht="27" customHeight="1">
      <c r="C10" s="742"/>
      <c r="D10" s="342" t="str">
        <f>lang!B129</f>
        <v>나이</v>
      </c>
      <c r="E10" s="750" t="str">
        <f>IF(FH_info!B2="","",TRIM(MID(SUBSTITUTE(FH_info!B2,"^",REPT(" ",LEN(FH_info!B2))),LEN(FH_info!B2)*4-LEN(FH_info!B2)+1,LEN(FH_info!B2))))</f>
        <v>1</v>
      </c>
      <c r="F10" s="751"/>
      <c r="G10" s="751"/>
      <c r="H10" s="751"/>
      <c r="I10" s="752"/>
      <c r="J10" s="349" t="str">
        <f>lang!B130</f>
        <v>성별</v>
      </c>
      <c r="K10" s="750" t="str">
        <f>IF(FH_info!B2="","", FH_info!Y2)</f>
        <v>남성</v>
      </c>
      <c r="L10" s="751"/>
      <c r="M10" s="751"/>
      <c r="N10" s="751"/>
      <c r="O10" s="753"/>
      <c r="P10" s="343"/>
    </row>
    <row r="11" spans="3:16" ht="23.25" customHeight="1">
      <c r="C11" s="742"/>
      <c r="D11" s="342" t="str">
        <f>lang!B135</f>
        <v>직업</v>
      </c>
      <c r="E11" s="750"/>
      <c r="F11" s="751"/>
      <c r="G11" s="751"/>
      <c r="H11" s="751"/>
      <c r="I11" s="752"/>
      <c r="J11" s="350"/>
      <c r="K11" s="750"/>
      <c r="L11" s="751"/>
      <c r="M11" s="751"/>
      <c r="N11" s="751"/>
      <c r="O11" s="753"/>
      <c r="P11" s="343"/>
    </row>
    <row r="12" spans="3:16" ht="30.9" thickBot="1">
      <c r="C12" s="742"/>
      <c r="D12" s="344" t="str">
        <f>lang!B137</f>
        <v>상담
내용</v>
      </c>
      <c r="E12" s="760"/>
      <c r="F12" s="760"/>
      <c r="G12" s="760"/>
      <c r="H12" s="760"/>
      <c r="I12" s="760"/>
      <c r="J12" s="760"/>
      <c r="K12" s="760"/>
      <c r="L12" s="760"/>
      <c r="M12" s="760"/>
      <c r="N12" s="760"/>
      <c r="O12" s="761"/>
      <c r="P12" s="343"/>
    </row>
    <row r="13" spans="3:16" ht="18">
      <c r="C13" s="742"/>
      <c r="D13" s="345"/>
      <c r="E13" s="346"/>
      <c r="F13" s="346"/>
      <c r="G13" s="346"/>
      <c r="H13" s="346"/>
      <c r="I13" s="346"/>
      <c r="J13" s="346"/>
      <c r="K13" s="346"/>
      <c r="L13" s="346"/>
      <c r="M13" s="346"/>
      <c r="N13" s="346"/>
      <c r="O13" s="346"/>
      <c r="P13" s="343"/>
    </row>
    <row r="14" spans="3:16" ht="18.3" thickBot="1">
      <c r="C14" s="742"/>
      <c r="D14" s="346"/>
      <c r="E14" s="346"/>
      <c r="F14" s="346"/>
      <c r="G14" s="346"/>
      <c r="H14" s="346"/>
      <c r="I14" s="346"/>
      <c r="J14" s="346"/>
      <c r="K14" s="346"/>
      <c r="L14" s="346"/>
      <c r="M14" s="346"/>
      <c r="N14" s="346"/>
      <c r="O14" s="346"/>
      <c r="P14" s="343"/>
    </row>
    <row r="15" spans="3:16" ht="30" customHeight="1">
      <c r="C15" s="742"/>
      <c r="D15" s="739" t="str">
        <f>lang!B138</f>
        <v>검사자</v>
      </c>
      <c r="E15" s="740"/>
      <c r="F15" s="740"/>
      <c r="G15" s="740"/>
      <c r="H15" s="740"/>
      <c r="I15" s="740"/>
      <c r="J15" s="740"/>
      <c r="K15" s="740"/>
      <c r="L15" s="740"/>
      <c r="M15" s="740"/>
      <c r="N15" s="740"/>
      <c r="O15" s="741"/>
      <c r="P15" s="343"/>
    </row>
    <row r="16" spans="3:16" ht="28.5" customHeight="1">
      <c r="C16" s="742"/>
      <c r="D16" s="338" t="str">
        <f>lang!B139</f>
        <v>이름</v>
      </c>
      <c r="E16" s="743"/>
      <c r="F16" s="744"/>
      <c r="G16" s="744"/>
      <c r="H16" s="744"/>
      <c r="I16" s="745"/>
      <c r="J16" s="339" t="str">
        <f>lang!B140</f>
        <v>날짜</v>
      </c>
      <c r="K16" s="746"/>
      <c r="L16" s="747"/>
      <c r="M16" s="747"/>
      <c r="N16" s="747"/>
      <c r="O16" s="748"/>
      <c r="P16" s="343"/>
    </row>
    <row r="17" spans="3:16" ht="31.5" customHeight="1">
      <c r="C17" s="742"/>
      <c r="D17" s="338" t="str">
        <f>lang!B141</f>
        <v>소속</v>
      </c>
      <c r="E17" s="746"/>
      <c r="F17" s="747"/>
      <c r="G17" s="747"/>
      <c r="H17" s="747"/>
      <c r="I17" s="749"/>
      <c r="J17" s="339" t="str">
        <f>lang!B142</f>
        <v>연락처</v>
      </c>
      <c r="K17" s="746"/>
      <c r="L17" s="747"/>
      <c r="M17" s="747"/>
      <c r="N17" s="747"/>
      <c r="O17" s="748"/>
      <c r="P17" s="343"/>
    </row>
    <row r="18" spans="3:16" ht="31.5" customHeight="1" thickBot="1">
      <c r="C18" s="742"/>
      <c r="D18" s="344" t="str">
        <f>lang!B143</f>
        <v>측정장소</v>
      </c>
      <c r="E18" s="754"/>
      <c r="F18" s="755"/>
      <c r="G18" s="755"/>
      <c r="H18" s="755"/>
      <c r="I18" s="756"/>
      <c r="J18" s="351"/>
      <c r="K18" s="754"/>
      <c r="L18" s="755"/>
      <c r="M18" s="755"/>
      <c r="N18" s="755"/>
      <c r="O18" s="757"/>
      <c r="P18" s="343"/>
    </row>
    <row r="19" spans="3:16" ht="30" customHeight="1">
      <c r="C19" s="742"/>
      <c r="D19" s="347"/>
      <c r="E19" s="352"/>
      <c r="F19" s="352"/>
      <c r="G19" s="352"/>
      <c r="H19" s="352"/>
      <c r="I19" s="352"/>
      <c r="J19" s="347"/>
      <c r="K19" s="352"/>
      <c r="L19" s="352"/>
      <c r="M19" s="352"/>
      <c r="N19" s="352"/>
      <c r="O19" s="352"/>
      <c r="P19" s="343"/>
    </row>
    <row r="20" spans="3:16" ht="18">
      <c r="C20" s="742"/>
      <c r="D20" s="345"/>
      <c r="E20" s="346"/>
      <c r="F20" s="346"/>
      <c r="G20" s="346"/>
      <c r="H20" s="346"/>
      <c r="I20" s="346"/>
      <c r="J20" s="345"/>
      <c r="K20" s="346"/>
      <c r="L20" s="346"/>
      <c r="M20" s="346"/>
      <c r="N20" s="346"/>
      <c r="O20" s="346"/>
      <c r="P20" s="343"/>
    </row>
    <row r="21" spans="3:16" ht="33.9">
      <c r="C21" s="742"/>
      <c r="D21" s="758" t="str">
        <f>lang!B144</f>
        <v>마인드아이</v>
      </c>
      <c r="E21" s="759"/>
      <c r="F21" s="759"/>
      <c r="G21" s="759"/>
      <c r="H21" s="759"/>
      <c r="I21" s="759"/>
      <c r="J21" s="759"/>
      <c r="K21" s="759"/>
      <c r="L21" s="759"/>
      <c r="M21" s="759"/>
      <c r="N21" s="759"/>
      <c r="O21" s="759"/>
      <c r="P21" s="343"/>
    </row>
    <row r="22" spans="3:16" ht="31.5" customHeight="1">
      <c r="C22" s="742"/>
      <c r="D22" s="348"/>
      <c r="E22" s="343"/>
      <c r="F22" s="343"/>
      <c r="G22" s="343"/>
      <c r="H22" s="343"/>
      <c r="I22" s="343"/>
      <c r="K22" s="343"/>
      <c r="L22" s="343"/>
      <c r="M22" s="343"/>
      <c r="N22" s="343"/>
      <c r="O22" s="343"/>
      <c r="P22" s="343"/>
    </row>
    <row r="23" spans="3:16" hidden="1">
      <c r="C23" s="231"/>
      <c r="D23" s="229"/>
      <c r="E23" s="229"/>
      <c r="F23" s="229"/>
      <c r="G23" s="229"/>
      <c r="H23" s="229"/>
      <c r="I23" s="234" t="s">
        <v>241</v>
      </c>
      <c r="J23" s="309">
        <v>1</v>
      </c>
      <c r="K23" s="229"/>
      <c r="L23" s="229"/>
      <c r="M23" s="229"/>
      <c r="N23" s="229"/>
      <c r="O23" s="229"/>
      <c r="P23" s="309">
        <v>2</v>
      </c>
    </row>
    <row r="24" spans="3:16" ht="9.75" customHeight="1">
      <c r="C24" s="93"/>
      <c r="D24" s="93"/>
      <c r="E24" s="93"/>
      <c r="F24" s="93"/>
      <c r="G24" s="93"/>
      <c r="H24" s="93"/>
      <c r="I24" s="93"/>
      <c r="J24" s="93"/>
      <c r="K24" s="93"/>
      <c r="L24" s="93"/>
      <c r="M24" s="93"/>
      <c r="N24" s="93"/>
      <c r="O24" s="93"/>
      <c r="P24" s="93"/>
    </row>
  </sheetData>
  <mergeCells count="20">
    <mergeCell ref="E16:I16"/>
    <mergeCell ref="K16:O16"/>
    <mergeCell ref="E17:I17"/>
    <mergeCell ref="K17:O17"/>
    <mergeCell ref="C4:P5"/>
    <mergeCell ref="D7:O7"/>
    <mergeCell ref="C8:C22"/>
    <mergeCell ref="E8:I8"/>
    <mergeCell ref="K8:O8"/>
    <mergeCell ref="E9:I9"/>
    <mergeCell ref="K9:O9"/>
    <mergeCell ref="E10:I10"/>
    <mergeCell ref="K10:O10"/>
    <mergeCell ref="E11:I11"/>
    <mergeCell ref="E18:I18"/>
    <mergeCell ref="K18:O18"/>
    <mergeCell ref="D21:O21"/>
    <mergeCell ref="K11:O11"/>
    <mergeCell ref="E12:O12"/>
    <mergeCell ref="D15:O15"/>
  </mergeCells>
  <phoneticPr fontId="27" type="noConversion"/>
  <pageMargins left="0.19685039370078741" right="0.23622047244094491" top="0.27559055118110237" bottom="0.23622047244094491" header="0.19685039370078741" footer="0.19685039370078741"/>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D836-D136-4503-B34F-BF617051B9CD}">
  <sheetPr codeName="Sheet33">
    <pageSetUpPr fitToPage="1"/>
  </sheetPr>
  <dimension ref="B2:T53"/>
  <sheetViews>
    <sheetView showGridLines="0" showRowColHeaders="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c r="D7" s="871"/>
      <c r="E7" s="872"/>
      <c r="F7" s="166" t="str">
        <f>lang!B159</f>
        <v>측정일</v>
      </c>
      <c r="G7" s="875">
        <f>IF(FH_info!A2="","",FH_info!A2)</f>
        <v>45779.613611111112</v>
      </c>
      <c r="H7" s="876"/>
      <c r="I7" s="877"/>
      <c r="J7" s="166" t="str">
        <f>lang!B160</f>
        <v>나이</v>
      </c>
      <c r="K7" s="878" t="str">
        <f>IF(FH_info!B2="","",TRIM(MID(SUBSTITUTE(FH_info!B2,"^",REPT(" ",LEN(FH_info!B2))),LEN(FH_info!B2)*4-LEN(FH_info!B2)+1,LEN(FH_info!B2))))</f>
        <v>1</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CuN3</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3</v>
      </c>
      <c r="L12" s="234">
        <f>IF(M12=2,Measurement!CK8,"")</f>
        <v>1</v>
      </c>
      <c r="M12" s="309">
        <f>Measurement!CL8</f>
        <v>2</v>
      </c>
      <c r="N12" s="229"/>
      <c r="O12" s="229"/>
      <c r="P12" s="229"/>
      <c r="Q12" s="229"/>
      <c r="R12" s="245">
        <f>info!V45</f>
        <v>1</v>
      </c>
    </row>
    <row r="13" spans="2:18" ht="12" customHeight="1">
      <c r="C13" s="899" t="str">
        <f>lang!B255</f>
        <v>종합 검사
결과 분류</v>
      </c>
      <c r="D13" s="902" t="str">
        <f>Measurement!CJ20</f>
        <v>양호 집단에 속하며,</v>
      </c>
      <c r="E13" s="903"/>
      <c r="F13" s="903"/>
      <c r="G13" s="832" t="str">
        <f>Measurement!CJ18</f>
        <v>양호 상태입니다.</v>
      </c>
      <c r="H13" s="832"/>
      <c r="I13" s="832"/>
      <c r="J13" s="833"/>
      <c r="K13" s="765" t="str">
        <f>Measurement!CN15</f>
        <v>양호 집단</v>
      </c>
      <c r="L13" s="766"/>
      <c r="M13" s="765" t="str">
        <f>Measurement!CS15</f>
        <v>주의 집단</v>
      </c>
      <c r="N13" s="766"/>
      <c r="O13" s="769"/>
      <c r="P13" s="836" t="str">
        <f>Measurement!CW15</f>
        <v>힐링/치유 집단</v>
      </c>
      <c r="Q13" s="836"/>
      <c r="R13" s="837"/>
    </row>
    <row r="14" spans="2:18" ht="12" customHeight="1">
      <c r="B14" s="79"/>
      <c r="C14" s="900"/>
      <c r="D14" s="904"/>
      <c r="E14" s="905"/>
      <c r="F14" s="905"/>
      <c r="G14" s="834"/>
      <c r="H14" s="834"/>
      <c r="I14" s="834"/>
      <c r="J14" s="835"/>
      <c r="K14" s="767"/>
      <c r="L14" s="768"/>
      <c r="M14" s="767"/>
      <c r="N14" s="768"/>
      <c r="O14" s="770"/>
      <c r="P14" s="838"/>
      <c r="Q14" s="838"/>
      <c r="R14" s="839"/>
    </row>
    <row r="15" spans="2:18" ht="28.5" customHeight="1">
      <c r="B15" s="79"/>
      <c r="C15" s="900"/>
      <c r="D15" s="852" t="str">
        <f>Measurement!CJ19</f>
        <v>뇌 피로도 수준이 평균입니다. 에너지가 낮아 정적이고 지금 하는 일에 집중을 잘하고 있습니다. 일에 만족도를 높이기 위해선 신체적인 활력에너지를 높여주면 좋습니다.</v>
      </c>
      <c r="E15" s="804"/>
      <c r="F15" s="804"/>
      <c r="G15" s="804"/>
      <c r="H15" s="804"/>
      <c r="I15" s="804"/>
      <c r="J15" s="853"/>
      <c r="K15" s="771" t="str">
        <f>Measurement!CN16</f>
        <v>양호 (G1)</v>
      </c>
      <c r="L15" s="772"/>
      <c r="M15" s="771" t="str">
        <f>Measurement!CS16</f>
        <v>주의 (Y1)</v>
      </c>
      <c r="N15" s="777"/>
      <c r="O15" s="772"/>
      <c r="P15" s="848" t="str">
        <f>Measurement!CY16</f>
        <v>화불쾌 상태 (R4)</v>
      </c>
      <c r="Q15" s="848"/>
      <c r="R15" s="849"/>
    </row>
    <row r="16" spans="2:18" ht="28.5" customHeight="1">
      <c r="B16" s="79"/>
      <c r="C16" s="900"/>
      <c r="D16" s="852"/>
      <c r="E16" s="804"/>
      <c r="F16" s="804"/>
      <c r="G16" s="804"/>
      <c r="H16" s="804"/>
      <c r="I16" s="804"/>
      <c r="J16" s="853"/>
      <c r="K16" s="773"/>
      <c r="L16" s="774"/>
      <c r="M16" s="773"/>
      <c r="N16" s="778"/>
      <c r="O16" s="774"/>
      <c r="P16" s="850" t="str">
        <f>Measurement!CR16</f>
        <v>충동 상태 (R3)</v>
      </c>
      <c r="Q16" s="850"/>
      <c r="R16" s="851"/>
    </row>
    <row r="17" spans="2:20" ht="28.5" customHeight="1">
      <c r="B17" s="79"/>
      <c r="C17" s="900"/>
      <c r="D17" s="852"/>
      <c r="E17" s="804"/>
      <c r="F17" s="804"/>
      <c r="G17" s="804"/>
      <c r="H17" s="804"/>
      <c r="I17" s="804"/>
      <c r="J17" s="853"/>
      <c r="K17" s="773"/>
      <c r="L17" s="774"/>
      <c r="M17" s="773"/>
      <c r="N17" s="778"/>
      <c r="O17" s="774"/>
      <c r="P17" s="850" t="str">
        <f>Measurement!CW16</f>
        <v>무기력 상태 (R2)</v>
      </c>
      <c r="Q17" s="850"/>
      <c r="R17" s="851"/>
    </row>
    <row r="18" spans="2:20" ht="28.5" customHeight="1" thickBot="1">
      <c r="B18" s="79"/>
      <c r="C18" s="901"/>
      <c r="D18" s="840" t="str">
        <f>Measurement!CL7</f>
        <v>( 98 , 2 )</v>
      </c>
      <c r="E18" s="841"/>
      <c r="F18" s="841"/>
      <c r="G18" s="841"/>
      <c r="H18" s="841"/>
      <c r="I18" s="841"/>
      <c r="J18" s="842"/>
      <c r="K18" s="775"/>
      <c r="L18" s="776"/>
      <c r="M18" s="775"/>
      <c r="N18" s="779"/>
      <c r="O18" s="776"/>
      <c r="P18" s="866" t="str">
        <f>Measurement!CX16</f>
        <v>우울 상태 (R1)</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보통</v>
      </c>
      <c r="F20" s="860"/>
      <c r="G20" s="327" t="str">
        <f>lang!B179</f>
        <v>지수</v>
      </c>
      <c r="H20" s="861">
        <f>Measurement!AQ7</f>
        <v>-0.56713510213124341</v>
      </c>
      <c r="I20" s="862"/>
      <c r="J20" s="311" t="str">
        <f>lang!B174</f>
        <v>정보량</v>
      </c>
      <c r="K20" s="236">
        <f ca="1">info!N9</f>
        <v>0</v>
      </c>
      <c r="L20" s="312" t="str">
        <f>lang!B175</f>
        <v>에너지</v>
      </c>
      <c r="M20" s="863">
        <f ca="1">info!M9</f>
        <v>0</v>
      </c>
      <c r="N20" s="864"/>
      <c r="O20" s="846" t="str">
        <f>lang!B180</f>
        <v>유형</v>
      </c>
      <c r="P20" s="865"/>
      <c r="Q20" s="846" t="str">
        <f>IF(info!CB24&lt;&gt;"", info!CB24,"")</f>
        <v/>
      </c>
      <c r="R20" s="847"/>
      <c r="S20" s="164">
        <f>Measurement!AS7</f>
        <v>3</v>
      </c>
    </row>
    <row r="21" spans="2:20" ht="12" customHeight="1">
      <c r="C21" s="202" t="s">
        <v>1072</v>
      </c>
      <c r="D21" s="180"/>
      <c r="E21" s="180"/>
      <c r="F21" s="180"/>
      <c r="G21" s="180"/>
      <c r="H21" s="203">
        <f>Measurement!AS7</f>
        <v>3</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3</v>
      </c>
      <c r="D27" s="148"/>
      <c r="E27" s="148"/>
      <c r="F27" s="148"/>
      <c r="G27" s="148"/>
      <c r="H27" s="148"/>
      <c r="I27" s="149"/>
      <c r="J27" s="177"/>
      <c r="K27" s="177"/>
      <c r="L27" s="177"/>
      <c r="M27" s="177"/>
      <c r="N27" s="177"/>
      <c r="O27" s="177"/>
      <c r="P27" s="177"/>
      <c r="Q27" s="177"/>
      <c r="R27" s="179"/>
      <c r="T27" s="80"/>
    </row>
    <row r="28" spans="2:20" ht="16.5" customHeight="1">
      <c r="C28" s="825" t="str">
        <f>Measurement!AV7</f>
        <v>보통인 뇌피로 상태입니다</v>
      </c>
      <c r="D28" s="826"/>
      <c r="E28" s="826"/>
      <c r="F28" s="827"/>
      <c r="G28" s="827"/>
      <c r="H28" s="827"/>
      <c r="I28" s="828"/>
      <c r="J28" s="829" t="str">
        <f>IF(info!CB31&lt;&gt;"",info!CB31,"")</f>
        <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1</v>
      </c>
      <c r="J32" s="138" t="str">
        <f>lang!B14</f>
        <v>적극/공격성</v>
      </c>
      <c r="K32" s="89" t="s">
        <v>225</v>
      </c>
      <c r="L32" s="503" t="str">
        <f>Measurement!Y7</f>
        <v>매우 낮음</v>
      </c>
      <c r="M32" s="815">
        <f>Measurement!R7</f>
        <v>0</v>
      </c>
      <c r="N32" s="816"/>
      <c r="O32" s="817">
        <f>Measurement!N7</f>
        <v>17.953800000000001</v>
      </c>
      <c r="P32" s="818"/>
      <c r="Q32" s="819">
        <f>Measurement!T7</f>
        <v>0</v>
      </c>
      <c r="R32" s="820"/>
    </row>
    <row r="33" spans="3:18" ht="12.75" customHeight="1">
      <c r="C33" s="77"/>
      <c r="I33" s="502">
        <f>Measurement!L8</f>
        <v>1</v>
      </c>
      <c r="J33" s="139" t="str">
        <f>lang!B15</f>
        <v>스트레스</v>
      </c>
      <c r="K33" s="90" t="s">
        <v>226</v>
      </c>
      <c r="L33" s="504" t="str">
        <f>Measurement!Y8</f>
        <v>매우 낮음</v>
      </c>
      <c r="M33" s="792">
        <f>Measurement!R8</f>
        <v>0</v>
      </c>
      <c r="N33" s="793"/>
      <c r="O33" s="806">
        <f>Measurement!N8</f>
        <v>0</v>
      </c>
      <c r="P33" s="807"/>
      <c r="Q33" s="792">
        <f>Measurement!T8</f>
        <v>0</v>
      </c>
      <c r="R33" s="808"/>
    </row>
    <row r="34" spans="3:18" ht="12.75" customHeight="1">
      <c r="C34" s="77"/>
      <c r="I34" s="502">
        <f>Measurement!L9</f>
        <v>2</v>
      </c>
      <c r="J34" s="139" t="str">
        <f>lang!B16</f>
        <v>불안</v>
      </c>
      <c r="K34" s="90" t="s">
        <v>227</v>
      </c>
      <c r="L34" s="504" t="str">
        <f>Measurement!Y9</f>
        <v>낮음</v>
      </c>
      <c r="M34" s="792">
        <f>Measurement!R9</f>
        <v>0</v>
      </c>
      <c r="N34" s="793"/>
      <c r="O34" s="806">
        <f>Measurement!N9</f>
        <v>19.391100000000002</v>
      </c>
      <c r="P34" s="807"/>
      <c r="Q34" s="792">
        <f>Measurement!T9</f>
        <v>0</v>
      </c>
      <c r="R34" s="808"/>
    </row>
    <row r="35" spans="3:18" ht="12.75" customHeight="1">
      <c r="C35" s="77"/>
      <c r="I35" s="502">
        <f>Measurement!L10</f>
        <v>3</v>
      </c>
      <c r="J35" s="139" t="str">
        <f>lang!B17</f>
        <v>의심</v>
      </c>
      <c r="K35" s="90" t="s">
        <v>225</v>
      </c>
      <c r="L35" s="504" t="str">
        <f>Measurement!Y10</f>
        <v>보통</v>
      </c>
      <c r="M35" s="792">
        <f>Measurement!R10</f>
        <v>0</v>
      </c>
      <c r="N35" s="793"/>
      <c r="O35" s="806">
        <f>Measurement!N10</f>
        <v>25.867899999999999</v>
      </c>
      <c r="P35" s="807"/>
      <c r="Q35" s="792">
        <f>Measurement!T10</f>
        <v>0</v>
      </c>
      <c r="R35" s="808"/>
    </row>
    <row r="36" spans="3:18" ht="12.75" customHeight="1">
      <c r="C36" s="77"/>
      <c r="I36" s="502">
        <f>Measurement!L11</f>
        <v>3</v>
      </c>
      <c r="J36" s="139" t="str">
        <f>lang!B18</f>
        <v>밸런스</v>
      </c>
      <c r="K36" s="90" t="s">
        <v>2171</v>
      </c>
      <c r="L36" s="504" t="str">
        <f>Measurement!Y11</f>
        <v>보통</v>
      </c>
      <c r="M36" s="792">
        <f>Measurement!R11</f>
        <v>0</v>
      </c>
      <c r="N36" s="793"/>
      <c r="O36" s="806">
        <f>Measurement!N11</f>
        <v>55.218499999999999</v>
      </c>
      <c r="P36" s="807"/>
      <c r="Q36" s="792">
        <f>Measurement!T11</f>
        <v>0</v>
      </c>
      <c r="R36" s="808"/>
    </row>
    <row r="37" spans="3:18" ht="12.75" customHeight="1">
      <c r="C37" s="77"/>
      <c r="I37" s="502">
        <f>Measurement!L12</f>
        <v>5</v>
      </c>
      <c r="J37" s="139" t="str">
        <f>lang!B19</f>
        <v>카리스마</v>
      </c>
      <c r="K37" s="90" t="s">
        <v>229</v>
      </c>
      <c r="L37" s="504" t="str">
        <f>Measurement!Y12</f>
        <v>매우 높음</v>
      </c>
      <c r="M37" s="792">
        <f>Measurement!R12</f>
        <v>0</v>
      </c>
      <c r="N37" s="793"/>
      <c r="O37" s="806">
        <f>Measurement!N12</f>
        <v>86.099000000000004</v>
      </c>
      <c r="P37" s="807"/>
      <c r="Q37" s="792">
        <f>Measurement!T12</f>
        <v>0</v>
      </c>
      <c r="R37" s="808"/>
    </row>
    <row r="38" spans="3:18" ht="12.75" customHeight="1">
      <c r="C38" s="77"/>
      <c r="I38" s="502">
        <f>Measurement!L13</f>
        <v>1</v>
      </c>
      <c r="J38" s="139" t="str">
        <f>lang!B20</f>
        <v>에너지</v>
      </c>
      <c r="K38" s="90" t="s">
        <v>2170</v>
      </c>
      <c r="L38" s="504" t="str">
        <f>Measurement!Y13</f>
        <v>매우 낮음</v>
      </c>
      <c r="M38" s="792">
        <f>Measurement!R13</f>
        <v>0</v>
      </c>
      <c r="N38" s="793"/>
      <c r="O38" s="806">
        <f>Measurement!N13</f>
        <v>11.7318</v>
      </c>
      <c r="P38" s="807"/>
      <c r="Q38" s="792">
        <f>Measurement!T13</f>
        <v>0</v>
      </c>
      <c r="R38" s="808"/>
    </row>
    <row r="39" spans="3:18" ht="12.75" customHeight="1">
      <c r="C39" s="77"/>
      <c r="I39" s="502">
        <f>Measurement!L14</f>
        <v>3</v>
      </c>
      <c r="J39" s="139" t="str">
        <f>lang!B21</f>
        <v>자기조절</v>
      </c>
      <c r="K39" s="90" t="s">
        <v>230</v>
      </c>
      <c r="L39" s="504" t="str">
        <f>Measurement!Y14</f>
        <v>보통</v>
      </c>
      <c r="M39" s="792">
        <f>Measurement!R14</f>
        <v>0</v>
      </c>
      <c r="N39" s="793"/>
      <c r="O39" s="806">
        <f>Measurement!N14</f>
        <v>70.658799999999999</v>
      </c>
      <c r="P39" s="807"/>
      <c r="Q39" s="792">
        <f>Measurement!T14</f>
        <v>0</v>
      </c>
      <c r="R39" s="808"/>
    </row>
    <row r="40" spans="3:18" ht="12.75" customHeight="1">
      <c r="C40" s="77"/>
      <c r="I40" s="502">
        <f>Measurement!L15</f>
        <v>3</v>
      </c>
      <c r="J40" s="139" t="str">
        <f>lang!B22</f>
        <v>억제</v>
      </c>
      <c r="K40" s="91" t="s">
        <v>248</v>
      </c>
      <c r="L40" s="504" t="str">
        <f>Measurement!Y15</f>
        <v>보통</v>
      </c>
      <c r="M40" s="792">
        <f>Measurement!R15</f>
        <v>0</v>
      </c>
      <c r="N40" s="793"/>
      <c r="O40" s="806">
        <f>Measurement!N15</f>
        <v>24.653199999999998</v>
      </c>
      <c r="P40" s="807"/>
      <c r="Q40" s="792">
        <f>Measurement!T15</f>
        <v>0</v>
      </c>
      <c r="R40" s="808"/>
    </row>
    <row r="41" spans="3:18" ht="12.75" customHeight="1" thickBot="1">
      <c r="C41" s="77"/>
      <c r="I41" s="502">
        <f>Measurement!L16</f>
        <v>2</v>
      </c>
      <c r="J41" s="140" t="str">
        <f>lang!B23</f>
        <v>신경성</v>
      </c>
      <c r="K41" s="92" t="s">
        <v>231</v>
      </c>
      <c r="L41" s="504" t="str">
        <f>Measurement!Y16</f>
        <v>낮음</v>
      </c>
      <c r="M41" s="794">
        <f>Measurement!R16</f>
        <v>0</v>
      </c>
      <c r="N41" s="795"/>
      <c r="O41" s="796">
        <f>Measurement!N16</f>
        <v>16.644100000000002</v>
      </c>
      <c r="P41" s="797"/>
      <c r="Q41" s="794">
        <f>Measurement!T16</f>
        <v>0</v>
      </c>
      <c r="R41" s="798"/>
    </row>
    <row r="42" spans="3:18" ht="29.25" customHeight="1" thickBot="1">
      <c r="C42" s="77"/>
      <c r="I42" s="84"/>
      <c r="J42" s="780" t="str">
        <f>lang!B215</f>
        <v>감정변이도</v>
      </c>
      <c r="K42" s="781"/>
      <c r="L42" s="319" t="str">
        <f>info!V43</f>
        <v>매우 낮음</v>
      </c>
      <c r="M42" s="782">
        <f>info!W43</f>
        <v>0</v>
      </c>
      <c r="N42" s="783"/>
      <c r="O42" s="784" t="str">
        <f>info!V44</f>
        <v>감정변화가 매우 낮아 병리적으로 의심되는 상태</v>
      </c>
      <c r="P42" s="785"/>
      <c r="Q42" s="785"/>
      <c r="R42" s="786"/>
    </row>
    <row r="43" spans="3:18" ht="16.5" customHeight="1">
      <c r="C43" s="787" t="str">
        <f>lang!B226</f>
        <v>활력도</v>
      </c>
      <c r="D43" s="788"/>
      <c r="E43" s="788"/>
      <c r="F43" s="789" t="str">
        <f>info!V40</f>
        <v>낮 음</v>
      </c>
      <c r="G43" s="789"/>
      <c r="H43" s="789"/>
      <c r="I43" s="790"/>
      <c r="J43" s="787" t="str">
        <f>lang!B237</f>
        <v>집중도</v>
      </c>
      <c r="K43" s="788"/>
      <c r="L43" s="788"/>
      <c r="M43" s="789" t="str">
        <f>info!W40</f>
        <v>낮 음</v>
      </c>
      <c r="N43" s="789"/>
      <c r="O43" s="789"/>
      <c r="P43" s="789"/>
      <c r="Q43" s="789"/>
      <c r="R43" s="791"/>
    </row>
    <row r="44" spans="3:18" ht="16.5" customHeight="1">
      <c r="C44" s="799">
        <f>info!$V$36</f>
        <v>0</v>
      </c>
      <c r="E44" s="249" t="s">
        <v>1072</v>
      </c>
      <c r="G44" s="289"/>
      <c r="H44" s="289"/>
      <c r="I44" s="290"/>
      <c r="J44" s="802">
        <f>info!$W$36</f>
        <v>0</v>
      </c>
      <c r="K44" s="237"/>
      <c r="L44" s="241" t="s">
        <v>1072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86">
    <mergeCell ref="P18:R18"/>
    <mergeCell ref="C3:N4"/>
    <mergeCell ref="O3:R4"/>
    <mergeCell ref="C7:E11"/>
    <mergeCell ref="G7:I7"/>
    <mergeCell ref="K7:L7"/>
    <mergeCell ref="N7:O7"/>
    <mergeCell ref="P7:R7"/>
    <mergeCell ref="G8:I8"/>
    <mergeCell ref="K8:L8"/>
    <mergeCell ref="N8:O8"/>
    <mergeCell ref="P8:R8"/>
    <mergeCell ref="F9:F11"/>
    <mergeCell ref="G9:R11"/>
    <mergeCell ref="C13:C18"/>
    <mergeCell ref="D13:F14"/>
    <mergeCell ref="G13:J14"/>
    <mergeCell ref="P13:R14"/>
    <mergeCell ref="D18:J18"/>
    <mergeCell ref="K21:L22"/>
    <mergeCell ref="D22:E22"/>
    <mergeCell ref="Q20:R20"/>
    <mergeCell ref="P15:R15"/>
    <mergeCell ref="P16:R16"/>
    <mergeCell ref="P17:R17"/>
    <mergeCell ref="D15:J17"/>
    <mergeCell ref="C19:R19"/>
    <mergeCell ref="C20:D20"/>
    <mergeCell ref="E20:F20"/>
    <mergeCell ref="H20:I20"/>
    <mergeCell ref="M20:N20"/>
    <mergeCell ref="O20:P20"/>
    <mergeCell ref="D23:E23"/>
    <mergeCell ref="H25:I26"/>
    <mergeCell ref="M25:N26"/>
    <mergeCell ref="C28:I29"/>
    <mergeCell ref="J28:R29"/>
    <mergeCell ref="C31:I31"/>
    <mergeCell ref="M31:N31"/>
    <mergeCell ref="O31:P31"/>
    <mergeCell ref="Q31:R31"/>
    <mergeCell ref="M32:N32"/>
    <mergeCell ref="O32:P32"/>
    <mergeCell ref="Q32:R32"/>
    <mergeCell ref="M33:N33"/>
    <mergeCell ref="O33:P33"/>
    <mergeCell ref="Q33:R33"/>
    <mergeCell ref="M34:N34"/>
    <mergeCell ref="O34:P34"/>
    <mergeCell ref="Q34:R34"/>
    <mergeCell ref="M35:N35"/>
    <mergeCell ref="O35:P35"/>
    <mergeCell ref="Q35:R35"/>
    <mergeCell ref="M36:N36"/>
    <mergeCell ref="O36:P36"/>
    <mergeCell ref="Q36:R36"/>
    <mergeCell ref="M37:N37"/>
    <mergeCell ref="O37:P37"/>
    <mergeCell ref="Q37:R37"/>
    <mergeCell ref="M38:N38"/>
    <mergeCell ref="O38:P38"/>
    <mergeCell ref="Q38:R38"/>
    <mergeCell ref="C44:C51"/>
    <mergeCell ref="J44:J51"/>
    <mergeCell ref="Q50:R50"/>
    <mergeCell ref="M39:N39"/>
    <mergeCell ref="O39:P39"/>
    <mergeCell ref="Q39:R39"/>
    <mergeCell ref="O40:P40"/>
    <mergeCell ref="Q40:R40"/>
    <mergeCell ref="C52:R52"/>
    <mergeCell ref="K13:L14"/>
    <mergeCell ref="M13:O14"/>
    <mergeCell ref="K15:L18"/>
    <mergeCell ref="M15:O18"/>
    <mergeCell ref="J42:K42"/>
    <mergeCell ref="M42:N42"/>
    <mergeCell ref="O42:R42"/>
    <mergeCell ref="C43:E43"/>
    <mergeCell ref="F43:I43"/>
    <mergeCell ref="J43:L43"/>
    <mergeCell ref="M43:R43"/>
    <mergeCell ref="M40:N40"/>
    <mergeCell ref="M41:N41"/>
    <mergeCell ref="O41:P41"/>
    <mergeCell ref="Q41:R41"/>
  </mergeCells>
  <phoneticPr fontId="27" type="noConversion"/>
  <conditionalFormatting sqref="L34">
    <cfRule type="expression" dxfId="1360" priority="46">
      <formula>$I$34=1</formula>
    </cfRule>
    <cfRule type="expression" dxfId="1359" priority="47">
      <formula>$I$34=2</formula>
    </cfRule>
    <cfRule type="expression" dxfId="1358" priority="48">
      <formula>$I$34=3</formula>
    </cfRule>
    <cfRule type="expression" dxfId="1357" priority="138">
      <formula>$I$34=4</formula>
    </cfRule>
    <cfRule type="expression" dxfId="1356" priority="139">
      <formula>$I$34=5</formula>
    </cfRule>
  </conditionalFormatting>
  <conditionalFormatting sqref="L35">
    <cfRule type="expression" dxfId="1355" priority="43">
      <formula>$I$35=1</formula>
    </cfRule>
    <cfRule type="expression" dxfId="1354" priority="44">
      <formula>$I$35=2</formula>
    </cfRule>
    <cfRule type="expression" dxfId="1353" priority="45">
      <formula>$I$35=3</formula>
    </cfRule>
    <cfRule type="expression" dxfId="1352" priority="136">
      <formula>$I$35=4</formula>
    </cfRule>
    <cfRule type="expression" dxfId="1351" priority="137">
      <formula>$I$35=5</formula>
    </cfRule>
  </conditionalFormatting>
  <conditionalFormatting sqref="L36">
    <cfRule type="expression" dxfId="1350" priority="40">
      <formula>$I$36=1</formula>
    </cfRule>
    <cfRule type="expression" dxfId="1349" priority="41">
      <formula>$I$36=2</formula>
    </cfRule>
    <cfRule type="expression" dxfId="1348" priority="42">
      <formula>$I$36=3</formula>
    </cfRule>
    <cfRule type="expression" dxfId="1347" priority="134">
      <formula>$I$36=4</formula>
    </cfRule>
    <cfRule type="expression" dxfId="1346" priority="135">
      <formula>$I$36=5</formula>
    </cfRule>
  </conditionalFormatting>
  <conditionalFormatting sqref="L38">
    <cfRule type="expression" dxfId="1345" priority="34">
      <formula>$I$38=1</formula>
    </cfRule>
    <cfRule type="expression" dxfId="1344" priority="35">
      <formula>$I$38=2</formula>
    </cfRule>
    <cfRule type="expression" dxfId="1343" priority="36">
      <formula>$I$38=3</formula>
    </cfRule>
    <cfRule type="expression" dxfId="1342" priority="132">
      <formula>$I$38=4</formula>
    </cfRule>
    <cfRule type="expression" dxfId="1341" priority="133">
      <formula>$I$38=5</formula>
    </cfRule>
  </conditionalFormatting>
  <conditionalFormatting sqref="L39">
    <cfRule type="expression" dxfId="1340" priority="31">
      <formula>$I$39=1</formula>
    </cfRule>
    <cfRule type="expression" dxfId="1339" priority="32">
      <formula>$I$39=2</formula>
    </cfRule>
    <cfRule type="expression" dxfId="1338" priority="33">
      <formula>$I$39=3</formula>
    </cfRule>
    <cfRule type="expression" dxfId="1337" priority="130">
      <formula>$I$39=4</formula>
    </cfRule>
    <cfRule type="expression" dxfId="1336" priority="131">
      <formula>$I$39=5</formula>
    </cfRule>
  </conditionalFormatting>
  <conditionalFormatting sqref="L40">
    <cfRule type="expression" dxfId="1335" priority="28">
      <formula>$I$40=1</formula>
    </cfRule>
    <cfRule type="expression" dxfId="1334" priority="29">
      <formula>$I$40=2</formula>
    </cfRule>
    <cfRule type="expression" dxfId="1333" priority="30">
      <formula>$I$40=3</formula>
    </cfRule>
    <cfRule type="expression" dxfId="1332" priority="128">
      <formula>$I$40=4</formula>
    </cfRule>
    <cfRule type="expression" dxfId="1331" priority="129">
      <formula>$I$40=5</formula>
    </cfRule>
  </conditionalFormatting>
  <conditionalFormatting sqref="L41">
    <cfRule type="expression" dxfId="1330" priority="25">
      <formula>$I$41=1</formula>
    </cfRule>
    <cfRule type="expression" dxfId="1329" priority="26">
      <formula>$I$41=2</formula>
    </cfRule>
    <cfRule type="expression" dxfId="1328" priority="27">
      <formula>$I$41=3</formula>
    </cfRule>
    <cfRule type="expression" dxfId="1327" priority="126">
      <formula>$I$41=4</formula>
    </cfRule>
    <cfRule type="expression" dxfId="1326" priority="127">
      <formula>$I$41=5</formula>
    </cfRule>
  </conditionalFormatting>
  <conditionalFormatting sqref="L42">
    <cfRule type="expression" dxfId="1325" priority="95">
      <formula>$R$12=5</formula>
    </cfRule>
    <cfRule type="expression" dxfId="1324" priority="96">
      <formula>$R$12=4</formula>
    </cfRule>
    <cfRule type="expression" dxfId="1323" priority="97">
      <formula>$R$12=3</formula>
    </cfRule>
    <cfRule type="expression" dxfId="1322" priority="98">
      <formula>$R$12=2</formula>
    </cfRule>
    <cfRule type="expression" dxfId="1321" priority="123">
      <formula>$R$12=1</formula>
    </cfRule>
  </conditionalFormatting>
  <conditionalFormatting sqref="L37">
    <cfRule type="expression" dxfId="1320" priority="37">
      <formula>$I$37=1</formula>
    </cfRule>
    <cfRule type="expression" dxfId="1319" priority="38">
      <formula>$I$37=2</formula>
    </cfRule>
    <cfRule type="expression" dxfId="1318" priority="39">
      <formula>$I$37=3</formula>
    </cfRule>
    <cfRule type="expression" dxfId="1317" priority="124">
      <formula>$I$37=4</formula>
    </cfRule>
    <cfRule type="expression" dxfId="1316" priority="125">
      <formula>$I$37=5</formula>
    </cfRule>
  </conditionalFormatting>
  <conditionalFormatting sqref="E20:F20">
    <cfRule type="expression" dxfId="1315" priority="119">
      <formula>$H$21=4</formula>
    </cfRule>
    <cfRule type="expression" dxfId="1314" priority="120">
      <formula>$H$21=3</formula>
    </cfRule>
    <cfRule type="expression" dxfId="1313" priority="121">
      <formula>$H$21=2</formula>
    </cfRule>
    <cfRule type="expression" dxfId="1312" priority="122">
      <formula>$H$21=1</formula>
    </cfRule>
  </conditionalFormatting>
  <conditionalFormatting sqref="M15">
    <cfRule type="expression" dxfId="1311" priority="1">
      <formula>$K$12=9</formula>
    </cfRule>
    <cfRule type="expression" dxfId="1310" priority="2">
      <formula>$K$12=8</formula>
    </cfRule>
    <cfRule type="expression" dxfId="1309" priority="3">
      <formula>$K$12=7</formula>
    </cfRule>
    <cfRule type="expression" dxfId="1308" priority="118">
      <formula>$K$12=6</formula>
    </cfRule>
  </conditionalFormatting>
  <conditionalFormatting sqref="K15">
    <cfRule type="expression" dxfId="1307" priority="4">
      <formula>$K$12=4</formula>
    </cfRule>
    <cfRule type="expression" dxfId="1306" priority="5">
      <formula>$K$12=3</formula>
    </cfRule>
    <cfRule type="expression" dxfId="1305" priority="6">
      <formula>$K$12=2</formula>
    </cfRule>
    <cfRule type="expression" dxfId="1304" priority="116">
      <formula>$K$12=1</formula>
    </cfRule>
  </conditionalFormatting>
  <conditionalFormatting sqref="P15">
    <cfRule type="expression" dxfId="1303" priority="107">
      <formula>$L$12=12</formula>
    </cfRule>
    <cfRule type="expression" dxfId="1302" priority="108">
      <formula>$K$12=12</formula>
    </cfRule>
  </conditionalFormatting>
  <conditionalFormatting sqref="P16">
    <cfRule type="expression" dxfId="1301" priority="105">
      <formula>$L$12=5</formula>
    </cfRule>
    <cfRule type="expression" dxfId="1300" priority="106">
      <formula>$K$12=5</formula>
    </cfRule>
  </conditionalFormatting>
  <conditionalFormatting sqref="G13:J14">
    <cfRule type="expression" dxfId="1299" priority="85">
      <formula>$K$12=10</formula>
    </cfRule>
    <cfRule type="expression" dxfId="1298" priority="86">
      <formula>$K$12=9</formula>
    </cfRule>
    <cfRule type="expression" dxfId="1297" priority="87">
      <formula>$K$12=8</formula>
    </cfRule>
    <cfRule type="expression" dxfId="1296" priority="88">
      <formula>$K$12=7</formula>
    </cfRule>
    <cfRule type="expression" dxfId="1295" priority="89">
      <formula>$K$12=6</formula>
    </cfRule>
    <cfRule type="expression" dxfId="1294" priority="90">
      <formula>$K$12=5</formula>
    </cfRule>
    <cfRule type="expression" dxfId="1293" priority="91">
      <formula>$K$12=4</formula>
    </cfRule>
    <cfRule type="expression" dxfId="1292" priority="92">
      <formula>$K$12=3</formula>
    </cfRule>
    <cfRule type="expression" dxfId="1291" priority="93">
      <formula>$K$12=2</formula>
    </cfRule>
    <cfRule type="expression" dxfId="1290" priority="94">
      <formula>$K$12=1</formula>
    </cfRule>
  </conditionalFormatting>
  <conditionalFormatting sqref="C28:E29">
    <cfRule type="expression" dxfId="1289" priority="81">
      <formula>$C$27=1</formula>
    </cfRule>
    <cfRule type="expression" dxfId="1288" priority="82">
      <formula>$C$27=2</formula>
    </cfRule>
    <cfRule type="expression" dxfId="1287" priority="83">
      <formula>$C$27=3</formula>
    </cfRule>
    <cfRule type="expression" dxfId="1286" priority="84">
      <formula>$C$27=4</formula>
    </cfRule>
  </conditionalFormatting>
  <conditionalFormatting sqref="O32:P32">
    <cfRule type="expression" dxfId="1285" priority="23">
      <formula>$I$32=1</formula>
    </cfRule>
    <cfRule type="expression" dxfId="1284" priority="24">
      <formula>$I$32=2</formula>
    </cfRule>
    <cfRule type="expression" dxfId="1283" priority="79">
      <formula>$I$32=4</formula>
    </cfRule>
    <cfRule type="expression" dxfId="1282" priority="80">
      <formula>$I$32=5</formula>
    </cfRule>
  </conditionalFormatting>
  <conditionalFormatting sqref="O33:P33">
    <cfRule type="expression" dxfId="1281" priority="21">
      <formula>$I$33=1</formula>
    </cfRule>
    <cfRule type="expression" dxfId="1280" priority="22">
      <formula>$I$33=2</formula>
    </cfRule>
    <cfRule type="expression" dxfId="1279" priority="77">
      <formula>$I$33=4</formula>
    </cfRule>
    <cfRule type="expression" dxfId="1278" priority="78">
      <formula>$I$33=5</formula>
    </cfRule>
  </conditionalFormatting>
  <conditionalFormatting sqref="O34:P34">
    <cfRule type="expression" dxfId="1277" priority="19">
      <formula>$I$34=1</formula>
    </cfRule>
    <cfRule type="expression" dxfId="1276" priority="20">
      <formula>$I$34=2</formula>
    </cfRule>
    <cfRule type="expression" dxfId="1275" priority="75">
      <formula>$I$34=4</formula>
    </cfRule>
    <cfRule type="expression" dxfId="1274" priority="76">
      <formula>$I$34=5</formula>
    </cfRule>
  </conditionalFormatting>
  <conditionalFormatting sqref="O35:P35">
    <cfRule type="expression" dxfId="1273" priority="17">
      <formula>$I$35=1</formula>
    </cfRule>
    <cfRule type="expression" dxfId="1272" priority="18">
      <formula>$I$35=2</formula>
    </cfRule>
    <cfRule type="expression" dxfId="1271" priority="73">
      <formula>$I$35=4</formula>
    </cfRule>
    <cfRule type="expression" dxfId="1270" priority="74">
      <formula>$I$35=5</formula>
    </cfRule>
  </conditionalFormatting>
  <conditionalFormatting sqref="O36:P36">
    <cfRule type="expression" dxfId="1269" priority="15">
      <formula>$I$36=1</formula>
    </cfRule>
    <cfRule type="expression" dxfId="1268" priority="16">
      <formula>$I$36=2</formula>
    </cfRule>
    <cfRule type="expression" dxfId="1267" priority="71">
      <formula>$I$36=4</formula>
    </cfRule>
    <cfRule type="expression" dxfId="1266" priority="72">
      <formula>$I$36=5</formula>
    </cfRule>
  </conditionalFormatting>
  <conditionalFormatting sqref="O37:P37">
    <cfRule type="expression" dxfId="1265" priority="13">
      <formula>$I$37=1</formula>
    </cfRule>
    <cfRule type="expression" dxfId="1264" priority="14">
      <formula>$I$37=2</formula>
    </cfRule>
    <cfRule type="expression" dxfId="1263" priority="69">
      <formula>$I$37=4</formula>
    </cfRule>
    <cfRule type="expression" dxfId="1262" priority="70">
      <formula>$I$37=5</formula>
    </cfRule>
  </conditionalFormatting>
  <conditionalFormatting sqref="O38:P38">
    <cfRule type="expression" dxfId="1261" priority="11">
      <formula>$I$38=1</formula>
    </cfRule>
    <cfRule type="expression" dxfId="1260" priority="12">
      <formula>$I$38=2</formula>
    </cfRule>
    <cfRule type="expression" dxfId="1259" priority="67">
      <formula>$I$38=4</formula>
    </cfRule>
    <cfRule type="expression" dxfId="1258" priority="68">
      <formula>$I$38=5</formula>
    </cfRule>
  </conditionalFormatting>
  <conditionalFormatting sqref="O39:P39">
    <cfRule type="expression" dxfId="1257" priority="9">
      <formula>$I$39=1</formula>
    </cfRule>
    <cfRule type="expression" dxfId="1256" priority="10">
      <formula>$I$39=2</formula>
    </cfRule>
    <cfRule type="expression" dxfId="1255" priority="65">
      <formula>$I$39=4</formula>
    </cfRule>
    <cfRule type="expression" dxfId="1254" priority="66">
      <formula>$I$39=5</formula>
    </cfRule>
  </conditionalFormatting>
  <conditionalFormatting sqref="O40:P40">
    <cfRule type="expression" dxfId="1253" priority="63">
      <formula>$I$40=2</formula>
    </cfRule>
    <cfRule type="expression" dxfId="1252" priority="64">
      <formula>$I$40=4</formula>
    </cfRule>
  </conditionalFormatting>
  <conditionalFormatting sqref="O41:P41">
    <cfRule type="expression" dxfId="1251" priority="7">
      <formula>$I$41=1</formula>
    </cfRule>
    <cfRule type="expression" dxfId="1250" priority="8">
      <formula>$I$41=2</formula>
    </cfRule>
    <cfRule type="expression" dxfId="1249" priority="61">
      <formula>$I$41=4</formula>
    </cfRule>
    <cfRule type="expression" dxfId="1248" priority="62">
      <formula>$I$41=5</formula>
    </cfRule>
  </conditionalFormatting>
  <conditionalFormatting sqref="P17">
    <cfRule type="expression" dxfId="1247" priority="59">
      <formula>$L$12=10</formula>
    </cfRule>
    <cfRule type="expression" dxfId="1246" priority="60">
      <formula>$K$12=10</formula>
    </cfRule>
  </conditionalFormatting>
  <conditionalFormatting sqref="P18">
    <cfRule type="expression" dxfId="1245" priority="57">
      <formula>$L$12=11</formula>
    </cfRule>
    <cfRule type="expression" dxfId="1244" priority="58">
      <formula>$K$12=11</formula>
    </cfRule>
  </conditionalFormatting>
  <conditionalFormatting sqref="L32">
    <cfRule type="expression" dxfId="1243" priority="54">
      <formula>$I$32=1</formula>
    </cfRule>
    <cfRule type="expression" dxfId="1242" priority="55">
      <formula>$I$32=2</formula>
    </cfRule>
    <cfRule type="expression" dxfId="1241" priority="56">
      <formula>$I$32=3</formula>
    </cfRule>
    <cfRule type="expression" dxfId="1240" priority="140">
      <formula>$I$32=4</formula>
    </cfRule>
    <cfRule type="expression" dxfId="1239" priority="141">
      <formula>$I$32=5</formula>
    </cfRule>
  </conditionalFormatting>
  <conditionalFormatting sqref="L33">
    <cfRule type="expression" dxfId="1238" priority="49">
      <formula>$I$33=1</formula>
    </cfRule>
    <cfRule type="expression" dxfId="1237" priority="50">
      <formula>$I$33=2</formula>
    </cfRule>
    <cfRule type="expression" dxfId="1236" priority="51">
      <formula>$I$33=3</formula>
    </cfRule>
    <cfRule type="expression" dxfId="1235" priority="52">
      <formula>$I$33=4</formula>
    </cfRule>
    <cfRule type="expression" dxfId="1234" priority="53">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B2:T53"/>
  <sheetViews>
    <sheetView showGridLines="0" showRowColHeaders="0" tabSelected="1"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v>1</v>
      </c>
      <c r="D7" s="871"/>
      <c r="E7" s="872"/>
      <c r="F7" s="166" t="str">
        <f>lang!B159</f>
        <v>측정일</v>
      </c>
      <c r="G7" s="875">
        <f>IF(FH_info!A2="","",FH_info!A2)</f>
        <v>45779.613611111112</v>
      </c>
      <c r="H7" s="876"/>
      <c r="I7" s="877"/>
      <c r="J7" s="166" t="str">
        <f>lang!B160</f>
        <v>나이</v>
      </c>
      <c r="K7" s="878" t="str">
        <f>IF(FH_info!B2="","",TRIM(MID(SUBSTITUTE(FH_info!B2,"^",REPT(" ",LEN(FH_info!B2))),LEN(FH_info!B2)*4-LEN(FH_info!B2)+1,LEN(FH_info!B2))))</f>
        <v>1</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CuN3</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3</v>
      </c>
      <c r="L12" s="234">
        <f>IF(M12=2,Measurement!CK8,"")</f>
        <v>1</v>
      </c>
      <c r="M12" s="309">
        <f>Measurement!CL8</f>
        <v>2</v>
      </c>
      <c r="N12" s="229"/>
      <c r="O12" s="229"/>
      <c r="P12" s="229"/>
      <c r="Q12" s="229"/>
      <c r="R12" s="245">
        <f>info!V45</f>
        <v>1</v>
      </c>
    </row>
    <row r="13" spans="2:18" ht="12" customHeight="1">
      <c r="C13" s="899" t="str">
        <f>lang!B255</f>
        <v>종합 검사
결과 분류</v>
      </c>
      <c r="D13" s="902" t="str">
        <f>Measurement!CJ14</f>
        <v>정상/휴식 집단에 속하며,</v>
      </c>
      <c r="E13" s="903"/>
      <c r="F13" s="903"/>
      <c r="G13" s="832" t="str">
        <f>Measurement!CJ11</f>
        <v>차분한 상태입니다.</v>
      </c>
      <c r="H13" s="832"/>
      <c r="I13" s="832"/>
      <c r="J13" s="833"/>
      <c r="K13" s="765" t="str">
        <f>Measurement!CN9</f>
        <v>정상/휴식 집단</v>
      </c>
      <c r="L13" s="766"/>
      <c r="M13" s="766"/>
      <c r="N13" s="766"/>
      <c r="O13" s="769"/>
      <c r="P13" s="836" t="str">
        <f>Measurement!CW9</f>
        <v>힐링/치유 집단</v>
      </c>
      <c r="Q13" s="836"/>
      <c r="R13" s="837"/>
    </row>
    <row r="14" spans="2:18" ht="12" customHeight="1">
      <c r="B14" s="79"/>
      <c r="C14" s="900"/>
      <c r="D14" s="904"/>
      <c r="E14" s="905"/>
      <c r="F14" s="905"/>
      <c r="G14" s="834"/>
      <c r="H14" s="834"/>
      <c r="I14" s="834"/>
      <c r="J14" s="835"/>
      <c r="K14" s="767"/>
      <c r="L14" s="768"/>
      <c r="M14" s="768"/>
      <c r="N14" s="768"/>
      <c r="O14" s="770"/>
      <c r="P14" s="838"/>
      <c r="Q14" s="838"/>
      <c r="R14" s="839"/>
    </row>
    <row r="15" spans="2:18" ht="28.5" customHeight="1">
      <c r="B15" s="79"/>
      <c r="C15" s="900"/>
      <c r="D15" s="852" t="str">
        <f>Measurement!CJ12</f>
        <v>뇌 피로도 수준이 평균입니다. 에너지가 낮아 정적이고 지금 하는 일에 집중을 잘하고 있습니다. 일에 만족도를 높이기 위해선 신체적인 활력에너지를 높여주면 좋습니다.</v>
      </c>
      <c r="E15" s="804"/>
      <c r="F15" s="804"/>
      <c r="G15" s="804"/>
      <c r="H15" s="804"/>
      <c r="I15" s="804"/>
      <c r="J15" s="853"/>
      <c r="K15" s="848" t="str">
        <f>Measurement!CN10</f>
        <v>최상의 상태</v>
      </c>
      <c r="L15" s="848"/>
      <c r="M15" s="848" t="str">
        <f>Measurement!CU10</f>
        <v>스트레스</v>
      </c>
      <c r="N15" s="848"/>
      <c r="O15" s="848"/>
      <c r="P15" s="848" t="str">
        <f>Measurement!CY10</f>
        <v>화</v>
      </c>
      <c r="Q15" s="848"/>
      <c r="R15" s="849"/>
    </row>
    <row r="16" spans="2:18" ht="28.5" customHeight="1">
      <c r="B16" s="79"/>
      <c r="C16" s="900"/>
      <c r="D16" s="852"/>
      <c r="E16" s="804"/>
      <c r="F16" s="804"/>
      <c r="G16" s="804"/>
      <c r="H16" s="804"/>
      <c r="I16" s="804"/>
      <c r="J16" s="853"/>
      <c r="K16" s="906" t="str">
        <f>Measurement!CO10</f>
        <v>균형 상태</v>
      </c>
      <c r="L16" s="907"/>
      <c r="M16" s="907" t="str">
        <f>Measurement!CV10</f>
        <v>불쾌</v>
      </c>
      <c r="N16" s="907"/>
      <c r="O16" s="907"/>
      <c r="P16" s="850" t="str">
        <f>Measurement!CR10</f>
        <v>충동</v>
      </c>
      <c r="Q16" s="850"/>
      <c r="R16" s="851"/>
    </row>
    <row r="17" spans="2:20" ht="28.5" customHeight="1">
      <c r="B17" s="79"/>
      <c r="C17" s="900"/>
      <c r="D17" s="852"/>
      <c r="E17" s="804"/>
      <c r="F17" s="804"/>
      <c r="G17" s="804"/>
      <c r="H17" s="804"/>
      <c r="I17" s="804"/>
      <c r="J17" s="853"/>
      <c r="K17" s="908" t="str">
        <f>Measurement!CP10</f>
        <v>차분한 상태</v>
      </c>
      <c r="L17" s="850"/>
      <c r="M17" s="908" t="str">
        <f>Measurement!CT10</f>
        <v>피곤</v>
      </c>
      <c r="N17" s="850"/>
      <c r="O17" s="850"/>
      <c r="P17" s="850" t="str">
        <f>Measurement!CW10</f>
        <v>무기력</v>
      </c>
      <c r="Q17" s="850"/>
      <c r="R17" s="851"/>
    </row>
    <row r="18" spans="2:20" ht="28.5" customHeight="1" thickBot="1">
      <c r="B18" s="79"/>
      <c r="C18" s="901"/>
      <c r="D18" s="840" t="str">
        <f>Measurement!CL7</f>
        <v>( 98 , 2 )</v>
      </c>
      <c r="E18" s="841"/>
      <c r="F18" s="841"/>
      <c r="G18" s="841"/>
      <c r="H18" s="841"/>
      <c r="I18" s="841"/>
      <c r="J18" s="842"/>
      <c r="K18" s="909" t="str">
        <f>Measurement!CQ10</f>
        <v>활동적/적극적</v>
      </c>
      <c r="L18" s="866"/>
      <c r="M18" s="866" t="str">
        <f>Measurement!CS10</f>
        <v>불안</v>
      </c>
      <c r="N18" s="866"/>
      <c r="O18" s="866"/>
      <c r="P18" s="866" t="str">
        <f>Measurement!CX10</f>
        <v>우울징후</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보통</v>
      </c>
      <c r="F20" s="860"/>
      <c r="G20" s="327" t="str">
        <f>lang!B179</f>
        <v>지수</v>
      </c>
      <c r="H20" s="861">
        <f>Measurement!AQ7</f>
        <v>-0.56713510213124341</v>
      </c>
      <c r="I20" s="862"/>
      <c r="J20" s="311" t="str">
        <f>lang!B174</f>
        <v>정보량</v>
      </c>
      <c r="K20" s="236">
        <f ca="1">info!N9</f>
        <v>0</v>
      </c>
      <c r="L20" s="312" t="str">
        <f>lang!B175</f>
        <v>에너지</v>
      </c>
      <c r="M20" s="863">
        <f ca="1">info!M9</f>
        <v>0</v>
      </c>
      <c r="N20" s="864"/>
      <c r="O20" s="846" t="str">
        <f>lang!B180</f>
        <v>유형</v>
      </c>
      <c r="P20" s="865"/>
      <c r="Q20" s="846" t="str">
        <f>IF(info!CB24&lt;&gt;"", info!CB24,"")</f>
        <v/>
      </c>
      <c r="R20" s="847"/>
      <c r="S20" s="164">
        <f>Measurement!AS7</f>
        <v>3</v>
      </c>
    </row>
    <row r="21" spans="2:20" ht="12" customHeight="1">
      <c r="C21" s="202" t="s">
        <v>1072</v>
      </c>
      <c r="D21" s="180"/>
      <c r="E21" s="180"/>
      <c r="F21" s="180"/>
      <c r="G21" s="180"/>
      <c r="H21" s="203">
        <f>Measurement!AS7</f>
        <v>3</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3</v>
      </c>
      <c r="D27" s="148"/>
      <c r="E27" s="148"/>
      <c r="F27" s="148"/>
      <c r="G27" s="148"/>
      <c r="H27" s="148"/>
      <c r="I27" s="149"/>
      <c r="J27" s="177"/>
      <c r="K27" s="177"/>
      <c r="L27" s="177"/>
      <c r="M27" s="177"/>
      <c r="N27" s="177"/>
      <c r="O27" s="177"/>
      <c r="P27" s="177"/>
      <c r="Q27" s="177"/>
      <c r="R27" s="179"/>
      <c r="T27" s="80"/>
    </row>
    <row r="28" spans="2:20" ht="16.5" customHeight="1">
      <c r="C28" s="825" t="str">
        <f>Measurement!AV7</f>
        <v>보통인 뇌피로 상태입니다</v>
      </c>
      <c r="D28" s="826"/>
      <c r="E28" s="826"/>
      <c r="F28" s="827"/>
      <c r="G28" s="827"/>
      <c r="H28" s="827"/>
      <c r="I28" s="828"/>
      <c r="J28" s="829" t="str">
        <f>IF(UPPER(FH_info!M2)="EN", "", IF(info!CB31&lt;&gt;"",info!CB31,""))</f>
        <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1</v>
      </c>
      <c r="J32" s="138" t="str">
        <f>lang!B14</f>
        <v>적극/공격성</v>
      </c>
      <c r="K32" s="89" t="s">
        <v>225</v>
      </c>
      <c r="L32" s="503" t="str">
        <f>Measurement!Y7</f>
        <v>매우 낮음</v>
      </c>
      <c r="M32" s="815">
        <f>Measurement!R7</f>
        <v>0</v>
      </c>
      <c r="N32" s="816"/>
      <c r="O32" s="817">
        <f>Measurement!N7</f>
        <v>17.953800000000001</v>
      </c>
      <c r="P32" s="818"/>
      <c r="Q32" s="819">
        <f>Measurement!T7</f>
        <v>0</v>
      </c>
      <c r="R32" s="820"/>
    </row>
    <row r="33" spans="3:18" ht="12.75" customHeight="1">
      <c r="C33" s="77"/>
      <c r="I33" s="502">
        <f>Measurement!L8</f>
        <v>1</v>
      </c>
      <c r="J33" s="139" t="str">
        <f>lang!B15</f>
        <v>스트레스</v>
      </c>
      <c r="K33" s="90" t="s">
        <v>226</v>
      </c>
      <c r="L33" s="504" t="str">
        <f>Measurement!Y8</f>
        <v>매우 낮음</v>
      </c>
      <c r="M33" s="792">
        <f>Measurement!R8</f>
        <v>0</v>
      </c>
      <c r="N33" s="793"/>
      <c r="O33" s="806">
        <f>Measurement!N8</f>
        <v>0</v>
      </c>
      <c r="P33" s="807"/>
      <c r="Q33" s="792">
        <f>Measurement!T8</f>
        <v>0</v>
      </c>
      <c r="R33" s="808"/>
    </row>
    <row r="34" spans="3:18" ht="12.75" customHeight="1">
      <c r="C34" s="77"/>
      <c r="I34" s="502">
        <f>Measurement!L9</f>
        <v>2</v>
      </c>
      <c r="J34" s="139" t="str">
        <f>lang!B16</f>
        <v>불안</v>
      </c>
      <c r="K34" s="90" t="s">
        <v>227</v>
      </c>
      <c r="L34" s="504" t="str">
        <f>Measurement!Y9</f>
        <v>낮음</v>
      </c>
      <c r="M34" s="792">
        <f>Measurement!R9</f>
        <v>0</v>
      </c>
      <c r="N34" s="793"/>
      <c r="O34" s="806">
        <f>Measurement!N9</f>
        <v>19.391100000000002</v>
      </c>
      <c r="P34" s="807"/>
      <c r="Q34" s="792">
        <f>Measurement!T9</f>
        <v>0</v>
      </c>
      <c r="R34" s="808"/>
    </row>
    <row r="35" spans="3:18" ht="12.75" customHeight="1">
      <c r="C35" s="77"/>
      <c r="I35" s="502">
        <f>Measurement!L10</f>
        <v>3</v>
      </c>
      <c r="J35" s="139" t="str">
        <f>lang!B17</f>
        <v>의심</v>
      </c>
      <c r="K35" s="90" t="s">
        <v>225</v>
      </c>
      <c r="L35" s="504" t="str">
        <f>Measurement!Y10</f>
        <v>보통</v>
      </c>
      <c r="M35" s="792">
        <f>Measurement!R10</f>
        <v>0</v>
      </c>
      <c r="N35" s="793"/>
      <c r="O35" s="806">
        <f>Measurement!N10</f>
        <v>25.867899999999999</v>
      </c>
      <c r="P35" s="807"/>
      <c r="Q35" s="792">
        <f>Measurement!T10</f>
        <v>0</v>
      </c>
      <c r="R35" s="808"/>
    </row>
    <row r="36" spans="3:18" ht="12.75" customHeight="1">
      <c r="C36" s="77"/>
      <c r="I36" s="502">
        <f>Measurement!L11</f>
        <v>3</v>
      </c>
      <c r="J36" s="139" t="str">
        <f>lang!B18</f>
        <v>밸런스</v>
      </c>
      <c r="K36" s="90" t="s">
        <v>2171</v>
      </c>
      <c r="L36" s="504" t="str">
        <f>Measurement!Y11</f>
        <v>보통</v>
      </c>
      <c r="M36" s="792">
        <f>Measurement!R11</f>
        <v>0</v>
      </c>
      <c r="N36" s="793"/>
      <c r="O36" s="806">
        <f>Measurement!N11</f>
        <v>55.218499999999999</v>
      </c>
      <c r="P36" s="807"/>
      <c r="Q36" s="792">
        <f>Measurement!T11</f>
        <v>0</v>
      </c>
      <c r="R36" s="808"/>
    </row>
    <row r="37" spans="3:18" ht="12.75" customHeight="1">
      <c r="C37" s="77"/>
      <c r="I37" s="502">
        <f>Measurement!L12</f>
        <v>5</v>
      </c>
      <c r="J37" s="139" t="str">
        <f>lang!B19</f>
        <v>카리스마</v>
      </c>
      <c r="K37" s="90" t="s">
        <v>229</v>
      </c>
      <c r="L37" s="504" t="str">
        <f>Measurement!Y12</f>
        <v>매우 높음</v>
      </c>
      <c r="M37" s="792">
        <f>Measurement!R12</f>
        <v>0</v>
      </c>
      <c r="N37" s="793"/>
      <c r="O37" s="806">
        <f>Measurement!N12</f>
        <v>86.099000000000004</v>
      </c>
      <c r="P37" s="807"/>
      <c r="Q37" s="792">
        <f>Measurement!T12</f>
        <v>0</v>
      </c>
      <c r="R37" s="808"/>
    </row>
    <row r="38" spans="3:18" ht="12.75" customHeight="1">
      <c r="C38" s="77"/>
      <c r="I38" s="502">
        <f>Measurement!L13</f>
        <v>1</v>
      </c>
      <c r="J38" s="139" t="str">
        <f>lang!B20</f>
        <v>에너지</v>
      </c>
      <c r="K38" s="90" t="s">
        <v>2170</v>
      </c>
      <c r="L38" s="504" t="str">
        <f>Measurement!Y13</f>
        <v>매우 낮음</v>
      </c>
      <c r="M38" s="792">
        <f>Measurement!R13</f>
        <v>0</v>
      </c>
      <c r="N38" s="793"/>
      <c r="O38" s="806">
        <f>Measurement!N13</f>
        <v>11.7318</v>
      </c>
      <c r="P38" s="807"/>
      <c r="Q38" s="792">
        <f>Measurement!T13</f>
        <v>0</v>
      </c>
      <c r="R38" s="808"/>
    </row>
    <row r="39" spans="3:18" ht="12.75" customHeight="1">
      <c r="C39" s="77"/>
      <c r="I39" s="502">
        <f>Measurement!L14</f>
        <v>3</v>
      </c>
      <c r="J39" s="139" t="str">
        <f>lang!B21</f>
        <v>자기조절</v>
      </c>
      <c r="K39" s="90" t="s">
        <v>230</v>
      </c>
      <c r="L39" s="504" t="str">
        <f>Measurement!Y14</f>
        <v>보통</v>
      </c>
      <c r="M39" s="792">
        <f>Measurement!R14</f>
        <v>0</v>
      </c>
      <c r="N39" s="793"/>
      <c r="O39" s="806">
        <f>Measurement!N14</f>
        <v>70.658799999999999</v>
      </c>
      <c r="P39" s="807"/>
      <c r="Q39" s="792">
        <f>Measurement!T14</f>
        <v>0</v>
      </c>
      <c r="R39" s="808"/>
    </row>
    <row r="40" spans="3:18" ht="12.75" customHeight="1">
      <c r="C40" s="77"/>
      <c r="I40" s="502">
        <f>Measurement!L15</f>
        <v>3</v>
      </c>
      <c r="J40" s="139" t="str">
        <f>lang!B22</f>
        <v>억제</v>
      </c>
      <c r="K40" s="91" t="s">
        <v>248</v>
      </c>
      <c r="L40" s="504" t="str">
        <f>Measurement!Y15</f>
        <v>보통</v>
      </c>
      <c r="M40" s="792">
        <f>Measurement!R15</f>
        <v>0</v>
      </c>
      <c r="N40" s="793"/>
      <c r="O40" s="806">
        <f>Measurement!N15</f>
        <v>24.653199999999998</v>
      </c>
      <c r="P40" s="807"/>
      <c r="Q40" s="792">
        <f>Measurement!T15</f>
        <v>0</v>
      </c>
      <c r="R40" s="808"/>
    </row>
    <row r="41" spans="3:18" ht="12.75" customHeight="1" thickBot="1">
      <c r="C41" s="77"/>
      <c r="I41" s="502">
        <f>Measurement!L16</f>
        <v>2</v>
      </c>
      <c r="J41" s="140" t="str">
        <f>lang!B23</f>
        <v>신경성</v>
      </c>
      <c r="K41" s="92" t="s">
        <v>231</v>
      </c>
      <c r="L41" s="504" t="str">
        <f>Measurement!Y16</f>
        <v>낮음</v>
      </c>
      <c r="M41" s="794">
        <f>Measurement!R16</f>
        <v>0</v>
      </c>
      <c r="N41" s="795"/>
      <c r="O41" s="796">
        <f>Measurement!N16</f>
        <v>16.644100000000002</v>
      </c>
      <c r="P41" s="797"/>
      <c r="Q41" s="794">
        <f>Measurement!T16</f>
        <v>0</v>
      </c>
      <c r="R41" s="798"/>
    </row>
    <row r="42" spans="3:18" ht="29.25" customHeight="1" thickBot="1">
      <c r="C42" s="77"/>
      <c r="I42" s="84"/>
      <c r="J42" s="780" t="str">
        <f>lang!B215</f>
        <v>감정변이도</v>
      </c>
      <c r="K42" s="781"/>
      <c r="L42" s="319" t="str">
        <f>info!V43</f>
        <v>매우 낮음</v>
      </c>
      <c r="M42" s="782">
        <f>info!W43</f>
        <v>0</v>
      </c>
      <c r="N42" s="783"/>
      <c r="O42" s="784" t="str">
        <f>info!V44</f>
        <v>감정변화가 매우 낮아 병리적으로 의심되는 상태</v>
      </c>
      <c r="P42" s="785"/>
      <c r="Q42" s="785"/>
      <c r="R42" s="786"/>
    </row>
    <row r="43" spans="3:18" ht="16.5" customHeight="1">
      <c r="C43" s="787" t="str">
        <f>lang!B226</f>
        <v>활력도</v>
      </c>
      <c r="D43" s="788"/>
      <c r="E43" s="788"/>
      <c r="F43" s="789" t="str">
        <f>info!V40</f>
        <v>낮 음</v>
      </c>
      <c r="G43" s="789"/>
      <c r="H43" s="789"/>
      <c r="I43" s="790"/>
      <c r="J43" s="787" t="str">
        <f>lang!B237</f>
        <v>집중도</v>
      </c>
      <c r="K43" s="788"/>
      <c r="L43" s="788"/>
      <c r="M43" s="789" t="str">
        <f>info!W40</f>
        <v>낮 음</v>
      </c>
      <c r="N43" s="789"/>
      <c r="O43" s="789"/>
      <c r="P43" s="789"/>
      <c r="Q43" s="789"/>
      <c r="R43" s="791"/>
    </row>
    <row r="44" spans="3:18" ht="16.5" customHeight="1">
      <c r="C44" s="799">
        <f>info!$V$36</f>
        <v>0</v>
      </c>
      <c r="E44" s="249" t="s">
        <v>1195</v>
      </c>
      <c r="G44" s="289"/>
      <c r="H44" s="289"/>
      <c r="I44" s="290"/>
      <c r="J44" s="802">
        <f>info!$W$36</f>
        <v>0</v>
      </c>
      <c r="K44" s="237"/>
      <c r="L44" s="241" t="s">
        <v>1172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91">
    <mergeCell ref="E20:F20"/>
    <mergeCell ref="Q31:R31"/>
    <mergeCell ref="O34:P34"/>
    <mergeCell ref="Q34:R34"/>
    <mergeCell ref="M32:N32"/>
    <mergeCell ref="H20:I20"/>
    <mergeCell ref="D22:E22"/>
    <mergeCell ref="D23:E23"/>
    <mergeCell ref="C31:I31"/>
    <mergeCell ref="M31:N31"/>
    <mergeCell ref="O31:P31"/>
    <mergeCell ref="M34:N34"/>
    <mergeCell ref="Q32:R32"/>
    <mergeCell ref="O32:P32"/>
    <mergeCell ref="D18:J18"/>
    <mergeCell ref="D15:J17"/>
    <mergeCell ref="M17:O17"/>
    <mergeCell ref="O20:P20"/>
    <mergeCell ref="C28:I29"/>
    <mergeCell ref="C20:D20"/>
    <mergeCell ref="M20:N20"/>
    <mergeCell ref="J28:R29"/>
    <mergeCell ref="K21:L22"/>
    <mergeCell ref="K18:L18"/>
    <mergeCell ref="K17:L17"/>
    <mergeCell ref="M16:O16"/>
    <mergeCell ref="M18:O18"/>
    <mergeCell ref="Q20:R20"/>
    <mergeCell ref="M25:N26"/>
    <mergeCell ref="H25:I26"/>
    <mergeCell ref="C7:E11"/>
    <mergeCell ref="G8:I8"/>
    <mergeCell ref="K8:L8"/>
    <mergeCell ref="K15:L15"/>
    <mergeCell ref="K16:L16"/>
    <mergeCell ref="F9:F11"/>
    <mergeCell ref="G9:R11"/>
    <mergeCell ref="G7:I7"/>
    <mergeCell ref="K7:L7"/>
    <mergeCell ref="N7:O7"/>
    <mergeCell ref="K13:O14"/>
    <mergeCell ref="P7:R7"/>
    <mergeCell ref="D13:F14"/>
    <mergeCell ref="G13:J14"/>
    <mergeCell ref="J42:K42"/>
    <mergeCell ref="M42:N42"/>
    <mergeCell ref="O42:R42"/>
    <mergeCell ref="M41:N41"/>
    <mergeCell ref="O3:R4"/>
    <mergeCell ref="C3:N4"/>
    <mergeCell ref="P13:R14"/>
    <mergeCell ref="C19:R19"/>
    <mergeCell ref="C13:C18"/>
    <mergeCell ref="P17:R17"/>
    <mergeCell ref="P18:R18"/>
    <mergeCell ref="P16:R16"/>
    <mergeCell ref="M15:O15"/>
    <mergeCell ref="P15:R15"/>
    <mergeCell ref="N8:O8"/>
    <mergeCell ref="P8:R8"/>
    <mergeCell ref="C52:R52"/>
    <mergeCell ref="J44:J51"/>
    <mergeCell ref="J43:L43"/>
    <mergeCell ref="M43:R43"/>
    <mergeCell ref="C43:E43"/>
    <mergeCell ref="F43:I43"/>
    <mergeCell ref="Q50:R50"/>
    <mergeCell ref="C44:C51"/>
    <mergeCell ref="O37:P37"/>
    <mergeCell ref="M33:N33"/>
    <mergeCell ref="O33:P33"/>
    <mergeCell ref="Q33:R33"/>
    <mergeCell ref="O36:P36"/>
    <mergeCell ref="Q36:R36"/>
    <mergeCell ref="Q35:R35"/>
    <mergeCell ref="O41:P41"/>
    <mergeCell ref="Q41:R41"/>
    <mergeCell ref="M35:N35"/>
    <mergeCell ref="O35:P35"/>
    <mergeCell ref="Q39:R39"/>
    <mergeCell ref="M40:N40"/>
    <mergeCell ref="O40:P40"/>
    <mergeCell ref="M39:N39"/>
    <mergeCell ref="O39:P39"/>
    <mergeCell ref="Q37:R37"/>
    <mergeCell ref="Q40:R40"/>
    <mergeCell ref="M37:N37"/>
    <mergeCell ref="M38:N38"/>
    <mergeCell ref="O38:P38"/>
    <mergeCell ref="Q38:R38"/>
    <mergeCell ref="M36:N36"/>
  </mergeCells>
  <phoneticPr fontId="27" type="noConversion"/>
  <conditionalFormatting sqref="L34">
    <cfRule type="expression" dxfId="1233" priority="40">
      <formula>$I$34=1</formula>
    </cfRule>
    <cfRule type="expression" dxfId="1232" priority="41">
      <formula>$I$34=2</formula>
    </cfRule>
    <cfRule type="expression" dxfId="1231" priority="42">
      <formula>$I$34=3</formula>
    </cfRule>
    <cfRule type="expression" dxfId="1230" priority="195">
      <formula>$I$34=4</formula>
    </cfRule>
    <cfRule type="expression" dxfId="1229" priority="196">
      <formula>$I$34=5</formula>
    </cfRule>
  </conditionalFormatting>
  <conditionalFormatting sqref="L35">
    <cfRule type="expression" dxfId="1228" priority="37">
      <formula>$I$35=1</formula>
    </cfRule>
    <cfRule type="expression" dxfId="1227" priority="38">
      <formula>$I$35=2</formula>
    </cfRule>
    <cfRule type="expression" dxfId="1226" priority="39">
      <formula>$I$35=3</formula>
    </cfRule>
    <cfRule type="expression" dxfId="1225" priority="193">
      <formula>$I$35=4</formula>
    </cfRule>
    <cfRule type="expression" dxfId="1224" priority="194">
      <formula>$I$35=5</formula>
    </cfRule>
  </conditionalFormatting>
  <conditionalFormatting sqref="L36">
    <cfRule type="expression" dxfId="1223" priority="34">
      <formula>$I$36=1</formula>
    </cfRule>
    <cfRule type="expression" dxfId="1222" priority="35">
      <formula>$I$36=2</formula>
    </cfRule>
    <cfRule type="expression" dxfId="1221" priority="36">
      <formula>$I$36=3</formula>
    </cfRule>
    <cfRule type="expression" dxfId="1220" priority="191">
      <formula>$I$36=4</formula>
    </cfRule>
    <cfRule type="expression" dxfId="1219" priority="192">
      <formula>$I$36=5</formula>
    </cfRule>
  </conditionalFormatting>
  <conditionalFormatting sqref="L38">
    <cfRule type="expression" dxfId="1218" priority="28">
      <formula>$I$38=1</formula>
    </cfRule>
    <cfRule type="expression" dxfId="1217" priority="29">
      <formula>$I$38=2</formula>
    </cfRule>
    <cfRule type="expression" dxfId="1216" priority="30">
      <formula>$I$38=3</formula>
    </cfRule>
    <cfRule type="expression" dxfId="1215" priority="187">
      <formula>$I$38=4</formula>
    </cfRule>
    <cfRule type="expression" dxfId="1214" priority="188">
      <formula>$I$38=5</formula>
    </cfRule>
  </conditionalFormatting>
  <conditionalFormatting sqref="L39">
    <cfRule type="expression" dxfId="1213" priority="25">
      <formula>$I$39=1</formula>
    </cfRule>
    <cfRule type="expression" dxfId="1212" priority="26">
      <formula>$I$39=2</formula>
    </cfRule>
    <cfRule type="expression" dxfId="1211" priority="27">
      <formula>$I$39=3</formula>
    </cfRule>
    <cfRule type="expression" dxfId="1210" priority="185">
      <formula>$I$39=4</formula>
    </cfRule>
    <cfRule type="expression" dxfId="1209" priority="186">
      <formula>$I$39=5</formula>
    </cfRule>
  </conditionalFormatting>
  <conditionalFormatting sqref="L40">
    <cfRule type="expression" dxfId="1208" priority="22">
      <formula>$I$40=1</formula>
    </cfRule>
    <cfRule type="expression" dxfId="1207" priority="23">
      <formula>$I$40=2</formula>
    </cfRule>
    <cfRule type="expression" dxfId="1206" priority="24">
      <formula>$I$40=3</formula>
    </cfRule>
    <cfRule type="expression" dxfId="1205" priority="183">
      <formula>$I$40=4</formula>
    </cfRule>
    <cfRule type="expression" dxfId="1204" priority="184">
      <formula>$I$40=5</formula>
    </cfRule>
  </conditionalFormatting>
  <conditionalFormatting sqref="L41">
    <cfRule type="expression" dxfId="1203" priority="19">
      <formula>$I$41=1</formula>
    </cfRule>
    <cfRule type="expression" dxfId="1202" priority="20">
      <formula>$I$41=2</formula>
    </cfRule>
    <cfRule type="expression" dxfId="1201" priority="21">
      <formula>$I$41=3</formula>
    </cfRule>
    <cfRule type="expression" dxfId="1200" priority="181">
      <formula>$I$41=4</formula>
    </cfRule>
    <cfRule type="expression" dxfId="1199" priority="182">
      <formula>$I$41=5</formula>
    </cfRule>
  </conditionalFormatting>
  <conditionalFormatting sqref="L42">
    <cfRule type="expression" dxfId="1198" priority="93">
      <formula>$R$12=5</formula>
    </cfRule>
    <cfRule type="expression" dxfId="1197" priority="94">
      <formula>$R$12=4</formula>
    </cfRule>
    <cfRule type="expression" dxfId="1196" priority="95">
      <formula>$R$12=3</formula>
    </cfRule>
    <cfRule type="expression" dxfId="1195" priority="96">
      <formula>$R$12=2</formula>
    </cfRule>
    <cfRule type="expression" dxfId="1194" priority="176">
      <formula>$R$12=1</formula>
    </cfRule>
  </conditionalFormatting>
  <conditionalFormatting sqref="L37">
    <cfRule type="expression" dxfId="1193" priority="31">
      <formula>$I$37=1</formula>
    </cfRule>
    <cfRule type="expression" dxfId="1192" priority="32">
      <formula>$I$37=2</formula>
    </cfRule>
    <cfRule type="expression" dxfId="1191" priority="33">
      <formula>$I$37=3</formula>
    </cfRule>
    <cfRule type="expression" dxfId="1190" priority="177">
      <formula>$I$37=4</formula>
    </cfRule>
    <cfRule type="expression" dxfId="1189" priority="178">
      <formula>$I$37=5</formula>
    </cfRule>
  </conditionalFormatting>
  <conditionalFormatting sqref="E20:F20">
    <cfRule type="expression" dxfId="1188" priority="162">
      <formula>$H$21=4</formula>
    </cfRule>
    <cfRule type="expression" dxfId="1187" priority="163">
      <formula>$H$21=3</formula>
    </cfRule>
    <cfRule type="expression" dxfId="1186" priority="164">
      <formula>$H$21=2</formula>
    </cfRule>
    <cfRule type="expression" dxfId="1185" priority="170">
      <formula>$H$21=1</formula>
    </cfRule>
  </conditionalFormatting>
  <conditionalFormatting sqref="M15">
    <cfRule type="expression" dxfId="1184" priority="126">
      <formula>$L$12=8</formula>
    </cfRule>
    <cfRule type="expression" dxfId="1183" priority="127">
      <formula>$K$12=8</formula>
    </cfRule>
  </conditionalFormatting>
  <conditionalFormatting sqref="K15">
    <cfRule type="expression" dxfId="1182" priority="117">
      <formula>$L$12=1</formula>
    </cfRule>
    <cfRule type="expression" dxfId="1181" priority="118">
      <formula>$K$12=1</formula>
    </cfRule>
  </conditionalFormatting>
  <conditionalFormatting sqref="K16">
    <cfRule type="expression" dxfId="1180" priority="115">
      <formula>$L$12=2</formula>
    </cfRule>
    <cfRule type="expression" dxfId="1179" priority="116">
      <formula>$K$12=2</formula>
    </cfRule>
  </conditionalFormatting>
  <conditionalFormatting sqref="K17">
    <cfRule type="expression" dxfId="1178" priority="113">
      <formula>$L$12=3</formula>
    </cfRule>
    <cfRule type="expression" dxfId="1177" priority="114">
      <formula>$K$12=3</formula>
    </cfRule>
  </conditionalFormatting>
  <conditionalFormatting sqref="K18">
    <cfRule type="expression" dxfId="1176" priority="111">
      <formula>$L$12=4</formula>
    </cfRule>
    <cfRule type="expression" dxfId="1175" priority="112">
      <formula>$K$12=4</formula>
    </cfRule>
  </conditionalFormatting>
  <conditionalFormatting sqref="P15">
    <cfRule type="expression" dxfId="1174" priority="105">
      <formula>$L$12=12</formula>
    </cfRule>
    <cfRule type="expression" dxfId="1173" priority="106">
      <formula>$K$12=12</formula>
    </cfRule>
  </conditionalFormatting>
  <conditionalFormatting sqref="P16">
    <cfRule type="expression" dxfId="1172" priority="103">
      <formula>$L$12=5</formula>
    </cfRule>
    <cfRule type="expression" dxfId="1171" priority="104">
      <formula>$K$12=5</formula>
    </cfRule>
  </conditionalFormatting>
  <conditionalFormatting sqref="M17">
    <cfRule type="expression" dxfId="1170" priority="101">
      <formula>$L$12=7</formula>
    </cfRule>
    <cfRule type="expression" dxfId="1169" priority="102">
      <formula>$K$12=7</formula>
    </cfRule>
  </conditionalFormatting>
  <conditionalFormatting sqref="M16">
    <cfRule type="expression" dxfId="1168" priority="99">
      <formula>$L$12=9</formula>
    </cfRule>
    <cfRule type="expression" dxfId="1167" priority="100">
      <formula>$K$12=9</formula>
    </cfRule>
  </conditionalFormatting>
  <conditionalFormatting sqref="M18">
    <cfRule type="expression" dxfId="1166" priority="97">
      <formula>$L$12=6</formula>
    </cfRule>
    <cfRule type="expression" dxfId="1165" priority="98">
      <formula>$K$12=6</formula>
    </cfRule>
  </conditionalFormatting>
  <conditionalFormatting sqref="G13:J14">
    <cfRule type="expression" dxfId="1164" priority="79">
      <formula>$K$12=10</formula>
    </cfRule>
    <cfRule type="expression" dxfId="1163" priority="80">
      <formula>$K$12=9</formula>
    </cfRule>
    <cfRule type="expression" dxfId="1162" priority="81">
      <formula>$K$12=8</formula>
    </cfRule>
    <cfRule type="expression" dxfId="1161" priority="82">
      <formula>$K$12=7</formula>
    </cfRule>
    <cfRule type="expression" dxfId="1160" priority="83">
      <formula>$K$12=6</formula>
    </cfRule>
    <cfRule type="expression" dxfId="1159" priority="84">
      <formula>$K$12=5</formula>
    </cfRule>
    <cfRule type="expression" dxfId="1158" priority="85">
      <formula>$K$12=4</formula>
    </cfRule>
    <cfRule type="expression" dxfId="1157" priority="86">
      <formula>$K$12=3</formula>
    </cfRule>
    <cfRule type="expression" dxfId="1156" priority="87">
      <formula>$K$12=2</formula>
    </cfRule>
    <cfRule type="expression" dxfId="1155" priority="88">
      <formula>$K$12=1</formula>
    </cfRule>
  </conditionalFormatting>
  <conditionalFormatting sqref="C28:E29">
    <cfRule type="expression" dxfId="1154" priority="75">
      <formula>$C$27=1</formula>
    </cfRule>
    <cfRule type="expression" dxfId="1153" priority="76">
      <formula>$C$27=2</formula>
    </cfRule>
    <cfRule type="expression" dxfId="1152" priority="77">
      <formula>$C$27=3</formula>
    </cfRule>
    <cfRule type="expression" dxfId="1151" priority="78">
      <formula>$C$27=4</formula>
    </cfRule>
  </conditionalFormatting>
  <conditionalFormatting sqref="O32:P32">
    <cfRule type="expression" dxfId="1150" priority="17">
      <formula>$I$32=1</formula>
    </cfRule>
    <cfRule type="expression" dxfId="1149" priority="18">
      <formula>$I$32=2</formula>
    </cfRule>
    <cfRule type="expression" dxfId="1148" priority="73">
      <formula>$I$32=4</formula>
    </cfRule>
    <cfRule type="expression" dxfId="1147" priority="74">
      <formula>$I$32=5</formula>
    </cfRule>
  </conditionalFormatting>
  <conditionalFormatting sqref="O33:P33">
    <cfRule type="expression" dxfId="1146" priority="15">
      <formula>$I$33=1</formula>
    </cfRule>
    <cfRule type="expression" dxfId="1145" priority="16">
      <formula>$I$33=2</formula>
    </cfRule>
    <cfRule type="expression" dxfId="1144" priority="71">
      <formula>$I$33=4</formula>
    </cfRule>
    <cfRule type="expression" dxfId="1143" priority="72">
      <formula>$I$33=5</formula>
    </cfRule>
  </conditionalFormatting>
  <conditionalFormatting sqref="O34:P34">
    <cfRule type="expression" dxfId="1142" priority="13">
      <formula>$I$34=1</formula>
    </cfRule>
    <cfRule type="expression" dxfId="1141" priority="14">
      <formula>$I$34=2</formula>
    </cfRule>
    <cfRule type="expression" dxfId="1140" priority="69">
      <formula>$I$34=4</formula>
    </cfRule>
    <cfRule type="expression" dxfId="1139" priority="70">
      <formula>$I$34=5</formula>
    </cfRule>
  </conditionalFormatting>
  <conditionalFormatting sqref="O35:P35">
    <cfRule type="expression" dxfId="1138" priority="11">
      <formula>$I$35=1</formula>
    </cfRule>
    <cfRule type="expression" dxfId="1137" priority="12">
      <formula>$I$35=2</formula>
    </cfRule>
    <cfRule type="expression" dxfId="1136" priority="67">
      <formula>$I$35=4</formula>
    </cfRule>
    <cfRule type="expression" dxfId="1135" priority="68">
      <formula>$I$35=5</formula>
    </cfRule>
  </conditionalFormatting>
  <conditionalFormatting sqref="O36:P36">
    <cfRule type="expression" dxfId="1134" priority="9">
      <formula>$I$36=1</formula>
    </cfRule>
    <cfRule type="expression" dxfId="1133" priority="10">
      <formula>$I$36=2</formula>
    </cfRule>
    <cfRule type="expression" dxfId="1132" priority="65">
      <formula>$I$36=4</formula>
    </cfRule>
    <cfRule type="expression" dxfId="1131" priority="66">
      <formula>$I$36=5</formula>
    </cfRule>
  </conditionalFormatting>
  <conditionalFormatting sqref="O37:P37">
    <cfRule type="expression" dxfId="1130" priority="7">
      <formula>$I$37=1</formula>
    </cfRule>
    <cfRule type="expression" dxfId="1129" priority="8">
      <formula>$I$37=2</formula>
    </cfRule>
    <cfRule type="expression" dxfId="1128" priority="63">
      <formula>$I$37=4</formula>
    </cfRule>
    <cfRule type="expression" dxfId="1127" priority="64">
      <formula>$I$37=5</formula>
    </cfRule>
  </conditionalFormatting>
  <conditionalFormatting sqref="O38:P38">
    <cfRule type="expression" dxfId="1126" priority="5">
      <formula>$I$38=1</formula>
    </cfRule>
    <cfRule type="expression" dxfId="1125" priority="6">
      <formula>$I$38=2</formula>
    </cfRule>
    <cfRule type="expression" dxfId="1124" priority="61">
      <formula>$I$38=4</formula>
    </cfRule>
    <cfRule type="expression" dxfId="1123" priority="62">
      <formula>$I$38=5</formula>
    </cfRule>
  </conditionalFormatting>
  <conditionalFormatting sqref="O39:P39">
    <cfRule type="expression" dxfId="1122" priority="3">
      <formula>$I$39=1</formula>
    </cfRule>
    <cfRule type="expression" dxfId="1121" priority="4">
      <formula>$I$39=2</formula>
    </cfRule>
    <cfRule type="expression" dxfId="1120" priority="59">
      <formula>$I$39=4</formula>
    </cfRule>
    <cfRule type="expression" dxfId="1119" priority="60">
      <formula>$I$39=5</formula>
    </cfRule>
  </conditionalFormatting>
  <conditionalFormatting sqref="O40:P40">
    <cfRule type="expression" dxfId="1118" priority="57">
      <formula>$I$40=2</formula>
    </cfRule>
    <cfRule type="expression" dxfId="1117" priority="58">
      <formula>$I$40=4</formula>
    </cfRule>
  </conditionalFormatting>
  <conditionalFormatting sqref="O41:P41">
    <cfRule type="expression" dxfId="1116" priority="1">
      <formula>$I$41=1</formula>
    </cfRule>
    <cfRule type="expression" dxfId="1115" priority="2">
      <formula>$I$41=2</formula>
    </cfRule>
    <cfRule type="expression" dxfId="1114" priority="55">
      <formula>$I$41=4</formula>
    </cfRule>
    <cfRule type="expression" dxfId="1113" priority="56">
      <formula>$I$41=5</formula>
    </cfRule>
  </conditionalFormatting>
  <conditionalFormatting sqref="P17">
    <cfRule type="expression" dxfId="1112" priority="53">
      <formula>$L$12=10</formula>
    </cfRule>
    <cfRule type="expression" dxfId="1111" priority="54">
      <formula>$K$12=10</formula>
    </cfRule>
  </conditionalFormatting>
  <conditionalFormatting sqref="P18">
    <cfRule type="expression" dxfId="1110" priority="51">
      <formula>$L$12=11</formula>
    </cfRule>
    <cfRule type="expression" dxfId="1109" priority="52">
      <formula>$K$12=11</formula>
    </cfRule>
  </conditionalFormatting>
  <conditionalFormatting sqref="L32">
    <cfRule type="expression" dxfId="1108" priority="48">
      <formula>$I$32=1</formula>
    </cfRule>
    <cfRule type="expression" dxfId="1107" priority="49">
      <formula>$I$32=2</formula>
    </cfRule>
    <cfRule type="expression" dxfId="1106" priority="50">
      <formula>$I$32=3</formula>
    </cfRule>
    <cfRule type="expression" dxfId="1105" priority="199">
      <formula>$I$32=4</formula>
    </cfRule>
    <cfRule type="expression" dxfId="1104" priority="200">
      <formula>$I$32=5</formula>
    </cfRule>
  </conditionalFormatting>
  <conditionalFormatting sqref="L33">
    <cfRule type="expression" dxfId="1103" priority="43">
      <formula>$I$33=1</formula>
    </cfRule>
    <cfRule type="expression" dxfId="1102" priority="44">
      <formula>$I$33=2</formula>
    </cfRule>
    <cfRule type="expression" dxfId="1101" priority="45">
      <formula>$I$33=3</formula>
    </cfRule>
    <cfRule type="expression" dxfId="1100" priority="46">
      <formula>$I$33=4</formula>
    </cfRule>
    <cfRule type="expression" dxfId="1099" priority="47">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B2:V51"/>
  <sheetViews>
    <sheetView showGridLines="0" showRowColHeaders="0" zoomScaleNormal="100" zoomScaleSheetLayoutView="115" workbookViewId="0">
      <selection activeCell="C3" sqref="C3:P4"/>
    </sheetView>
  </sheetViews>
  <sheetFormatPr defaultColWidth="9" defaultRowHeight="16.5"/>
  <cols>
    <col min="1" max="1" width="3.25" style="76" customWidth="1"/>
    <col min="2" max="2" width="1" style="76" hidden="1" customWidth="1"/>
    <col min="3" max="4" width="6.59765625" style="76" customWidth="1"/>
    <col min="5" max="5" width="6.09765625" style="76" customWidth="1"/>
    <col min="6" max="6" width="3.5" style="76" customWidth="1"/>
    <col min="7" max="7" width="3.75" style="76" customWidth="1"/>
    <col min="8" max="8" width="3.84765625" style="76" customWidth="1"/>
    <col min="9" max="9" width="3.25" style="76" customWidth="1"/>
    <col min="10" max="10" width="6.09765625" style="76" customWidth="1"/>
    <col min="11" max="11" width="6.25" style="76" customWidth="1"/>
    <col min="12" max="12" width="6.84765625" style="76" customWidth="1"/>
    <col min="13" max="13" width="6" style="76" customWidth="1"/>
    <col min="14" max="14" width="3.75" style="76" customWidth="1"/>
    <col min="15" max="15" width="3.09765625" style="76" customWidth="1"/>
    <col min="16" max="16" width="5" style="76" customWidth="1"/>
    <col min="17" max="17" width="7.34765625" style="76" customWidth="1"/>
    <col min="18" max="19" width="2.59765625" style="76" customWidth="1"/>
    <col min="20" max="20" width="7.34765625" style="76" customWidth="1"/>
    <col min="21" max="21" width="0.25" style="76" hidden="1" customWidth="1"/>
    <col min="22" max="22" width="1.25" style="76" customWidth="1"/>
    <col min="23" max="16384" width="9" style="76"/>
  </cols>
  <sheetData>
    <row r="2" spans="2:20" ht="5.25" customHeight="1"/>
    <row r="3" spans="2:20" ht="12.75" customHeight="1">
      <c r="C3" s="945" t="str">
        <f>lang!B324</f>
        <v>정보-에너지 관계 및 마음 상태</v>
      </c>
      <c r="D3" s="945"/>
      <c r="E3" s="945"/>
      <c r="F3" s="945"/>
      <c r="G3" s="945"/>
      <c r="H3" s="945"/>
      <c r="I3" s="945"/>
      <c r="J3" s="945"/>
      <c r="K3" s="945"/>
      <c r="L3" s="945"/>
      <c r="M3" s="945"/>
      <c r="N3" s="945"/>
      <c r="O3" s="945"/>
      <c r="P3" s="945"/>
      <c r="Q3" s="869" t="str">
        <f>FH_info!AB2</f>
        <v>마인드아이</v>
      </c>
      <c r="R3" s="869"/>
      <c r="S3" s="869"/>
      <c r="T3" s="869"/>
    </row>
    <row r="4" spans="2:20" ht="14.25" customHeight="1">
      <c r="C4" s="945"/>
      <c r="D4" s="945"/>
      <c r="E4" s="945"/>
      <c r="F4" s="945"/>
      <c r="G4" s="945"/>
      <c r="H4" s="945"/>
      <c r="I4" s="945"/>
      <c r="J4" s="945"/>
      <c r="K4" s="945"/>
      <c r="L4" s="945"/>
      <c r="M4" s="945"/>
      <c r="N4" s="945"/>
      <c r="O4" s="945"/>
      <c r="P4" s="945"/>
      <c r="Q4" s="869"/>
      <c r="R4" s="869"/>
      <c r="S4" s="869"/>
      <c r="T4" s="869"/>
    </row>
    <row r="5" spans="2:20" ht="3" customHeight="1"/>
    <row r="6" spans="2:20" ht="1.5" customHeight="1" thickBot="1"/>
    <row r="7" spans="2:20">
      <c r="C7" s="870">
        <v>1</v>
      </c>
      <c r="D7" s="871"/>
      <c r="E7" s="872"/>
      <c r="F7" s="881" t="str">
        <f>lang!B159</f>
        <v>측정일</v>
      </c>
      <c r="G7" s="916"/>
      <c r="H7" s="914">
        <f>IF(FH_info!A2="","",FH_info!A2)</f>
        <v>45779.613611111112</v>
      </c>
      <c r="I7" s="914"/>
      <c r="J7" s="915"/>
      <c r="K7" s="166" t="str">
        <f>lang!B160</f>
        <v>나이</v>
      </c>
      <c r="L7" s="878" t="str">
        <f>IF(FH_info!B2="","",TRIM(MID(SUBSTITUTE(FH_info!B2,"^",REPT(" ",LEN(FH_info!B2))),LEN(FH_info!B2)*4-LEN(FH_info!B2)+1,LEN(FH_info!B2))))</f>
        <v>1</v>
      </c>
      <c r="M7" s="878"/>
      <c r="N7" s="881" t="str">
        <f>lang!B161</f>
        <v>성별</v>
      </c>
      <c r="O7" s="916"/>
      <c r="P7" s="879" t="str">
        <f>IF(FH_info!B2="","", FH_info!Y2)</f>
        <v>남성</v>
      </c>
      <c r="Q7" s="880"/>
      <c r="R7" s="881" t="str">
        <f>lang!B164</f>
        <v>측정장소</v>
      </c>
      <c r="S7" s="882"/>
      <c r="T7" s="883"/>
    </row>
    <row r="8" spans="2:20">
      <c r="C8" s="873"/>
      <c r="D8" s="742"/>
      <c r="E8" s="874"/>
      <c r="F8" s="917" t="str">
        <f>lang!B165</f>
        <v>이름</v>
      </c>
      <c r="G8" s="918"/>
      <c r="H8" s="885" t="str">
        <f>IF(FH_info!B2="","",TRIM(MID(SUBSTITUTE(FH_info!B2,"^",REPT(" ",LEN(FH_info!B2))),LEN(FH_info!B2)*2-LEN(FH_info!B2)+1,LEN(FH_info!B2))))</f>
        <v>CuN3</v>
      </c>
      <c r="I8" s="885"/>
      <c r="J8" s="886"/>
      <c r="K8" s="146" t="str">
        <f>lang!B166</f>
        <v>직업</v>
      </c>
      <c r="L8" s="887"/>
      <c r="M8" s="887"/>
      <c r="N8" s="917" t="str">
        <f>lang!B167</f>
        <v>ID</v>
      </c>
      <c r="O8" s="918"/>
      <c r="P8" s="888"/>
      <c r="Q8" s="889"/>
      <c r="R8" s="884" t="str">
        <f>IF(FH_info!B2="","",TRIM(MID(SUBSTITUTE(FH_info!B2,"^",REPT(" ",LEN(FH_info!B2))),LEN(FH_info!B2)*5-LEN(FH_info!B2)+1,LEN(FH_info!B2))))</f>
        <v/>
      </c>
      <c r="S8" s="885"/>
      <c r="T8" s="890"/>
    </row>
    <row r="9" spans="2:20" ht="10" customHeight="1">
      <c r="C9" s="873"/>
      <c r="D9" s="742"/>
      <c r="E9" s="874"/>
      <c r="F9" s="919" t="str">
        <f>lang!B168</f>
        <v>상담
내용</v>
      </c>
      <c r="G9" s="920"/>
      <c r="H9" s="357"/>
      <c r="I9" s="357"/>
      <c r="J9" s="357"/>
      <c r="K9" s="357"/>
      <c r="L9" s="357"/>
      <c r="M9" s="357"/>
      <c r="N9" s="357"/>
      <c r="O9" s="357"/>
      <c r="P9" s="357"/>
      <c r="Q9" s="357"/>
      <c r="R9" s="357"/>
      <c r="S9" s="357"/>
      <c r="T9" s="358"/>
    </row>
    <row r="10" spans="2:20" ht="10" customHeight="1">
      <c r="C10" s="873"/>
      <c r="D10" s="742"/>
      <c r="E10" s="874"/>
      <c r="F10" s="921"/>
      <c r="G10" s="922"/>
      <c r="H10" s="93"/>
      <c r="I10" s="93"/>
      <c r="J10" s="93"/>
      <c r="K10" s="93"/>
      <c r="L10" s="93"/>
      <c r="M10" s="93"/>
      <c r="N10" s="93"/>
      <c r="O10" s="93"/>
      <c r="P10" s="93"/>
      <c r="Q10" s="93"/>
      <c r="R10" s="93"/>
      <c r="S10" s="93"/>
      <c r="T10" s="359"/>
    </row>
    <row r="11" spans="2:20" ht="18.75" customHeight="1" thickBot="1">
      <c r="C11" s="946"/>
      <c r="D11" s="947"/>
      <c r="E11" s="948"/>
      <c r="F11" s="923"/>
      <c r="G11" s="924"/>
      <c r="H11" s="360"/>
      <c r="I11" s="360"/>
      <c r="J11" s="360"/>
      <c r="K11" s="360"/>
      <c r="L11" s="360"/>
      <c r="M11" s="360"/>
      <c r="N11" s="360"/>
      <c r="O11" s="360"/>
      <c r="P11" s="360"/>
      <c r="Q11" s="360"/>
      <c r="R11" s="360"/>
      <c r="S11" s="360"/>
      <c r="T11" s="361"/>
    </row>
    <row r="12" spans="2:20" ht="11.25" customHeight="1">
      <c r="C12" s="927" t="str">
        <f>lang!B364</f>
        <v>의 견</v>
      </c>
      <c r="D12" s="186"/>
      <c r="E12" s="187"/>
      <c r="F12" s="187"/>
      <c r="G12" s="187"/>
      <c r="H12" s="187"/>
      <c r="I12" s="187"/>
      <c r="J12" s="187"/>
      <c r="K12" s="187"/>
      <c r="L12" s="187"/>
      <c r="M12" s="187"/>
      <c r="N12" s="187"/>
      <c r="O12" s="187"/>
      <c r="P12" s="187"/>
      <c r="Q12" s="187"/>
      <c r="R12" s="187"/>
      <c r="S12" s="187"/>
      <c r="T12" s="188"/>
    </row>
    <row r="13" spans="2:20" ht="11.25" customHeight="1">
      <c r="C13" s="928"/>
      <c r="D13" s="189"/>
      <c r="E13" s="190"/>
      <c r="F13" s="190"/>
      <c r="G13" s="190"/>
      <c r="H13" s="190"/>
      <c r="I13" s="190"/>
      <c r="J13" s="190"/>
      <c r="K13" s="190"/>
      <c r="L13" s="190"/>
      <c r="M13" s="190"/>
      <c r="N13" s="190"/>
      <c r="O13" s="190"/>
      <c r="P13" s="190"/>
      <c r="Q13" s="190"/>
      <c r="R13" s="190"/>
      <c r="S13" s="190"/>
      <c r="T13" s="191"/>
    </row>
    <row r="14" spans="2:20" ht="11.25" customHeight="1">
      <c r="C14" s="928"/>
      <c r="D14" s="189"/>
      <c r="E14" s="190"/>
      <c r="F14" s="190"/>
      <c r="G14" s="190"/>
      <c r="H14" s="190"/>
      <c r="I14" s="190"/>
      <c r="J14" s="190"/>
      <c r="K14" s="190"/>
      <c r="L14" s="190"/>
      <c r="M14" s="190"/>
      <c r="N14" s="190"/>
      <c r="O14" s="190"/>
      <c r="P14" s="190"/>
      <c r="Q14" s="190"/>
      <c r="R14" s="190"/>
      <c r="S14" s="190"/>
      <c r="T14" s="191"/>
    </row>
    <row r="15" spans="2:20" ht="11.25" customHeight="1">
      <c r="C15" s="928"/>
      <c r="D15" s="189"/>
      <c r="E15" s="190"/>
      <c r="F15" s="190"/>
      <c r="G15" s="190"/>
      <c r="H15" s="190"/>
      <c r="I15" s="190"/>
      <c r="J15" s="190"/>
      <c r="K15" s="190"/>
      <c r="L15" s="190"/>
      <c r="M15" s="190"/>
      <c r="N15" s="190"/>
      <c r="O15" s="190"/>
      <c r="P15" s="190"/>
      <c r="Q15" s="190"/>
      <c r="R15" s="190"/>
      <c r="S15" s="190"/>
      <c r="T15" s="191"/>
    </row>
    <row r="16" spans="2:20" ht="11.25" customHeight="1" thickBot="1">
      <c r="B16" s="79"/>
      <c r="C16" s="929"/>
      <c r="D16" s="192"/>
      <c r="E16" s="193"/>
      <c r="F16" s="193"/>
      <c r="G16" s="193"/>
      <c r="H16" s="193"/>
      <c r="I16" s="193"/>
      <c r="J16" s="193"/>
      <c r="K16" s="193"/>
      <c r="L16" s="193"/>
      <c r="M16" s="193"/>
      <c r="N16" s="193"/>
      <c r="O16" s="193"/>
      <c r="P16" s="193"/>
      <c r="Q16" s="193"/>
      <c r="R16" s="193"/>
      <c r="S16" s="193"/>
      <c r="T16" s="194"/>
    </row>
    <row r="17" spans="2:22" ht="16.5" customHeight="1">
      <c r="B17" s="79"/>
      <c r="C17" s="925" t="str">
        <f>lang!B325</f>
        <v>I-E (정보-에너지) 그래프</v>
      </c>
      <c r="D17" s="926"/>
      <c r="E17" s="926"/>
      <c r="F17" s="926"/>
      <c r="G17" s="926"/>
      <c r="H17" s="926"/>
      <c r="I17" s="926"/>
      <c r="J17" s="926"/>
      <c r="K17" s="926"/>
      <c r="L17" s="926"/>
      <c r="M17" s="926"/>
      <c r="N17" s="926"/>
      <c r="O17" s="926"/>
      <c r="P17" s="926"/>
      <c r="Q17" s="926"/>
      <c r="R17" s="954" t="str">
        <f>lang!B331</f>
        <v>비 고</v>
      </c>
      <c r="S17" s="955"/>
      <c r="T17" s="956"/>
    </row>
    <row r="18" spans="2:22" ht="17.25" customHeight="1">
      <c r="C18" s="963" t="str">
        <f>lang!B326</f>
        <v>정보 변화량(I)</v>
      </c>
      <c r="D18" s="964"/>
      <c r="E18" s="964"/>
      <c r="F18" s="964"/>
      <c r="G18" s="964"/>
      <c r="H18" s="964"/>
      <c r="I18" s="964"/>
      <c r="J18" s="964"/>
      <c r="K18" s="964" t="str">
        <f>lang!B327</f>
        <v>에너지 변화량(E)</v>
      </c>
      <c r="L18" s="964"/>
      <c r="M18" s="964"/>
      <c r="N18" s="964"/>
      <c r="O18" s="964"/>
      <c r="P18" s="964"/>
      <c r="Q18" s="964"/>
      <c r="R18" s="965" t="str">
        <f>IF(M!B15&lt;&gt;"",IF(M!B16&lt;&gt;"","(" &amp; ROUND(M!B15,2) &amp; "," &amp; ROUND(M!B16,2)&amp;")",""),"")</f>
        <v>(-0.2,-0.37)</v>
      </c>
      <c r="S18" s="966"/>
      <c r="T18" s="967"/>
    </row>
    <row r="19" spans="2:22" ht="16.5" customHeight="1">
      <c r="C19" s="136" t="str">
        <f>lang!B328</f>
        <v>최소값</v>
      </c>
      <c r="D19" s="105">
        <f ca="1">info!M7</f>
        <v>0</v>
      </c>
      <c r="E19" s="94" t="str">
        <f>lang!B330</f>
        <v>평균값</v>
      </c>
      <c r="F19" s="971">
        <f ca="1">info!N9</f>
        <v>0</v>
      </c>
      <c r="G19" s="972"/>
      <c r="H19" s="912" t="str">
        <f>lang!B329</f>
        <v>최대값</v>
      </c>
      <c r="I19" s="913"/>
      <c r="J19" s="105">
        <f ca="1">info!M8</f>
        <v>0</v>
      </c>
      <c r="K19" s="137" t="str">
        <f>lang!B328</f>
        <v>최소값</v>
      </c>
      <c r="L19" s="105">
        <f ca="1">info!M5</f>
        <v>0</v>
      </c>
      <c r="M19" s="94" t="str">
        <f>lang!B330</f>
        <v>평균값</v>
      </c>
      <c r="N19" s="971">
        <f ca="1">info!M9</f>
        <v>0</v>
      </c>
      <c r="O19" s="972">
        <f>info!T9</f>
        <v>1</v>
      </c>
      <c r="P19" s="94" t="str">
        <f>lang!B329</f>
        <v>최대값</v>
      </c>
      <c r="Q19" s="105">
        <f ca="1">info!M6</f>
        <v>0</v>
      </c>
      <c r="R19" s="968"/>
      <c r="S19" s="969"/>
      <c r="T19" s="970"/>
    </row>
    <row r="20" spans="2:22" ht="24" customHeight="1">
      <c r="C20" s="150" t="s">
        <v>241</v>
      </c>
      <c r="D20" s="966"/>
      <c r="E20" s="966"/>
      <c r="F20" s="966"/>
      <c r="G20" s="151"/>
      <c r="H20" s="151"/>
      <c r="I20" s="151"/>
      <c r="J20" s="151"/>
      <c r="K20" s="151"/>
      <c r="L20" s="151"/>
      <c r="M20" s="151"/>
      <c r="N20" s="151"/>
      <c r="O20" s="151"/>
      <c r="P20" s="151"/>
      <c r="Q20" s="966"/>
      <c r="R20" s="966"/>
      <c r="S20" s="966"/>
      <c r="T20" s="152"/>
      <c r="V20" s="80"/>
    </row>
    <row r="21" spans="2:22" ht="25.5" customHeight="1">
      <c r="C21" s="940" t="str">
        <f>lang!B337</f>
        <v>에너지</v>
      </c>
      <c r="D21" s="941"/>
      <c r="E21" s="159"/>
      <c r="F21" s="154"/>
      <c r="G21" s="154"/>
      <c r="H21" s="154"/>
      <c r="I21" s="154"/>
      <c r="J21" s="154"/>
      <c r="K21" s="154"/>
      <c r="L21" s="154"/>
      <c r="M21" s="154"/>
      <c r="N21" s="154"/>
      <c r="O21" s="154"/>
      <c r="P21" s="154"/>
      <c r="Q21" s="159"/>
      <c r="R21" s="975" t="str">
        <f>lang!B336</f>
        <v>심리생리
정보 변화</v>
      </c>
      <c r="S21" s="975"/>
      <c r="T21" s="976"/>
      <c r="V21" s="80"/>
    </row>
    <row r="22" spans="2:22" ht="25.5" customHeight="1">
      <c r="C22" s="153"/>
      <c r="D22" s="154"/>
      <c r="E22" s="154"/>
      <c r="F22" s="154"/>
      <c r="G22" s="154"/>
      <c r="H22" s="154"/>
      <c r="I22" s="154"/>
      <c r="J22" s="154"/>
      <c r="K22" s="154"/>
      <c r="L22" s="154"/>
      <c r="M22" s="154"/>
      <c r="N22" s="154"/>
      <c r="O22" s="154"/>
      <c r="P22" s="154"/>
      <c r="Q22" s="154"/>
      <c r="R22" s="154"/>
      <c r="S22" s="154"/>
      <c r="T22" s="155"/>
    </row>
    <row r="23" spans="2:22" ht="12" customHeight="1">
      <c r="C23" s="153"/>
      <c r="D23" s="154"/>
      <c r="E23" s="154"/>
      <c r="F23" s="154"/>
      <c r="G23" s="154"/>
      <c r="H23" s="154"/>
      <c r="I23" s="154"/>
      <c r="J23" s="154"/>
      <c r="K23" s="154"/>
      <c r="L23" s="154"/>
      <c r="M23" s="154"/>
      <c r="N23" s="154"/>
      <c r="O23" s="154"/>
      <c r="P23" s="154"/>
      <c r="Q23" s="154"/>
      <c r="R23" s="154"/>
      <c r="S23" s="154"/>
      <c r="T23" s="155"/>
    </row>
    <row r="24" spans="2:22" ht="19.5" customHeight="1">
      <c r="C24" s="153"/>
      <c r="D24" s="154"/>
      <c r="E24" s="154"/>
      <c r="F24" s="154"/>
      <c r="G24" s="154"/>
      <c r="H24" s="154"/>
      <c r="I24" s="154"/>
      <c r="J24" s="154"/>
      <c r="K24" s="154"/>
      <c r="L24" s="154"/>
      <c r="M24" s="154"/>
      <c r="N24" s="154"/>
      <c r="O24" s="154"/>
      <c r="P24" s="154"/>
      <c r="Q24" s="154"/>
      <c r="R24" s="154"/>
      <c r="S24" s="154"/>
      <c r="T24" s="155"/>
      <c r="V24" s="80"/>
    </row>
    <row r="25" spans="2:22" ht="10.5" customHeight="1">
      <c r="C25" s="153"/>
      <c r="D25" s="154"/>
      <c r="E25" s="154"/>
      <c r="F25" s="154"/>
      <c r="G25" s="154"/>
      <c r="H25" s="154"/>
      <c r="I25" s="154"/>
      <c r="J25" s="154"/>
      <c r="K25" s="154"/>
      <c r="L25" s="154"/>
      <c r="M25" s="154"/>
      <c r="N25" s="154"/>
      <c r="O25" s="154"/>
      <c r="P25" s="154"/>
      <c r="Q25" s="154"/>
      <c r="R25" s="154"/>
      <c r="S25" s="154"/>
      <c r="T25" s="155"/>
      <c r="V25" s="80"/>
    </row>
    <row r="26" spans="2:22" ht="24" customHeight="1">
      <c r="C26" s="153"/>
      <c r="D26" s="154"/>
      <c r="E26" s="154"/>
      <c r="F26" s="154"/>
      <c r="G26" s="154"/>
      <c r="H26" s="154"/>
      <c r="I26" s="154"/>
      <c r="J26" s="154"/>
      <c r="K26" s="154"/>
      <c r="L26" s="154"/>
      <c r="M26" s="154"/>
      <c r="N26" s="154"/>
      <c r="O26" s="154"/>
      <c r="P26" s="154"/>
      <c r="Q26" s="154"/>
      <c r="R26" s="154"/>
      <c r="S26" s="154"/>
      <c r="T26" s="155"/>
    </row>
    <row r="27" spans="2:22" ht="18" customHeight="1" thickBot="1">
      <c r="C27" s="156"/>
      <c r="D27" s="157"/>
      <c r="E27" s="157"/>
      <c r="F27" s="157"/>
      <c r="G27" s="157"/>
      <c r="H27" s="157"/>
      <c r="I27" s="157"/>
      <c r="J27" s="157"/>
      <c r="K27" s="157"/>
      <c r="L27" s="157"/>
      <c r="M27" s="157"/>
      <c r="N27" s="157"/>
      <c r="O27" s="157"/>
      <c r="P27" s="157"/>
      <c r="Q27" s="157"/>
      <c r="R27" s="157"/>
      <c r="S27" s="157"/>
      <c r="T27" s="158"/>
    </row>
    <row r="28" spans="2:22" ht="18" customHeight="1" thickBot="1">
      <c r="C28" s="938" t="str">
        <f>lang!B333</f>
        <v>I-E 상관 관계</v>
      </c>
      <c r="D28" s="939"/>
      <c r="E28" s="939"/>
      <c r="F28" s="939"/>
      <c r="G28" s="939"/>
      <c r="H28" s="939"/>
      <c r="I28" s="939"/>
      <c r="J28" s="939"/>
      <c r="K28" s="939"/>
      <c r="L28" s="939"/>
      <c r="M28" s="939"/>
      <c r="N28" s="939"/>
      <c r="O28" s="939"/>
      <c r="P28" s="939"/>
      <c r="Q28" s="939"/>
      <c r="R28" s="939"/>
      <c r="S28" s="939"/>
      <c r="T28" s="949"/>
    </row>
    <row r="29" spans="2:22" ht="18" customHeight="1">
      <c r="C29" s="957"/>
      <c r="D29" s="958"/>
      <c r="E29" s="958"/>
      <c r="F29" s="958"/>
      <c r="G29" s="958"/>
      <c r="H29" s="958"/>
      <c r="I29" s="958"/>
      <c r="J29" s="958"/>
      <c r="K29" s="958"/>
      <c r="L29" s="958"/>
      <c r="M29" s="958"/>
      <c r="N29" s="958"/>
      <c r="O29" s="958"/>
      <c r="P29" s="958"/>
      <c r="Q29" s="958"/>
      <c r="R29" s="958"/>
      <c r="S29" s="958"/>
      <c r="T29" s="973" t="str">
        <f>lang!B332</f>
        <v>평균값</v>
      </c>
    </row>
    <row r="30" spans="2:22" ht="18" customHeight="1">
      <c r="C30" s="959"/>
      <c r="D30" s="960"/>
      <c r="E30" s="960"/>
      <c r="F30" s="960"/>
      <c r="G30" s="960"/>
      <c r="H30" s="960"/>
      <c r="I30" s="960"/>
      <c r="J30" s="960"/>
      <c r="K30" s="960"/>
      <c r="L30" s="960"/>
      <c r="M30" s="960"/>
      <c r="N30" s="960"/>
      <c r="O30" s="960"/>
      <c r="P30" s="960"/>
      <c r="Q30" s="960"/>
      <c r="R30" s="960"/>
      <c r="S30" s="960"/>
      <c r="T30" s="974"/>
    </row>
    <row r="31" spans="2:22" ht="12" customHeight="1">
      <c r="C31" s="959"/>
      <c r="D31" s="960"/>
      <c r="E31" s="960"/>
      <c r="F31" s="960"/>
      <c r="G31" s="960"/>
      <c r="H31" s="960"/>
      <c r="I31" s="960"/>
      <c r="J31" s="960"/>
      <c r="K31" s="960"/>
      <c r="L31" s="960"/>
      <c r="M31" s="960"/>
      <c r="N31" s="960"/>
      <c r="O31" s="960"/>
      <c r="P31" s="960"/>
      <c r="Q31" s="960"/>
      <c r="R31" s="960"/>
      <c r="S31" s="960"/>
      <c r="T31" s="942" t="e">
        <f>info!Z2</f>
        <v>#DIV/0!</v>
      </c>
    </row>
    <row r="32" spans="2:22" ht="18" customHeight="1">
      <c r="C32" s="959"/>
      <c r="D32" s="960"/>
      <c r="E32" s="960"/>
      <c r="F32" s="960"/>
      <c r="G32" s="960"/>
      <c r="H32" s="960"/>
      <c r="I32" s="960"/>
      <c r="J32" s="960"/>
      <c r="K32" s="960"/>
      <c r="L32" s="960"/>
      <c r="M32" s="960"/>
      <c r="N32" s="960"/>
      <c r="O32" s="960"/>
      <c r="P32" s="960"/>
      <c r="Q32" s="960"/>
      <c r="R32" s="960"/>
      <c r="S32" s="960"/>
      <c r="T32" s="943"/>
    </row>
    <row r="33" spans="3:20" ht="11.25" customHeight="1">
      <c r="C33" s="959"/>
      <c r="D33" s="960"/>
      <c r="E33" s="960"/>
      <c r="F33" s="960"/>
      <c r="G33" s="960"/>
      <c r="H33" s="960"/>
      <c r="I33" s="960"/>
      <c r="J33" s="960"/>
      <c r="K33" s="960"/>
      <c r="L33" s="960"/>
      <c r="M33" s="960"/>
      <c r="N33" s="960"/>
      <c r="O33" s="960"/>
      <c r="P33" s="960"/>
      <c r="Q33" s="960"/>
      <c r="R33" s="960"/>
      <c r="S33" s="960"/>
      <c r="T33" s="943"/>
    </row>
    <row r="34" spans="3:20" ht="12.75" customHeight="1">
      <c r="C34" s="959"/>
      <c r="D34" s="960"/>
      <c r="E34" s="960"/>
      <c r="F34" s="960"/>
      <c r="G34" s="960"/>
      <c r="H34" s="960"/>
      <c r="I34" s="960"/>
      <c r="J34" s="960"/>
      <c r="K34" s="960"/>
      <c r="L34" s="960"/>
      <c r="M34" s="960"/>
      <c r="N34" s="960"/>
      <c r="O34" s="960"/>
      <c r="P34" s="960"/>
      <c r="Q34" s="960"/>
      <c r="R34" s="960"/>
      <c r="S34" s="960"/>
      <c r="T34" s="943"/>
    </row>
    <row r="35" spans="3:20" ht="8.25" customHeight="1">
      <c r="C35" s="959"/>
      <c r="D35" s="960"/>
      <c r="E35" s="960"/>
      <c r="F35" s="960"/>
      <c r="G35" s="960"/>
      <c r="H35" s="960"/>
      <c r="I35" s="960"/>
      <c r="J35" s="960"/>
      <c r="K35" s="960"/>
      <c r="L35" s="960"/>
      <c r="M35" s="960"/>
      <c r="N35" s="960"/>
      <c r="O35" s="960"/>
      <c r="P35" s="960"/>
      <c r="Q35" s="960"/>
      <c r="R35" s="960"/>
      <c r="S35" s="960"/>
      <c r="T35" s="943"/>
    </row>
    <row r="36" spans="3:20" ht="14.25" customHeight="1" thickBot="1">
      <c r="C36" s="961"/>
      <c r="D36" s="962"/>
      <c r="E36" s="962"/>
      <c r="F36" s="962"/>
      <c r="G36" s="962"/>
      <c r="H36" s="962"/>
      <c r="I36" s="962"/>
      <c r="J36" s="962"/>
      <c r="K36" s="962"/>
      <c r="L36" s="962"/>
      <c r="M36" s="962"/>
      <c r="N36" s="962"/>
      <c r="O36" s="962"/>
      <c r="P36" s="962"/>
      <c r="Q36" s="962"/>
      <c r="R36" s="962"/>
      <c r="S36" s="962"/>
      <c r="T36" s="944"/>
    </row>
    <row r="37" spans="3:20" ht="18.75" customHeight="1" thickBot="1">
      <c r="C37" s="938" t="str">
        <f>lang!B338</f>
        <v>마음 상태 [쾌-불쾌 상태와 활력도 관계]</v>
      </c>
      <c r="D37" s="939"/>
      <c r="E37" s="939"/>
      <c r="F37" s="939"/>
      <c r="G37" s="939"/>
      <c r="H37" s="939"/>
      <c r="I37" s="939"/>
      <c r="J37" s="939"/>
      <c r="K37" s="939"/>
      <c r="L37" s="939"/>
      <c r="M37" s="938" t="str">
        <f>lang!B362</f>
        <v>마음 분포</v>
      </c>
      <c r="N37" s="939"/>
      <c r="O37" s="939"/>
      <c r="P37" s="939"/>
      <c r="Q37" s="939"/>
      <c r="R37" s="939"/>
      <c r="S37" s="939"/>
      <c r="T37" s="949"/>
    </row>
    <row r="38" spans="3:20" ht="18" customHeight="1">
      <c r="C38" s="930" t="str">
        <f>lang!B354</f>
        <v>불쾌 (0%)</v>
      </c>
      <c r="D38" s="933" t="str">
        <f>lang!B352</f>
        <v>고활력도 (100%)</v>
      </c>
      <c r="E38" s="933"/>
      <c r="F38" s="933"/>
      <c r="G38" s="933"/>
      <c r="H38" s="933"/>
      <c r="I38" s="933"/>
      <c r="J38" s="933"/>
      <c r="K38" s="933"/>
      <c r="L38" s="935" t="str">
        <f>lang!B355</f>
        <v>쾌 (100%)</v>
      </c>
      <c r="M38" s="246"/>
      <c r="N38" s="174"/>
      <c r="O38" s="174"/>
      <c r="P38" s="174"/>
      <c r="Q38" s="174"/>
      <c r="R38" s="174"/>
      <c r="S38" s="174"/>
      <c r="T38" s="175"/>
    </row>
    <row r="39" spans="3:20" ht="18" customHeight="1">
      <c r="C39" s="931"/>
      <c r="D39" s="953" t="str">
        <f>lang!B356</f>
        <v>공포
분노
두려움
불만
초조
근심</v>
      </c>
      <c r="E39" s="953"/>
      <c r="F39" s="353"/>
      <c r="G39" s="353"/>
      <c r="H39" s="354"/>
      <c r="I39" s="354"/>
      <c r="J39" s="952" t="str">
        <f>lang!B357</f>
        <v>공격적
충동적
의기양양
흥분
설렘
적극적
즐거움</v>
      </c>
      <c r="K39" s="952"/>
      <c r="L39" s="936"/>
      <c r="M39" s="247"/>
      <c r="N39" s="165"/>
      <c r="O39" s="165"/>
      <c r="P39" s="165"/>
      <c r="Q39" s="165"/>
      <c r="R39" s="165"/>
      <c r="S39" s="165"/>
      <c r="T39" s="176"/>
    </row>
    <row r="40" spans="3:20" ht="18" customHeight="1">
      <c r="C40" s="931"/>
      <c r="D40" s="953"/>
      <c r="E40" s="953"/>
      <c r="F40" s="353"/>
      <c r="G40" s="353"/>
      <c r="H40" s="354"/>
      <c r="I40" s="354"/>
      <c r="J40" s="952"/>
      <c r="K40" s="952"/>
      <c r="L40" s="936"/>
      <c r="M40" s="247"/>
      <c r="N40" s="165"/>
      <c r="O40" s="165"/>
      <c r="P40" s="165"/>
      <c r="Q40" s="165"/>
      <c r="R40" s="165"/>
      <c r="S40" s="165"/>
      <c r="T40" s="176"/>
    </row>
    <row r="41" spans="3:20" ht="18" customHeight="1">
      <c r="C41" s="931"/>
      <c r="D41" s="953"/>
      <c r="E41" s="953"/>
      <c r="F41" s="353"/>
      <c r="G41" s="353"/>
      <c r="H41" s="354"/>
      <c r="I41" s="354"/>
      <c r="J41" s="952"/>
      <c r="K41" s="952"/>
      <c r="L41" s="936"/>
      <c r="M41" s="247"/>
      <c r="N41" s="165"/>
      <c r="O41" s="165"/>
      <c r="P41" s="165"/>
      <c r="Q41" s="165"/>
      <c r="R41" s="165"/>
      <c r="S41" s="165"/>
      <c r="T41" s="176"/>
    </row>
    <row r="42" spans="3:20" ht="18" customHeight="1">
      <c r="C42" s="931"/>
      <c r="D42" s="953"/>
      <c r="E42" s="953"/>
      <c r="F42" s="353"/>
      <c r="G42" s="353"/>
      <c r="H42" s="354"/>
      <c r="I42" s="354"/>
      <c r="J42" s="952"/>
      <c r="K42" s="952"/>
      <c r="L42" s="936"/>
      <c r="M42" s="247"/>
      <c r="N42" s="165"/>
      <c r="O42" s="165"/>
      <c r="P42" s="165"/>
      <c r="Q42" s="165"/>
      <c r="R42" s="165"/>
      <c r="S42" s="165"/>
      <c r="T42" s="176"/>
    </row>
    <row r="43" spans="3:20" ht="18" customHeight="1">
      <c r="C43" s="931"/>
      <c r="D43" s="953"/>
      <c r="E43" s="953"/>
      <c r="F43" s="353"/>
      <c r="G43" s="911" t="str">
        <f>lang!B360</f>
        <v>중립</v>
      </c>
      <c r="H43" s="911"/>
      <c r="I43" s="354"/>
      <c r="J43" s="952"/>
      <c r="K43" s="952"/>
      <c r="L43" s="936"/>
      <c r="M43" s="247"/>
      <c r="N43" s="165"/>
      <c r="O43" s="165"/>
      <c r="P43" s="165"/>
      <c r="Q43" s="165"/>
      <c r="R43" s="165"/>
      <c r="S43" s="165"/>
      <c r="T43" s="176"/>
    </row>
    <row r="44" spans="3:20" ht="18" customHeight="1">
      <c r="C44" s="931"/>
      <c r="D44" s="910" t="str">
        <f>lang!B359</f>
        <v>주의깊은
수동적
슬픔
무기력
절망감
우울징후</v>
      </c>
      <c r="E44" s="910"/>
      <c r="F44" s="355"/>
      <c r="G44" s="911"/>
      <c r="H44" s="911"/>
      <c r="I44" s="356"/>
      <c r="J44" s="950" t="str">
        <f>lang!B358</f>
        <v>다정한
만족한
차분한
편안한
나른한
평온한</v>
      </c>
      <c r="K44" s="951"/>
      <c r="L44" s="936"/>
      <c r="M44" s="247"/>
      <c r="N44" s="165"/>
      <c r="O44" s="165"/>
      <c r="P44" s="165"/>
      <c r="Q44" s="165"/>
      <c r="R44" s="165"/>
      <c r="S44" s="165"/>
      <c r="T44" s="176"/>
    </row>
    <row r="45" spans="3:20" ht="18" customHeight="1">
      <c r="C45" s="931"/>
      <c r="D45" s="910"/>
      <c r="E45" s="910"/>
      <c r="F45" s="355"/>
      <c r="G45" s="355"/>
      <c r="H45" s="356"/>
      <c r="I45" s="356"/>
      <c r="J45" s="951"/>
      <c r="K45" s="951"/>
      <c r="L45" s="936"/>
      <c r="M45" s="247"/>
      <c r="N45" s="165"/>
      <c r="O45" s="165"/>
      <c r="P45" s="165"/>
      <c r="Q45" s="165"/>
      <c r="R45" s="165"/>
      <c r="S45" s="165"/>
      <c r="T45" s="176"/>
    </row>
    <row r="46" spans="3:20" ht="18" customHeight="1">
      <c r="C46" s="931"/>
      <c r="D46" s="910"/>
      <c r="E46" s="910"/>
      <c r="F46" s="355"/>
      <c r="G46" s="355"/>
      <c r="H46" s="356"/>
      <c r="I46" s="356"/>
      <c r="J46" s="951"/>
      <c r="K46" s="951"/>
      <c r="L46" s="936"/>
      <c r="M46" s="980" t="str">
        <f>lang!B367</f>
        <v>주파수(녹색)</v>
      </c>
      <c r="N46" s="981"/>
      <c r="O46" s="981"/>
      <c r="P46" s="492" t="str">
        <f>lang!B369</f>
        <v>항목</v>
      </c>
      <c r="Q46" s="982" t="str">
        <f>lang!B368</f>
        <v>진폭(붉은색)</v>
      </c>
      <c r="R46" s="983"/>
      <c r="S46" s="984"/>
      <c r="T46" s="493" t="str">
        <f>lang!B370</f>
        <v>비고</v>
      </c>
    </row>
    <row r="47" spans="3:20" ht="18" customHeight="1">
      <c r="C47" s="931"/>
      <c r="D47" s="910"/>
      <c r="E47" s="910"/>
      <c r="F47" s="355"/>
      <c r="G47" s="355"/>
      <c r="H47" s="356"/>
      <c r="I47" s="356"/>
      <c r="J47" s="951"/>
      <c r="K47" s="951"/>
      <c r="L47" s="936"/>
      <c r="M47" s="985">
        <f>hist!M2</f>
        <v>0</v>
      </c>
      <c r="N47" s="986"/>
      <c r="O47" s="451"/>
      <c r="P47" s="491" t="s">
        <v>1101</v>
      </c>
      <c r="Q47" s="987">
        <f>hist!M3</f>
        <v>0</v>
      </c>
      <c r="R47" s="986"/>
      <c r="S47" s="451"/>
      <c r="T47" s="452"/>
    </row>
    <row r="48" spans="3:20" ht="18" customHeight="1">
      <c r="C48" s="931"/>
      <c r="D48" s="910"/>
      <c r="E48" s="910"/>
      <c r="F48" s="355"/>
      <c r="G48" s="355"/>
      <c r="H48" s="356"/>
      <c r="I48" s="356"/>
      <c r="J48" s="951"/>
      <c r="K48" s="951"/>
      <c r="L48" s="936"/>
      <c r="M48" s="988">
        <f>hist!N2</f>
        <v>0</v>
      </c>
      <c r="N48" s="989"/>
      <c r="O48" s="451"/>
      <c r="P48" s="491" t="s">
        <v>1102</v>
      </c>
      <c r="Q48" s="986">
        <f>hist!N3</f>
        <v>0</v>
      </c>
      <c r="R48" s="989"/>
      <c r="S48" s="451"/>
      <c r="T48" s="452"/>
    </row>
    <row r="49" spans="3:20" ht="22.5" customHeight="1" thickBot="1">
      <c r="C49" s="932"/>
      <c r="D49" s="934" t="str">
        <f>lang!B353</f>
        <v>저활력도 (0%)</v>
      </c>
      <c r="E49" s="934"/>
      <c r="F49" s="934"/>
      <c r="G49" s="934"/>
      <c r="H49" s="934"/>
      <c r="I49" s="934"/>
      <c r="J49" s="934"/>
      <c r="K49" s="934"/>
      <c r="L49" s="937"/>
      <c r="M49" s="990">
        <f>hist!O2</f>
        <v>0</v>
      </c>
      <c r="N49" s="991"/>
      <c r="O49" s="453"/>
      <c r="P49" s="454" t="s">
        <v>1588</v>
      </c>
      <c r="Q49" s="992">
        <f>hist!O3</f>
        <v>0</v>
      </c>
      <c r="R49" s="991"/>
      <c r="S49" s="453"/>
      <c r="T49" s="455"/>
    </row>
    <row r="50" spans="3:20" ht="18.75" customHeight="1" thickBot="1">
      <c r="C50" s="313"/>
      <c r="D50" s="314"/>
      <c r="E50" s="315" t="str">
        <f>lang!B360 &amp; " : " &amp; lang!B361</f>
        <v>중립 : 균형잡힌 마음 상태</v>
      </c>
      <c r="F50" s="314"/>
      <c r="G50" s="314"/>
      <c r="H50" s="314"/>
      <c r="I50" s="314"/>
      <c r="J50" s="314"/>
      <c r="K50" s="314"/>
      <c r="L50" s="314"/>
      <c r="M50" s="977" t="str">
        <f>lang!B371</f>
        <v>히스토그램 분석</v>
      </c>
      <c r="N50" s="978"/>
      <c r="O50" s="978"/>
      <c r="P50" s="978"/>
      <c r="Q50" s="978"/>
      <c r="R50" s="978"/>
      <c r="S50" s="978"/>
      <c r="T50" s="979"/>
    </row>
    <row r="51" spans="3:20" ht="9.75" customHeight="1">
      <c r="C51" s="93"/>
      <c r="D51" s="93"/>
      <c r="E51" s="93"/>
      <c r="F51" s="93"/>
      <c r="G51" s="93"/>
      <c r="H51" s="93"/>
      <c r="I51" s="93"/>
      <c r="J51" s="93"/>
      <c r="K51" s="93"/>
      <c r="L51" s="93"/>
      <c r="M51" s="93"/>
      <c r="N51" s="93"/>
      <c r="O51" s="93"/>
      <c r="P51" s="93"/>
      <c r="Q51" s="93"/>
      <c r="R51" s="93"/>
      <c r="S51" s="93"/>
      <c r="T51" s="93"/>
    </row>
  </sheetData>
  <mergeCells count="53">
    <mergeCell ref="M50:T50"/>
    <mergeCell ref="M46:O46"/>
    <mergeCell ref="Q46:S46"/>
    <mergeCell ref="M47:N47"/>
    <mergeCell ref="Q47:R47"/>
    <mergeCell ref="M48:N48"/>
    <mergeCell ref="Q48:R48"/>
    <mergeCell ref="M49:N49"/>
    <mergeCell ref="Q49:R49"/>
    <mergeCell ref="M37:T37"/>
    <mergeCell ref="J44:K48"/>
    <mergeCell ref="J39:K43"/>
    <mergeCell ref="D39:E43"/>
    <mergeCell ref="R17:T17"/>
    <mergeCell ref="C28:T28"/>
    <mergeCell ref="C29:S36"/>
    <mergeCell ref="C18:J18"/>
    <mergeCell ref="K18:Q18"/>
    <mergeCell ref="R18:T19"/>
    <mergeCell ref="N19:O19"/>
    <mergeCell ref="T29:T30"/>
    <mergeCell ref="F19:G19"/>
    <mergeCell ref="Q20:S20"/>
    <mergeCell ref="D20:F20"/>
    <mergeCell ref="R21:T21"/>
    <mergeCell ref="T31:T36"/>
    <mergeCell ref="C3:P4"/>
    <mergeCell ref="L7:M7"/>
    <mergeCell ref="N7:O7"/>
    <mergeCell ref="P7:Q7"/>
    <mergeCell ref="L8:M8"/>
    <mergeCell ref="N8:O8"/>
    <mergeCell ref="P8:Q8"/>
    <mergeCell ref="Q3:T4"/>
    <mergeCell ref="R7:T7"/>
    <mergeCell ref="R8:T8"/>
    <mergeCell ref="C7:E11"/>
    <mergeCell ref="D44:E48"/>
    <mergeCell ref="G43:H44"/>
    <mergeCell ref="H19:I19"/>
    <mergeCell ref="H7:J7"/>
    <mergeCell ref="H8:J8"/>
    <mergeCell ref="F7:G7"/>
    <mergeCell ref="F8:G8"/>
    <mergeCell ref="F9:G11"/>
    <mergeCell ref="C17:Q17"/>
    <mergeCell ref="C12:C16"/>
    <mergeCell ref="C38:C49"/>
    <mergeCell ref="D38:K38"/>
    <mergeCell ref="D49:K49"/>
    <mergeCell ref="L38:L49"/>
    <mergeCell ref="C37:L37"/>
    <mergeCell ref="C21:D21"/>
  </mergeCells>
  <phoneticPr fontId="27" type="noConversion"/>
  <printOptions horizontalCentered="1" verticalCentered="1"/>
  <pageMargins left="0.31496062992125984" right="0.23622047244094491" top="0.27559055118110237" bottom="0.23622047244094491" header="0.19685039370078741" footer="0.19685039370078741"/>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2"/>
  <dimension ref="C2:N46"/>
  <sheetViews>
    <sheetView showGridLines="0" showRowColHeaders="0" zoomScale="115" zoomScaleNormal="115" zoomScaleSheetLayoutView="100" workbookViewId="0">
      <selection activeCell="D1" sqref="D1"/>
    </sheetView>
  </sheetViews>
  <sheetFormatPr defaultColWidth="10.59765625" defaultRowHeight="16.5"/>
  <cols>
    <col min="1" max="1" width="3" customWidth="1"/>
    <col min="2" max="2" width="0.59765625" customWidth="1"/>
    <col min="3" max="3" width="3.75" customWidth="1"/>
    <col min="4" max="8" width="8.09765625" customWidth="1"/>
    <col min="9" max="9" width="0.5" customWidth="1"/>
    <col min="10" max="14" width="8.09765625" customWidth="1"/>
    <col min="15" max="15" width="0.59765625" customWidth="1"/>
    <col min="16" max="16" width="2.34765625" customWidth="1"/>
  </cols>
  <sheetData>
    <row r="2" spans="3:14" ht="3.75" customHeight="1"/>
    <row r="3" spans="3:14" ht="28.15" customHeight="1" thickBot="1">
      <c r="C3" s="1027" t="str">
        <f>lang!B534</f>
        <v>무드 미터 (MOOD METER)</v>
      </c>
      <c r="D3" s="1027"/>
      <c r="E3" s="1027"/>
      <c r="F3" s="1027"/>
      <c r="G3" s="1027"/>
      <c r="H3" s="1027"/>
      <c r="I3" s="1027"/>
      <c r="J3" s="1027"/>
      <c r="K3" s="1027"/>
      <c r="L3" s="1027"/>
      <c r="M3" s="1027"/>
      <c r="N3" s="1027"/>
    </row>
    <row r="4" spans="3:14" ht="15" customHeight="1">
      <c r="C4" s="1028"/>
      <c r="D4" s="1028"/>
      <c r="E4" s="1028"/>
      <c r="F4" s="1028"/>
      <c r="G4" s="1028"/>
      <c r="H4" s="1028"/>
      <c r="I4" s="415"/>
      <c r="J4" s="414"/>
      <c r="K4" s="414"/>
      <c r="L4" s="414"/>
      <c r="M4" s="414"/>
      <c r="N4" s="414"/>
    </row>
    <row r="5" spans="3:14" ht="15" customHeight="1">
      <c r="C5" s="1020" t="str">
        <f>lang!B535</f>
        <v>활력높음 High Energy</v>
      </c>
      <c r="D5" s="1026" t="str">
        <f>lang!B540</f>
        <v>격분한</v>
      </c>
      <c r="E5" s="1021" t="str">
        <f>lang!B545</f>
        <v>뚜껑열리는</v>
      </c>
      <c r="F5" s="1022" t="str">
        <f>lang!B550</f>
        <v>스트레스</v>
      </c>
      <c r="G5" s="1023" t="str">
        <f>lang!B555</f>
        <v>초조한</v>
      </c>
      <c r="H5" s="1024" t="str">
        <f>lang!B560</f>
        <v>충격받은</v>
      </c>
      <c r="I5" s="415"/>
      <c r="J5" s="1025" t="str">
        <f>lang!B565</f>
        <v>놀란</v>
      </c>
      <c r="K5" s="1016" t="str">
        <f>lang!B570</f>
        <v>낙관적인</v>
      </c>
      <c r="L5" s="1017" t="str">
        <f>lang!B575</f>
        <v>흥겨운</v>
      </c>
      <c r="M5" s="1018" t="str">
        <f>lang!B580</f>
        <v>아주 신나는</v>
      </c>
      <c r="N5" s="1019" t="str">
        <f>lang!B585</f>
        <v>황홀한</v>
      </c>
    </row>
    <row r="6" spans="3:14" ht="15" customHeight="1">
      <c r="C6" s="1020"/>
      <c r="D6" s="1026"/>
      <c r="E6" s="1021"/>
      <c r="F6" s="1022"/>
      <c r="G6" s="1023"/>
      <c r="H6" s="1024"/>
      <c r="I6" s="415"/>
      <c r="J6" s="1025"/>
      <c r="K6" s="1016"/>
      <c r="L6" s="1017"/>
      <c r="M6" s="1018"/>
      <c r="N6" s="1019"/>
    </row>
    <row r="7" spans="3:14" ht="15" customHeight="1">
      <c r="C7" s="1020"/>
      <c r="D7" s="1026" t="str">
        <f>lang!B541</f>
        <v>격노한</v>
      </c>
      <c r="E7" s="1021" t="str">
        <f>lang!B546</f>
        <v>몹시 화가 난</v>
      </c>
      <c r="F7" s="1022" t="str">
        <f>lang!B551</f>
        <v>좌절한</v>
      </c>
      <c r="G7" s="1023" t="str">
        <f>lang!B556</f>
        <v>신경이 날카로운</v>
      </c>
      <c r="H7" s="1024" t="str">
        <f>lang!B561</f>
        <v>망연자실한</v>
      </c>
      <c r="I7" s="415"/>
      <c r="J7" s="1025" t="str">
        <f>lang!B566</f>
        <v>들뜬</v>
      </c>
      <c r="K7" s="1016" t="str">
        <f>lang!B571</f>
        <v>쾌활한</v>
      </c>
      <c r="L7" s="1017" t="str">
        <f>lang!B576</f>
        <v>동기 부여된</v>
      </c>
      <c r="M7" s="1018" t="str">
        <f>lang!B581</f>
        <v>영감을 받은</v>
      </c>
      <c r="N7" s="1019" t="str">
        <f>lang!B586</f>
        <v>의기양양한</v>
      </c>
    </row>
    <row r="8" spans="3:14" ht="15" customHeight="1">
      <c r="C8" s="1020"/>
      <c r="D8" s="1026"/>
      <c r="E8" s="1021"/>
      <c r="F8" s="1022"/>
      <c r="G8" s="1023"/>
      <c r="H8" s="1024"/>
      <c r="I8" s="415"/>
      <c r="J8" s="1025"/>
      <c r="K8" s="1016"/>
      <c r="L8" s="1017"/>
      <c r="M8" s="1018"/>
      <c r="N8" s="1019"/>
    </row>
    <row r="9" spans="3:14" ht="15" customHeight="1">
      <c r="C9" s="1020"/>
      <c r="D9" s="1026" t="str">
        <f>lang!B542</f>
        <v>약이 오른</v>
      </c>
      <c r="E9" s="1021" t="str">
        <f>lang!B547</f>
        <v>겁먹은</v>
      </c>
      <c r="F9" s="1022" t="str">
        <f>lang!B552</f>
        <v>화난</v>
      </c>
      <c r="G9" s="1023" t="str">
        <f>lang!B557</f>
        <v>긴장한</v>
      </c>
      <c r="H9" s="1024" t="str">
        <f>lang!B562</f>
        <v>안절부절한</v>
      </c>
      <c r="I9" s="415"/>
      <c r="J9" s="1025" t="str">
        <f>lang!B567</f>
        <v>기운이 넘치는</v>
      </c>
      <c r="K9" s="1016" t="str">
        <f>lang!B572</f>
        <v>활발한</v>
      </c>
      <c r="L9" s="1017" t="str">
        <f>lang!B577</f>
        <v>흥분한</v>
      </c>
      <c r="M9" s="1018" t="str">
        <f>lang!B582</f>
        <v>낙천적인</v>
      </c>
      <c r="N9" s="1019" t="str">
        <f>lang!B587</f>
        <v>열광하는</v>
      </c>
    </row>
    <row r="10" spans="3:14" ht="15" customHeight="1">
      <c r="C10" s="1020"/>
      <c r="D10" s="1026"/>
      <c r="E10" s="1021"/>
      <c r="F10" s="1022"/>
      <c r="G10" s="1023"/>
      <c r="H10" s="1024"/>
      <c r="I10" s="415"/>
      <c r="J10" s="1025"/>
      <c r="K10" s="1016"/>
      <c r="L10" s="1017"/>
      <c r="M10" s="1018"/>
      <c r="N10" s="1019"/>
    </row>
    <row r="11" spans="3:14" ht="15" customHeight="1">
      <c r="C11" s="1020"/>
      <c r="D11" s="1026" t="str">
        <f>lang!B543</f>
        <v>불안한</v>
      </c>
      <c r="E11" s="1021" t="str">
        <f>lang!B548</f>
        <v>우려하는</v>
      </c>
      <c r="F11" s="1022" t="str">
        <f>lang!B553</f>
        <v>근심하는</v>
      </c>
      <c r="G11" s="1023" t="str">
        <f>lang!B558</f>
        <v>짜증 나는</v>
      </c>
      <c r="H11" s="1024" t="str">
        <f>lang!B563</f>
        <v>거슬리는</v>
      </c>
      <c r="I11" s="415"/>
      <c r="J11" s="1025" t="str">
        <f>lang!B568</f>
        <v>기꺼이</v>
      </c>
      <c r="K11" s="1016" t="str">
        <f>lang!B573</f>
        <v>기쁜</v>
      </c>
      <c r="L11" s="1017" t="str">
        <f>lang!B578</f>
        <v>행복한</v>
      </c>
      <c r="M11" s="1018" t="str">
        <f>lang!B583</f>
        <v>자랑스러운</v>
      </c>
      <c r="N11" s="1019" t="str">
        <f>lang!B588</f>
        <v>짜릿한</v>
      </c>
    </row>
    <row r="12" spans="3:14" ht="15" customHeight="1">
      <c r="C12" s="1020"/>
      <c r="D12" s="1026"/>
      <c r="E12" s="1021"/>
      <c r="F12" s="1022"/>
      <c r="G12" s="1023"/>
      <c r="H12" s="1024"/>
      <c r="I12" s="415"/>
      <c r="J12" s="1025"/>
      <c r="K12" s="1016"/>
      <c r="L12" s="1017"/>
      <c r="M12" s="1018"/>
      <c r="N12" s="1019"/>
    </row>
    <row r="13" spans="3:14" ht="15" customHeight="1">
      <c r="C13" s="1020"/>
      <c r="D13" s="1026" t="str">
        <f>lang!B544</f>
        <v>불쾌한</v>
      </c>
      <c r="E13" s="1021" t="str">
        <f>lang!B549</f>
        <v>골치아픈</v>
      </c>
      <c r="F13" s="1022" t="str">
        <f>lang!B554</f>
        <v>염려하는</v>
      </c>
      <c r="G13" s="1023" t="str">
        <f>lang!B559</f>
        <v>마음이 불편한</v>
      </c>
      <c r="H13" s="1024" t="str">
        <f>lang!B564</f>
        <v>언짢은</v>
      </c>
      <c r="I13" s="415"/>
      <c r="J13" s="1025" t="str">
        <f>lang!B569</f>
        <v>유쾌한</v>
      </c>
      <c r="K13" s="1016" t="str">
        <f>lang!B574</f>
        <v>즐거운</v>
      </c>
      <c r="L13" s="1017" t="str">
        <f>lang!B579</f>
        <v>희망 찬</v>
      </c>
      <c r="M13" s="1018" t="str">
        <f>lang!B584</f>
        <v>재미있는</v>
      </c>
      <c r="N13" s="1019" t="str">
        <f>lang!B589</f>
        <v>행복이 넘치는</v>
      </c>
    </row>
    <row r="14" spans="3:14" ht="15" customHeight="1">
      <c r="C14" s="1020"/>
      <c r="D14" s="1026"/>
      <c r="E14" s="1021"/>
      <c r="F14" s="1022"/>
      <c r="G14" s="1023"/>
      <c r="H14" s="1024"/>
      <c r="I14" s="415"/>
      <c r="J14" s="1025"/>
      <c r="K14" s="1016"/>
      <c r="L14" s="1017"/>
      <c r="M14" s="1018"/>
      <c r="N14" s="1019"/>
    </row>
    <row r="15" spans="3:14" ht="3" customHeight="1">
      <c r="C15" s="416"/>
      <c r="D15" s="414"/>
      <c r="E15" s="414"/>
      <c r="F15" s="414"/>
      <c r="G15" s="414"/>
      <c r="H15" s="415"/>
      <c r="I15" s="415"/>
      <c r="J15" s="414"/>
      <c r="K15" s="414"/>
      <c r="L15" s="414"/>
      <c r="M15" s="414"/>
      <c r="N15" s="414"/>
    </row>
    <row r="16" spans="3:14" ht="15" customHeight="1">
      <c r="C16" s="1020" t="str">
        <f>lang!B536</f>
        <v>활력낮음 Low Energy</v>
      </c>
      <c r="D16" s="1011" t="str">
        <f>lang!B590</f>
        <v>역겨운</v>
      </c>
      <c r="E16" s="1012" t="str">
        <f>lang!B595</f>
        <v>침울한</v>
      </c>
      <c r="F16" s="1013" t="str">
        <f>lang!B600</f>
        <v>실망스러운</v>
      </c>
      <c r="G16" s="1014" t="str">
        <f>lang!B605</f>
        <v>의욕 없는</v>
      </c>
      <c r="H16" s="1015" t="str">
        <f>lang!B610</f>
        <v>냉담한</v>
      </c>
      <c r="I16" s="415"/>
      <c r="J16" s="1005" t="str">
        <f>lang!B615</f>
        <v>속 편한</v>
      </c>
      <c r="K16" s="1006" t="str">
        <f>lang!B620</f>
        <v>태평한</v>
      </c>
      <c r="L16" s="1007" t="str">
        <f>lang!B625</f>
        <v>자족하는</v>
      </c>
      <c r="M16" s="1008" t="str">
        <f>lang!B630</f>
        <v>다정한</v>
      </c>
      <c r="N16" s="1009" t="str">
        <f>lang!B635</f>
        <v>충만한</v>
      </c>
    </row>
    <row r="17" spans="3:14" ht="15" customHeight="1">
      <c r="C17" s="1020"/>
      <c r="D17" s="1011"/>
      <c r="E17" s="1012"/>
      <c r="F17" s="1013"/>
      <c r="G17" s="1014"/>
      <c r="H17" s="1015"/>
      <c r="I17" s="414"/>
      <c r="J17" s="1005"/>
      <c r="K17" s="1006"/>
      <c r="L17" s="1007"/>
      <c r="M17" s="1008"/>
      <c r="N17" s="1009"/>
    </row>
    <row r="18" spans="3:14" ht="15" customHeight="1">
      <c r="C18" s="1020"/>
      <c r="D18" s="1011" t="str">
        <f>lang!B591</f>
        <v>비관적인</v>
      </c>
      <c r="E18" s="1012" t="str">
        <f>lang!B596</f>
        <v>시무룩한</v>
      </c>
      <c r="F18" s="1013" t="str">
        <f>lang!B601</f>
        <v>의욕을 꺽는</v>
      </c>
      <c r="G18" s="1014" t="str">
        <f>lang!B606</f>
        <v>슬픈</v>
      </c>
      <c r="H18" s="1015" t="str">
        <f>lang!B611</f>
        <v>지루한</v>
      </c>
      <c r="I18" s="414"/>
      <c r="J18" s="1005" t="str">
        <f>lang!B616</f>
        <v>침착한</v>
      </c>
      <c r="K18" s="1006" t="str">
        <f>lang!B621</f>
        <v>안심하는</v>
      </c>
      <c r="L18" s="1007" t="str">
        <f>lang!B626</f>
        <v>만족스러운</v>
      </c>
      <c r="M18" s="1008" t="str">
        <f>lang!B631</f>
        <v>감사하는</v>
      </c>
      <c r="N18" s="1009" t="str">
        <f>lang!B636</f>
        <v>감동적인</v>
      </c>
    </row>
    <row r="19" spans="3:14" ht="15" customHeight="1">
      <c r="C19" s="1020"/>
      <c r="D19" s="1011"/>
      <c r="E19" s="1012"/>
      <c r="F19" s="1013"/>
      <c r="G19" s="1014"/>
      <c r="H19" s="1015"/>
      <c r="I19" s="414"/>
      <c r="J19" s="1005"/>
      <c r="K19" s="1006"/>
      <c r="L19" s="1007"/>
      <c r="M19" s="1008"/>
      <c r="N19" s="1009"/>
    </row>
    <row r="20" spans="3:14" ht="15" customHeight="1">
      <c r="C20" s="1020"/>
      <c r="D20" s="1011" t="str">
        <f>lang!B592</f>
        <v>답답한</v>
      </c>
      <c r="E20" s="1012" t="str">
        <f>lang!B597</f>
        <v>비참한</v>
      </c>
      <c r="F20" s="1013" t="str">
        <f>lang!B602</f>
        <v>쓸쓸한</v>
      </c>
      <c r="G20" s="1014" t="str">
        <f>lang!B607</f>
        <v>좌절된</v>
      </c>
      <c r="H20" s="1015" t="str">
        <f>lang!B612</f>
        <v>피곤한</v>
      </c>
      <c r="I20" s="414"/>
      <c r="J20" s="1005" t="str">
        <f>lang!B617</f>
        <v>여유로운</v>
      </c>
      <c r="K20" s="1006" t="str">
        <f>lang!B622</f>
        <v>차분한</v>
      </c>
      <c r="L20" s="1007" t="str">
        <f>lang!B627</f>
        <v>휴식하는</v>
      </c>
      <c r="M20" s="1008" t="str">
        <f>lang!B632</f>
        <v>축복받은</v>
      </c>
      <c r="N20" s="1009" t="str">
        <f>lang!B637</f>
        <v>안정적인</v>
      </c>
    </row>
    <row r="21" spans="3:14" ht="15" customHeight="1">
      <c r="C21" s="1020"/>
      <c r="D21" s="1011"/>
      <c r="E21" s="1012"/>
      <c r="F21" s="1013"/>
      <c r="G21" s="1014"/>
      <c r="H21" s="1015"/>
      <c r="I21" s="414"/>
      <c r="J21" s="1005"/>
      <c r="K21" s="1006"/>
      <c r="L21" s="1007"/>
      <c r="M21" s="1008"/>
      <c r="N21" s="1009"/>
    </row>
    <row r="22" spans="3:14" ht="15" customHeight="1">
      <c r="C22" s="1020"/>
      <c r="D22" s="1011" t="str">
        <f>lang!B593</f>
        <v>의기소침한</v>
      </c>
      <c r="E22" s="1012" t="str">
        <f>lang!B598</f>
        <v>우울한</v>
      </c>
      <c r="F22" s="1013" t="str">
        <f>lang!B603</f>
        <v>시무룩한</v>
      </c>
      <c r="G22" s="1014" t="str">
        <f>lang!B608</f>
        <v>기진맥진한</v>
      </c>
      <c r="H22" s="1015" t="str">
        <f>lang!B613</f>
        <v>지친</v>
      </c>
      <c r="I22" s="414"/>
      <c r="J22" s="1005" t="str">
        <f>lang!B618</f>
        <v>한가로운</v>
      </c>
      <c r="K22" s="1006" t="str">
        <f>lang!B623</f>
        <v>생각에 잠긴</v>
      </c>
      <c r="L22" s="1007" t="str">
        <f>lang!B628</f>
        <v>평화로운</v>
      </c>
      <c r="M22" s="1008" t="str">
        <f>lang!B633</f>
        <v>편안한</v>
      </c>
      <c r="N22" s="1009" t="str">
        <f>lang!B638</f>
        <v>근심 걱정 없는</v>
      </c>
    </row>
    <row r="23" spans="3:14" ht="15" customHeight="1">
      <c r="C23" s="1020"/>
      <c r="D23" s="1011"/>
      <c r="E23" s="1012"/>
      <c r="F23" s="1013"/>
      <c r="G23" s="1014"/>
      <c r="H23" s="1015"/>
      <c r="I23" s="414"/>
      <c r="J23" s="1005"/>
      <c r="K23" s="1006"/>
      <c r="L23" s="1007"/>
      <c r="M23" s="1008"/>
      <c r="N23" s="1009"/>
    </row>
    <row r="24" spans="3:14" ht="15" customHeight="1">
      <c r="C24" s="1020"/>
      <c r="D24" s="1011" t="str">
        <f>lang!B594</f>
        <v>절망한</v>
      </c>
      <c r="E24" s="1012" t="str">
        <f>lang!B599</f>
        <v>심각한</v>
      </c>
      <c r="F24" s="1013" t="str">
        <f>lang!B604</f>
        <v>고독한</v>
      </c>
      <c r="G24" s="1014" t="str">
        <f>lang!B609</f>
        <v>힘이 다 빠진</v>
      </c>
      <c r="H24" s="1015" t="str">
        <f>lang!B614</f>
        <v>진이 빠진</v>
      </c>
      <c r="I24" s="414"/>
      <c r="J24" s="1005" t="str">
        <f>lang!B619</f>
        <v>나른한</v>
      </c>
      <c r="K24" s="1006" t="str">
        <f>lang!B624</f>
        <v>안일한</v>
      </c>
      <c r="L24" s="1007" t="str">
        <f>lang!B629</f>
        <v>고요한</v>
      </c>
      <c r="M24" s="1008" t="str">
        <f>lang!B634</f>
        <v>안락한</v>
      </c>
      <c r="N24" s="1009" t="str">
        <f>lang!B639</f>
        <v>평온한</v>
      </c>
    </row>
    <row r="25" spans="3:14" ht="15" customHeight="1">
      <c r="C25" s="1020"/>
      <c r="D25" s="1011"/>
      <c r="E25" s="1012"/>
      <c r="F25" s="1013"/>
      <c r="G25" s="1014"/>
      <c r="H25" s="1015"/>
      <c r="I25" s="414"/>
      <c r="J25" s="1005"/>
      <c r="K25" s="1006"/>
      <c r="L25" s="1007"/>
      <c r="M25" s="1008"/>
      <c r="N25" s="1009"/>
    </row>
    <row r="26" spans="3:14">
      <c r="C26" s="413"/>
      <c r="D26" s="1010" t="str">
        <f>lang!B538</f>
        <v>쾌적함 낮음 Low Pleasantness</v>
      </c>
      <c r="E26" s="1010"/>
      <c r="F26" s="1010"/>
      <c r="G26" s="1010"/>
      <c r="H26" s="1010"/>
      <c r="I26" s="414"/>
      <c r="J26" s="1010" t="str">
        <f>lang!B537</f>
        <v>쾌적함 높음 High Pleasantness</v>
      </c>
      <c r="K26" s="1010"/>
      <c r="L26" s="1010"/>
      <c r="M26" s="1010"/>
      <c r="N26" s="1010"/>
    </row>
    <row r="28" spans="3:14" ht="16.8" thickBot="1"/>
    <row r="29" spans="3:14" ht="16.8" thickBot="1">
      <c r="D29" s="993" t="str">
        <f>lang!B539</f>
        <v>검사 결과 설명</v>
      </c>
      <c r="E29" s="994"/>
      <c r="F29" s="994"/>
      <c r="G29" s="994"/>
      <c r="H29" s="994"/>
      <c r="I29" s="994"/>
      <c r="J29" s="994"/>
      <c r="K29" s="994"/>
      <c r="L29" s="994"/>
      <c r="M29" s="994"/>
      <c r="N29" s="995"/>
    </row>
    <row r="30" spans="3:14" ht="4.5" customHeight="1" thickBot="1"/>
    <row r="31" spans="3:14">
      <c r="D31" s="996"/>
      <c r="E31" s="997"/>
      <c r="F31" s="997"/>
      <c r="G31" s="997"/>
      <c r="H31" s="997"/>
      <c r="I31" s="997"/>
      <c r="J31" s="997"/>
      <c r="K31" s="997"/>
      <c r="L31" s="997"/>
      <c r="M31" s="997"/>
      <c r="N31" s="998"/>
    </row>
    <row r="32" spans="3:14">
      <c r="D32" s="999"/>
      <c r="E32" s="1000"/>
      <c r="F32" s="1000"/>
      <c r="G32" s="1000"/>
      <c r="H32" s="1000"/>
      <c r="I32" s="1000"/>
      <c r="J32" s="1000"/>
      <c r="K32" s="1000"/>
      <c r="L32" s="1000"/>
      <c r="M32" s="1000"/>
      <c r="N32" s="1001"/>
    </row>
    <row r="33" spans="4:14">
      <c r="D33" s="999"/>
      <c r="E33" s="1000"/>
      <c r="F33" s="1000"/>
      <c r="G33" s="1000"/>
      <c r="H33" s="1000"/>
      <c r="I33" s="1000"/>
      <c r="J33" s="1000"/>
      <c r="K33" s="1000"/>
      <c r="L33" s="1000"/>
      <c r="M33" s="1000"/>
      <c r="N33" s="1001"/>
    </row>
    <row r="34" spans="4:14">
      <c r="D34" s="999"/>
      <c r="E34" s="1000"/>
      <c r="F34" s="1000"/>
      <c r="G34" s="1000"/>
      <c r="H34" s="1000"/>
      <c r="I34" s="1000"/>
      <c r="J34" s="1000"/>
      <c r="K34" s="1000"/>
      <c r="L34" s="1000"/>
      <c r="M34" s="1000"/>
      <c r="N34" s="1001"/>
    </row>
    <row r="35" spans="4:14">
      <c r="D35" s="999"/>
      <c r="E35" s="1000"/>
      <c r="F35" s="1000"/>
      <c r="G35" s="1000"/>
      <c r="H35" s="1000"/>
      <c r="I35" s="1000"/>
      <c r="J35" s="1000"/>
      <c r="K35" s="1000"/>
      <c r="L35" s="1000"/>
      <c r="M35" s="1000"/>
      <c r="N35" s="1001"/>
    </row>
    <row r="36" spans="4:14">
      <c r="D36" s="999"/>
      <c r="E36" s="1000"/>
      <c r="F36" s="1000"/>
      <c r="G36" s="1000"/>
      <c r="H36" s="1000"/>
      <c r="I36" s="1000"/>
      <c r="J36" s="1000"/>
      <c r="K36" s="1000"/>
      <c r="L36" s="1000"/>
      <c r="M36" s="1000"/>
      <c r="N36" s="1001"/>
    </row>
    <row r="37" spans="4:14">
      <c r="D37" s="999"/>
      <c r="E37" s="1000"/>
      <c r="F37" s="1000"/>
      <c r="G37" s="1000"/>
      <c r="H37" s="1000"/>
      <c r="I37" s="1000"/>
      <c r="J37" s="1000"/>
      <c r="K37" s="1000"/>
      <c r="L37" s="1000"/>
      <c r="M37" s="1000"/>
      <c r="N37" s="1001"/>
    </row>
    <row r="38" spans="4:14">
      <c r="D38" s="999"/>
      <c r="E38" s="1000"/>
      <c r="F38" s="1000"/>
      <c r="G38" s="1000"/>
      <c r="H38" s="1000"/>
      <c r="I38" s="1000"/>
      <c r="J38" s="1000"/>
      <c r="K38" s="1000"/>
      <c r="L38" s="1000"/>
      <c r="M38" s="1000"/>
      <c r="N38" s="1001"/>
    </row>
    <row r="39" spans="4:14">
      <c r="D39" s="999"/>
      <c r="E39" s="1000"/>
      <c r="F39" s="1000"/>
      <c r="G39" s="1000"/>
      <c r="H39" s="1000"/>
      <c r="I39" s="1000"/>
      <c r="J39" s="1000"/>
      <c r="K39" s="1000"/>
      <c r="L39" s="1000"/>
      <c r="M39" s="1000"/>
      <c r="N39" s="1001"/>
    </row>
    <row r="40" spans="4:14">
      <c r="D40" s="999"/>
      <c r="E40" s="1000"/>
      <c r="F40" s="1000"/>
      <c r="G40" s="1000"/>
      <c r="H40" s="1000"/>
      <c r="I40" s="1000"/>
      <c r="J40" s="1000"/>
      <c r="K40" s="1000"/>
      <c r="L40" s="1000"/>
      <c r="M40" s="1000"/>
      <c r="N40" s="1001"/>
    </row>
    <row r="41" spans="4:14">
      <c r="D41" s="999"/>
      <c r="E41" s="1000"/>
      <c r="F41" s="1000"/>
      <c r="G41" s="1000"/>
      <c r="H41" s="1000"/>
      <c r="I41" s="1000"/>
      <c r="J41" s="1000"/>
      <c r="K41" s="1000"/>
      <c r="L41" s="1000"/>
      <c r="M41" s="1000"/>
      <c r="N41" s="1001"/>
    </row>
    <row r="42" spans="4:14">
      <c r="D42" s="999"/>
      <c r="E42" s="1000"/>
      <c r="F42" s="1000"/>
      <c r="G42" s="1000"/>
      <c r="H42" s="1000"/>
      <c r="I42" s="1000"/>
      <c r="J42" s="1000"/>
      <c r="K42" s="1000"/>
      <c r="L42" s="1000"/>
      <c r="M42" s="1000"/>
      <c r="N42" s="1001"/>
    </row>
    <row r="43" spans="4:14">
      <c r="D43" s="999"/>
      <c r="E43" s="1000"/>
      <c r="F43" s="1000"/>
      <c r="G43" s="1000"/>
      <c r="H43" s="1000"/>
      <c r="I43" s="1000"/>
      <c r="J43" s="1000"/>
      <c r="K43" s="1000"/>
      <c r="L43" s="1000"/>
      <c r="M43" s="1000"/>
      <c r="N43" s="1001"/>
    </row>
    <row r="44" spans="4:14">
      <c r="D44" s="999"/>
      <c r="E44" s="1000"/>
      <c r="F44" s="1000"/>
      <c r="G44" s="1000"/>
      <c r="H44" s="1000"/>
      <c r="I44" s="1000"/>
      <c r="J44" s="1000"/>
      <c r="K44" s="1000"/>
      <c r="L44" s="1000"/>
      <c r="M44" s="1000"/>
      <c r="N44" s="1001"/>
    </row>
    <row r="45" spans="4:14">
      <c r="D45" s="999"/>
      <c r="E45" s="1000"/>
      <c r="F45" s="1000"/>
      <c r="G45" s="1000"/>
      <c r="H45" s="1000"/>
      <c r="I45" s="1000"/>
      <c r="J45" s="1000"/>
      <c r="K45" s="1000"/>
      <c r="L45" s="1000"/>
      <c r="M45" s="1000"/>
      <c r="N45" s="1001"/>
    </row>
    <row r="46" spans="4:14" ht="16.8" thickBot="1">
      <c r="D46" s="1002"/>
      <c r="E46" s="1003"/>
      <c r="F46" s="1003"/>
      <c r="G46" s="1003"/>
      <c r="H46" s="1003"/>
      <c r="I46" s="1003"/>
      <c r="J46" s="1003"/>
      <c r="K46" s="1003"/>
      <c r="L46" s="1003"/>
      <c r="M46" s="1003"/>
      <c r="N46" s="1004"/>
    </row>
  </sheetData>
  <mergeCells count="108">
    <mergeCell ref="C3:N3"/>
    <mergeCell ref="C4:H4"/>
    <mergeCell ref="C5:C14"/>
    <mergeCell ref="D5:D6"/>
    <mergeCell ref="E5:E6"/>
    <mergeCell ref="F5:F6"/>
    <mergeCell ref="G5:G6"/>
    <mergeCell ref="H5:H6"/>
    <mergeCell ref="J5:J6"/>
    <mergeCell ref="K5:K6"/>
    <mergeCell ref="L5:L6"/>
    <mergeCell ref="M5:M6"/>
    <mergeCell ref="N5:N6"/>
    <mergeCell ref="D7:D8"/>
    <mergeCell ref="E7:E8"/>
    <mergeCell ref="F7:F8"/>
    <mergeCell ref="G7:G8"/>
    <mergeCell ref="H7:H8"/>
    <mergeCell ref="J7:J8"/>
    <mergeCell ref="K7:K8"/>
    <mergeCell ref="L7:L8"/>
    <mergeCell ref="M7:M8"/>
    <mergeCell ref="N7:N8"/>
    <mergeCell ref="D9:D10"/>
    <mergeCell ref="E9:E10"/>
    <mergeCell ref="F9:F10"/>
    <mergeCell ref="G9:G10"/>
    <mergeCell ref="H9:H10"/>
    <mergeCell ref="J9:J10"/>
    <mergeCell ref="N11:N12"/>
    <mergeCell ref="D13:D14"/>
    <mergeCell ref="E13:E14"/>
    <mergeCell ref="F13:F14"/>
    <mergeCell ref="G13:G14"/>
    <mergeCell ref="H13:H14"/>
    <mergeCell ref="J13:J14"/>
    <mergeCell ref="K9:K10"/>
    <mergeCell ref="L9:L10"/>
    <mergeCell ref="M9:M10"/>
    <mergeCell ref="N9:N10"/>
    <mergeCell ref="D11:D12"/>
    <mergeCell ref="E11:E12"/>
    <mergeCell ref="F11:F12"/>
    <mergeCell ref="G11:G12"/>
    <mergeCell ref="H11:H12"/>
    <mergeCell ref="J11:J12"/>
    <mergeCell ref="C16:C25"/>
    <mergeCell ref="D16:D17"/>
    <mergeCell ref="E16:E17"/>
    <mergeCell ref="F16:F17"/>
    <mergeCell ref="G16:G17"/>
    <mergeCell ref="H16:H17"/>
    <mergeCell ref="K11:K12"/>
    <mergeCell ref="L11:L12"/>
    <mergeCell ref="M11:M12"/>
    <mergeCell ref="J16:J17"/>
    <mergeCell ref="K16:K17"/>
    <mergeCell ref="L16:L17"/>
    <mergeCell ref="M16:M17"/>
    <mergeCell ref="G18:G19"/>
    <mergeCell ref="H18:H19"/>
    <mergeCell ref="J18:J19"/>
    <mergeCell ref="K22:K23"/>
    <mergeCell ref="L22:L23"/>
    <mergeCell ref="M22:M23"/>
    <mergeCell ref="D20:D21"/>
    <mergeCell ref="E20:E21"/>
    <mergeCell ref="F20:F21"/>
    <mergeCell ref="G20:G21"/>
    <mergeCell ref="H20:H21"/>
    <mergeCell ref="N16:N17"/>
    <mergeCell ref="K13:K14"/>
    <mergeCell ref="L13:L14"/>
    <mergeCell ref="M13:M14"/>
    <mergeCell ref="N13:N14"/>
    <mergeCell ref="J20:J21"/>
    <mergeCell ref="K20:K21"/>
    <mergeCell ref="L20:L21"/>
    <mergeCell ref="M20:M21"/>
    <mergeCell ref="N20:N21"/>
    <mergeCell ref="K18:K19"/>
    <mergeCell ref="L18:L19"/>
    <mergeCell ref="M18:M19"/>
    <mergeCell ref="N18:N19"/>
    <mergeCell ref="D18:D19"/>
    <mergeCell ref="E18:E19"/>
    <mergeCell ref="F18:F19"/>
    <mergeCell ref="N22:N23"/>
    <mergeCell ref="D24:D25"/>
    <mergeCell ref="E24:E25"/>
    <mergeCell ref="F24:F25"/>
    <mergeCell ref="G24:G25"/>
    <mergeCell ref="H24:H25"/>
    <mergeCell ref="D22:D23"/>
    <mergeCell ref="E22:E23"/>
    <mergeCell ref="F22:F23"/>
    <mergeCell ref="G22:G23"/>
    <mergeCell ref="H22:H23"/>
    <mergeCell ref="J22:J23"/>
    <mergeCell ref="D29:N29"/>
    <mergeCell ref="D31:N46"/>
    <mergeCell ref="J24:J25"/>
    <mergeCell ref="K24:K25"/>
    <mergeCell ref="L24:L25"/>
    <mergeCell ref="M24:M25"/>
    <mergeCell ref="N24:N25"/>
    <mergeCell ref="D26:H26"/>
    <mergeCell ref="J26:N26"/>
  </mergeCells>
  <phoneticPr fontId="27" type="noConversion"/>
  <pageMargins left="0.31496062992125984" right="0.23622047244094491" top="0.27559055118110237" bottom="0.23622047244094491" header="0.19685039370078741" footer="0.19685039370078741"/>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B1:DO96"/>
  <sheetViews>
    <sheetView topLeftCell="CE1" zoomScale="85" zoomScaleNormal="85" workbookViewId="0">
      <selection activeCell="CK4" sqref="CK4"/>
    </sheetView>
  </sheetViews>
  <sheetFormatPr defaultRowHeight="16.5"/>
  <cols>
    <col min="1" max="1" width="3.09765625" customWidth="1"/>
    <col min="2" max="2" width="9" style="3" customWidth="1"/>
    <col min="3" max="3" width="10.34765625" style="3" bestFit="1" customWidth="1"/>
    <col min="4" max="4" width="9.25" style="3" customWidth="1"/>
    <col min="5" max="5" width="10.34765625" style="3" customWidth="1"/>
    <col min="6" max="6" width="6.75" style="3" customWidth="1"/>
    <col min="7" max="7" width="8.75" style="3" customWidth="1"/>
    <col min="8" max="8" width="9.75" customWidth="1"/>
    <col min="9" max="9" width="9.84765625" customWidth="1"/>
    <col min="10" max="10" width="8.34765625" customWidth="1"/>
    <col min="11" max="11" width="9.34765625" customWidth="1"/>
    <col min="12" max="12" width="15.5" style="1" customWidth="1"/>
    <col min="13" max="13" width="12.59765625" style="1" customWidth="1"/>
    <col min="14" max="15" width="7.84765625" customWidth="1"/>
    <col min="16" max="16" width="7" customWidth="1"/>
    <col min="17" max="17" width="5.75" style="1" customWidth="1"/>
    <col min="18" max="18" width="6.34765625" customWidth="1"/>
    <col min="19" max="19" width="6.25" customWidth="1"/>
    <col min="20" max="20" width="7.59765625" style="1" customWidth="1"/>
    <col min="21" max="21" width="9.75" customWidth="1"/>
    <col min="44" max="45" width="11.25" customWidth="1"/>
    <col min="46" max="46" width="12.09765625" customWidth="1"/>
    <col min="48" max="48" width="24.25" customWidth="1"/>
    <col min="63" max="72" width="6.75" customWidth="1"/>
    <col min="73" max="73" width="8.84765625" customWidth="1"/>
    <col min="74" max="83" width="8" customWidth="1"/>
    <col min="84" max="84" width="13" customWidth="1"/>
    <col min="85" max="86" width="13.09765625" customWidth="1"/>
    <col min="87" max="87" width="14.84765625" customWidth="1"/>
    <col min="88" max="89" width="13" customWidth="1"/>
    <col min="90" max="90" width="15" customWidth="1"/>
    <col min="91" max="91" width="13" customWidth="1"/>
    <col min="94" max="94" width="10.25" customWidth="1"/>
    <col min="105" max="105" width="11.59765625" customWidth="1"/>
    <col min="115" max="116" width="10.84765625" customWidth="1"/>
  </cols>
  <sheetData>
    <row r="1" spans="2:119" ht="6" customHeight="1" thickBot="1">
      <c r="C1" s="1089"/>
      <c r="D1" s="1090"/>
      <c r="E1" s="1090"/>
      <c r="F1" s="1090"/>
      <c r="G1" s="1090"/>
      <c r="H1" s="1090"/>
      <c r="I1" s="1090"/>
      <c r="L1" s="2"/>
      <c r="M1" s="2"/>
      <c r="N1" s="2"/>
      <c r="O1" s="2"/>
      <c r="P1" s="2"/>
    </row>
    <row r="2" spans="2:119">
      <c r="B2" s="1091" t="str">
        <f>lang!B2</f>
        <v>정신기능상태 측정 결과표</v>
      </c>
      <c r="C2" s="1092"/>
      <c r="D2" s="1092"/>
      <c r="E2" s="1092"/>
      <c r="F2" s="1092"/>
      <c r="G2" s="1092"/>
      <c r="H2" s="1092"/>
      <c r="I2" s="1092"/>
      <c r="J2" s="1092"/>
      <c r="K2" s="1093"/>
      <c r="CG2" t="s">
        <v>1875</v>
      </c>
      <c r="CJ2" t="s">
        <v>1874</v>
      </c>
    </row>
    <row r="3" spans="2:119" ht="31.5" customHeight="1" thickBot="1">
      <c r="B3" s="1094"/>
      <c r="C3" s="1095"/>
      <c r="D3" s="1095"/>
      <c r="E3" s="1095"/>
      <c r="F3" s="1095"/>
      <c r="G3" s="1095"/>
      <c r="H3" s="1095"/>
      <c r="I3" s="1095"/>
      <c r="J3" s="1095"/>
      <c r="K3" s="1096"/>
      <c r="Z3" s="1133" t="s">
        <v>2129</v>
      </c>
      <c r="AA3" s="1133"/>
      <c r="AB3" s="1133" t="s">
        <v>2130</v>
      </c>
      <c r="AC3" s="1133"/>
      <c r="AD3" s="1133" t="s">
        <v>2131</v>
      </c>
      <c r="AE3" s="1133"/>
      <c r="AZ3" t="s">
        <v>1070</v>
      </c>
      <c r="BV3" t="s">
        <v>1341</v>
      </c>
      <c r="BW3" t="s">
        <v>1342</v>
      </c>
      <c r="BX3" t="s">
        <v>1343</v>
      </c>
      <c r="BY3" t="s">
        <v>1344</v>
      </c>
      <c r="BZ3" t="s">
        <v>1345</v>
      </c>
      <c r="CA3" t="s">
        <v>1346</v>
      </c>
      <c r="CB3" t="s">
        <v>1347</v>
      </c>
      <c r="CC3" t="s">
        <v>1083</v>
      </c>
      <c r="CD3" t="s">
        <v>1348</v>
      </c>
      <c r="CE3" t="s">
        <v>2019</v>
      </c>
      <c r="CJ3" t="s">
        <v>1521</v>
      </c>
      <c r="DA3" t="s">
        <v>1868</v>
      </c>
      <c r="DO3" t="s">
        <v>1365</v>
      </c>
    </row>
    <row r="4" spans="2:119" ht="16.5" customHeight="1" thickBot="1">
      <c r="B4" s="35" t="str">
        <f>lang!B24</f>
        <v>이름</v>
      </c>
      <c r="C4" s="1103" t="str">
        <f>FH_info!B2</f>
        <v>vision^CuN3^1^1^</v>
      </c>
      <c r="D4" s="1104"/>
      <c r="E4" s="1104"/>
      <c r="F4" s="1105"/>
      <c r="G4" s="38" t="str">
        <f>lang!B27</f>
        <v>ID</v>
      </c>
      <c r="H4" s="1103"/>
      <c r="I4" s="1104"/>
      <c r="J4" s="1104"/>
      <c r="K4" s="1106"/>
      <c r="AF4" s="169" t="str">
        <f>'Report-뇌피로'!K7</f>
        <v>1</v>
      </c>
      <c r="AG4" s="168" t="s">
        <v>1049</v>
      </c>
      <c r="AZ4" t="s">
        <v>1092</v>
      </c>
      <c r="BK4" t="s">
        <v>1096</v>
      </c>
      <c r="BV4" t="s">
        <v>1094</v>
      </c>
      <c r="CG4" s="305">
        <f>IF(SUM($AY$7:$AY$13)&gt;0,HLOOKUP(1,$BV$6:$CE$8,3,FALSE),"")</f>
        <v>7</v>
      </c>
      <c r="CH4" s="305">
        <f>IF(SUM($AY$7:$AY$13)&gt;0,HLOOKUP(2,$BV$6:$CE$8,3,FALSE),"")</f>
        <v>1</v>
      </c>
      <c r="CI4" t="s">
        <v>1570</v>
      </c>
      <c r="CJ4" s="426">
        <f>DK17*100</f>
        <v>50.763960542324327</v>
      </c>
      <c r="CK4" s="422">
        <f>info!W21</f>
        <v>0</v>
      </c>
      <c r="CL4">
        <f>100-M!B19*100</f>
        <v>100</v>
      </c>
      <c r="DA4" s="250"/>
      <c r="DB4" s="251"/>
      <c r="DC4" s="252"/>
      <c r="DD4" s="1110" t="s">
        <v>1209</v>
      </c>
      <c r="DE4" s="1111"/>
      <c r="DF4" s="1112"/>
      <c r="DG4" s="1113"/>
      <c r="DH4" s="1068" t="s">
        <v>1210</v>
      </c>
      <c r="DI4" s="1069"/>
      <c r="DJ4" s="1069"/>
      <c r="DK4" s="1069"/>
      <c r="DL4" s="1070"/>
      <c r="DO4" t="str">
        <f>lang!B360</f>
        <v>중립</v>
      </c>
    </row>
    <row r="5" spans="2:119" ht="17.25" customHeight="1" thickBot="1">
      <c r="B5" s="36" t="str">
        <f>lang!B25</f>
        <v>성별</v>
      </c>
      <c r="C5" s="1082"/>
      <c r="D5" s="1083"/>
      <c r="E5" s="1083"/>
      <c r="F5" s="1084"/>
      <c r="G5" s="39" t="str">
        <f>lang!B28</f>
        <v>날자</v>
      </c>
      <c r="H5" s="1107">
        <f>FH_info!A2</f>
        <v>45779.613611111112</v>
      </c>
      <c r="I5" s="1108"/>
      <c r="J5" s="1108"/>
      <c r="K5" s="1109"/>
      <c r="M5" s="9" t="s">
        <v>5</v>
      </c>
      <c r="N5" s="10"/>
      <c r="O5" s="10"/>
      <c r="P5" s="10"/>
      <c r="Q5" s="10"/>
      <c r="R5" s="10"/>
      <c r="S5" s="10"/>
      <c r="T5" s="10"/>
      <c r="U5" s="1029" t="s">
        <v>2155</v>
      </c>
      <c r="V5" s="1030"/>
      <c r="W5" s="1030"/>
      <c r="X5" s="1031"/>
      <c r="Y5" s="10"/>
      <c r="Z5" s="124" t="s">
        <v>1045</v>
      </c>
      <c r="AA5" s="10"/>
      <c r="AB5" s="124" t="s">
        <v>1044</v>
      </c>
      <c r="AC5" s="10"/>
      <c r="AD5" s="124" t="s">
        <v>1046</v>
      </c>
      <c r="AE5" s="10"/>
      <c r="AF5" s="170">
        <f>IF(AF4="",1, IF(INT(AF4)&gt;=19,1,IF(INT(AF4)&gt;=14,2,3)))</f>
        <v>3</v>
      </c>
      <c r="AG5" s="168" t="s">
        <v>1048</v>
      </c>
      <c r="AR5" t="s">
        <v>1050</v>
      </c>
      <c r="AY5" s="205"/>
      <c r="AZ5" s="223"/>
      <c r="BA5" s="207" t="s">
        <v>1073</v>
      </c>
      <c r="BB5" s="207" t="s">
        <v>1074</v>
      </c>
      <c r="BC5" s="207" t="s">
        <v>1075</v>
      </c>
      <c r="BD5" s="207" t="s">
        <v>1076</v>
      </c>
      <c r="BE5" s="208" t="s">
        <v>1077</v>
      </c>
      <c r="BF5" s="209" t="s">
        <v>1078</v>
      </c>
      <c r="BG5" s="209" t="s">
        <v>1079</v>
      </c>
      <c r="BH5" s="208" t="s">
        <v>1080</v>
      </c>
      <c r="BI5" s="210" t="s">
        <v>1081</v>
      </c>
      <c r="BJ5" s="211" t="s">
        <v>1082</v>
      </c>
      <c r="BK5" s="207" t="s">
        <v>1073</v>
      </c>
      <c r="BL5" s="207" t="s">
        <v>1074</v>
      </c>
      <c r="BM5" s="207" t="s">
        <v>1075</v>
      </c>
      <c r="BN5" s="207" t="s">
        <v>1076</v>
      </c>
      <c r="BO5" s="208" t="s">
        <v>1077</v>
      </c>
      <c r="BP5" s="209" t="s">
        <v>1078</v>
      </c>
      <c r="BQ5" s="209" t="s">
        <v>1079</v>
      </c>
      <c r="BR5" s="208" t="s">
        <v>1080</v>
      </c>
      <c r="BS5" s="210" t="s">
        <v>1081</v>
      </c>
      <c r="BT5" s="211" t="s">
        <v>1082</v>
      </c>
      <c r="BU5" s="217"/>
      <c r="BV5" s="207" t="s">
        <v>1073</v>
      </c>
      <c r="BW5" s="207" t="s">
        <v>1074</v>
      </c>
      <c r="BX5" s="207" t="s">
        <v>1075</v>
      </c>
      <c r="BY5" s="207" t="s">
        <v>1076</v>
      </c>
      <c r="BZ5" s="208" t="s">
        <v>1077</v>
      </c>
      <c r="CA5" s="209" t="s">
        <v>1078</v>
      </c>
      <c r="CB5" s="209" t="s">
        <v>1079</v>
      </c>
      <c r="CC5" s="208" t="s">
        <v>1080</v>
      </c>
      <c r="CD5" s="210" t="s">
        <v>1081</v>
      </c>
      <c r="CE5" s="211" t="s">
        <v>1082</v>
      </c>
      <c r="CF5" s="367"/>
      <c r="CK5" s="422">
        <f>IF(CJ4&gt;=50,IF(CJ4&lt;=60,IF(CK4&gt;=60,1,0),0),0)</f>
        <v>0</v>
      </c>
      <c r="CL5" t="s">
        <v>1872</v>
      </c>
      <c r="DA5" s="253"/>
      <c r="DB5" s="1117" t="s">
        <v>1211</v>
      </c>
      <c r="DC5" s="1118"/>
      <c r="DD5" s="1119" t="s">
        <v>1212</v>
      </c>
      <c r="DE5" s="1113"/>
      <c r="DF5" s="1120" t="s">
        <v>1213</v>
      </c>
      <c r="DG5" s="1118"/>
      <c r="DH5" s="1114"/>
      <c r="DI5" s="1115"/>
      <c r="DJ5" s="1115"/>
      <c r="DK5" s="1115"/>
      <c r="DL5" s="1116"/>
    </row>
    <row r="6" spans="2:119" ht="45.3" thickBot="1">
      <c r="B6" s="37" t="str">
        <f>lang!B26</f>
        <v>나이</v>
      </c>
      <c r="C6" s="1079"/>
      <c r="D6" s="1080"/>
      <c r="E6" s="1080"/>
      <c r="F6" s="1085"/>
      <c r="G6" s="40" t="str">
        <f>lang!B29</f>
        <v>Σ Vi</v>
      </c>
      <c r="H6" s="1079">
        <f>M!B17*1</f>
        <v>0</v>
      </c>
      <c r="I6" s="1080"/>
      <c r="J6" s="1080"/>
      <c r="K6" s="1081"/>
      <c r="M6" s="160"/>
      <c r="N6" s="161" t="str">
        <f>lang!B43</f>
        <v>M(평균값)</v>
      </c>
      <c r="O6" s="161" t="str">
        <f>lang!B44</f>
        <v>S(편차)</v>
      </c>
      <c r="P6" s="161" t="str">
        <f>lang!B45</f>
        <v>Vi (변이도)</v>
      </c>
      <c r="Q6" s="161" t="str">
        <f>lang!B46</f>
        <v>일반     최소값</v>
      </c>
      <c r="R6" s="161" t="str">
        <f>lang!B47</f>
        <v>측정         최소값</v>
      </c>
      <c r="S6" s="161" t="str">
        <f>lang!B48</f>
        <v>일반       최대값</v>
      </c>
      <c r="T6" s="161" t="str">
        <f>lang!B49</f>
        <v>측정           최대값</v>
      </c>
      <c r="U6" s="499" t="s">
        <v>2156</v>
      </c>
      <c r="V6" s="499" t="s">
        <v>2157</v>
      </c>
      <c r="W6" s="499" t="s">
        <v>2158</v>
      </c>
      <c r="X6" s="499" t="s">
        <v>2159</v>
      </c>
      <c r="Y6" s="498" t="s">
        <v>224</v>
      </c>
      <c r="Z6" s="95" t="s">
        <v>232</v>
      </c>
      <c r="AA6" s="95" t="s">
        <v>233</v>
      </c>
      <c r="AB6" s="95" t="s">
        <v>268</v>
      </c>
      <c r="AC6" s="95" t="s">
        <v>269</v>
      </c>
      <c r="AD6" s="95" t="s">
        <v>232</v>
      </c>
      <c r="AE6" s="95" t="s">
        <v>233</v>
      </c>
      <c r="AF6" s="167" t="s">
        <v>232</v>
      </c>
      <c r="AG6" s="167" t="s">
        <v>233</v>
      </c>
      <c r="AH6" s="96" t="s">
        <v>234</v>
      </c>
      <c r="AI6" s="95" t="s">
        <v>235</v>
      </c>
      <c r="AJ6" s="95" t="s">
        <v>236</v>
      </c>
      <c r="AK6" s="95" t="s">
        <v>237</v>
      </c>
      <c r="AL6" s="95" t="s">
        <v>238</v>
      </c>
      <c r="AM6" s="95" t="s">
        <v>235</v>
      </c>
      <c r="AN6" s="95" t="s">
        <v>236</v>
      </c>
      <c r="AO6" s="95" t="s">
        <v>237</v>
      </c>
      <c r="AP6" s="95" t="s">
        <v>238</v>
      </c>
      <c r="AQ6" s="95" t="s">
        <v>244</v>
      </c>
      <c r="AR6" s="95" t="s">
        <v>1508</v>
      </c>
      <c r="AS6" s="95" t="s">
        <v>287</v>
      </c>
      <c r="AU6" s="95"/>
      <c r="AV6" s="95" t="s">
        <v>274</v>
      </c>
      <c r="AX6" s="171"/>
      <c r="AY6" s="206" t="s">
        <v>1093</v>
      </c>
      <c r="AZ6" s="223"/>
      <c r="BA6" s="212" t="s">
        <v>1341</v>
      </c>
      <c r="BB6" s="212" t="s">
        <v>1342</v>
      </c>
      <c r="BC6" s="212" t="s">
        <v>1343</v>
      </c>
      <c r="BD6" s="212" t="s">
        <v>1344</v>
      </c>
      <c r="BE6" s="213" t="s">
        <v>1345</v>
      </c>
      <c r="BF6" s="213" t="s">
        <v>1346</v>
      </c>
      <c r="BG6" s="213" t="s">
        <v>1347</v>
      </c>
      <c r="BH6" s="213" t="s">
        <v>1083</v>
      </c>
      <c r="BI6" s="214" t="s">
        <v>1348</v>
      </c>
      <c r="BJ6" s="214" t="s">
        <v>2019</v>
      </c>
      <c r="BK6" s="212" t="s">
        <v>1341</v>
      </c>
      <c r="BL6" s="212" t="s">
        <v>1342</v>
      </c>
      <c r="BM6" s="212" t="s">
        <v>1343</v>
      </c>
      <c r="BN6" s="212" t="s">
        <v>1344</v>
      </c>
      <c r="BO6" s="213" t="s">
        <v>1345</v>
      </c>
      <c r="BP6" s="213" t="s">
        <v>1346</v>
      </c>
      <c r="BQ6" s="213" t="s">
        <v>1347</v>
      </c>
      <c r="BR6" s="213" t="s">
        <v>1083</v>
      </c>
      <c r="BS6" s="214" t="s">
        <v>1348</v>
      </c>
      <c r="BT6" s="214" t="s">
        <v>2019</v>
      </c>
      <c r="BU6" s="218" t="s">
        <v>1095</v>
      </c>
      <c r="BV6" s="220">
        <f>IF(BV7&lt;&gt;"",RANK(BV7,$BV$7:$CE$7),"")</f>
        <v>2</v>
      </c>
      <c r="BW6" s="220">
        <f t="shared" ref="BW6:CE6" si="0">IF(BW7&lt;&gt;"",RANK(BW7,$BV$7:$CE$7),"")</f>
        <v>4</v>
      </c>
      <c r="BX6" s="220">
        <f t="shared" si="0"/>
        <v>6</v>
      </c>
      <c r="BY6" s="220">
        <f t="shared" si="0"/>
        <v>5</v>
      </c>
      <c r="BZ6" s="220">
        <f t="shared" si="0"/>
        <v>3</v>
      </c>
      <c r="CA6" s="220">
        <f t="shared" si="0"/>
        <v>7</v>
      </c>
      <c r="CB6" s="220">
        <f t="shared" si="0"/>
        <v>1</v>
      </c>
      <c r="CC6" s="220">
        <f t="shared" si="0"/>
        <v>8</v>
      </c>
      <c r="CD6" s="220">
        <f t="shared" si="0"/>
        <v>10</v>
      </c>
      <c r="CE6" s="220">
        <f t="shared" si="0"/>
        <v>9</v>
      </c>
      <c r="CF6" s="220"/>
      <c r="CG6" s="423" t="s">
        <v>1097</v>
      </c>
      <c r="CH6" s="423" t="s">
        <v>1098</v>
      </c>
      <c r="CJ6" s="423" t="s">
        <v>1097</v>
      </c>
      <c r="CK6" s="423" t="s">
        <v>1098</v>
      </c>
      <c r="CN6" s="1123" t="str">
        <f>lang!B256</f>
        <v>정상/휴식 집단</v>
      </c>
      <c r="CO6" s="1124"/>
      <c r="CP6" s="1124"/>
      <c r="CQ6" s="1125"/>
      <c r="CR6" s="461" t="str">
        <f>lang!B258</f>
        <v>힐링/치유 집단</v>
      </c>
      <c r="CS6" s="1123" t="str">
        <f>lang!B257</f>
        <v>정상/휴식 집단</v>
      </c>
      <c r="CT6" s="1124"/>
      <c r="CU6" s="1124"/>
      <c r="CV6" s="1125"/>
      <c r="CW6" s="1126" t="str">
        <f>lang!B258</f>
        <v>힐링/치유 집단</v>
      </c>
      <c r="CX6" s="1127"/>
      <c r="CY6" s="1128"/>
      <c r="DA6" s="254" t="s">
        <v>1196</v>
      </c>
      <c r="DB6" s="255" t="s">
        <v>1197</v>
      </c>
      <c r="DC6" s="256" t="s">
        <v>1198</v>
      </c>
      <c r="DD6" s="255" t="s">
        <v>1199</v>
      </c>
      <c r="DE6" s="256" t="s">
        <v>1200</v>
      </c>
      <c r="DF6" s="257" t="s">
        <v>1201</v>
      </c>
      <c r="DG6" s="258" t="s">
        <v>1202</v>
      </c>
      <c r="DH6" s="257" t="s">
        <v>1203</v>
      </c>
      <c r="DI6" s="259" t="s">
        <v>1217</v>
      </c>
      <c r="DJ6" s="259" t="s">
        <v>1204</v>
      </c>
      <c r="DK6" s="259" t="s">
        <v>1214</v>
      </c>
      <c r="DL6" s="258" t="s">
        <v>1215</v>
      </c>
    </row>
    <row r="7" spans="2:119" ht="24.75" customHeight="1" thickBot="1">
      <c r="B7" s="1047" t="str">
        <f>lang!B30</f>
        <v>10 매개변수 측정값</v>
      </c>
      <c r="C7" s="1048"/>
      <c r="D7" s="1049"/>
      <c r="E7" s="1049"/>
      <c r="F7" s="1049"/>
      <c r="G7" s="1049"/>
      <c r="H7" s="1049"/>
      <c r="I7" s="1049"/>
      <c r="J7" s="1049"/>
      <c r="K7" s="1050"/>
      <c r="L7" s="1">
        <f>IF(M!B5="","",IF(N7&lt;U7,1,IF(N7&lt;V7,2,IF(N7&lt;W7,3,IF(N7&lt;X7,4,5)))))</f>
        <v>1</v>
      </c>
      <c r="M7" s="162" t="str">
        <f>lang!B14</f>
        <v>적극/공격성</v>
      </c>
      <c r="N7" s="48">
        <f>IF(M!B5="","",M!B5*1)</f>
        <v>17.953800000000001</v>
      </c>
      <c r="O7" s="48">
        <f>M!C5*1</f>
        <v>0</v>
      </c>
      <c r="P7" s="48">
        <f>M!D5*1</f>
        <v>0</v>
      </c>
      <c r="Q7" s="48">
        <f>M!E5*1</f>
        <v>20</v>
      </c>
      <c r="R7" s="48">
        <f>IF(M!B5="","",M!F5*1)</f>
        <v>0</v>
      </c>
      <c r="S7" s="48">
        <f>M!G5*1</f>
        <v>50</v>
      </c>
      <c r="T7" s="48">
        <f>IF(M!B5="","",M!H5*1)</f>
        <v>0</v>
      </c>
      <c r="U7" s="125">
        <v>20</v>
      </c>
      <c r="V7" s="125">
        <v>25</v>
      </c>
      <c r="W7" s="125">
        <v>45</v>
      </c>
      <c r="X7" s="125">
        <v>50</v>
      </c>
      <c r="Y7" s="126" t="str">
        <f>IF(M!B5="","",IF(N7&lt;U7,lang!B$210,IF(N7&lt;V7,lang!B$211,IF(N7&lt;W7,lang!B$212,IF(N7&lt;X7,lang!B$213,lang!B$214)))))</f>
        <v>매우 낮음</v>
      </c>
      <c r="Z7" s="97">
        <v>38.200000000000003</v>
      </c>
      <c r="AA7" s="97">
        <v>4.7394740000000004</v>
      </c>
      <c r="AB7" s="97">
        <v>44.41</v>
      </c>
      <c r="AC7" s="97">
        <v>5.4579889999999986</v>
      </c>
      <c r="AD7" s="97">
        <v>40.4</v>
      </c>
      <c r="AE7" s="97">
        <v>4.9138520000000003</v>
      </c>
      <c r="AF7" s="172">
        <f>IF($AF$5=1,Z7,IF($AF$5=2,AB7,IF($AF$5=3,AD7,Z7)))</f>
        <v>40.4</v>
      </c>
      <c r="AG7" s="172">
        <f>IF($AF$5=1,AA7,IF($AF$5=2,AC7,IF($AF$5=3,AE7,AA7)))</f>
        <v>4.9138520000000003</v>
      </c>
      <c r="AH7" s="97">
        <f t="shared" ref="AH7:AH16" si="1">(N7-AF7)/AG7</f>
        <v>-4.5679438452765764</v>
      </c>
      <c r="AI7" s="98">
        <v>2.5024862326905418E-2</v>
      </c>
      <c r="AJ7" s="98">
        <v>-7.7313821231156016E-2</v>
      </c>
      <c r="AK7" s="98">
        <v>0.50012525104428274</v>
      </c>
      <c r="AL7" s="98">
        <v>-8.545985269705475E-2</v>
      </c>
      <c r="AM7" s="98">
        <f>$AH7*AI7+$AH8*AI8+$AH9*AI9+$AH10*AI10+$AH11*AI11+$AH12*AI12+$AH13*AI13+$AH14*AI14+$AH15*AI15+$AH16*AI16</f>
        <v>5.4952950965773812</v>
      </c>
      <c r="AN7" s="98">
        <f t="shared" ref="AN7:AP7" si="2">$AH7*AJ7+$AH8*AJ8+$AH9*AJ9+$AH10*AJ10+$AH11*AJ11+$AH12*AJ12+$AH13*AJ13+$AH14*AJ14+$AH15*AJ15+$AH16*AJ16</f>
        <v>1.2233747199583898</v>
      </c>
      <c r="AO7" s="98">
        <f t="shared" si="2"/>
        <v>-4.2091578437073611</v>
      </c>
      <c r="AP7" s="98">
        <f t="shared" si="2"/>
        <v>-4.6652936113955992</v>
      </c>
      <c r="AQ7" s="335">
        <f>IF(SUM(N7:N16)&gt;0, 0.8608*AM7+0.333*AN7+0.104*AO7+1.129*AP7,"")</f>
        <v>-0.56713510213124341</v>
      </c>
      <c r="AR7" s="335" t="str">
        <f>IF(AQ7="","",IF(AQ7&lt;=-4,lang!B182,IF(AQ7&lt;=-1.1,lang!B183,IF(AQ7&lt;0,lang!B184,IF(AQ7&gt;=0,lang!B185,"")))))</f>
        <v>보통</v>
      </c>
      <c r="AS7" s="287">
        <f>IF(AQ7="","",IF(AQ7&lt;=-4,1,IF(AQ7&lt;=-1.1,2,IF(AQ7&lt;0,3,IF(AQ7&gt;=0,4,"")))))</f>
        <v>3</v>
      </c>
      <c r="AT7" t="str">
        <f>IF(AQ7="","",IF(AS7=1,lang!B190,IF(AS7=2,lang!B191,IF(AS7=3,lang!B192,IF(AS7=4,lang!B193,"")))))</f>
        <v>보통인</v>
      </c>
      <c r="AU7" s="198" t="str">
        <f>IF(AQ7="","",lang!B194)</f>
        <v>뇌피로 상태입니다</v>
      </c>
      <c r="AV7" s="334" t="str">
        <f>IF(AQ7="","",IF(AS7=1,lang!B196,IF(AS7=2,lang!B197,IF(AS7=3,lang!B198,IF(AS7=4,lang!B199,"")))))</f>
        <v>보통인 뇌피로 상태입니다</v>
      </c>
      <c r="AW7" s="198" t="str">
        <f>AT7 &amp; " " &amp; AV7</f>
        <v>보통인 보통인 뇌피로 상태입니다</v>
      </c>
      <c r="AX7" s="171"/>
      <c r="AY7" s="219">
        <f>N7</f>
        <v>17.953800000000001</v>
      </c>
      <c r="AZ7" s="224" t="s">
        <v>1084</v>
      </c>
      <c r="BA7" s="215">
        <v>4.8358299999999996</v>
      </c>
      <c r="BB7" s="215">
        <v>4.9454099999999999</v>
      </c>
      <c r="BC7" s="215">
        <v>4.7204899999999999</v>
      </c>
      <c r="BD7" s="215">
        <v>5.2427999999999999</v>
      </c>
      <c r="BE7" s="216">
        <v>5.1119700000000003</v>
      </c>
      <c r="BF7" s="215">
        <v>4.6760099999999998</v>
      </c>
      <c r="BG7" s="215">
        <v>4.6481899999999996</v>
      </c>
      <c r="BH7" s="216">
        <v>5.0551399999999997</v>
      </c>
      <c r="BI7" s="216">
        <v>5.9013400000000003</v>
      </c>
      <c r="BJ7" s="215">
        <v>4.3333899999999996</v>
      </c>
      <c r="BK7" s="56">
        <f>BA7*$AY7+BA8*$AY8+BA9*$AY9+BA10*$AY10+BA11*$AY11+BA12*$AY12+BA13*$AY13+BA14</f>
        <v>82.74150517299995</v>
      </c>
      <c r="BL7" s="56">
        <f t="shared" ref="BL7:BT7" si="3">BB7*$AY7+BB8*$AY8+BB9*$AY9+BB10*$AY10+BB11*$AY11+BB12*$AY12+BB13*$AY13+BB14</f>
        <v>75.013613253999949</v>
      </c>
      <c r="BM7" s="56">
        <f t="shared" si="3"/>
        <v>72.135187993000045</v>
      </c>
      <c r="BN7" s="56">
        <f t="shared" si="3"/>
        <v>72.889941018000002</v>
      </c>
      <c r="BO7" s="56">
        <f t="shared" si="3"/>
        <v>78.401975370000059</v>
      </c>
      <c r="BP7" s="56">
        <f t="shared" si="3"/>
        <v>66.162720389999947</v>
      </c>
      <c r="BQ7" s="56">
        <f t="shared" si="3"/>
        <v>86.705205358000057</v>
      </c>
      <c r="BR7" s="56">
        <f t="shared" si="3"/>
        <v>62.501851794999993</v>
      </c>
      <c r="BS7" s="56">
        <f t="shared" si="3"/>
        <v>54.81524096000004</v>
      </c>
      <c r="BT7" s="56">
        <f t="shared" si="3"/>
        <v>61.89106775800002</v>
      </c>
      <c r="BU7" s="56">
        <f>EXP(BK7)+EXP(BL7)+EXP(BM7)+EXP(BN7)+EXP(BO7)+EXP(BP7)+EXP(BQ7)+EXP(BR7)+EXP(BS7)+EXP(BT7)</f>
        <v>4.6118276584311135E+37</v>
      </c>
      <c r="BV7" s="56">
        <f>IF(SUM($AY$7:$AY$13)&gt;0,EXP(BK7)/$BU$7,"")</f>
        <v>1.8633998295773016E-2</v>
      </c>
      <c r="BW7" s="56">
        <f t="shared" ref="BW7:CE7" si="4">IF(SUM($AY$7:$AY$13)&gt;0,EXP(BL7)/$BU$7,"")</f>
        <v>8.2058813710847244E-6</v>
      </c>
      <c r="BX7" s="56">
        <f t="shared" si="4"/>
        <v>4.6136115627457527E-7</v>
      </c>
      <c r="BY7" s="56">
        <f t="shared" si="4"/>
        <v>9.8135491245661869E-7</v>
      </c>
      <c r="BZ7" s="56">
        <f t="shared" si="4"/>
        <v>2.4303689268178827E-4</v>
      </c>
      <c r="CA7" s="56">
        <f t="shared" si="4"/>
        <v>1.1755234673715032E-9</v>
      </c>
      <c r="CB7" s="56">
        <f t="shared" si="4"/>
        <v>0.98111331499193655</v>
      </c>
      <c r="CC7" s="56">
        <f t="shared" si="4"/>
        <v>3.022290971176359E-11</v>
      </c>
      <c r="CD7" s="56">
        <f t="shared" si="4"/>
        <v>1.3870228110284187E-14</v>
      </c>
      <c r="CE7" s="56">
        <f t="shared" si="4"/>
        <v>1.6408774127136957E-11</v>
      </c>
      <c r="CF7" s="418" t="s">
        <v>1870</v>
      </c>
      <c r="CG7" s="221">
        <f>IF(SUM($AY$7:$AY$13)&gt;0,HLOOKUP(1,$BV$6:$CE$7,2,FALSE),"")</f>
        <v>0.98111331499193655</v>
      </c>
      <c r="CH7" s="221">
        <f>IF(SUM($AY$7:$AY$13)&gt;0,HLOOKUP(2,$BV$6:$CE$7,2,FALSE),"")</f>
        <v>1.8633998295773016E-2</v>
      </c>
      <c r="CI7" s="425" t="str">
        <f>"( "&amp;IF(CG7&lt;&gt;"",ROUND(CG7*100,0),"")&amp;" , "&amp;IF(CH7&lt;&gt;"",ROUND(CH7*100,0),"")&amp;" )"</f>
        <v>( 98 , 2 )</v>
      </c>
      <c r="CJ7" s="420">
        <f>CG7</f>
        <v>0.98111331499193655</v>
      </c>
      <c r="CK7" s="420">
        <f>CH7</f>
        <v>1.8633998295773016E-2</v>
      </c>
      <c r="CL7" s="425" t="str">
        <f>CI7</f>
        <v>( 98 , 2 )</v>
      </c>
      <c r="CN7" s="1130" t="s">
        <v>1268</v>
      </c>
      <c r="CO7" s="1130"/>
      <c r="CP7" s="1130"/>
      <c r="CQ7" s="1130"/>
      <c r="CR7" s="1131" t="s">
        <v>1269</v>
      </c>
      <c r="CS7" s="1131"/>
      <c r="CT7" s="1131"/>
      <c r="CU7" s="1131"/>
      <c r="CV7" s="1132" t="s">
        <v>1270</v>
      </c>
      <c r="CW7" s="1132"/>
      <c r="DA7" s="224" t="s">
        <v>1084</v>
      </c>
      <c r="DB7" s="260">
        <v>36.336111111111101</v>
      </c>
      <c r="DC7" s="261">
        <v>6.8347156464076955</v>
      </c>
      <c r="DD7" s="260">
        <v>44.171249999999944</v>
      </c>
      <c r="DE7" s="261">
        <v>50.226530612244851</v>
      </c>
      <c r="DF7" s="262">
        <v>1.1463737914256851</v>
      </c>
      <c r="DG7" s="263">
        <v>2.032333197129351</v>
      </c>
      <c r="DH7" s="264">
        <v>1</v>
      </c>
      <c r="DI7" s="285">
        <f>N7</f>
        <v>17.953800000000001</v>
      </c>
      <c r="DJ7" s="265">
        <f>(DI7-$DB7)/$DC7</f>
        <v>-2.6895502405828373</v>
      </c>
      <c r="DK7" s="266">
        <f>IF(DH7=1,(DJ7-DF7)^2,0)</f>
        <v>14.71431317934052</v>
      </c>
      <c r="DL7" s="267">
        <f>IF(DH7=1,(DJ7-DG7)^2,0)</f>
        <v>22.296183199340675</v>
      </c>
    </row>
    <row r="8" spans="2:119" ht="24.75" customHeight="1" thickBot="1">
      <c r="B8" s="6" t="str">
        <f>lang!B38</f>
        <v>변수</v>
      </c>
      <c r="C8" s="7" t="str">
        <f>lang!B39</f>
        <v>최소값</v>
      </c>
      <c r="D8" s="8" t="str">
        <f>lang!B40</f>
        <v>평균값</v>
      </c>
      <c r="E8" s="8" t="str">
        <f>lang!B41</f>
        <v>최대값</v>
      </c>
      <c r="F8" s="8" t="str">
        <f>lang!B42</f>
        <v>Vi(변이도)</v>
      </c>
      <c r="G8" s="69" t="str">
        <f>B8</f>
        <v>변수</v>
      </c>
      <c r="H8" s="69" t="str">
        <f t="shared" ref="H8:K8" si="5">C8</f>
        <v>최소값</v>
      </c>
      <c r="I8" s="69" t="str">
        <f t="shared" si="5"/>
        <v>평균값</v>
      </c>
      <c r="J8" s="69" t="str">
        <f t="shared" si="5"/>
        <v>최대값</v>
      </c>
      <c r="K8" s="70" t="str">
        <f t="shared" si="5"/>
        <v>Vi(변이도)</v>
      </c>
      <c r="L8" s="1">
        <f>IF(M!B6="","",IF(N8&lt;U8,1,IF(N8&lt;V8,2,IF(N8&lt;W8,3,IF(N8&lt;X8,4,5)))))</f>
        <v>1</v>
      </c>
      <c r="M8" s="162" t="str">
        <f>lang!B15</f>
        <v>스트레스</v>
      </c>
      <c r="N8" s="48">
        <f>IF(M!B6="","",M!B6*1)</f>
        <v>0</v>
      </c>
      <c r="O8" s="48">
        <f>M!C6*1</f>
        <v>0</v>
      </c>
      <c r="P8" s="48">
        <f>M!D6*1</f>
        <v>0</v>
      </c>
      <c r="Q8" s="48">
        <f>M!E6*1</f>
        <v>20</v>
      </c>
      <c r="R8" s="48">
        <f>IF(M!B6="","",M!F6*1)</f>
        <v>0</v>
      </c>
      <c r="S8" s="48">
        <f>M!G6*1</f>
        <v>40</v>
      </c>
      <c r="T8" s="48">
        <f>IF(M!B6="","",M!H6*1)</f>
        <v>0</v>
      </c>
      <c r="U8" s="125">
        <v>20</v>
      </c>
      <c r="V8" s="125">
        <v>23</v>
      </c>
      <c r="W8" s="125">
        <v>33</v>
      </c>
      <c r="X8" s="125">
        <v>40</v>
      </c>
      <c r="Y8" s="126" t="str">
        <f>IF(M!B6="","",IF(N8&lt;U8,lang!B$210,IF(N8&lt;V8,lang!B$211,IF(N8&lt;W8,lang!B$212,IF(N8&lt;X8,lang!B$213,lang!B$214)))))</f>
        <v>매우 낮음</v>
      </c>
      <c r="Z8" s="97">
        <v>32.9</v>
      </c>
      <c r="AA8" s="97">
        <v>4.4059679999999997</v>
      </c>
      <c r="AB8" s="97">
        <v>29.79</v>
      </c>
      <c r="AC8" s="97">
        <v>2.4100109999999999</v>
      </c>
      <c r="AD8" s="97">
        <v>27.5</v>
      </c>
      <c r="AE8" s="97">
        <v>2.1389499999999999</v>
      </c>
      <c r="AF8" s="172">
        <f t="shared" ref="AF8:AF16" si="6">IF($AF$5=1,Z8,IF($AF$5=2,AB8,IF($AF$5=3,AD8,Z8)))</f>
        <v>27.5</v>
      </c>
      <c r="AG8" s="172">
        <f t="shared" ref="AG8:AG16" si="7">IF($AF$5=1,AA8,IF($AF$5=2,AC8,IF($AF$5=3,AE8,AA8)))</f>
        <v>2.1389499999999999</v>
      </c>
      <c r="AH8" s="97">
        <f t="shared" si="1"/>
        <v>-12.85677552069941</v>
      </c>
      <c r="AI8" s="98">
        <v>-0.37284170955732315</v>
      </c>
      <c r="AJ8" s="98">
        <v>-3.9422867141695017E-2</v>
      </c>
      <c r="AK8" s="98">
        <v>1.2631642619780321E-2</v>
      </c>
      <c r="AL8" s="98">
        <v>0.16619298942167368</v>
      </c>
      <c r="AM8" s="96"/>
      <c r="AN8" s="96"/>
      <c r="AO8" s="96"/>
      <c r="AP8" s="96"/>
      <c r="AR8" s="56" t="s">
        <v>442</v>
      </c>
      <c r="AS8" s="441">
        <v>1</v>
      </c>
      <c r="AT8" s="56" t="s">
        <v>1509</v>
      </c>
      <c r="AU8" s="56" t="s">
        <v>1513</v>
      </c>
      <c r="AV8" s="332" t="s">
        <v>1496</v>
      </c>
      <c r="AW8" s="56"/>
      <c r="AX8" s="171"/>
      <c r="AY8" s="219">
        <f>N8</f>
        <v>0</v>
      </c>
      <c r="AZ8" s="224" t="s">
        <v>1085</v>
      </c>
      <c r="BA8" s="215">
        <v>3.4634100000000001</v>
      </c>
      <c r="BB8" s="215">
        <v>3.7365499999999998</v>
      </c>
      <c r="BC8" s="215">
        <v>3.7479900000000002</v>
      </c>
      <c r="BD8" s="215">
        <v>3.6335899999999999</v>
      </c>
      <c r="BE8" s="216">
        <v>3.21305</v>
      </c>
      <c r="BF8" s="215">
        <v>3.4488599999999998</v>
      </c>
      <c r="BG8" s="215">
        <v>3.6994899999999999</v>
      </c>
      <c r="BH8" s="216">
        <v>3.9614500000000001</v>
      </c>
      <c r="BI8" s="216">
        <v>3.6575700000000002</v>
      </c>
      <c r="BJ8" s="215">
        <v>3.9733299999999998</v>
      </c>
      <c r="BV8" s="1">
        <v>1</v>
      </c>
      <c r="BW8" s="1">
        <v>2</v>
      </c>
      <c r="BX8" s="1">
        <v>3</v>
      </c>
      <c r="BY8" s="1">
        <v>4</v>
      </c>
      <c r="BZ8" s="1">
        <v>5</v>
      </c>
      <c r="CA8" s="1">
        <v>6</v>
      </c>
      <c r="CB8" s="1">
        <v>7</v>
      </c>
      <c r="CC8" s="1">
        <v>8</v>
      </c>
      <c r="CD8" s="1">
        <v>9</v>
      </c>
      <c r="CE8" s="1">
        <v>10</v>
      </c>
      <c r="CF8" s="71" t="s">
        <v>1869</v>
      </c>
      <c r="CG8" s="424">
        <f>IF(CG4&lt;&gt;10,CG4,IF(info!N9&lt;30,11,IF(info!M7=0,11,10)))</f>
        <v>7</v>
      </c>
      <c r="CH8" s="222">
        <f>IF(CH4&lt;&gt;10,CH4,IF(info!N9&lt;30,11,IF(info!M7=0,11,10)))</f>
        <v>1</v>
      </c>
      <c r="CI8" t="s">
        <v>1571</v>
      </c>
      <c r="CJ8" s="421">
        <f>IF(CG8=5,IF(CK5=1,5,4),IF(CG8=8,IF(N8&gt;=38,8,3),IF(CG8=7,IF(N11&lt;=51,7,3),IF(CG8=9,IF(AQ7&lt;-1.5,IF(info!Z2&lt;-10,IF(info!W36&lt;33.3,IF(DK17&lt;0.3,12,CG8),CG8),CG8),CG8),CG8))))</f>
        <v>3</v>
      </c>
      <c r="CK8" s="305">
        <f>IF(CH8=5,IF(CK5=1,5,4),IF(CH8=8,IF(N8&gt;=38,8,3),IF(CH8=7,IF(N11&lt;=51,7,3),IF(CH8=9,IF(AQ7&lt;-1.5,IF(info!Z2&lt;-10,IF(info!W36&lt;33.3,IF(DK17&lt;0.3,12,CH8),CH8),CH8),CH8),CH8))))</f>
        <v>1</v>
      </c>
      <c r="CL8">
        <f>SUMPRODUCT(1/COUNTIF(CJ8:CK8,CJ8:CK8))</f>
        <v>2</v>
      </c>
      <c r="CN8" s="205">
        <v>1</v>
      </c>
      <c r="CO8" s="205">
        <v>2</v>
      </c>
      <c r="CP8" s="205">
        <v>3</v>
      </c>
      <c r="CQ8" s="205">
        <v>4</v>
      </c>
      <c r="CR8" s="461">
        <v>5</v>
      </c>
      <c r="CS8" s="205">
        <v>6</v>
      </c>
      <c r="CT8" s="205">
        <v>7</v>
      </c>
      <c r="CU8" s="205">
        <v>8</v>
      </c>
      <c r="CV8" s="205">
        <v>9</v>
      </c>
      <c r="CW8" s="461">
        <v>10</v>
      </c>
      <c r="CX8" s="461">
        <v>11</v>
      </c>
      <c r="CY8" s="461">
        <v>12</v>
      </c>
      <c r="DA8" s="224" t="s">
        <v>1085</v>
      </c>
      <c r="DB8" s="268">
        <v>32.175370370370359</v>
      </c>
      <c r="DC8" s="269">
        <v>7.3444149404349455</v>
      </c>
      <c r="DD8" s="268">
        <v>21.286249999999953</v>
      </c>
      <c r="DE8" s="269">
        <v>34.169387755102001</v>
      </c>
      <c r="DF8" s="270">
        <v>-1.4826395919462496</v>
      </c>
      <c r="DG8" s="271">
        <v>0.27150118844096155</v>
      </c>
      <c r="DH8" s="272">
        <v>1</v>
      </c>
      <c r="DI8" s="286">
        <f>N8</f>
        <v>0</v>
      </c>
      <c r="DJ8" s="265">
        <f t="shared" ref="DJ8:DJ14" si="8">(DI8-$DB8)/$DC8</f>
        <v>-4.3809303574649192</v>
      </c>
      <c r="DK8" s="273">
        <f t="shared" ref="DK8:DK14" si="9">IF(DH8=1,(DJ8-DF8)^2,0)</f>
        <v>8.4000893614907959</v>
      </c>
      <c r="DL8" s="274">
        <f t="shared" ref="DL8:DL14" si="10">IF(DH8=1,(DJ8-DG8)^2,0)</f>
        <v>21.64511928934018</v>
      </c>
    </row>
    <row r="9" spans="2:119" s="5" customFormat="1" ht="24.75" customHeight="1" thickBot="1">
      <c r="B9" s="62" t="str">
        <f>CONCATENATE(M7,"
(20 ~ 50)")</f>
        <v>적극/공격성
(20 ~ 50)</v>
      </c>
      <c r="C9" s="63">
        <f>R7</f>
        <v>0</v>
      </c>
      <c r="D9" s="64">
        <f>N7</f>
        <v>17.953800000000001</v>
      </c>
      <c r="E9" s="65">
        <f>T7</f>
        <v>0</v>
      </c>
      <c r="F9" s="65">
        <f>P7</f>
        <v>0</v>
      </c>
      <c r="G9" s="66" t="str">
        <f>CONCATENATE(M8,"
(20 ~ 40)")</f>
        <v>스트레스
(20 ~ 40)</v>
      </c>
      <c r="H9" s="63">
        <f>R8</f>
        <v>0</v>
      </c>
      <c r="I9" s="67">
        <f>N8</f>
        <v>0</v>
      </c>
      <c r="J9" s="63">
        <f>T8</f>
        <v>0</v>
      </c>
      <c r="K9" s="68">
        <f>P8</f>
        <v>0</v>
      </c>
      <c r="L9" s="1">
        <f>IF(M!B7="","",IF(N9&lt;U9,1,IF(N9&lt;V9,2,IF(N9&lt;W9,3,IF(N9&lt;X9,4,5)))))</f>
        <v>2</v>
      </c>
      <c r="M9" s="162" t="str">
        <f>lang!B16</f>
        <v>불안</v>
      </c>
      <c r="N9" s="48">
        <f>IF(M!B7="","",M!B7*1)</f>
        <v>19.391100000000002</v>
      </c>
      <c r="O9" s="48">
        <f>M!C7*1</f>
        <v>0</v>
      </c>
      <c r="P9" s="48">
        <f>M!D7*1</f>
        <v>0</v>
      </c>
      <c r="Q9" s="48">
        <f>M!E7*1</f>
        <v>15</v>
      </c>
      <c r="R9" s="48">
        <f>IF(M!B7="","",M!F7*1)</f>
        <v>0</v>
      </c>
      <c r="S9" s="48">
        <f>M!G7*1</f>
        <v>40</v>
      </c>
      <c r="T9" s="48">
        <f>IF(M!B7="","",M!H7*1)</f>
        <v>0</v>
      </c>
      <c r="U9" s="125">
        <v>15</v>
      </c>
      <c r="V9" s="125">
        <v>20</v>
      </c>
      <c r="W9" s="125">
        <v>35</v>
      </c>
      <c r="X9" s="125">
        <v>40</v>
      </c>
      <c r="Y9" s="126" t="str">
        <f>IF(M!B7="","",IF(N9&lt;U9,lang!B$210,IF(N9&lt;V9,lang!B$211,IF(N9&lt;W9,lang!B$212,IF(N9&lt;X9,lang!B$213,lang!B$214)))))</f>
        <v>낮음</v>
      </c>
      <c r="Z9" s="99">
        <v>28.4</v>
      </c>
      <c r="AA9" s="99">
        <v>7.2204159999999993</v>
      </c>
      <c r="AB9" s="99">
        <v>24.14</v>
      </c>
      <c r="AC9" s="99">
        <v>6.5491819999999992</v>
      </c>
      <c r="AD9" s="99">
        <v>22.7</v>
      </c>
      <c r="AE9" s="99">
        <v>6.6576829999999996</v>
      </c>
      <c r="AF9" s="172">
        <f t="shared" si="6"/>
        <v>22.7</v>
      </c>
      <c r="AG9" s="172">
        <f t="shared" si="7"/>
        <v>6.6576829999999996</v>
      </c>
      <c r="AH9" s="97">
        <f t="shared" si="1"/>
        <v>-0.49700473873568296</v>
      </c>
      <c r="AI9" s="98">
        <v>-4.6594469061059553E-2</v>
      </c>
      <c r="AJ9" s="98">
        <v>0.33957749715527807</v>
      </c>
      <c r="AK9" s="98">
        <v>0.13212175884570179</v>
      </c>
      <c r="AL9" s="98">
        <v>5.4307092116798135E-2</v>
      </c>
      <c r="AM9" s="100"/>
      <c r="AN9" s="100"/>
      <c r="AO9" s="100"/>
      <c r="AP9" s="100"/>
      <c r="AR9" s="56" t="s">
        <v>443</v>
      </c>
      <c r="AS9" s="5">
        <v>2</v>
      </c>
      <c r="AT9" s="56" t="s">
        <v>1510</v>
      </c>
      <c r="AU9" s="199"/>
      <c r="AV9" s="199"/>
      <c r="AW9" s="199"/>
      <c r="AX9" s="171"/>
      <c r="AY9" s="219">
        <f>N9</f>
        <v>19.391100000000002</v>
      </c>
      <c r="AZ9" s="224" t="s">
        <v>1086</v>
      </c>
      <c r="BA9" s="215">
        <v>1.28386</v>
      </c>
      <c r="BB9" s="215">
        <v>1.37843</v>
      </c>
      <c r="BC9" s="215">
        <v>1.48383</v>
      </c>
      <c r="BD9" s="215">
        <v>1.3058099999999999</v>
      </c>
      <c r="BE9" s="216">
        <v>1.08253</v>
      </c>
      <c r="BF9" s="215">
        <v>2.3782800000000002</v>
      </c>
      <c r="BG9" s="215">
        <v>1.4000600000000001</v>
      </c>
      <c r="BH9" s="216">
        <v>1.47811</v>
      </c>
      <c r="BI9" s="216">
        <v>1.4652000000000001</v>
      </c>
      <c r="BJ9" s="215">
        <v>1.6149899999999999</v>
      </c>
      <c r="CF9" s="419" t="s">
        <v>1871</v>
      </c>
      <c r="CG9" s="516" t="str">
        <f>IF(CG8&lt;&gt;"",HLOOKUP(CG8,$CN$8:$CY$12,2,FALSE),"")</f>
        <v>정상/휴식 집단</v>
      </c>
      <c r="CH9" s="228" t="str">
        <f>IF(CH8&lt;&gt;"",HLOOKUP(CH8,$CN$8:$CY$12,2,FALSE),"")</f>
        <v>정상/휴식 집단</v>
      </c>
      <c r="CI9" t="s">
        <v>1569</v>
      </c>
      <c r="CJ9" s="516" t="str">
        <f>IF(CJ8&lt;&gt;"",HLOOKUP(CJ8,$CN$8:$CY$12,2,FALSE),"")</f>
        <v>정상/휴식 집단</v>
      </c>
      <c r="CK9" s="228" t="str">
        <f>IF(CK8&lt;&gt;"",HLOOKUP(CK8,$CN$8:$CY$12,2,FALSE),"")</f>
        <v>정상/휴식 집단</v>
      </c>
      <c r="CL9" t="s">
        <v>1873</v>
      </c>
      <c r="CM9" s="242" t="s">
        <v>1173</v>
      </c>
      <c r="CN9" s="226" t="str">
        <f>lang!B256</f>
        <v>정상/휴식 집단</v>
      </c>
      <c r="CO9" s="226" t="str">
        <f>lang!B256</f>
        <v>정상/휴식 집단</v>
      </c>
      <c r="CP9" s="226" t="str">
        <f>lang!B256</f>
        <v>정상/휴식 집단</v>
      </c>
      <c r="CQ9" s="226" t="str">
        <f>lang!B256</f>
        <v>정상/휴식 집단</v>
      </c>
      <c r="CR9" s="462" t="str">
        <f>lang!B258</f>
        <v>힐링/치유 집단</v>
      </c>
      <c r="CS9" s="226" t="str">
        <f>lang!B257</f>
        <v>정상/휴식 집단</v>
      </c>
      <c r="CT9" s="226" t="str">
        <f>lang!B257</f>
        <v>정상/휴식 집단</v>
      </c>
      <c r="CU9" s="226" t="str">
        <f>lang!B257</f>
        <v>정상/휴식 집단</v>
      </c>
      <c r="CV9" s="226" t="str">
        <f>lang!B257</f>
        <v>정상/휴식 집단</v>
      </c>
      <c r="CW9" s="462" t="str">
        <f>lang!B258</f>
        <v>힐링/치유 집단</v>
      </c>
      <c r="CX9" s="462" t="str">
        <f>lang!B258</f>
        <v>힐링/치유 집단</v>
      </c>
      <c r="CY9" s="462" t="str">
        <f>lang!B258</f>
        <v>힐링/치유 집단</v>
      </c>
      <c r="DA9" s="224" t="s">
        <v>1086</v>
      </c>
      <c r="DB9" s="268">
        <v>28.610833333333332</v>
      </c>
      <c r="DC9" s="269">
        <v>7.4225830327849778</v>
      </c>
      <c r="DD9" s="268">
        <v>19.568749999999945</v>
      </c>
      <c r="DE9" s="269">
        <v>29.785714285714239</v>
      </c>
      <c r="DF9" s="270">
        <v>-1.218185541797943</v>
      </c>
      <c r="DG9" s="271">
        <v>0.15828464931837716</v>
      </c>
      <c r="DH9" s="272">
        <v>1</v>
      </c>
      <c r="DI9" s="286">
        <f>N9</f>
        <v>19.391100000000002</v>
      </c>
      <c r="DJ9" s="265">
        <f t="shared" si="8"/>
        <v>-1.2421192585667924</v>
      </c>
      <c r="DK9" s="273">
        <f t="shared" si="9"/>
        <v>5.7282279837150135E-4</v>
      </c>
      <c r="DL9" s="274">
        <f t="shared" si="10"/>
        <v>1.9611311052200544</v>
      </c>
      <c r="DM9"/>
      <c r="DN9"/>
    </row>
    <row r="10" spans="2:119" s="4" customFormat="1" ht="30.3" thickBot="1">
      <c r="B10" s="57" t="str">
        <f>CONCATENATE(M9,"
(15 ~ 40)")</f>
        <v>불안
(15 ~ 40)</v>
      </c>
      <c r="C10" s="17">
        <f>R9</f>
        <v>0</v>
      </c>
      <c r="D10" s="41">
        <f>N9</f>
        <v>19.391100000000002</v>
      </c>
      <c r="E10" s="43">
        <f>T9</f>
        <v>0</v>
      </c>
      <c r="F10" s="43">
        <f>P9</f>
        <v>0</v>
      </c>
      <c r="G10" s="59" t="str">
        <f>CONCATENATE(M10,"
(20 ~ 50)")</f>
        <v>의심
(20 ~ 50)</v>
      </c>
      <c r="H10" s="17">
        <f>R10</f>
        <v>0</v>
      </c>
      <c r="I10" s="42">
        <f>N10</f>
        <v>25.867899999999999</v>
      </c>
      <c r="J10" s="17">
        <f>T10</f>
        <v>0</v>
      </c>
      <c r="K10" s="18">
        <f>P10</f>
        <v>0</v>
      </c>
      <c r="L10" s="1">
        <f>IF(M!B8="","",IF(N10&lt;U10,1,IF(N10&lt;V10,2,IF(N10&lt;W10,3,IF(N10&lt;X10,4,5)))))</f>
        <v>3</v>
      </c>
      <c r="M10" s="162" t="str">
        <f>lang!B17</f>
        <v>의심</v>
      </c>
      <c r="N10" s="48">
        <f>IF(M!B8="","",M!B8*1)</f>
        <v>25.867899999999999</v>
      </c>
      <c r="O10" s="48">
        <f>M!C8*1</f>
        <v>0</v>
      </c>
      <c r="P10" s="48">
        <f>M!D8*1</f>
        <v>0</v>
      </c>
      <c r="Q10" s="48">
        <f>M!E8*1</f>
        <v>20</v>
      </c>
      <c r="R10" s="48">
        <f>IF(M!B8="","",M!F8*1)</f>
        <v>0</v>
      </c>
      <c r="S10" s="48">
        <f>M!G8*1</f>
        <v>50</v>
      </c>
      <c r="T10" s="48">
        <f>IF(M!B8="","",M!H8*1)</f>
        <v>0</v>
      </c>
      <c r="U10" s="125">
        <v>20</v>
      </c>
      <c r="V10" s="125">
        <v>25</v>
      </c>
      <c r="W10" s="125">
        <v>45</v>
      </c>
      <c r="X10" s="125">
        <v>50</v>
      </c>
      <c r="Y10" s="126" t="str">
        <f>IF(M!B8="","",IF(N10&lt;U10,lang!B$210,IF(N10&lt;V10,lang!B$211,IF(N10&lt;W10,lang!B$212,IF(N10&lt;X10,lang!B$213,lang!B$214)))))</f>
        <v>보통</v>
      </c>
      <c r="Z10" s="99">
        <v>33.200000000000003</v>
      </c>
      <c r="AA10" s="99">
        <v>3.0856080000000001</v>
      </c>
      <c r="AB10" s="99">
        <v>32.79</v>
      </c>
      <c r="AC10" s="99">
        <v>3.200304</v>
      </c>
      <c r="AD10" s="99">
        <v>30.1</v>
      </c>
      <c r="AE10" s="99">
        <v>3.0996980000000001</v>
      </c>
      <c r="AF10" s="172">
        <f t="shared" si="6"/>
        <v>30.1</v>
      </c>
      <c r="AG10" s="172">
        <f t="shared" si="7"/>
        <v>3.0996980000000001</v>
      </c>
      <c r="AH10" s="97">
        <f t="shared" si="1"/>
        <v>-1.3653265576194851</v>
      </c>
      <c r="AI10" s="98">
        <v>-0.22504459320510303</v>
      </c>
      <c r="AJ10" s="98">
        <v>0.15996196836159207</v>
      </c>
      <c r="AK10" s="98">
        <v>0.42037723733981497</v>
      </c>
      <c r="AL10" s="98">
        <v>7.0851597127087149E-2</v>
      </c>
      <c r="AM10" s="101"/>
      <c r="AN10" s="101"/>
      <c r="AO10" s="101"/>
      <c r="AP10" s="101"/>
      <c r="AR10" s="56" t="s">
        <v>460</v>
      </c>
      <c r="AS10" s="4">
        <v>3</v>
      </c>
      <c r="AT10" s="56" t="s">
        <v>1511</v>
      </c>
      <c r="AU10" s="200"/>
      <c r="AV10" s="200"/>
      <c r="AW10" s="200"/>
      <c r="AX10" s="171"/>
      <c r="AY10" s="219">
        <f>N11</f>
        <v>55.218499999999999</v>
      </c>
      <c r="AZ10" s="224" t="s">
        <v>1087</v>
      </c>
      <c r="BA10" s="215">
        <v>1.56219</v>
      </c>
      <c r="BB10" s="215">
        <v>1.59449</v>
      </c>
      <c r="BC10" s="215">
        <v>1.5906199999999999</v>
      </c>
      <c r="BD10" s="215">
        <v>1.4819500000000001</v>
      </c>
      <c r="BE10" s="216">
        <v>1.3713500000000001</v>
      </c>
      <c r="BF10" s="215">
        <v>1.1506799999999999</v>
      </c>
      <c r="BG10" s="215">
        <v>1.2888599999999999</v>
      </c>
      <c r="BH10" s="216">
        <v>1.5061199999999999</v>
      </c>
      <c r="BI10" s="216">
        <v>1.2965</v>
      </c>
      <c r="BJ10" s="215">
        <v>1.28067</v>
      </c>
      <c r="CG10" s="516" t="str">
        <f>IF(CG8&lt;&gt;"",HLOOKUP(CG8,$CN$8:$CY$12,3,FALSE),"")</f>
        <v>피곤</v>
      </c>
      <c r="CH10" s="228" t="str">
        <f>IF(CH8&lt;&gt;"",HLOOKUP(CH8,$CN$8:$CY$12,3,FALSE),"")</f>
        <v>최상의 상태</v>
      </c>
      <c r="CI10" s="363"/>
      <c r="CJ10" s="516" t="str">
        <f>IF(CJ8&lt;&gt;"",HLOOKUP(CJ8,$CN$8:$CY$12,3,FALSE),"")</f>
        <v>차분한 상태</v>
      </c>
      <c r="CK10" s="228" t="str">
        <f>IF(CK8&lt;&gt;"",HLOOKUP(CK8,$CN$8:$CY$12,3,FALSE),"")</f>
        <v>최상의 상태</v>
      </c>
      <c r="CL10" s="363"/>
      <c r="CM10" s="242" t="s">
        <v>1174</v>
      </c>
      <c r="CN10" s="316" t="str">
        <f>lang!B259</f>
        <v>최상의 상태</v>
      </c>
      <c r="CO10" s="316" t="str">
        <f>lang!B260</f>
        <v>균형 상태</v>
      </c>
      <c r="CP10" s="316" t="str">
        <f>lang!B261</f>
        <v>차분한 상태</v>
      </c>
      <c r="CQ10" s="316" t="str">
        <f>lang!B262</f>
        <v>활동적/적극적</v>
      </c>
      <c r="CR10" s="463" t="str">
        <f>lang!B263</f>
        <v>충동</v>
      </c>
      <c r="CS10" s="316" t="str">
        <f>lang!B264</f>
        <v>불안</v>
      </c>
      <c r="CT10" s="316" t="str">
        <f>lang!B265</f>
        <v>피곤</v>
      </c>
      <c r="CU10" s="316" t="str">
        <f>lang!B266</f>
        <v>스트레스</v>
      </c>
      <c r="CV10" s="316" t="str">
        <f>lang!B267</f>
        <v>불쾌</v>
      </c>
      <c r="CW10" s="463" t="str">
        <f>lang!B268</f>
        <v>무기력</v>
      </c>
      <c r="CX10" s="463" t="str">
        <f>lang!B269</f>
        <v>우울징후</v>
      </c>
      <c r="CY10" s="463" t="str">
        <f>lang!B270</f>
        <v>화</v>
      </c>
      <c r="DA10" s="224" t="s">
        <v>1087</v>
      </c>
      <c r="DB10" s="268">
        <v>66.143240740740808</v>
      </c>
      <c r="DC10" s="269">
        <v>8.7076506291065758</v>
      </c>
      <c r="DD10" s="268">
        <v>63.901249999999912</v>
      </c>
      <c r="DE10" s="269">
        <v>52.522448979591786</v>
      </c>
      <c r="DF10" s="270">
        <v>-0.25747366726528037</v>
      </c>
      <c r="DG10" s="271">
        <v>-1.5642326893111174</v>
      </c>
      <c r="DH10" s="272">
        <v>1</v>
      </c>
      <c r="DI10" s="286">
        <f>N11</f>
        <v>55.218499999999999</v>
      </c>
      <c r="DJ10" s="265">
        <f t="shared" si="8"/>
        <v>-1.2546140406946611</v>
      </c>
      <c r="DK10" s="273">
        <f t="shared" si="9"/>
        <v>0.99428892432288474</v>
      </c>
      <c r="DL10" s="274">
        <f t="shared" si="10"/>
        <v>9.586370757108062E-2</v>
      </c>
      <c r="DM10"/>
      <c r="DN10"/>
    </row>
    <row r="11" spans="2:119" s="4" customFormat="1" ht="24.75" customHeight="1" thickBot="1">
      <c r="B11" s="57" t="str">
        <f>CONCATENATE(M11,"
(50 ~ 100)")</f>
        <v>밸런스
(50 ~ 100)</v>
      </c>
      <c r="C11" s="17">
        <f>R11</f>
        <v>0</v>
      </c>
      <c r="D11" s="42">
        <f>N11</f>
        <v>55.218499999999999</v>
      </c>
      <c r="E11" s="17">
        <f>T11</f>
        <v>0</v>
      </c>
      <c r="F11" s="17">
        <f>P11</f>
        <v>0</v>
      </c>
      <c r="G11" s="59" t="str">
        <f>CONCATENATE(M12,"
(40 ~ 100)")</f>
        <v>카리스마
(40 ~ 100)</v>
      </c>
      <c r="H11" s="17">
        <f>R12</f>
        <v>0</v>
      </c>
      <c r="I11" s="42">
        <f>N12</f>
        <v>86.099000000000004</v>
      </c>
      <c r="J11" s="17">
        <f>T12</f>
        <v>0</v>
      </c>
      <c r="K11" s="18">
        <f>P12</f>
        <v>0</v>
      </c>
      <c r="L11" s="1">
        <f>IF(M!B9="","",IF(N11&lt;U11,1,IF(N11&lt;V11,2,IF(N11&lt;W11,3,IF(N11&lt;X11,4,5)))))</f>
        <v>3</v>
      </c>
      <c r="M11" s="162" t="str">
        <f>lang!B18</f>
        <v>밸런스</v>
      </c>
      <c r="N11" s="48">
        <f>IF(M!B9="","",M!B9*1)</f>
        <v>55.218499999999999</v>
      </c>
      <c r="O11" s="48">
        <f>M!C9*1</f>
        <v>0</v>
      </c>
      <c r="P11" s="48">
        <f>M!D9*1</f>
        <v>0</v>
      </c>
      <c r="Q11" s="48">
        <f>M!E9*1</f>
        <v>50</v>
      </c>
      <c r="R11" s="48">
        <f>IF(M!B9="","",M!F9*1)</f>
        <v>0</v>
      </c>
      <c r="S11" s="48">
        <f>M!G9*1</f>
        <v>100</v>
      </c>
      <c r="T11" s="48">
        <f>IF(M!B9="","",M!H9*1)</f>
        <v>0</v>
      </c>
      <c r="U11" s="500">
        <v>45</v>
      </c>
      <c r="V11" s="125">
        <v>50</v>
      </c>
      <c r="W11" s="125">
        <v>70</v>
      </c>
      <c r="X11" s="125">
        <v>80</v>
      </c>
      <c r="Y11" s="126" t="str">
        <f>IF(M!B9="","",IF(N11&lt;U11,lang!B$210,IF(N11&lt;V11,lang!B$211,IF(N11&lt;W11,lang!B$212,IF(N11&lt;X11,lang!B$213,lang!B$214)))))</f>
        <v>보통</v>
      </c>
      <c r="Z11" s="99">
        <v>66.2</v>
      </c>
      <c r="AA11" s="99">
        <v>6.7040740000000003</v>
      </c>
      <c r="AB11" s="99">
        <v>72.05</v>
      </c>
      <c r="AC11" s="99">
        <v>5.0074750000000003</v>
      </c>
      <c r="AD11" s="99">
        <v>70.7</v>
      </c>
      <c r="AE11" s="99">
        <v>4.76518</v>
      </c>
      <c r="AF11" s="172">
        <f t="shared" si="6"/>
        <v>70.7</v>
      </c>
      <c r="AG11" s="172">
        <f t="shared" si="7"/>
        <v>4.76518</v>
      </c>
      <c r="AH11" s="97">
        <f t="shared" si="1"/>
        <v>-3.2488804200470924</v>
      </c>
      <c r="AI11" s="98">
        <v>-0.11945601459168401</v>
      </c>
      <c r="AJ11" s="98">
        <v>-4.4611375563543953E-3</v>
      </c>
      <c r="AK11" s="98">
        <v>2.2559578838409814E-2</v>
      </c>
      <c r="AL11" s="98">
        <v>0.69925580505878604</v>
      </c>
      <c r="AM11" s="101"/>
      <c r="AN11" s="101"/>
      <c r="AO11" s="101"/>
      <c r="AP11" s="101"/>
      <c r="AR11" s="56" t="s">
        <v>444</v>
      </c>
      <c r="AS11" s="4">
        <v>4</v>
      </c>
      <c r="AT11" s="56" t="s">
        <v>1512</v>
      </c>
      <c r="AX11" s="171"/>
      <c r="AY11" s="219">
        <f>N12</f>
        <v>86.099000000000004</v>
      </c>
      <c r="AZ11" s="224" t="s">
        <v>1088</v>
      </c>
      <c r="BA11" s="215">
        <v>2.4494199999999999</v>
      </c>
      <c r="BB11" s="215">
        <v>2.3518300000000001</v>
      </c>
      <c r="BC11" s="215">
        <v>2.28071</v>
      </c>
      <c r="BD11" s="215">
        <v>2.3795000000000002</v>
      </c>
      <c r="BE11" s="216">
        <v>2.3934500000000001</v>
      </c>
      <c r="BF11" s="215">
        <v>2.38876</v>
      </c>
      <c r="BG11" s="215">
        <v>2.4039999999999999</v>
      </c>
      <c r="BH11" s="216">
        <v>2.15252</v>
      </c>
      <c r="BI11" s="216">
        <v>2.2559399999999998</v>
      </c>
      <c r="BJ11" s="215">
        <v>1.90804</v>
      </c>
      <c r="CG11" s="516" t="str">
        <f>IF(CG8&lt;&gt;"",HLOOKUP(CG8,$CN$8:$CY$12,4,FALSE),"")</f>
        <v>피곤 상태입니다.</v>
      </c>
      <c r="CH11" s="228" t="str">
        <f>IF(CH8&lt;&gt;"",HLOOKUP(CH8,$CN$8:$CY$12,4,FALSE),"")</f>
        <v>최상의 상태입니다.</v>
      </c>
      <c r="CI11" s="364" t="s">
        <v>1566</v>
      </c>
      <c r="CJ11" s="516" t="str">
        <f>IF(CJ8&lt;&gt;"",HLOOKUP(CJ8,$CN$8:$CY$12,4,FALSE),"")</f>
        <v>차분한 상태입니다.</v>
      </c>
      <c r="CK11" s="228" t="str">
        <f>IF(CK8&lt;&gt;"",HLOOKUP(CK8,$CN$8:$CY$12,4,FALSE),"")</f>
        <v>최상의 상태입니다.</v>
      </c>
      <c r="CL11"/>
      <c r="CM11" s="242" t="s">
        <v>1175</v>
      </c>
      <c r="CN11" s="317" t="str">
        <f>lang!B271</f>
        <v>최상의 상태입니다.</v>
      </c>
      <c r="CO11" s="317" t="str">
        <f>lang!B272</f>
        <v>균형 상태입니다.</v>
      </c>
      <c r="CP11" s="317" t="str">
        <f>lang!B273</f>
        <v>차분한 상태입니다.</v>
      </c>
      <c r="CQ11" s="317" t="str">
        <f>lang!B274</f>
        <v>활동적/적극적 상태입니다.</v>
      </c>
      <c r="CR11" s="464" t="str">
        <f>lang!B275</f>
        <v>충동 상태입니다.</v>
      </c>
      <c r="CS11" s="317" t="str">
        <f>lang!B276</f>
        <v>불안 상태입니다.</v>
      </c>
      <c r="CT11" s="317" t="str">
        <f>lang!B277</f>
        <v>피곤 상태입니다.</v>
      </c>
      <c r="CU11" s="317" t="str">
        <f>lang!B278</f>
        <v>스트레스 상태입니다.</v>
      </c>
      <c r="CV11" s="317" t="str">
        <f>lang!B279</f>
        <v>불쾌 상태입니다.</v>
      </c>
      <c r="CW11" s="464" t="str">
        <f>lang!B280</f>
        <v>무기력 상태입니다.</v>
      </c>
      <c r="CX11" s="464" t="str">
        <f>lang!B281</f>
        <v>우울징후 상태입니다.</v>
      </c>
      <c r="CY11" s="464" t="str">
        <f>lang!B282</f>
        <v>화 상태입니다.</v>
      </c>
      <c r="DA11" s="224" t="s">
        <v>1088</v>
      </c>
      <c r="DB11" s="268">
        <v>66.212129629629658</v>
      </c>
      <c r="DC11" s="269">
        <v>14.119479281560761</v>
      </c>
      <c r="DD11" s="268">
        <v>80.478749999999906</v>
      </c>
      <c r="DE11" s="269">
        <v>60.897959183673414</v>
      </c>
      <c r="DF11" s="270">
        <v>1.0104211413094848</v>
      </c>
      <c r="DG11" s="271">
        <v>-0.37637156016767903</v>
      </c>
      <c r="DH11" s="272">
        <v>1</v>
      </c>
      <c r="DI11" s="286">
        <f>N12</f>
        <v>86.099000000000004</v>
      </c>
      <c r="DJ11" s="265">
        <f t="shared" si="8"/>
        <v>1.4084705231545946</v>
      </c>
      <c r="DK11" s="273">
        <f t="shared" si="9"/>
        <v>0.15844331038727408</v>
      </c>
      <c r="DL11" s="274">
        <f t="shared" si="10"/>
        <v>3.1856612623981944</v>
      </c>
      <c r="DM11"/>
      <c r="DN11"/>
    </row>
    <row r="12" spans="2:119" s="4" customFormat="1" ht="24.75" customHeight="1" thickBot="1">
      <c r="B12" s="57" t="str">
        <f>CONCATENATE(M13,"
(10 ~ 50)")</f>
        <v>에너지
(10 ~ 50)</v>
      </c>
      <c r="C12" s="17">
        <f>R13</f>
        <v>0</v>
      </c>
      <c r="D12" s="41">
        <f>N13</f>
        <v>11.7318</v>
      </c>
      <c r="E12" s="43">
        <f>T13</f>
        <v>0</v>
      </c>
      <c r="F12" s="43">
        <f>P13</f>
        <v>0</v>
      </c>
      <c r="G12" s="59" t="str">
        <f>CONCATENATE(M14,"
(50 ~ 100)")</f>
        <v>자기조절
(50 ~ 100)</v>
      </c>
      <c r="H12" s="17">
        <f>R14</f>
        <v>0</v>
      </c>
      <c r="I12" s="42">
        <f>N14</f>
        <v>70.658799999999999</v>
      </c>
      <c r="J12" s="17">
        <f>T14</f>
        <v>0</v>
      </c>
      <c r="K12" s="18">
        <f>P14</f>
        <v>0</v>
      </c>
      <c r="L12" s="1">
        <f>IF(M!B10="","",IF(N12&lt;U12,1,IF(N12&lt;V12,2,IF(N12&lt;W12,3,IF(N12&lt;X12,4,5)))))</f>
        <v>5</v>
      </c>
      <c r="M12" s="162" t="str">
        <f>lang!B19</f>
        <v>카리스마</v>
      </c>
      <c r="N12" s="48">
        <f>IF(M!B10="","",M!B10*1)</f>
        <v>86.099000000000004</v>
      </c>
      <c r="O12" s="48">
        <f>M!C10*1</f>
        <v>0</v>
      </c>
      <c r="P12" s="48">
        <f>M!D10*1</f>
        <v>0</v>
      </c>
      <c r="Q12" s="48">
        <f>M!E10*1</f>
        <v>40</v>
      </c>
      <c r="R12" s="48">
        <f>IF(M!B10="","",M!F10*1)</f>
        <v>0</v>
      </c>
      <c r="S12" s="48">
        <f>M!G10*1</f>
        <v>100</v>
      </c>
      <c r="T12" s="48">
        <f>IF(M!B10="","",M!H10*1)</f>
        <v>0</v>
      </c>
      <c r="U12" s="125">
        <v>50</v>
      </c>
      <c r="V12" s="125">
        <v>55</v>
      </c>
      <c r="W12" s="125">
        <v>75</v>
      </c>
      <c r="X12" s="125">
        <v>80</v>
      </c>
      <c r="Y12" s="126" t="str">
        <f>IF(M!B10="","",IF(N12&lt;U12,lang!B$210,IF(N12&lt;V12,lang!B$211,IF(N12&lt;W12,lang!B$212,IF(N12&lt;X12,lang!B$213,lang!B$214)))))</f>
        <v>매우 높음</v>
      </c>
      <c r="Z12" s="99">
        <v>66.3</v>
      </c>
      <c r="AA12" s="99">
        <v>10.411752</v>
      </c>
      <c r="AB12" s="99">
        <v>69.58</v>
      </c>
      <c r="AC12" s="99">
        <v>6.3178639999999993</v>
      </c>
      <c r="AD12" s="99">
        <v>72.5</v>
      </c>
      <c r="AE12" s="99">
        <v>7.1832999999999991</v>
      </c>
      <c r="AF12" s="172">
        <f t="shared" si="6"/>
        <v>72.5</v>
      </c>
      <c r="AG12" s="172">
        <f t="shared" si="7"/>
        <v>7.1832999999999991</v>
      </c>
      <c r="AH12" s="97">
        <f t="shared" si="1"/>
        <v>1.8931410354572418</v>
      </c>
      <c r="AI12" s="98">
        <v>0.31913434649697919</v>
      </c>
      <c r="AJ12" s="98">
        <v>3.8587997439955973E-2</v>
      </c>
      <c r="AK12" s="98">
        <v>1.0272327081707585E-2</v>
      </c>
      <c r="AL12" s="98">
        <v>1.9404033844491575E-2</v>
      </c>
      <c r="AM12" s="101"/>
      <c r="AN12" s="101"/>
      <c r="AO12" s="101"/>
      <c r="AP12" s="101"/>
      <c r="AX12" s="171"/>
      <c r="AY12" s="219">
        <f>N13</f>
        <v>11.7318</v>
      </c>
      <c r="AZ12" s="224" t="s">
        <v>1089</v>
      </c>
      <c r="BA12" s="215">
        <v>-1.2202900000000001</v>
      </c>
      <c r="BB12" s="215">
        <v>-1.5843400000000001</v>
      </c>
      <c r="BC12" s="215">
        <v>-1.93519</v>
      </c>
      <c r="BD12" s="215">
        <v>-1.2631600000000001</v>
      </c>
      <c r="BE12" s="216">
        <v>-0.58567999999999998</v>
      </c>
      <c r="BF12" s="215">
        <v>-1.2808200000000001</v>
      </c>
      <c r="BG12" s="215">
        <v>-1.8498000000000001</v>
      </c>
      <c r="BH12" s="216">
        <v>-1.78331</v>
      </c>
      <c r="BI12" s="216">
        <v>-1.7385900000000001</v>
      </c>
      <c r="BJ12" s="215">
        <v>-1.83876</v>
      </c>
      <c r="CG12" s="516" t="str">
        <f>IF(CG8&lt;&gt;"",HLOOKUP(CG8,$CN$8:$CY$12,5,FALSE),"")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H12" s="228" t="str">
        <f>IF(CH8&lt;&gt;"",HLOOKUP(CH8,$CN$8:$CY$12,5,FALSE),"")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I12" s="364" t="s">
        <v>1568</v>
      </c>
      <c r="CJ12" s="516" t="str">
        <f>IF(CJ8&lt;&gt;"",HLOOKUP(CJ8,$CN$8:$CY$12,5,FALSE),"")</f>
        <v>뇌 피로도 수준이 평균입니다. 에너지가 낮아 정적이고 지금 하는 일에 집중을 잘하고 있습니다. 일에 만족도를 높이기 위해선 신체적인 활력에너지를 높여주면 좋습니다.</v>
      </c>
      <c r="CK12" s="228" t="str">
        <f>IF(CK8&lt;&gt;"",HLOOKUP(CK8,$CN$8:$CY$12,5,FALSE),"")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L12"/>
      <c r="CM12" s="242" t="s">
        <v>1176</v>
      </c>
      <c r="CN12" s="318" t="str">
        <f>lang!B310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O12" s="318" t="str">
        <f>lang!B311</f>
        <v>균형된 마음상태입니다. 스트레스 받지 않고 마음이 안정적이고 편안합니다. 좀더 내가 좋아하는 일에 집중할수록 현재가 더 행복하게 느껴지고 집중력이 향상됩니다. 가벼운 운동을 해도 좋습니다.</v>
      </c>
      <c r="CP12" s="318" t="str">
        <f>lang!B312</f>
        <v>뇌 피로도 수준이 평균입니다. 에너지가 낮아 정적이고 지금 하는 일에 집중을 잘하고 있습니다. 일에 만족도를 높이기 위해선 신체적인 활력에너지를 높여주면 좋습니다.</v>
      </c>
      <c r="CQ12" s="318" t="str">
        <f>lang!B313</f>
        <v>뇌 피로도 수준이 평균입니다. 활력이 있어 적극적으로 의사표현이 가능합니다. 적당한 운동을 해도 좋을 굳 타이밍입니다. 너무 과한 활동은 저녁이 되면 지칠수 있으니 주의합니다.</v>
      </c>
      <c r="CR12" s="465" t="str">
        <f>lang!B314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S12" s="318" t="str">
        <f>lang!B315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T12" s="318" t="str">
        <f>lang!B316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U12" s="318" t="str">
        <f>lang!B317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V12" s="318" t="str">
        <f>lang!B318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W12" s="465" t="str">
        <f>lang!B319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X12" s="465" t="str">
        <f>lang!B320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Y12" s="465" t="str">
        <f>lang!B321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DA12" s="224" t="s">
        <v>1089</v>
      </c>
      <c r="DB12" s="268">
        <v>17.96490740740742</v>
      </c>
      <c r="DC12" s="269">
        <v>6.3857986547115519</v>
      </c>
      <c r="DD12" s="268">
        <v>30.019999999999932</v>
      </c>
      <c r="DE12" s="269">
        <v>20.144897959183641</v>
      </c>
      <c r="DF12" s="270">
        <v>1.8877971643684783</v>
      </c>
      <c r="DG12" s="271">
        <v>0.34138103464439595</v>
      </c>
      <c r="DH12" s="272">
        <v>1</v>
      </c>
      <c r="DI12" s="286">
        <f>N13</f>
        <v>11.7318</v>
      </c>
      <c r="DJ12" s="265">
        <f t="shared" si="8"/>
        <v>-0.97608893490691673</v>
      </c>
      <c r="DK12" s="273">
        <f t="shared" si="9"/>
        <v>8.2018435896228379</v>
      </c>
      <c r="DL12" s="274">
        <f t="shared" si="10"/>
        <v>1.7357271206695364</v>
      </c>
      <c r="DM12"/>
      <c r="DN12"/>
    </row>
    <row r="13" spans="2:119" ht="24.75" customHeight="1" thickBot="1">
      <c r="B13" s="58" t="str">
        <f>CONCATENATE(M15,"
(10 ~ 25)")</f>
        <v>억제
(10 ~ 25)</v>
      </c>
      <c r="C13" s="44">
        <f>R15</f>
        <v>0</v>
      </c>
      <c r="D13" s="45">
        <f>N15</f>
        <v>24.653199999999998</v>
      </c>
      <c r="E13" s="46">
        <f>T15</f>
        <v>0</v>
      </c>
      <c r="F13" s="46">
        <f>P15</f>
        <v>0</v>
      </c>
      <c r="G13" s="60" t="str">
        <f>CONCATENATE(M16,"
(10 ~ 50)")</f>
        <v>신경성
(10 ~ 50)</v>
      </c>
      <c r="H13" s="44">
        <f>R16</f>
        <v>0</v>
      </c>
      <c r="I13" s="45">
        <f>N16</f>
        <v>16.644100000000002</v>
      </c>
      <c r="J13" s="46">
        <f>T16</f>
        <v>0</v>
      </c>
      <c r="K13" s="47">
        <f>P16</f>
        <v>0</v>
      </c>
      <c r="L13" s="1">
        <f>IF(M!B11="","",IF(N13&lt;U13,1,IF(N13&lt;V13,2,IF(N13&lt;W13,3,IF(N13&lt;X13,4,5)))))</f>
        <v>1</v>
      </c>
      <c r="M13" s="162" t="str">
        <f>lang!B20</f>
        <v>에너지</v>
      </c>
      <c r="N13" s="48">
        <f>IF(M!B11="","",M!B11*1)</f>
        <v>11.7318</v>
      </c>
      <c r="O13" s="48">
        <f>M!C11*1</f>
        <v>0</v>
      </c>
      <c r="P13" s="48">
        <f>M!D11*1</f>
        <v>0</v>
      </c>
      <c r="Q13" s="48">
        <f>M!E11*1</f>
        <v>10</v>
      </c>
      <c r="R13" s="48">
        <f>IF(M!B11="","",M!F11*1)</f>
        <v>0</v>
      </c>
      <c r="S13" s="48">
        <f>M!G11*1</f>
        <v>50</v>
      </c>
      <c r="T13" s="48">
        <f>IF(M!B11="","",M!H11*1)</f>
        <v>0</v>
      </c>
      <c r="U13" s="500">
        <v>15</v>
      </c>
      <c r="V13" s="125">
        <v>20</v>
      </c>
      <c r="W13" s="125">
        <v>35</v>
      </c>
      <c r="X13" s="125">
        <v>40</v>
      </c>
      <c r="Y13" s="126" t="str">
        <f>IF(M!B11="","",IF(N13&lt;U13,lang!B$210,IF(N13&lt;V13,lang!B$211,IF(N13&lt;W13,lang!B$212,IF(N13&lt;X13,lang!B$213,lang!B$214)))))</f>
        <v>매우 낮음</v>
      </c>
      <c r="Z13" s="97">
        <v>20.2</v>
      </c>
      <c r="AA13" s="97">
        <v>3.991924</v>
      </c>
      <c r="AB13" s="97">
        <v>27.38</v>
      </c>
      <c r="AC13" s="97">
        <v>3.7510599999999998</v>
      </c>
      <c r="AD13" s="97">
        <v>24.5</v>
      </c>
      <c r="AE13" s="97">
        <v>3.7597699999999996</v>
      </c>
      <c r="AF13" s="172">
        <f t="shared" si="6"/>
        <v>24.5</v>
      </c>
      <c r="AG13" s="172">
        <f t="shared" si="7"/>
        <v>3.7597699999999996</v>
      </c>
      <c r="AH13" s="97">
        <f t="shared" si="1"/>
        <v>-3.3960056067259439</v>
      </c>
      <c r="AI13" s="98">
        <v>0.16093442074971984</v>
      </c>
      <c r="AJ13" s="98">
        <v>-1.0988594420247608E-2</v>
      </c>
      <c r="AK13" s="98">
        <v>0.37151940745754808</v>
      </c>
      <c r="AL13" s="98">
        <v>8.9062029657998948E-2</v>
      </c>
      <c r="AM13" s="96"/>
      <c r="AN13" s="96"/>
      <c r="AO13" s="96"/>
      <c r="AP13" s="96"/>
      <c r="AX13" s="171"/>
      <c r="AY13" s="219">
        <f>info!W36</f>
        <v>0</v>
      </c>
      <c r="AZ13" s="224" t="s">
        <v>1090</v>
      </c>
      <c r="BA13" s="215">
        <v>0.75483999999999996</v>
      </c>
      <c r="BB13" s="215">
        <v>0.72914000000000001</v>
      </c>
      <c r="BC13" s="215">
        <v>0.80164000000000002</v>
      </c>
      <c r="BD13" s="215">
        <v>0.70326999999999995</v>
      </c>
      <c r="BE13" s="216">
        <v>0.71765999999999996</v>
      </c>
      <c r="BF13" s="215">
        <v>0.79290000000000005</v>
      </c>
      <c r="BG13" s="215">
        <v>0.69657000000000002</v>
      </c>
      <c r="BH13" s="216">
        <v>0.68638999999999994</v>
      </c>
      <c r="BI13" s="216">
        <v>0.70676000000000005</v>
      </c>
      <c r="BJ13" s="215">
        <v>0.70977999999999997</v>
      </c>
      <c r="CG13" s="243" t="str">
        <f>IF(CG8&lt;&gt;"",HLOOKUP(CG8,$CN$8:$CY$13,6,FALSE),"")</f>
        <v>일시적인 피곤/피로 상태로 저강도의 신체적 활동과 휴식과 재충전 프로그램의 구성. 충분한 수면이 중요하며, 유쾌하고 즐거운(예: 노래방, 활동적인 춤,댄스)놀이로 컨디션을 회복시킴.</v>
      </c>
      <c r="CH13" s="243" t="str">
        <f>IF(CH8&lt;&gt;"",HLOOKUP(CH8,$CN$8:$CY$13,6,FALSE),"")</f>
        <v>일반적인 표준 프로그램을 적용. 어떠한 프로그램을 구성하여도 긍정적인 결과를 보일것임. 일부 차별적인 컨텐츠나 프로그램으로 정서적인 감동이나 추억꺼리 제공도 고려할 만함.</v>
      </c>
      <c r="CI13" s="364" t="s">
        <v>1177</v>
      </c>
      <c r="CJ13" s="243" t="str">
        <f>IF(CJ8&lt;&gt;"",HLOOKUP(CJ8,$CN$8:$CY$13,6,FALSE),"")</f>
        <v>저/중강도의 신체활동과 뇌 자극/뇌 휴식 프로그램을 Mix. 문제 해결 과제도 바람직. 단 개인화 성향이 있어 집단및 협력 프로그램을 일정 수준 구성.</v>
      </c>
      <c r="CK13" s="243" t="str">
        <f>IF(CK8&lt;&gt;"",HLOOKUP(CK8,$CN$8:$CY$13,6,FALSE),"")</f>
        <v>일반적인 표준 프로그램을 적용. 어떠한 프로그램을 구성하여도 긍정적인 결과를 보일것임. 일부 차별적인 컨텐츠나 프로그램으로 정서적인 감동이나 추억꺼리 제공도 고려할 만함.</v>
      </c>
      <c r="CM13" s="242" t="s">
        <v>1177</v>
      </c>
      <c r="CN13" s="227" t="s">
        <v>1258</v>
      </c>
      <c r="CO13" s="227" t="s">
        <v>1259</v>
      </c>
      <c r="CP13" s="227" t="s">
        <v>1260</v>
      </c>
      <c r="CQ13" s="227" t="s">
        <v>1261</v>
      </c>
      <c r="CR13" s="227" t="s">
        <v>1262</v>
      </c>
      <c r="CS13" s="227" t="s">
        <v>1263</v>
      </c>
      <c r="CT13" s="227" t="s">
        <v>1264</v>
      </c>
      <c r="CU13" s="227" t="s">
        <v>1265</v>
      </c>
      <c r="CV13" s="227" t="s">
        <v>1266</v>
      </c>
      <c r="CW13" s="227" t="s">
        <v>1267</v>
      </c>
      <c r="CX13" s="227" t="s">
        <v>1267</v>
      </c>
      <c r="CY13" s="460"/>
      <c r="DA13" s="224" t="s">
        <v>1216</v>
      </c>
      <c r="DB13" s="268">
        <v>29.442037037037032</v>
      </c>
      <c r="DC13" s="269">
        <v>11.712853910430045</v>
      </c>
      <c r="DD13" s="268">
        <v>34.593749999999957</v>
      </c>
      <c r="DE13" s="269">
        <v>25.132653061224449</v>
      </c>
      <c r="DF13" s="270">
        <v>0.43983413456351877</v>
      </c>
      <c r="DG13" s="271">
        <v>-0.36791921155741292</v>
      </c>
      <c r="DH13" s="272">
        <v>1</v>
      </c>
      <c r="DI13" s="286">
        <f>N16</f>
        <v>16.644100000000002</v>
      </c>
      <c r="DJ13" s="265">
        <f t="shared" si="8"/>
        <v>-1.0926403705625272</v>
      </c>
      <c r="DK13" s="273">
        <f>IF(DH13=1,(DJ13-DF13)^2,0)</f>
        <v>2.3484781088613196</v>
      </c>
      <c r="DL13" s="274">
        <f t="shared" si="10"/>
        <v>0.52522075830971604</v>
      </c>
    </row>
    <row r="14" spans="2:119" ht="24.75" customHeight="1" thickBot="1">
      <c r="B14" s="1100" t="str">
        <f>lang!B3</f>
        <v>감정심리 차트</v>
      </c>
      <c r="C14" s="1101"/>
      <c r="D14" s="1101"/>
      <c r="E14" s="1101"/>
      <c r="F14" s="1102"/>
      <c r="G14" s="1097" t="str">
        <f>lang!B4</f>
        <v>평군값-감정변이도 분포율</v>
      </c>
      <c r="H14" s="1098"/>
      <c r="I14" s="1098"/>
      <c r="J14" s="1098"/>
      <c r="K14" s="1099"/>
      <c r="L14" s="1">
        <f>IF(M!B12="","",IF(N14&lt;U14,1,IF(N14&lt;V14,2,IF(N14&lt;W14,3,IF(N14&lt;X14,4,5)))))</f>
        <v>3</v>
      </c>
      <c r="M14" s="162" t="str">
        <f>lang!B21</f>
        <v>자기조절</v>
      </c>
      <c r="N14" s="48">
        <f>IF(M!B12="","",M!B12*1)</f>
        <v>70.658799999999999</v>
      </c>
      <c r="O14" s="48">
        <f>M!C12*1</f>
        <v>0</v>
      </c>
      <c r="P14" s="48">
        <f>M!D12*1</f>
        <v>0</v>
      </c>
      <c r="Q14" s="48">
        <f>M!E12*1</f>
        <v>50</v>
      </c>
      <c r="R14" s="48">
        <f>IF(M!B12="","",M!F12*1)</f>
        <v>0</v>
      </c>
      <c r="S14" s="48">
        <f>M!G12*1</f>
        <v>100</v>
      </c>
      <c r="T14" s="48">
        <f>IF(M!B12="","",M!H12*1)</f>
        <v>0</v>
      </c>
      <c r="U14" s="125">
        <v>50</v>
      </c>
      <c r="V14" s="125">
        <v>55</v>
      </c>
      <c r="W14" s="125">
        <v>75</v>
      </c>
      <c r="X14" s="125">
        <v>80</v>
      </c>
      <c r="Y14" s="126" t="str">
        <f>IF(M!B12="","",IF(N14&lt;U14,lang!B$210,IF(N14&lt;V14,lang!B$211,IF(N14&lt;W14,lang!B$212,IF(N14&lt;X14,lang!B$213,lang!B$214)))))</f>
        <v>보통</v>
      </c>
      <c r="Z14" s="97">
        <v>66</v>
      </c>
      <c r="AA14" s="97">
        <v>5.7987599999999997</v>
      </c>
      <c r="AB14" s="97">
        <v>66.19</v>
      </c>
      <c r="AC14" s="97">
        <v>4.3420639999999997</v>
      </c>
      <c r="AD14" s="97">
        <v>71.099999999999994</v>
      </c>
      <c r="AE14" s="97">
        <v>4.5184050000000004</v>
      </c>
      <c r="AF14" s="172">
        <f t="shared" si="6"/>
        <v>71.099999999999994</v>
      </c>
      <c r="AG14" s="172">
        <f t="shared" si="7"/>
        <v>4.5184050000000004</v>
      </c>
      <c r="AH14" s="97">
        <f t="shared" si="1"/>
        <v>-9.7645076083262769E-2</v>
      </c>
      <c r="AI14" s="98">
        <v>0.17168010054905442</v>
      </c>
      <c r="AJ14" s="98">
        <v>2.2553365059120933E-2</v>
      </c>
      <c r="AK14" s="98">
        <v>2.9724230214749642E-2</v>
      </c>
      <c r="AL14" s="98">
        <v>0.39512125004321852</v>
      </c>
      <c r="AM14" s="96"/>
      <c r="AN14" s="96"/>
      <c r="AO14" s="96"/>
      <c r="AP14" s="96"/>
      <c r="AX14" s="171"/>
      <c r="AY14" s="205"/>
      <c r="AZ14" s="225" t="s">
        <v>1091</v>
      </c>
      <c r="BA14" s="215">
        <v>-311.81367999999998</v>
      </c>
      <c r="BB14" s="215">
        <v>-312.45296000000002</v>
      </c>
      <c r="BC14" s="215">
        <v>-302.88387999999998</v>
      </c>
      <c r="BD14" s="215">
        <v>-318.44382000000002</v>
      </c>
      <c r="BE14" s="216">
        <v>-309.29521999999997</v>
      </c>
      <c r="BF14" s="215">
        <v>-318.08924000000002</v>
      </c>
      <c r="BG14" s="215">
        <v>-280.34559999999999</v>
      </c>
      <c r="BH14" s="216">
        <v>-304.49337000000003</v>
      </c>
      <c r="BI14" s="216">
        <v>-324.97624999999999</v>
      </c>
      <c r="BJ14" s="215">
        <v>-260.65123</v>
      </c>
      <c r="CI14" s="363"/>
      <c r="CJ14" s="518" t="str">
        <f>IF(CJ8&lt;&gt;"",IF(FH_info!M2="kr",LOWER(CJ9)&amp;"에 속하며,",IF(FH_info!M2="en","Belong to " &amp; LOWER(CJ9) &amp; ",",IF(FH_info!M2="cn"," " &amp; LOWER(CJ9)&amp;","))),"")</f>
        <v>정상/휴식 집단에 속하며,</v>
      </c>
      <c r="CK14" s="363"/>
      <c r="CM14" s="514" t="s">
        <v>2198</v>
      </c>
      <c r="CN14" s="227"/>
      <c r="CO14" s="227"/>
      <c r="CP14" s="227"/>
      <c r="CQ14" s="227"/>
      <c r="CR14" s="227"/>
      <c r="CS14" s="227"/>
      <c r="CT14" s="227"/>
      <c r="CU14" s="227"/>
      <c r="CV14" s="227"/>
      <c r="CW14" s="227"/>
      <c r="CX14" s="227"/>
      <c r="CY14" s="460"/>
      <c r="DA14" s="224" t="s">
        <v>1205</v>
      </c>
      <c r="DB14" s="275">
        <v>55.671481481481479</v>
      </c>
      <c r="DC14" s="276">
        <v>11.846807214463485</v>
      </c>
      <c r="DD14" s="275">
        <v>54.846249999999927</v>
      </c>
      <c r="DE14" s="276">
        <v>30.324489795918304</v>
      </c>
      <c r="DF14" s="277">
        <v>-6.9658555806837691E-2</v>
      </c>
      <c r="DG14" s="278">
        <v>-2.1395631098493473</v>
      </c>
      <c r="DH14" s="257">
        <v>1</v>
      </c>
      <c r="DI14" s="296">
        <f>M!B18*100</f>
        <v>0</v>
      </c>
      <c r="DJ14" s="265">
        <f t="shared" si="8"/>
        <v>-4.6992814581732612</v>
      </c>
      <c r="DK14" s="279">
        <f t="shared" si="9"/>
        <v>21.433408218115709</v>
      </c>
      <c r="DL14" s="280">
        <f t="shared" si="10"/>
        <v>6.5521580227461058</v>
      </c>
    </row>
    <row r="15" spans="2:119" ht="24.75" customHeight="1" thickBot="1">
      <c r="B15" s="28"/>
      <c r="C15" s="19"/>
      <c r="D15" s="19"/>
      <c r="E15" s="19"/>
      <c r="F15" s="19"/>
      <c r="G15" s="1068"/>
      <c r="H15" s="1069"/>
      <c r="I15" s="1069"/>
      <c r="J15" s="1069"/>
      <c r="K15" s="1070"/>
      <c r="L15" s="513">
        <f>IF(M!B13="","",IF(N15&lt;U15,2,IF(N15&lt;V15,2,IF(N15&lt;W15,3,IF(N15&lt;X15,4,4)))))</f>
        <v>3</v>
      </c>
      <c r="M15" s="162" t="str">
        <f>lang!B22</f>
        <v>억제</v>
      </c>
      <c r="N15" s="48">
        <f>IF(M!B13="","",M!B13*1)</f>
        <v>24.653199999999998</v>
      </c>
      <c r="O15" s="48">
        <f>M!C13*1</f>
        <v>0</v>
      </c>
      <c r="P15" s="48">
        <f>M!D13*1</f>
        <v>0</v>
      </c>
      <c r="Q15" s="48">
        <f>M!E13*1</f>
        <v>10</v>
      </c>
      <c r="R15" s="48">
        <f>IF(M!B13="","",M!F13*1)</f>
        <v>0</v>
      </c>
      <c r="S15" s="48">
        <f>M!G13*1</f>
        <v>25</v>
      </c>
      <c r="T15" s="48">
        <f>IF(M!B13="","",M!H13*1)</f>
        <v>0</v>
      </c>
      <c r="U15" s="512">
        <v>15</v>
      </c>
      <c r="V15" s="512">
        <v>15</v>
      </c>
      <c r="W15" s="512">
        <v>25</v>
      </c>
      <c r="X15" s="512">
        <v>25</v>
      </c>
      <c r="Y15" s="126" t="str">
        <f>IF(M!B13="","",IF(N15&lt;U15,lang!B$209,IF(N15&lt;V15,lang!B$209,IF(N15&lt;W15,lang!B$208,IF(N15&lt;X15,lang!B$208,lang!B$207)))))</f>
        <v>보통</v>
      </c>
      <c r="Z15" s="97">
        <v>18</v>
      </c>
      <c r="AA15" s="97">
        <v>2.9507400000000001</v>
      </c>
      <c r="AB15" s="97">
        <v>18.559999999999999</v>
      </c>
      <c r="AC15" s="97">
        <v>2.9306239999999999</v>
      </c>
      <c r="AD15" s="97">
        <v>19.899999999999999</v>
      </c>
      <c r="AE15" s="97">
        <v>3.1939499999999996</v>
      </c>
      <c r="AF15" s="172">
        <f t="shared" si="6"/>
        <v>19.899999999999999</v>
      </c>
      <c r="AG15" s="172">
        <f t="shared" si="7"/>
        <v>3.1939499999999996</v>
      </c>
      <c r="AH15" s="97">
        <f t="shared" si="1"/>
        <v>1.4881886065843235</v>
      </c>
      <c r="AI15" s="98">
        <v>-8.3250321124619289E-2</v>
      </c>
      <c r="AJ15" s="98">
        <v>-0.44690513063775733</v>
      </c>
      <c r="AK15" s="98">
        <v>0.12052818186953573</v>
      </c>
      <c r="AL15" s="98">
        <v>-2.4174505446491225E-2</v>
      </c>
      <c r="AM15" s="96"/>
      <c r="AN15" s="96"/>
      <c r="AO15" s="96"/>
      <c r="AP15" s="96"/>
      <c r="AX15" s="171"/>
      <c r="AY15" s="50">
        <f>SUM(AY7:AY14)</f>
        <v>190.39419999999998</v>
      </c>
      <c r="CE15" t="s">
        <v>1565</v>
      </c>
      <c r="CG15" s="421" t="str">
        <f>IF(CG8&lt;&gt;"",IF(FH_info!M2="kr",CG16,IF(FH_info!M2="en",CG17,IF(FH_info!M2="cn",CG18))),"")</f>
        <v>정상/휴식 집단에 속하며,</v>
      </c>
      <c r="CI15" s="168" t="s">
        <v>1567</v>
      </c>
      <c r="CJ15" s="363"/>
      <c r="CK15" s="363"/>
      <c r="CM15" s="242" t="s">
        <v>1173</v>
      </c>
      <c r="CN15" s="227" t="str">
        <f>lang!B283</f>
        <v>양호 집단</v>
      </c>
      <c r="CO15" s="227" t="str">
        <f>lang!B283</f>
        <v>양호 집단</v>
      </c>
      <c r="CP15" s="227" t="str">
        <f>lang!B283</f>
        <v>양호 집단</v>
      </c>
      <c r="CQ15" s="227" t="str">
        <f>lang!B283</f>
        <v>양호 집단</v>
      </c>
      <c r="CR15" s="227" t="str">
        <f>lang!B285</f>
        <v>힐링/치유 집단</v>
      </c>
      <c r="CS15" s="227" t="str">
        <f>lang!B284</f>
        <v>주의 집단</v>
      </c>
      <c r="CT15" s="227" t="str">
        <f>lang!B284</f>
        <v>주의 집단</v>
      </c>
      <c r="CU15" s="227" t="str">
        <f>lang!B284</f>
        <v>주의 집단</v>
      </c>
      <c r="CV15" s="227" t="str">
        <f>lang!B284</f>
        <v>주의 집단</v>
      </c>
      <c r="CW15" s="227" t="str">
        <f>lang!B285</f>
        <v>힐링/치유 집단</v>
      </c>
      <c r="CX15" s="227" t="str">
        <f>lang!B285</f>
        <v>힐링/치유 집단</v>
      </c>
      <c r="CY15" s="227" t="str">
        <f>lang!B285</f>
        <v>힐링/치유 집단</v>
      </c>
      <c r="DH15" s="1"/>
      <c r="DK15" s="281">
        <f>IF(SUM($DI$7:$DI$14)&gt;0,SUM(DK7:DK14),0)</f>
        <v>56.25143751493971</v>
      </c>
      <c r="DL15" s="281">
        <f>IF(SUM($DI$7:$DI$14)&gt;0,SUM(DL7:DL14),0)</f>
        <v>57.997064465595543</v>
      </c>
      <c r="DM15" t="s">
        <v>1206</v>
      </c>
    </row>
    <row r="16" spans="2:119" ht="24.75" customHeight="1" thickBot="1">
      <c r="B16" s="20"/>
      <c r="C16"/>
      <c r="D16"/>
      <c r="E16"/>
      <c r="F16"/>
      <c r="G16" s="1071"/>
      <c r="H16" s="827"/>
      <c r="I16" s="827"/>
      <c r="J16" s="827"/>
      <c r="K16" s="828"/>
      <c r="L16" s="1">
        <f>IF(M!B14="","",IF(N16&lt;U16,1,IF(N16&lt;V16,2,IF(N16&lt;W16,3,IF(N16&lt;X16,4,5)))))</f>
        <v>2</v>
      </c>
      <c r="M16" s="162" t="str">
        <f>lang!B23</f>
        <v>신경성</v>
      </c>
      <c r="N16" s="370">
        <f>IF(M!B14="","",IF(M!B14&gt;100, 100, M!B14*1))</f>
        <v>16.644100000000002</v>
      </c>
      <c r="O16" s="48">
        <f>M!C14*1</f>
        <v>0</v>
      </c>
      <c r="P16" s="48">
        <f>M!D14*1</f>
        <v>0</v>
      </c>
      <c r="Q16" s="48">
        <f>M!E14*1</f>
        <v>10</v>
      </c>
      <c r="R16" s="48">
        <f>IF(M!B14="","",M!F14*1)</f>
        <v>0</v>
      </c>
      <c r="S16" s="48">
        <f>M!G14*1</f>
        <v>50</v>
      </c>
      <c r="T16" s="48">
        <f>IF(M!B14="","",M!H14*1)</f>
        <v>0</v>
      </c>
      <c r="U16" s="125">
        <v>10</v>
      </c>
      <c r="V16" s="125">
        <v>20</v>
      </c>
      <c r="W16" s="125">
        <v>40</v>
      </c>
      <c r="X16" s="125">
        <v>50</v>
      </c>
      <c r="Y16" s="126" t="str">
        <f>IF(M!B14="","",IF(N16&lt;U16,lang!B$210,IF(N16&lt;V16,lang!B$211,IF(N16&lt;W16,lang!B$212,IF(N16&lt;X16,lang!B$213,lang!B$214)))))</f>
        <v>낮음</v>
      </c>
      <c r="Z16" s="97">
        <v>29.2</v>
      </c>
      <c r="AA16" s="97">
        <v>10.257667999999999</v>
      </c>
      <c r="AB16" s="97">
        <v>29.26</v>
      </c>
      <c r="AC16" s="97">
        <v>4.0203240000000005</v>
      </c>
      <c r="AD16" s="97">
        <v>33.200000000000003</v>
      </c>
      <c r="AE16" s="97">
        <v>5.38504</v>
      </c>
      <c r="AF16" s="172">
        <f t="shared" si="6"/>
        <v>33.200000000000003</v>
      </c>
      <c r="AG16" s="172">
        <f t="shared" si="7"/>
        <v>5.38504</v>
      </c>
      <c r="AH16" s="97">
        <f t="shared" si="1"/>
        <v>-3.0744247025091735</v>
      </c>
      <c r="AI16" s="98">
        <v>-5.8734085463662121E-2</v>
      </c>
      <c r="AJ16" s="98">
        <v>-0.42054967787539155</v>
      </c>
      <c r="AK16" s="98">
        <v>-5.3564224025119218E-3</v>
      </c>
      <c r="AL16" s="98">
        <v>5.9575396609615361E-2</v>
      </c>
      <c r="AM16" s="96"/>
      <c r="AN16" s="96"/>
      <c r="AO16" s="96"/>
      <c r="AP16" s="96"/>
      <c r="AX16" s="171"/>
      <c r="CE16" t="s">
        <v>1366</v>
      </c>
      <c r="CG16" t="str">
        <f>LOWER(CG9)&amp;"에 속하며,"</f>
        <v>정상/휴식 집단에 속하며,</v>
      </c>
      <c r="CI16" s="519" t="s">
        <v>1173</v>
      </c>
      <c r="CJ16" s="517" t="str">
        <f>IF(CJ8&lt;&gt;"",HLOOKUP(CJ8,$CN$8:$CY$17,8,FALSE),"")</f>
        <v>양호 집단</v>
      </c>
      <c r="CK16" s="205" t="str">
        <f>IF(CK8&lt;&gt;"",HLOOKUP(CK8,$CN$8:$CY$17,8,FALSE),"")</f>
        <v>양호 집단</v>
      </c>
      <c r="CM16" s="242" t="s">
        <v>1174</v>
      </c>
      <c r="CN16" s="318" t="str">
        <f>lang!B286</f>
        <v>양호 (G1)</v>
      </c>
      <c r="CO16" s="318" t="str">
        <f>lang!B287</f>
        <v>양호 (G1)</v>
      </c>
      <c r="CP16" s="318" t="str">
        <f>lang!B288</f>
        <v>양호 (G1)</v>
      </c>
      <c r="CQ16" s="318" t="str">
        <f>lang!B289</f>
        <v>양호 (G1)</v>
      </c>
      <c r="CR16" s="318" t="str">
        <f>lang!B290</f>
        <v>충동 상태 (R3)</v>
      </c>
      <c r="CS16" s="318" t="str">
        <f>lang!B291</f>
        <v>주의 (Y1)</v>
      </c>
      <c r="CT16" s="318" t="str">
        <f>lang!B292</f>
        <v>주의 (Y1)</v>
      </c>
      <c r="CU16" s="318" t="str">
        <f>lang!B293</f>
        <v>주의 (Y1)</v>
      </c>
      <c r="CV16" s="318" t="str">
        <f>lang!B294</f>
        <v>주의 (Y1)</v>
      </c>
      <c r="CW16" s="318" t="str">
        <f>lang!B295</f>
        <v>무기력 상태 (R2)</v>
      </c>
      <c r="CX16" s="318" t="str">
        <f>lang!B296</f>
        <v>우울 상태 (R1)</v>
      </c>
      <c r="CY16" s="318" t="str">
        <f>lang!B297</f>
        <v>화불쾌 상태 (R4)</v>
      </c>
      <c r="DH16" s="1"/>
      <c r="DK16" s="281">
        <f>IF(DK15&gt;0,1/DK15,0)</f>
        <v>1.7777323463678808E-2</v>
      </c>
      <c r="DL16" s="281">
        <f>IF(DL15&gt;0,1/DL15,0)</f>
        <v>1.7242251986619259E-2</v>
      </c>
      <c r="DM16" t="s">
        <v>1207</v>
      </c>
    </row>
    <row r="17" spans="2:117" ht="21" customHeight="1" thickBot="1">
      <c r="B17" s="20"/>
      <c r="C17"/>
      <c r="D17"/>
      <c r="E17"/>
      <c r="F17"/>
      <c r="G17" s="1071"/>
      <c r="H17" s="827"/>
      <c r="I17" s="827"/>
      <c r="J17" s="827"/>
      <c r="K17" s="828"/>
      <c r="M17" s="163" t="str">
        <f>lang!B7</f>
        <v>긍정감정</v>
      </c>
      <c r="N17" s="54">
        <f>SUM(N11:N14)/4</f>
        <v>55.927025</v>
      </c>
      <c r="O17" s="16">
        <f>N17/(N17+N18+N19)</f>
        <v>0.60540924534965379</v>
      </c>
      <c r="P17" s="54">
        <f>SUM(P11:P14)/4</f>
        <v>0</v>
      </c>
      <c r="Q17" s="16" t="e">
        <f>P17/(P17+P18+P19)</f>
        <v>#DIV/0!</v>
      </c>
      <c r="R17" s="11"/>
      <c r="S17" s="11"/>
      <c r="T17" s="11"/>
      <c r="U17" s="11"/>
      <c r="V17" s="11"/>
      <c r="W17" s="11"/>
      <c r="X17" s="11"/>
      <c r="Y17" s="11"/>
      <c r="Z17" s="11"/>
      <c r="AA17" s="11"/>
      <c r="AB17" s="11"/>
      <c r="AC17" s="11"/>
      <c r="AD17" s="11"/>
      <c r="AE17" s="11"/>
      <c r="AX17" s="171"/>
      <c r="CE17" t="s">
        <v>1367</v>
      </c>
      <c r="CG17" t="str">
        <f>"Belong to " &amp; LOWER(CG9) &amp; ","</f>
        <v>Belong to 정상/휴식 집단,</v>
      </c>
      <c r="CI17" s="519" t="s">
        <v>1174</v>
      </c>
      <c r="CJ17" s="517" t="str">
        <f>IF(CJ8&lt;&gt;"",HLOOKUP(CJ8,$CN$8:$CY$17,9,FALSE),"")</f>
        <v>양호 (G1)</v>
      </c>
      <c r="CK17" s="205" t="str">
        <f>IF(CK8&lt;&gt;"",HLOOKUP(CK8,$CN$8:$CY$17,9,FALSE),"")</f>
        <v>양호 (G1)</v>
      </c>
      <c r="CM17" s="242" t="s">
        <v>1175</v>
      </c>
      <c r="CN17" s="318" t="str">
        <f>lang!B298</f>
        <v>양호 상태입니다.</v>
      </c>
      <c r="CO17" s="318" t="str">
        <f>lang!B299</f>
        <v>양호 상태입니다.</v>
      </c>
      <c r="CP17" s="318" t="str">
        <f>lang!B300</f>
        <v>양호 상태입니다.</v>
      </c>
      <c r="CQ17" s="318" t="str">
        <f>lang!B301</f>
        <v>양호 상태입니다.</v>
      </c>
      <c r="CR17" s="318" t="str">
        <f>lang!B302</f>
        <v>충동 상태입니다.</v>
      </c>
      <c r="CS17" s="318" t="str">
        <f>lang!B303</f>
        <v>주의 상태입니다.</v>
      </c>
      <c r="CT17" s="318" t="str">
        <f>lang!B304</f>
        <v>주의 상태입니다.</v>
      </c>
      <c r="CU17" s="318" t="str">
        <f>lang!B305</f>
        <v>주의 상태입니다.</v>
      </c>
      <c r="CV17" s="318" t="str">
        <f>lang!B306</f>
        <v>주의 상태입니다.</v>
      </c>
      <c r="CW17" s="318" t="str">
        <f>lang!B307</f>
        <v>무기력 상태입니다.</v>
      </c>
      <c r="CX17" s="318" t="str">
        <f>lang!B308</f>
        <v>우울 상태입니다.</v>
      </c>
      <c r="CY17" s="318" t="str">
        <f>lang!B309</f>
        <v>화불쾌 상태입니다.</v>
      </c>
      <c r="DH17" s="1"/>
      <c r="DK17" s="282">
        <f>IF(SUM(DK16:DL16)&gt;0,DK16/(DK16+DL16),0)</f>
        <v>0.50763960542324327</v>
      </c>
      <c r="DL17" s="283"/>
      <c r="DM17" s="284" t="s">
        <v>1208</v>
      </c>
    </row>
    <row r="18" spans="2:117" ht="21" customHeight="1">
      <c r="B18" s="20"/>
      <c r="C18"/>
      <c r="D18"/>
      <c r="E18"/>
      <c r="F18"/>
      <c r="G18" s="1071"/>
      <c r="H18" s="827"/>
      <c r="I18" s="827"/>
      <c r="J18" s="827"/>
      <c r="K18" s="828"/>
      <c r="M18" s="163" t="str">
        <f>lang!B8</f>
        <v>부정감정</v>
      </c>
      <c r="N18" s="14">
        <f>SUM(N7:N10)/4</f>
        <v>15.8032</v>
      </c>
      <c r="O18" s="16">
        <f>N18/(N17+N18+N19)</f>
        <v>0.17106941386761854</v>
      </c>
      <c r="P18" s="14">
        <f>SUM(P7:P10)/4</f>
        <v>0</v>
      </c>
      <c r="Q18" s="16" t="e">
        <f>P18/(P17+P18+P19)</f>
        <v>#DIV/0!</v>
      </c>
      <c r="R18" s="11"/>
      <c r="S18" s="11"/>
      <c r="T18" s="11"/>
      <c r="U18" s="11"/>
      <c r="V18" s="11"/>
      <c r="W18" s="11"/>
      <c r="X18" s="11"/>
      <c r="Y18" s="11"/>
      <c r="AX18" s="171"/>
      <c r="CE18" s="49" t="s">
        <v>68</v>
      </c>
      <c r="CF18" s="49"/>
      <c r="CG18" t="str">
        <f>" " &amp; LOWER(CG9)&amp;","</f>
        <v xml:space="preserve"> 정상/휴식 집단,</v>
      </c>
      <c r="CI18" s="519" t="s">
        <v>1175</v>
      </c>
      <c r="CJ18" s="517" t="str">
        <f>IF(CJ8&lt;&gt;"",HLOOKUP(CJ8,$CN$8:$CY$17,10,FALSE),"")</f>
        <v>양호 상태입니다.</v>
      </c>
      <c r="CK18" s="205" t="str">
        <f>IF(CK8&lt;&gt;"",HLOOKUP(CK8,$CN$8:$CY$17,10,FALSE),"")</f>
        <v>양호 상태입니다.</v>
      </c>
      <c r="CM18" s="242" t="s">
        <v>1176</v>
      </c>
      <c r="CN18" s="515"/>
      <c r="CO18" s="515"/>
      <c r="CP18" s="515"/>
      <c r="CQ18" s="515"/>
      <c r="CR18" s="515"/>
      <c r="CS18" s="515"/>
      <c r="CT18" s="515"/>
      <c r="CU18" s="515"/>
      <c r="CV18" s="515"/>
      <c r="CW18" s="515"/>
      <c r="CX18" s="515"/>
      <c r="CY18" s="515"/>
      <c r="DH18" s="1"/>
    </row>
    <row r="19" spans="2:117" ht="21" customHeight="1">
      <c r="B19" s="20"/>
      <c r="C19"/>
      <c r="D19"/>
      <c r="E19"/>
      <c r="F19"/>
      <c r="G19" s="1071"/>
      <c r="H19" s="827"/>
      <c r="I19" s="827"/>
      <c r="J19" s="827"/>
      <c r="K19" s="828"/>
      <c r="M19" s="163" t="str">
        <f>lang!B9</f>
        <v>생리감정</v>
      </c>
      <c r="N19" s="14">
        <f>(N15+N16)/2</f>
        <v>20.64865</v>
      </c>
      <c r="O19" s="16">
        <f>N19/(N17+N18+N19)</f>
        <v>0.22352134078272765</v>
      </c>
      <c r="P19" s="14">
        <f>(P15+P16)/2</f>
        <v>0</v>
      </c>
      <c r="Q19" s="16" t="e">
        <f>P19/(P17+P18+P19)</f>
        <v>#DIV/0!</v>
      </c>
      <c r="R19" s="11"/>
      <c r="S19" s="11"/>
      <c r="T19" s="11"/>
      <c r="U19" s="15"/>
      <c r="V19" s="15"/>
      <c r="W19" s="15"/>
      <c r="X19" s="15"/>
      <c r="Y19" s="15"/>
      <c r="CI19" s="519" t="s">
        <v>1176</v>
      </c>
      <c r="CJ19" s="517" t="str">
        <f>IF(CJ8&lt;&gt;"",HLOOKUP(CJ8,$CN$8:$CY$17,5,FALSE),"")</f>
        <v>뇌 피로도 수준이 평균입니다. 에너지가 낮아 정적이고 지금 하는 일에 집중을 잘하고 있습니다. 일에 만족도를 높이기 위해선 신체적인 활력에너지를 높여주면 좋습니다.</v>
      </c>
      <c r="CK19" s="205" t="str">
        <f>IF(CK8&lt;&gt;"",HLOOKUP(CK8,$CN$8:$CY$17,5,FALSE),"")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row>
    <row r="20" spans="2:117" ht="21" customHeight="1">
      <c r="B20" s="20"/>
      <c r="C20"/>
      <c r="D20"/>
      <c r="E20"/>
      <c r="F20"/>
      <c r="G20" s="1071"/>
      <c r="H20" s="827"/>
      <c r="I20" s="827"/>
      <c r="J20" s="827"/>
      <c r="K20" s="828"/>
      <c r="M20" s="163"/>
      <c r="N20" s="14"/>
      <c r="O20" s="16"/>
      <c r="P20" s="14"/>
      <c r="Q20" s="16"/>
      <c r="R20" s="11"/>
      <c r="S20" s="11"/>
      <c r="T20" s="11"/>
      <c r="U20" s="15"/>
      <c r="V20" s="15"/>
      <c r="W20" s="15"/>
      <c r="X20" s="15"/>
      <c r="CJ20" s="517" t="str">
        <f>IF(CJ8&lt;&gt;"",IF(FH_info!M2="kr",LOWER(CJ16)&amp;"에 속하며,",IF(FH_info!M2="en","Belong to " &amp; LOWER(CJ16) &amp; ",",IF(FH_info!M2="cn"," " &amp; LOWER(CJ16)&amp;","))),"")</f>
        <v>양호 집단에 속하며,</v>
      </c>
    </row>
    <row r="21" spans="2:117" ht="21" customHeight="1">
      <c r="B21" s="20"/>
      <c r="C21"/>
      <c r="D21"/>
      <c r="E21"/>
      <c r="F21"/>
      <c r="G21" s="1071"/>
      <c r="H21" s="827"/>
      <c r="I21" s="827"/>
      <c r="J21" s="827"/>
      <c r="K21" s="828"/>
      <c r="M21" s="15"/>
      <c r="N21" s="14"/>
      <c r="O21" s="16"/>
      <c r="P21" s="16"/>
      <c r="Q21"/>
      <c r="R21" s="11"/>
      <c r="S21" s="11"/>
      <c r="T21" s="11"/>
      <c r="U21" s="15"/>
      <c r="CN21">
        <v>1</v>
      </c>
      <c r="CO21">
        <v>2</v>
      </c>
      <c r="CP21">
        <v>3</v>
      </c>
      <c r="CQ21">
        <v>4</v>
      </c>
      <c r="CR21">
        <v>8</v>
      </c>
      <c r="CS21">
        <v>9</v>
      </c>
      <c r="CT21">
        <v>7</v>
      </c>
      <c r="CU21">
        <v>6</v>
      </c>
      <c r="CV21">
        <v>12</v>
      </c>
      <c r="CW21">
        <v>5</v>
      </c>
      <c r="CX21">
        <v>10</v>
      </c>
      <c r="CY21">
        <v>11</v>
      </c>
    </row>
    <row r="22" spans="2:117" ht="21.75" customHeight="1" thickBot="1">
      <c r="B22" s="21"/>
      <c r="C22" s="22"/>
      <c r="D22" s="22"/>
      <c r="E22" s="22"/>
      <c r="F22" s="22"/>
      <c r="G22" s="1072"/>
      <c r="H22" s="1073"/>
      <c r="I22" s="1073"/>
      <c r="J22" s="1073"/>
      <c r="K22" s="1074"/>
      <c r="M22" s="12" t="str">
        <f>FH_info!X2</f>
        <v>1</v>
      </c>
      <c r="N22" s="12"/>
      <c r="O22" s="12"/>
      <c r="P22" s="12"/>
      <c r="Q22" s="12"/>
      <c r="R22" s="12"/>
      <c r="S22" s="12"/>
      <c r="T22" s="12"/>
      <c r="U22" s="15"/>
      <c r="CN22" s="466" t="s">
        <v>1341</v>
      </c>
      <c r="CO22" s="466" t="s">
        <v>1342</v>
      </c>
      <c r="CP22" s="466" t="s">
        <v>1343</v>
      </c>
      <c r="CQ22" s="466" t="s">
        <v>1344</v>
      </c>
      <c r="CR22" s="467" t="s">
        <v>1083</v>
      </c>
      <c r="CS22" s="467" t="s">
        <v>1202</v>
      </c>
      <c r="CT22" s="467" t="s">
        <v>1347</v>
      </c>
      <c r="CU22" s="467" t="s">
        <v>1346</v>
      </c>
      <c r="CV22" s="468" t="s">
        <v>2093</v>
      </c>
      <c r="CW22" s="468" t="s">
        <v>2094</v>
      </c>
      <c r="CX22" s="468" t="s">
        <v>2095</v>
      </c>
      <c r="CY22" s="468" t="s">
        <v>2096</v>
      </c>
    </row>
    <row r="23" spans="2:117" ht="17.25" customHeight="1" thickBot="1">
      <c r="B23" s="1086" t="str">
        <f>lang!B5</f>
        <v>주파수 히스토그램</v>
      </c>
      <c r="C23" s="1087"/>
      <c r="D23" s="1087"/>
      <c r="E23" s="1087"/>
      <c r="F23" s="1088"/>
      <c r="G23" s="1065" t="str">
        <f>lang!B6</f>
        <v>I-E 그래프</v>
      </c>
      <c r="H23" s="1066"/>
      <c r="I23" s="1066"/>
      <c r="J23" s="1066"/>
      <c r="K23" s="1067"/>
      <c r="M23" s="11"/>
      <c r="O23" s="13"/>
      <c r="Q23"/>
      <c r="T23"/>
    </row>
    <row r="24" spans="2:117" ht="15" customHeight="1" thickBot="1">
      <c r="B24" s="33" t="str">
        <f>lang!B10</f>
        <v>평균값(Mf)</v>
      </c>
      <c r="C24" s="30">
        <f>FH_info!F2*1</f>
        <v>0</v>
      </c>
      <c r="D24" s="34" t="str">
        <f>lang!B11</f>
        <v>편차</v>
      </c>
      <c r="E24" s="1077">
        <f>FH_info!G2*1</f>
        <v>0</v>
      </c>
      <c r="F24" s="1078"/>
      <c r="G24" s="1075" t="str">
        <f>lang!B12</f>
        <v>정보(I)변화량</v>
      </c>
      <c r="H24" s="1076"/>
      <c r="I24" s="51" t="str">
        <f ca="1">CONCATENATE(info!N7,"-",info!N8)</f>
        <v>0-0</v>
      </c>
      <c r="J24" s="32" t="str">
        <f>lang!B13</f>
        <v>Kcal/분</v>
      </c>
      <c r="K24" s="31" t="str">
        <f ca="1">CONCATENATE(info!N5,"-",info!N6)</f>
        <v>0-0</v>
      </c>
      <c r="M24" s="11"/>
      <c r="O24" s="13"/>
      <c r="Q24"/>
      <c r="T24"/>
    </row>
    <row r="25" spans="2:117" ht="156.75" customHeight="1" thickBot="1">
      <c r="B25" s="1058" ph="1"/>
      <c r="C25" s="1059" ph="1"/>
      <c r="D25" s="1059" ph="1"/>
      <c r="E25" s="1060" ph="1"/>
      <c r="F25" s="29" ph="1"/>
      <c r="G25" s="1061"/>
      <c r="H25" s="1062"/>
      <c r="I25" s="1062"/>
      <c r="J25" s="1063"/>
      <c r="K25" s="1064"/>
      <c r="M25" s="11"/>
      <c r="O25" s="13"/>
      <c r="P25" s="13"/>
      <c r="Q25"/>
      <c r="T25"/>
    </row>
    <row r="26" spans="2:117" ht="15" customHeight="1" thickBot="1">
      <c r="B26" s="1041" t="str">
        <f>CONCATENATE( lang!B31," ",ROUND(100-FH_info!L2,0),"%]")</f>
        <v>외향성-심리안정성 결과 [품질 [ 0%]</v>
      </c>
      <c r="C26" s="1042"/>
      <c r="D26" s="1042"/>
      <c r="E26" s="1042"/>
      <c r="F26" s="1042"/>
      <c r="G26" s="1042"/>
      <c r="H26" s="1042"/>
      <c r="I26" s="1042"/>
      <c r="J26" s="1042"/>
      <c r="K26" s="1043"/>
      <c r="M26"/>
      <c r="O26" s="13"/>
      <c r="Q26"/>
      <c r="T26"/>
      <c r="AQ26" s="287" t="s">
        <v>2168</v>
      </c>
      <c r="CG26" s="287" t="s">
        <v>1875</v>
      </c>
    </row>
    <row r="27" spans="2:117" ht="16.8" thickBot="1">
      <c r="B27" s="1055" t="str">
        <f>lang!B32</f>
        <v>외향성</v>
      </c>
      <c r="C27" s="1056"/>
      <c r="D27" s="1057"/>
      <c r="E27" s="1041">
        <f>M!B18*100</f>
        <v>0</v>
      </c>
      <c r="F27" s="1043"/>
      <c r="G27" s="1055" t="str">
        <f>lang!B33</f>
        <v>정서안정성</v>
      </c>
      <c r="H27" s="1056"/>
      <c r="I27" s="1057"/>
      <c r="J27" s="993">
        <f>M!B19*100</f>
        <v>0</v>
      </c>
      <c r="K27" s="995"/>
      <c r="M27"/>
      <c r="Q27"/>
      <c r="T27"/>
      <c r="AQ27" s="1032" t="s">
        <v>2172</v>
      </c>
      <c r="AR27" s="1033" t="s">
        <v>2181</v>
      </c>
      <c r="AS27" s="505" t="s">
        <v>2174</v>
      </c>
      <c r="AT27" s="506" t="s">
        <v>2175</v>
      </c>
      <c r="CG27" t="s">
        <v>2097</v>
      </c>
      <c r="CJ27" s="287" t="s">
        <v>2029</v>
      </c>
    </row>
    <row r="28" spans="2:117" ht="24.75" customHeight="1">
      <c r="B28" s="1044" t="str">
        <f>lang!B34</f>
        <v>당신의 정신기능상태의 측정 결과는</v>
      </c>
      <c r="C28" s="1045"/>
      <c r="D28" s="1045"/>
      <c r="E28" s="1045"/>
      <c r="F28" s="1045"/>
      <c r="G28" s="1045"/>
      <c r="H28" s="1045"/>
      <c r="I28" s="1045"/>
      <c r="J28" s="1045"/>
      <c r="K28" s="1046"/>
      <c r="AQ28" s="1032"/>
      <c r="AR28" s="1034"/>
      <c r="AS28" s="507" t="s">
        <v>2182</v>
      </c>
      <c r="AT28" s="508" t="s">
        <v>1633</v>
      </c>
      <c r="CG28" t="s">
        <v>2098</v>
      </c>
      <c r="CJ28" t="s">
        <v>2022</v>
      </c>
    </row>
    <row r="29" spans="2:117" ht="15.75" customHeight="1">
      <c r="B29" s="24"/>
      <c r="C29" s="53" t="str">
        <f>IF(AND((M!B$15 &gt; 0),(M!B$16 &gt; 0)),"⊠","⊡")</f>
        <v>⊡</v>
      </c>
      <c r="D29" s="25" t="str">
        <f>lang!B35</f>
        <v>정상상태</v>
      </c>
      <c r="E29" s="25"/>
      <c r="F29" s="25"/>
      <c r="G29" s="25"/>
      <c r="H29" s="25"/>
      <c r="I29" s="25"/>
      <c r="J29" s="25"/>
      <c r="K29" s="26"/>
      <c r="M29"/>
      <c r="Q29"/>
      <c r="T29"/>
      <c r="W29" s="23"/>
      <c r="X29" s="23"/>
      <c r="AQ29" s="1032"/>
      <c r="AR29" s="1034"/>
      <c r="AS29" s="507" t="s">
        <v>2183</v>
      </c>
      <c r="AT29" s="509" t="s">
        <v>2178</v>
      </c>
      <c r="CG29" t="s">
        <v>2099</v>
      </c>
      <c r="CJ29" t="s">
        <v>2023</v>
      </c>
    </row>
    <row r="30" spans="2:117" ht="15.75" customHeight="1" thickBot="1">
      <c r="B30" s="27"/>
      <c r="C30" s="53" t="str">
        <f>IF(AND((M!B$15 &gt; 0),(M!B$16 &gt; 0)),"⊡","⊠")</f>
        <v>⊠</v>
      </c>
      <c r="D30" s="25" t="str">
        <f>lang!B36</f>
        <v xml:space="preserve"> 전문가 상담을 권장함</v>
      </c>
      <c r="E30" s="25"/>
      <c r="F30" s="25"/>
      <c r="G30" s="25"/>
      <c r="H30" s="25"/>
      <c r="I30" s="25"/>
      <c r="J30" s="25"/>
      <c r="K30" s="26"/>
      <c r="M30"/>
      <c r="Q30"/>
      <c r="T30"/>
      <c r="W30" s="23"/>
      <c r="X30" s="23"/>
      <c r="AQ30" s="1032"/>
      <c r="AR30" s="1034"/>
      <c r="AS30" s="510" t="s">
        <v>2184</v>
      </c>
      <c r="AT30" s="511" t="s">
        <v>1637</v>
      </c>
      <c r="CG30" t="s">
        <v>2100</v>
      </c>
      <c r="CJ30" t="s">
        <v>2024</v>
      </c>
    </row>
    <row r="31" spans="2:117" ht="21" customHeight="1">
      <c r="B31" s="1051" t="str">
        <f>lang!B37</f>
        <v>의 견</v>
      </c>
      <c r="C31" s="1052"/>
      <c r="D31" s="1053"/>
      <c r="E31" s="1053"/>
      <c r="F31" s="1053"/>
      <c r="G31" s="1053"/>
      <c r="H31" s="1053"/>
      <c r="I31" s="1053"/>
      <c r="J31" s="1053"/>
      <c r="K31" s="1054"/>
      <c r="M31"/>
      <c r="Q31"/>
      <c r="T31"/>
      <c r="W31" s="23"/>
      <c r="X31" s="23"/>
      <c r="CJ31" t="s">
        <v>2025</v>
      </c>
    </row>
    <row r="32" spans="2:117" ht="18" customHeight="1">
      <c r="B32" s="1035"/>
      <c r="C32" s="1036"/>
      <c r="D32" s="1036"/>
      <c r="E32" s="1036"/>
      <c r="F32" s="1036"/>
      <c r="G32" s="1036"/>
      <c r="H32" s="1036"/>
      <c r="I32" s="1036"/>
      <c r="J32" s="1036"/>
      <c r="K32" s="1037"/>
      <c r="M32"/>
      <c r="Q32"/>
      <c r="T32"/>
      <c r="W32" s="23"/>
      <c r="X32" s="23"/>
    </row>
    <row r="33" spans="2:91" ht="20.25" customHeight="1">
      <c r="B33" s="1035"/>
      <c r="C33" s="1036"/>
      <c r="D33" s="1036"/>
      <c r="E33" s="1036"/>
      <c r="F33" s="1036"/>
      <c r="G33" s="1036"/>
      <c r="H33" s="1036"/>
      <c r="I33" s="1036"/>
      <c r="J33" s="1036"/>
      <c r="K33" s="1037"/>
      <c r="M33"/>
      <c r="Q33"/>
      <c r="T33"/>
      <c r="W33" s="23"/>
      <c r="X33" s="23"/>
    </row>
    <row r="34" spans="2:91" ht="35.25" customHeight="1" thickBot="1">
      <c r="B34" s="1038"/>
      <c r="C34" s="1039"/>
      <c r="D34" s="1039"/>
      <c r="E34" s="1039"/>
      <c r="F34" s="1039"/>
      <c r="G34" s="1039"/>
      <c r="H34" s="1039"/>
      <c r="I34" s="1039"/>
      <c r="J34" s="1039"/>
      <c r="K34" s="1040"/>
      <c r="M34"/>
      <c r="Q34"/>
      <c r="T34"/>
      <c r="W34" s="23"/>
      <c r="X34" s="23"/>
      <c r="AQ34" s="287" t="s">
        <v>2180</v>
      </c>
    </row>
    <row r="35" spans="2:91" ht="33.6" customHeight="1" thickBot="1">
      <c r="M35"/>
      <c r="Q35"/>
      <c r="T35"/>
      <c r="U35" s="287" t="s">
        <v>2168</v>
      </c>
      <c r="W35" s="23"/>
      <c r="X35" s="23"/>
      <c r="Y35" t="s">
        <v>2169</v>
      </c>
      <c r="AQ35" s="1032" t="s">
        <v>2172</v>
      </c>
      <c r="AR35" s="1033" t="s">
        <v>2173</v>
      </c>
      <c r="AS35" s="505" t="s">
        <v>2174</v>
      </c>
      <c r="AT35" s="506" t="s">
        <v>2175</v>
      </c>
      <c r="CJ35" s="287" t="s">
        <v>2030</v>
      </c>
    </row>
    <row r="36" spans="2:91" ht="16.8" thickBot="1">
      <c r="M36" s="15"/>
      <c r="N36" s="14"/>
      <c r="O36" s="16"/>
      <c r="P36" s="14"/>
      <c r="Q36"/>
      <c r="T36"/>
      <c r="V36" s="87" t="s">
        <v>223</v>
      </c>
      <c r="W36" s="15" t="s">
        <v>1027</v>
      </c>
      <c r="X36" s="15" t="s">
        <v>1028</v>
      </c>
      <c r="Y36" s="88" t="s">
        <v>224</v>
      </c>
      <c r="AQ36" s="1032"/>
      <c r="AR36" s="1034"/>
      <c r="AS36" s="507" t="s">
        <v>2176</v>
      </c>
      <c r="AT36" s="508" t="s">
        <v>1633</v>
      </c>
      <c r="CJ36" t="s">
        <v>2020</v>
      </c>
    </row>
    <row r="37" spans="2:91" ht="16.8" thickBot="1">
      <c r="T37"/>
      <c r="U37" t="s">
        <v>1110</v>
      </c>
      <c r="V37" s="127" t="s">
        <v>225</v>
      </c>
      <c r="W37" s="125">
        <v>20</v>
      </c>
      <c r="X37" s="125">
        <v>50</v>
      </c>
      <c r="Y37" s="126" t="str">
        <f>IF(N37&lt;W37,lang!B$209,IF(N37&gt;=W37,IF(N37&lt;=X37,lang!B$208,lang!B$207)))</f>
        <v>낮음</v>
      </c>
      <c r="AQ37" s="1032"/>
      <c r="AR37" s="1034"/>
      <c r="AS37" s="507" t="s">
        <v>2177</v>
      </c>
      <c r="AT37" s="509" t="s">
        <v>2178</v>
      </c>
      <c r="CJ37" t="s">
        <v>2021</v>
      </c>
    </row>
    <row r="38" spans="2:91" ht="16.8" thickBot="1">
      <c r="T38"/>
      <c r="U38" t="s">
        <v>1111</v>
      </c>
      <c r="V38" s="128" t="s">
        <v>226</v>
      </c>
      <c r="W38" s="125">
        <v>20</v>
      </c>
      <c r="X38" s="125">
        <v>40</v>
      </c>
      <c r="Y38" s="126" t="str">
        <f>IF(N38&lt;W38,lang!B$209,IF(N38&gt;=W38,IF(N38&lt;=X38,lang!B$208,lang!B$207)))</f>
        <v>낮음</v>
      </c>
      <c r="AQ38" s="1032"/>
      <c r="AR38" s="1034"/>
      <c r="AS38" s="510" t="s">
        <v>2179</v>
      </c>
      <c r="AT38" s="511" t="s">
        <v>1637</v>
      </c>
      <c r="CJ38" t="s">
        <v>2026</v>
      </c>
    </row>
    <row r="39" spans="2:91" ht="16.8" thickBot="1">
      <c r="T39"/>
      <c r="U39" t="s">
        <v>1112</v>
      </c>
      <c r="V39" s="128" t="s">
        <v>227</v>
      </c>
      <c r="W39" s="125">
        <v>15</v>
      </c>
      <c r="X39" s="125">
        <v>40</v>
      </c>
      <c r="Y39" s="126" t="str">
        <f>IF(N39&lt;W39,lang!B$209,IF(N39&gt;=W39,IF(N39&lt;=X39,lang!B$208,lang!B$207)))</f>
        <v>낮음</v>
      </c>
    </row>
    <row r="40" spans="2:91" ht="16.8" thickBot="1">
      <c r="T40"/>
      <c r="U40" t="s">
        <v>1113</v>
      </c>
      <c r="V40" s="128" t="s">
        <v>225</v>
      </c>
      <c r="W40" s="125">
        <v>20</v>
      </c>
      <c r="X40" s="125">
        <v>50</v>
      </c>
      <c r="Y40" s="126" t="str">
        <f>IF(N40&lt;W40,lang!B$209,IF(N40&gt;=W40,IF(N40&lt;=X40,lang!B$208,lang!B$207)))</f>
        <v>낮음</v>
      </c>
      <c r="CJ40" t="s">
        <v>2027</v>
      </c>
    </row>
    <row r="41" spans="2:91" ht="16.8" thickBot="1">
      <c r="T41"/>
      <c r="U41" t="s">
        <v>1114</v>
      </c>
      <c r="V41" s="128" t="s">
        <v>228</v>
      </c>
      <c r="W41" s="125">
        <v>40</v>
      </c>
      <c r="X41" s="125">
        <v>80</v>
      </c>
      <c r="Y41" s="126" t="str">
        <f>IF(N41&lt;W41,lang!B$209,IF(N41&gt;=W41,IF(N41&lt;=X41,lang!B$208,lang!B$207)))</f>
        <v>낮음</v>
      </c>
      <c r="CJ41" t="s">
        <v>2028</v>
      </c>
    </row>
    <row r="42" spans="2:91" ht="16.8" thickBot="1">
      <c r="T42"/>
      <c r="U42" t="s">
        <v>1115</v>
      </c>
      <c r="V42" s="128" t="s">
        <v>229</v>
      </c>
      <c r="W42" s="125">
        <v>50</v>
      </c>
      <c r="X42" s="125">
        <v>80</v>
      </c>
      <c r="Y42" s="126" t="str">
        <f>IF(N42&lt;W42,lang!B$209,IF(N42&gt;=W42,IF(N42&lt;=X42,lang!B$208,lang!B$207)))</f>
        <v>낮음</v>
      </c>
    </row>
    <row r="43" spans="2:91" ht="16.8" thickBot="1">
      <c r="T43"/>
      <c r="U43" t="s">
        <v>1116</v>
      </c>
      <c r="V43" s="128" t="s">
        <v>226</v>
      </c>
      <c r="W43" s="125">
        <v>20</v>
      </c>
      <c r="X43" s="125">
        <v>40</v>
      </c>
      <c r="Y43" s="126" t="str">
        <f>IF(N43&lt;W43,lang!B$209,IF(N43&gt;=W43,IF(N43&lt;=X43,lang!B$208,lang!B$207)))</f>
        <v>낮음</v>
      </c>
    </row>
    <row r="44" spans="2:91" ht="16.8" thickBot="1">
      <c r="T44"/>
      <c r="U44" t="s">
        <v>1117</v>
      </c>
      <c r="V44" s="128" t="s">
        <v>230</v>
      </c>
      <c r="W44" s="125">
        <v>50</v>
      </c>
      <c r="X44" s="125">
        <v>80</v>
      </c>
      <c r="Y44" s="126" t="str">
        <f>IF(N44&lt;W44,lang!B$209,IF(N44&gt;=W44,IF(N44&lt;=X44,lang!B$208,lang!B$207)))</f>
        <v>낮음</v>
      </c>
    </row>
    <row r="45" spans="2:91" ht="16.8" thickBot="1">
      <c r="T45"/>
      <c r="U45" t="s">
        <v>1118</v>
      </c>
      <c r="V45" s="129" t="s">
        <v>248</v>
      </c>
      <c r="W45" s="125">
        <v>15</v>
      </c>
      <c r="X45" s="125">
        <v>25</v>
      </c>
      <c r="Y45" s="126" t="str">
        <f>IF(N45&lt;W45,lang!B$209,IF(N45&gt;=W45,IF(N45&lt;=X45,lang!B$208,lang!B$207)))</f>
        <v>낮음</v>
      </c>
    </row>
    <row r="46" spans="2:91">
      <c r="T46"/>
      <c r="U46" t="s">
        <v>1119</v>
      </c>
      <c r="V46" s="128" t="s">
        <v>231</v>
      </c>
      <c r="W46" s="125">
        <v>10</v>
      </c>
      <c r="X46" s="125">
        <v>50</v>
      </c>
      <c r="Y46" s="126" t="str">
        <f>IF(N46&lt;W46,lang!B$209,IF(N46&gt;=W46,IF(N46&lt;=X46,lang!B$208,lang!B$207)))</f>
        <v>낮음</v>
      </c>
      <c r="CJ46" s="287" t="s">
        <v>2101</v>
      </c>
      <c r="CK46" s="1"/>
      <c r="CL46" s="1"/>
    </row>
    <row r="47" spans="2:91">
      <c r="T47"/>
      <c r="CJ47" s="469" t="s">
        <v>2102</v>
      </c>
      <c r="CK47" s="1"/>
      <c r="CL47" s="1"/>
    </row>
    <row r="48" spans="2:91">
      <c r="T48"/>
      <c r="CJ48" s="1"/>
      <c r="CK48" s="470" t="s">
        <v>2068</v>
      </c>
      <c r="CL48" s="470" t="s">
        <v>2069</v>
      </c>
      <c r="CM48" s="470" t="s">
        <v>2073</v>
      </c>
    </row>
    <row r="49" spans="88:91">
      <c r="CJ49" s="1"/>
      <c r="CK49" s="471" t="s">
        <v>1341</v>
      </c>
      <c r="CL49" s="471" t="s">
        <v>1345</v>
      </c>
      <c r="CM49" s="471" t="s">
        <v>1348</v>
      </c>
    </row>
    <row r="50" spans="88:91">
      <c r="CJ50" s="1"/>
      <c r="CK50" s="471" t="s">
        <v>1342</v>
      </c>
      <c r="CL50" s="471" t="s">
        <v>1346</v>
      </c>
      <c r="CM50" s="471" t="s">
        <v>2095</v>
      </c>
    </row>
    <row r="51" spans="88:91">
      <c r="CJ51" s="1"/>
      <c r="CK51" s="471" t="s">
        <v>1343</v>
      </c>
      <c r="CL51" s="471" t="s">
        <v>1347</v>
      </c>
      <c r="CM51" s="471" t="s">
        <v>2096</v>
      </c>
    </row>
    <row r="52" spans="88:91">
      <c r="CJ52" s="1"/>
      <c r="CK52" s="471" t="s">
        <v>1344</v>
      </c>
      <c r="CL52" s="471" t="s">
        <v>1083</v>
      </c>
      <c r="CM52" s="471"/>
    </row>
    <row r="53" spans="88:91">
      <c r="CJ53" s="1"/>
      <c r="CK53" s="1"/>
      <c r="CL53" s="1"/>
    </row>
    <row r="54" spans="88:91">
      <c r="CJ54" s="472" t="s">
        <v>2103</v>
      </c>
      <c r="CK54" s="1"/>
      <c r="CL54" s="1"/>
    </row>
    <row r="55" spans="88:91">
      <c r="CJ55" s="1"/>
      <c r="CK55" s="1129" t="s">
        <v>2104</v>
      </c>
      <c r="CL55" s="1129"/>
      <c r="CM55" s="470" t="s">
        <v>2105</v>
      </c>
    </row>
    <row r="56" spans="88:91">
      <c r="CJ56" s="1"/>
      <c r="CK56" s="471" t="s">
        <v>1341</v>
      </c>
      <c r="CL56" s="471" t="s">
        <v>2106</v>
      </c>
      <c r="CM56" s="473" t="s">
        <v>2076</v>
      </c>
    </row>
    <row r="57" spans="88:91">
      <c r="CJ57" s="1"/>
      <c r="CK57" s="471" t="s">
        <v>1342</v>
      </c>
      <c r="CL57" s="473" t="s">
        <v>1664</v>
      </c>
      <c r="CM57" s="473" t="s">
        <v>2081</v>
      </c>
    </row>
    <row r="58" spans="88:91">
      <c r="CJ58" s="1"/>
      <c r="CK58" s="471" t="s">
        <v>1343</v>
      </c>
      <c r="CL58" s="471" t="s">
        <v>2107</v>
      </c>
      <c r="CM58" s="471" t="s">
        <v>1576</v>
      </c>
    </row>
    <row r="59" spans="88:91">
      <c r="CJ59" s="1"/>
      <c r="CK59" s="471" t="s">
        <v>1344</v>
      </c>
      <c r="CL59" s="471" t="s">
        <v>2108</v>
      </c>
      <c r="CM59" s="471" t="s">
        <v>1574</v>
      </c>
    </row>
    <row r="60" spans="88:91">
      <c r="CJ60" s="1"/>
      <c r="CK60" s="1"/>
      <c r="CL60" s="1"/>
    </row>
    <row r="61" spans="88:91">
      <c r="CJ61" s="1"/>
      <c r="CK61" s="1"/>
      <c r="CL61" s="1"/>
    </row>
    <row r="62" spans="88:91">
      <c r="CJ62" s="1" t="s">
        <v>2109</v>
      </c>
      <c r="CK62" s="1"/>
      <c r="CL62" s="1"/>
    </row>
    <row r="63" spans="88:91">
      <c r="CJ63" s="1"/>
      <c r="CK63" s="474" t="s">
        <v>2110</v>
      </c>
      <c r="CL63" s="1"/>
    </row>
    <row r="64" spans="88:91">
      <c r="CJ64" s="1"/>
      <c r="CK64" s="474"/>
      <c r="CL64" s="1"/>
    </row>
    <row r="65" spans="26:91">
      <c r="CJ65" s="1"/>
      <c r="CK65" s="474"/>
      <c r="CL65" s="1121" t="s">
        <v>2111</v>
      </c>
      <c r="CM65" s="473" t="s">
        <v>2112</v>
      </c>
    </row>
    <row r="66" spans="26:91">
      <c r="CJ66" s="1"/>
      <c r="CK66" s="474"/>
      <c r="CL66" s="1122"/>
      <c r="CM66" s="473" t="s">
        <v>2076</v>
      </c>
    </row>
    <row r="67" spans="26:91" ht="33">
      <c r="Z67" s="490" t="s">
        <v>2128</v>
      </c>
      <c r="AA67" s="1133" t="s">
        <v>2129</v>
      </c>
      <c r="AB67" s="1133"/>
      <c r="AC67" s="1133" t="s">
        <v>2130</v>
      </c>
      <c r="AD67" s="1133"/>
      <c r="AE67" s="1133" t="s">
        <v>2131</v>
      </c>
      <c r="AF67" s="1133"/>
      <c r="AG67" s="1134" t="s">
        <v>2132</v>
      </c>
      <c r="AH67" s="1134"/>
      <c r="CJ67" s="1"/>
      <c r="CK67" s="474"/>
      <c r="CL67" s="475"/>
      <c r="CM67" s="472"/>
    </row>
    <row r="68" spans="26:91" ht="18">
      <c r="Z68" s="1"/>
      <c r="AA68" s="483" t="s">
        <v>2133</v>
      </c>
      <c r="AB68" s="483" t="s">
        <v>2134</v>
      </c>
      <c r="AC68" s="483" t="s">
        <v>2133</v>
      </c>
      <c r="AD68" s="483" t="s">
        <v>2134</v>
      </c>
      <c r="AE68" s="483" t="s">
        <v>2133</v>
      </c>
      <c r="AF68" s="483" t="s">
        <v>2134</v>
      </c>
      <c r="AG68" s="483" t="s">
        <v>2133</v>
      </c>
      <c r="AH68" s="483" t="s">
        <v>2134</v>
      </c>
      <c r="CJ68" s="1"/>
      <c r="CK68" s="474" t="s">
        <v>2113</v>
      </c>
      <c r="CL68" s="475"/>
      <c r="CM68" s="472"/>
    </row>
    <row r="69" spans="26:91" ht="18">
      <c r="Z69" s="484" t="s">
        <v>2135</v>
      </c>
      <c r="AA69" s="485">
        <v>38.200000000000003</v>
      </c>
      <c r="AB69" s="486">
        <v>4.7394740000000004</v>
      </c>
      <c r="AC69" s="487">
        <v>44.41</v>
      </c>
      <c r="AD69" s="488">
        <v>5.4579889999999986</v>
      </c>
      <c r="AE69" s="489">
        <v>40.4</v>
      </c>
      <c r="AF69" s="488">
        <v>4.9138520000000003</v>
      </c>
      <c r="AG69" s="487">
        <v>40</v>
      </c>
      <c r="AH69" s="488">
        <v>3.84</v>
      </c>
      <c r="CJ69" s="1"/>
      <c r="CK69" s="476" t="s">
        <v>2114</v>
      </c>
      <c r="CL69" s="475"/>
      <c r="CM69" s="472"/>
    </row>
    <row r="70" spans="26:91" ht="18">
      <c r="Z70" s="484" t="s">
        <v>1083</v>
      </c>
      <c r="AA70" s="485">
        <v>32.9</v>
      </c>
      <c r="AB70" s="486">
        <v>4.4059679999999997</v>
      </c>
      <c r="AC70" s="487">
        <v>29.79</v>
      </c>
      <c r="AD70" s="488">
        <v>2.4100109999999999</v>
      </c>
      <c r="AE70" s="489">
        <v>27.5</v>
      </c>
      <c r="AF70" s="488">
        <v>2.1389499999999999</v>
      </c>
      <c r="AG70" s="487">
        <v>20.9</v>
      </c>
      <c r="AH70" s="488">
        <v>0.89869999999999994</v>
      </c>
      <c r="CJ70" s="1"/>
      <c r="CK70" s="476" t="s">
        <v>2115</v>
      </c>
      <c r="CL70" s="475"/>
      <c r="CM70" s="472"/>
    </row>
    <row r="71" spans="26:91" ht="18">
      <c r="Z71" s="484" t="s">
        <v>1346</v>
      </c>
      <c r="AA71" s="485">
        <v>28.4</v>
      </c>
      <c r="AB71" s="486">
        <v>7.2204159999999993</v>
      </c>
      <c r="AC71" s="487">
        <v>24.14</v>
      </c>
      <c r="AD71" s="488">
        <v>6.5491819999999992</v>
      </c>
      <c r="AE71" s="489">
        <v>22.7</v>
      </c>
      <c r="AF71" s="488">
        <v>6.6576829999999996</v>
      </c>
      <c r="AG71" s="487">
        <v>19.399999999999999</v>
      </c>
      <c r="AH71" s="488">
        <v>3.8024</v>
      </c>
      <c r="CJ71" s="1"/>
      <c r="CK71" s="474"/>
      <c r="CL71" s="475"/>
      <c r="CM71" s="472"/>
    </row>
    <row r="72" spans="26:91" ht="18">
      <c r="Z72" s="484" t="s">
        <v>2136</v>
      </c>
      <c r="AA72" s="485">
        <v>33.200000000000003</v>
      </c>
      <c r="AB72" s="486">
        <v>3.0856080000000001</v>
      </c>
      <c r="AC72" s="487">
        <v>32.79</v>
      </c>
      <c r="AD72" s="488">
        <v>3.200304</v>
      </c>
      <c r="AE72" s="489">
        <v>30.1</v>
      </c>
      <c r="AF72" s="488">
        <v>3.0996980000000001</v>
      </c>
      <c r="AG72" s="487">
        <v>27.2</v>
      </c>
      <c r="AH72" s="488">
        <v>1.4143999999999999</v>
      </c>
      <c r="CJ72" s="1"/>
      <c r="CK72" s="474" t="s">
        <v>2116</v>
      </c>
      <c r="CL72" s="1"/>
    </row>
    <row r="73" spans="26:91" ht="18">
      <c r="Z73" s="484" t="s">
        <v>2137</v>
      </c>
      <c r="AA73" s="485">
        <v>66.2</v>
      </c>
      <c r="AB73" s="486">
        <v>6.7040740000000003</v>
      </c>
      <c r="AC73" s="487">
        <v>72.05</v>
      </c>
      <c r="AD73" s="488">
        <v>5.0074750000000003</v>
      </c>
      <c r="AE73" s="489">
        <v>70.7</v>
      </c>
      <c r="AF73" s="488">
        <v>4.76518</v>
      </c>
      <c r="AG73" s="487">
        <v>69.3</v>
      </c>
      <c r="AH73" s="488">
        <v>5.1974999999999998</v>
      </c>
      <c r="CJ73" s="1"/>
      <c r="CK73" s="168" t="s">
        <v>2117</v>
      </c>
      <c r="CL73" s="1"/>
    </row>
    <row r="74" spans="26:91" ht="18">
      <c r="Z74" s="484" t="s">
        <v>2138</v>
      </c>
      <c r="AA74" s="485">
        <v>66.3</v>
      </c>
      <c r="AB74" s="486">
        <v>10.411752</v>
      </c>
      <c r="AC74" s="487">
        <v>69.58</v>
      </c>
      <c r="AD74" s="488">
        <v>6.3178639999999993</v>
      </c>
      <c r="AE74" s="489">
        <v>72.5</v>
      </c>
      <c r="AF74" s="488">
        <v>7.1832999999999991</v>
      </c>
      <c r="AG74" s="487">
        <v>80.400000000000006</v>
      </c>
      <c r="AH74" s="488">
        <v>8.2812000000000019</v>
      </c>
      <c r="CJ74" s="1"/>
      <c r="CK74" s="168"/>
      <c r="CL74" s="1"/>
    </row>
    <row r="75" spans="26:91" ht="18">
      <c r="Z75" s="484" t="s">
        <v>2139</v>
      </c>
      <c r="AA75" s="485">
        <v>20.2</v>
      </c>
      <c r="AB75" s="486">
        <v>3.991924</v>
      </c>
      <c r="AC75" s="487">
        <v>27.38</v>
      </c>
      <c r="AD75" s="488">
        <v>3.7510599999999998</v>
      </c>
      <c r="AE75" s="489">
        <v>24.5</v>
      </c>
      <c r="AF75" s="488">
        <v>3.7597699999999996</v>
      </c>
      <c r="AG75" s="487">
        <v>31.1</v>
      </c>
      <c r="AH75" s="488">
        <v>5.1003999999999996</v>
      </c>
      <c r="CJ75" s="1"/>
      <c r="CK75" s="1"/>
      <c r="CL75" s="1121" t="s">
        <v>2118</v>
      </c>
      <c r="CM75" s="473" t="s">
        <v>1664</v>
      </c>
    </row>
    <row r="76" spans="26:91" ht="18">
      <c r="Z76" s="484" t="s">
        <v>2140</v>
      </c>
      <c r="AA76" s="485">
        <v>66</v>
      </c>
      <c r="AB76" s="486">
        <v>5.7987599999999997</v>
      </c>
      <c r="AC76" s="487">
        <v>66.19</v>
      </c>
      <c r="AD76" s="488">
        <v>4.3420639999999997</v>
      </c>
      <c r="AE76" s="489">
        <v>71.099999999999994</v>
      </c>
      <c r="AF76" s="488">
        <v>4.5184050000000004</v>
      </c>
      <c r="AG76" s="487">
        <v>74.599999999999994</v>
      </c>
      <c r="AH76" s="488">
        <v>6.0425999999999984</v>
      </c>
      <c r="CJ76" s="1"/>
      <c r="CK76" s="1"/>
      <c r="CL76" s="1122"/>
      <c r="CM76" s="473" t="s">
        <v>2081</v>
      </c>
    </row>
    <row r="77" spans="26:91" ht="18">
      <c r="Z77" s="484" t="s">
        <v>2141</v>
      </c>
      <c r="AA77" s="485">
        <v>18</v>
      </c>
      <c r="AB77" s="486">
        <v>2.9507400000000001</v>
      </c>
      <c r="AC77" s="487">
        <v>18.559999999999999</v>
      </c>
      <c r="AD77" s="488">
        <v>2.9306239999999999</v>
      </c>
      <c r="AE77" s="489">
        <v>19.899999999999999</v>
      </c>
      <c r="AF77" s="488">
        <v>3.1939499999999996</v>
      </c>
      <c r="AG77" s="487">
        <v>22.2</v>
      </c>
      <c r="AH77" s="488">
        <v>3.4853999999999998</v>
      </c>
      <c r="CJ77" s="1"/>
      <c r="CK77" s="1"/>
      <c r="CL77" s="1"/>
    </row>
    <row r="78" spans="26:91" ht="18">
      <c r="Z78" s="484" t="s">
        <v>2142</v>
      </c>
      <c r="AA78" s="485">
        <v>29.2</v>
      </c>
      <c r="AB78" s="486">
        <v>10.257667999999999</v>
      </c>
      <c r="AC78" s="487">
        <v>29.26</v>
      </c>
      <c r="AD78" s="488">
        <v>4.0203240000000005</v>
      </c>
      <c r="AE78" s="489">
        <v>33.200000000000003</v>
      </c>
      <c r="AF78" s="488">
        <v>5.38504</v>
      </c>
      <c r="AG78" s="487">
        <v>38.4</v>
      </c>
      <c r="AH78" s="488">
        <v>7.68</v>
      </c>
      <c r="CJ78" s="1"/>
      <c r="CK78" s="168" t="s">
        <v>2113</v>
      </c>
      <c r="CL78" s="1"/>
    </row>
    <row r="79" spans="26:91">
      <c r="CJ79" s="1"/>
      <c r="CK79" s="477" t="s">
        <v>2119</v>
      </c>
      <c r="CL79" s="1"/>
    </row>
    <row r="80" spans="26:91">
      <c r="CJ80" s="1"/>
      <c r="CK80" s="476" t="s">
        <v>2120</v>
      </c>
      <c r="CL80" s="1"/>
    </row>
    <row r="81" spans="27:91">
      <c r="CJ81" s="1"/>
      <c r="CK81" s="478" t="s">
        <v>2121</v>
      </c>
      <c r="CL81" s="1"/>
    </row>
    <row r="82" spans="27:91">
      <c r="CJ82" s="1"/>
      <c r="CK82" s="478"/>
      <c r="CL82" s="1"/>
    </row>
    <row r="83" spans="27:91">
      <c r="AA83" s="124" t="s">
        <v>1045</v>
      </c>
      <c r="AB83" s="10"/>
      <c r="AC83" s="124" t="s">
        <v>1044</v>
      </c>
      <c r="AD83" s="10"/>
      <c r="AE83" s="124" t="s">
        <v>1046</v>
      </c>
      <c r="AF83" s="10"/>
      <c r="CJ83" s="1"/>
      <c r="CK83" s="198" t="s">
        <v>2122</v>
      </c>
      <c r="CL83" s="1"/>
    </row>
    <row r="84" spans="27:91">
      <c r="AA84" s="95" t="s">
        <v>232</v>
      </c>
      <c r="AB84" s="95" t="s">
        <v>233</v>
      </c>
      <c r="AC84" s="95" t="s">
        <v>232</v>
      </c>
      <c r="AD84" s="95" t="s">
        <v>233</v>
      </c>
      <c r="AE84" s="95" t="s">
        <v>232</v>
      </c>
      <c r="AF84" s="95" t="s">
        <v>233</v>
      </c>
      <c r="CJ84" s="1"/>
      <c r="CK84" s="479" t="s">
        <v>2123</v>
      </c>
      <c r="CL84" s="480"/>
      <c r="CM84" s="481"/>
    </row>
    <row r="85" spans="27:91">
      <c r="AA85" s="97">
        <v>38.700631773879124</v>
      </c>
      <c r="AB85" s="97">
        <v>7.3177104402649542</v>
      </c>
      <c r="AC85" s="97">
        <v>44.41</v>
      </c>
      <c r="AD85" s="97">
        <v>5.46</v>
      </c>
      <c r="AE85" s="97">
        <v>39.812982191780833</v>
      </c>
      <c r="AF85" s="97">
        <v>5.8935887556835498</v>
      </c>
      <c r="CJ85" s="1"/>
      <c r="CK85" s="478"/>
      <c r="CL85" s="1"/>
    </row>
    <row r="86" spans="27:91">
      <c r="AA86" s="97">
        <v>30.671937816764146</v>
      </c>
      <c r="AB86" s="97">
        <v>6.5310923273292065</v>
      </c>
      <c r="AC86" s="97">
        <v>29.79</v>
      </c>
      <c r="AD86" s="97">
        <v>2.41</v>
      </c>
      <c r="AE86" s="97">
        <v>21.850696746575338</v>
      </c>
      <c r="AF86" s="97">
        <v>5.9704050380515401</v>
      </c>
      <c r="CJ86" s="1"/>
      <c r="CK86" s="478" t="s">
        <v>2124</v>
      </c>
      <c r="CL86" s="1"/>
    </row>
    <row r="87" spans="27:91">
      <c r="AA87" s="99">
        <v>27.369445614035083</v>
      </c>
      <c r="AB87" s="99">
        <v>7.5185906360361372</v>
      </c>
      <c r="AC87" s="99">
        <v>24.14</v>
      </c>
      <c r="AD87" s="99">
        <v>6.55</v>
      </c>
      <c r="AE87" s="99">
        <v>19.133231404109591</v>
      </c>
      <c r="AF87" s="99">
        <v>9.1499132184801457</v>
      </c>
      <c r="CK87" s="482" t="s">
        <v>2125</v>
      </c>
    </row>
    <row r="88" spans="27:91">
      <c r="AA88" s="99">
        <v>32.177536842105255</v>
      </c>
      <c r="AB88" s="99">
        <v>3.7157442990766327</v>
      </c>
      <c r="AC88" s="99">
        <v>32.79</v>
      </c>
      <c r="AD88" s="99">
        <v>3.2</v>
      </c>
      <c r="AE88" s="99">
        <v>27.257557534246587</v>
      </c>
      <c r="AF88" s="99">
        <v>3.8665255839508945</v>
      </c>
      <c r="CK88" s="476" t="s">
        <v>2126</v>
      </c>
    </row>
    <row r="89" spans="27:91">
      <c r="AA89" s="99">
        <v>66.434774658869387</v>
      </c>
      <c r="AB89" s="99">
        <v>8.5990483009170902</v>
      </c>
      <c r="AC89" s="99">
        <v>72.05</v>
      </c>
      <c r="AD89" s="99">
        <v>5.01</v>
      </c>
      <c r="AE89" s="99">
        <v>69.131471917808241</v>
      </c>
      <c r="AF89" s="99">
        <v>8.3051118400775135</v>
      </c>
      <c r="CK89" s="476" t="s">
        <v>2127</v>
      </c>
    </row>
    <row r="90" spans="27:91">
      <c r="AA90" s="99">
        <v>69.260946588693884</v>
      </c>
      <c r="AB90" s="99">
        <v>12.541256991458786</v>
      </c>
      <c r="AC90" s="99">
        <v>69.58</v>
      </c>
      <c r="AD90" s="99">
        <v>6.32</v>
      </c>
      <c r="AE90" s="99">
        <v>80.073605136986217</v>
      </c>
      <c r="AF90" s="99">
        <v>6.0807015306245429</v>
      </c>
    </row>
    <row r="91" spans="27:91">
      <c r="AA91" s="97">
        <v>20.555312592592568</v>
      </c>
      <c r="AB91" s="97">
        <v>7.5651235393653362</v>
      </c>
      <c r="AC91" s="97">
        <v>27.38</v>
      </c>
      <c r="AD91" s="97">
        <v>3.75</v>
      </c>
      <c r="AE91" s="97">
        <v>29.968258904109604</v>
      </c>
      <c r="AF91" s="97">
        <v>8.8306143586417818</v>
      </c>
    </row>
    <row r="92" spans="27:91">
      <c r="AA92" s="97">
        <v>67.61808206627677</v>
      </c>
      <c r="AB92" s="97">
        <v>8.0287317297072196</v>
      </c>
      <c r="AC92" s="97">
        <v>66.19</v>
      </c>
      <c r="AD92" s="97">
        <v>4.34</v>
      </c>
      <c r="AE92" s="97">
        <v>74.316388013698671</v>
      </c>
      <c r="AF92" s="97">
        <v>6.1124053244386509</v>
      </c>
    </row>
    <row r="93" spans="27:91">
      <c r="AA93" s="97">
        <v>19.828186159844073</v>
      </c>
      <c r="AB93" s="97">
        <v>3.8193591276854146</v>
      </c>
      <c r="AC93" s="97">
        <v>18.559999999999999</v>
      </c>
      <c r="AD93" s="97">
        <v>2.93</v>
      </c>
      <c r="AE93" s="97">
        <v>21.834968493150686</v>
      </c>
      <c r="AF93" s="97">
        <v>3.2078546748087295</v>
      </c>
      <c r="CJ93" s="287" t="s">
        <v>2150</v>
      </c>
    </row>
    <row r="94" spans="27:91">
      <c r="AA94" s="97">
        <v>32.26976237816762</v>
      </c>
      <c r="AB94" s="97">
        <v>10.506790811309834</v>
      </c>
      <c r="AC94" s="97">
        <v>29.26</v>
      </c>
      <c r="AD94" s="97">
        <v>4.0199999999999996</v>
      </c>
      <c r="AE94" s="97">
        <v>37.533053767123292</v>
      </c>
      <c r="AF94" s="97">
        <v>10.658095343534464</v>
      </c>
    </row>
    <row r="95" spans="27:91">
      <c r="CK95" s="494" t="s">
        <v>2151</v>
      </c>
    </row>
    <row r="96" spans="27:91">
      <c r="CK96" s="494" t="s">
        <v>2152</v>
      </c>
    </row>
  </sheetData>
  <mergeCells count="53">
    <mergeCell ref="AA67:AB67"/>
    <mergeCell ref="AC67:AD67"/>
    <mergeCell ref="AE67:AF67"/>
    <mergeCell ref="AG67:AH67"/>
    <mergeCell ref="Z3:AA3"/>
    <mergeCell ref="AB3:AC3"/>
    <mergeCell ref="AD3:AE3"/>
    <mergeCell ref="CL75:CL76"/>
    <mergeCell ref="CN6:CQ6"/>
    <mergeCell ref="CS6:CV6"/>
    <mergeCell ref="CW6:CY6"/>
    <mergeCell ref="CK55:CL55"/>
    <mergeCell ref="CL65:CL66"/>
    <mergeCell ref="CN7:CQ7"/>
    <mergeCell ref="CR7:CU7"/>
    <mergeCell ref="CV7:CW7"/>
    <mergeCell ref="DD4:DG4"/>
    <mergeCell ref="DH4:DL5"/>
    <mergeCell ref="DB5:DC5"/>
    <mergeCell ref="DD5:DE5"/>
    <mergeCell ref="DF5:DG5"/>
    <mergeCell ref="H6:K6"/>
    <mergeCell ref="C5:F5"/>
    <mergeCell ref="C6:F6"/>
    <mergeCell ref="B23:F23"/>
    <mergeCell ref="C1:I1"/>
    <mergeCell ref="B2:K3"/>
    <mergeCell ref="G14:K14"/>
    <mergeCell ref="B14:F14"/>
    <mergeCell ref="C4:F4"/>
    <mergeCell ref="H4:K4"/>
    <mergeCell ref="H5:K5"/>
    <mergeCell ref="B32:K34"/>
    <mergeCell ref="B26:K26"/>
    <mergeCell ref="B28:K28"/>
    <mergeCell ref="B7:K7"/>
    <mergeCell ref="B31:C31"/>
    <mergeCell ref="D31:K31"/>
    <mergeCell ref="B27:D27"/>
    <mergeCell ref="G27:I27"/>
    <mergeCell ref="E27:F27"/>
    <mergeCell ref="J27:K27"/>
    <mergeCell ref="B25:E25"/>
    <mergeCell ref="G25:K25"/>
    <mergeCell ref="G23:K23"/>
    <mergeCell ref="G15:K22"/>
    <mergeCell ref="G24:H24"/>
    <mergeCell ref="E24:F24"/>
    <mergeCell ref="U5:X5"/>
    <mergeCell ref="AQ27:AQ30"/>
    <mergeCell ref="AR27:AR30"/>
    <mergeCell ref="AQ35:AQ38"/>
    <mergeCell ref="AR35:AR38"/>
  </mergeCells>
  <phoneticPr fontId="2" type="noConversion"/>
  <conditionalFormatting sqref="Y7:Y16">
    <cfRule type="expression" dxfId="1098" priority="41">
      <formula>$O$28&lt;20</formula>
    </cfRule>
    <cfRule type="expression" dxfId="1097" priority="42">
      <formula>$O$28&gt;50</formula>
    </cfRule>
  </conditionalFormatting>
  <conditionalFormatting sqref="Y8">
    <cfRule type="expression" dxfId="1096" priority="39">
      <formula>$O$29&lt;20</formula>
    </cfRule>
    <cfRule type="expression" dxfId="1095" priority="40">
      <formula>$O$29&gt;40</formula>
    </cfRule>
  </conditionalFormatting>
  <conditionalFormatting sqref="Y9">
    <cfRule type="expression" dxfId="1094" priority="37">
      <formula>$O$30&lt;15</formula>
    </cfRule>
    <cfRule type="expression" dxfId="1093" priority="38">
      <formula>$O$30&gt;40</formula>
    </cfRule>
  </conditionalFormatting>
  <conditionalFormatting sqref="Y10">
    <cfRule type="expression" dxfId="1092" priority="35">
      <formula>$O$31&lt;20</formula>
    </cfRule>
    <cfRule type="expression" dxfId="1091" priority="36">
      <formula>$O$31&gt;50</formula>
    </cfRule>
  </conditionalFormatting>
  <conditionalFormatting sqref="Y11">
    <cfRule type="expression" dxfId="1090" priority="33">
      <formula>$O$32&lt;40</formula>
    </cfRule>
    <cfRule type="expression" dxfId="1089" priority="34">
      <formula>$O$32&gt;80</formula>
    </cfRule>
  </conditionalFormatting>
  <conditionalFormatting sqref="Y13">
    <cfRule type="expression" dxfId="1088" priority="31">
      <formula>$O$34&lt;20</formula>
    </cfRule>
    <cfRule type="expression" dxfId="1087" priority="32">
      <formula>$O$34&gt;40</formula>
    </cfRule>
  </conditionalFormatting>
  <conditionalFormatting sqref="Y14:Y16">
    <cfRule type="expression" dxfId="1086" priority="29">
      <formula>$O$35&lt;50</formula>
    </cfRule>
    <cfRule type="expression" dxfId="1085" priority="30">
      <formula>$O$35&gt;80</formula>
    </cfRule>
  </conditionalFormatting>
  <conditionalFormatting sqref="Y15">
    <cfRule type="expression" dxfId="1084" priority="27">
      <formula>$O$36&lt;15</formula>
    </cfRule>
    <cfRule type="expression" dxfId="1083" priority="28">
      <formula>$O$36&gt;25</formula>
    </cfRule>
  </conditionalFormatting>
  <conditionalFormatting sqref="Y16">
    <cfRule type="expression" dxfId="1082" priority="25">
      <formula>$O$37&lt;10</formula>
    </cfRule>
    <cfRule type="expression" dxfId="1081" priority="26">
      <formula>$O$37&gt;50</formula>
    </cfRule>
  </conditionalFormatting>
  <conditionalFormatting sqref="Y12">
    <cfRule type="expression" dxfId="1080" priority="23">
      <formula>$O$33&lt;50</formula>
    </cfRule>
    <cfRule type="expression" dxfId="1079" priority="24">
      <formula>$O$33&gt;80</formula>
    </cfRule>
  </conditionalFormatting>
  <conditionalFormatting sqref="Y37:Y46">
    <cfRule type="expression" dxfId="1078" priority="21">
      <formula>$O$28&lt;20</formula>
    </cfRule>
    <cfRule type="expression" dxfId="1077" priority="22">
      <formula>$O$28&gt;50</formula>
    </cfRule>
  </conditionalFormatting>
  <conditionalFormatting sqref="Y38">
    <cfRule type="expression" dxfId="1076" priority="19">
      <formula>$O$29&lt;20</formula>
    </cfRule>
    <cfRule type="expression" dxfId="1075" priority="20">
      <formula>$O$29&gt;40</formula>
    </cfRule>
  </conditionalFormatting>
  <conditionalFormatting sqref="Y39">
    <cfRule type="expression" dxfId="1074" priority="17">
      <formula>$O$30&lt;15</formula>
    </cfRule>
    <cfRule type="expression" dxfId="1073" priority="18">
      <formula>$O$30&gt;40</formula>
    </cfRule>
  </conditionalFormatting>
  <conditionalFormatting sqref="Y40">
    <cfRule type="expression" dxfId="1072" priority="15">
      <formula>$O$31&lt;20</formula>
    </cfRule>
    <cfRule type="expression" dxfId="1071" priority="16">
      <formula>$O$31&gt;50</formula>
    </cfRule>
  </conditionalFormatting>
  <conditionalFormatting sqref="Y41">
    <cfRule type="expression" dxfId="1070" priority="13">
      <formula>$O$32&lt;40</formula>
    </cfRule>
    <cfRule type="expression" dxfId="1069" priority="14">
      <formula>$O$32&gt;80</formula>
    </cfRule>
  </conditionalFormatting>
  <conditionalFormatting sqref="Y43">
    <cfRule type="expression" dxfId="1068" priority="11">
      <formula>$O$34&lt;20</formula>
    </cfRule>
    <cfRule type="expression" dxfId="1067" priority="12">
      <formula>$O$34&gt;40</formula>
    </cfRule>
  </conditionalFormatting>
  <conditionalFormatting sqref="Y44">
    <cfRule type="expression" dxfId="1066" priority="9">
      <formula>$O$35&lt;50</formula>
    </cfRule>
    <cfRule type="expression" dxfId="1065" priority="10">
      <formula>$O$35&gt;80</formula>
    </cfRule>
  </conditionalFormatting>
  <conditionalFormatting sqref="Y45">
    <cfRule type="expression" dxfId="1064" priority="7">
      <formula>$O$36&lt;15</formula>
    </cfRule>
    <cfRule type="expression" dxfId="1063" priority="8">
      <formula>$O$36&gt;25</formula>
    </cfRule>
  </conditionalFormatting>
  <conditionalFormatting sqref="Y46">
    <cfRule type="expression" dxfId="1062" priority="5">
      <formula>$O$37&lt;10</formula>
    </cfRule>
    <cfRule type="expression" dxfId="1061" priority="6">
      <formula>$O$37&gt;50</formula>
    </cfRule>
  </conditionalFormatting>
  <conditionalFormatting sqref="Y42">
    <cfRule type="expression" dxfId="1060" priority="3">
      <formula>$O$33&lt;50</formula>
    </cfRule>
    <cfRule type="expression" dxfId="1059" priority="4">
      <formula>$O$33&gt;80</formula>
    </cfRule>
  </conditionalFormatting>
  <conditionalFormatting sqref="Y16">
    <cfRule type="expression" dxfId="1058" priority="1">
      <formula>$O$35&lt;50</formula>
    </cfRule>
    <cfRule type="expression" dxfId="1057" priority="2">
      <formula>$O$35&gt;80</formula>
    </cfRule>
  </conditionalFormatting>
  <pageMargins left="0.59055118110236227" right="0.15748031496062992" top="0.23622047244094491" bottom="0.23622047244094491" header="0.19685039370078741" footer="0.15748031496062992"/>
  <pageSetup paperSize="9" scale="94"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1:Y2"/>
  <sheetViews>
    <sheetView workbookViewId="0"/>
  </sheetViews>
  <sheetFormatPr defaultRowHeight="16.5"/>
  <cols>
    <col min="1" max="1" width="15.75" customWidth="1"/>
    <col min="2" max="2" width="12.09765625" customWidth="1"/>
  </cols>
  <sheetData>
    <row r="1" spans="2:25">
      <c r="B1">
        <f>1</f>
        <v>1</v>
      </c>
      <c r="C1">
        <f>1+B1</f>
        <v>2</v>
      </c>
      <c r="D1">
        <f t="shared" ref="D1:X1" si="0">1+C1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f t="shared" si="0"/>
        <v>18</v>
      </c>
      <c r="T1">
        <f t="shared" si="0"/>
        <v>19</v>
      </c>
      <c r="U1">
        <f>1+T1</f>
        <v>20</v>
      </c>
      <c r="V1">
        <f t="shared" si="0"/>
        <v>21</v>
      </c>
      <c r="W1">
        <f t="shared" si="0"/>
        <v>22</v>
      </c>
      <c r="X1">
        <f t="shared" si="0"/>
        <v>23</v>
      </c>
      <c r="Y1">
        <f>1+X1</f>
        <v>24</v>
      </c>
    </row>
    <row r="2" spans="2:25">
      <c r="B2" t="e">
        <f t="array" aca="1" ref="B2" ca="1">CORREL(FT_E01,FT_PH01)</f>
        <v>#DIV/0!</v>
      </c>
      <c r="C2" t="e">
        <f t="array" aca="1" ref="C2" ca="1">CORREL(FT_E02,FT_PH02)</f>
        <v>#DIV/0!</v>
      </c>
      <c r="D2" t="e">
        <f t="array" aca="1" ref="D2" ca="1">CORREL(FT_E03,FT_PH03)</f>
        <v>#DIV/0!</v>
      </c>
      <c r="E2" t="e">
        <f t="array" aca="1" ref="E2" ca="1">CORREL(FT_E04,FT_PH04)</f>
        <v>#DIV/0!</v>
      </c>
      <c r="F2" t="e">
        <f t="array" aca="1" ref="F2" ca="1">CORREL(FT_E05,FT_PH05)</f>
        <v>#DIV/0!</v>
      </c>
      <c r="G2" t="e">
        <f t="array" aca="1" ref="G2" ca="1">CORREL(FT_E06,FT_PH06)</f>
        <v>#DIV/0!</v>
      </c>
      <c r="H2" t="e">
        <f t="array" aca="1" ref="H2" ca="1">CORREL(FT_E07,FT_PH07)</f>
        <v>#DIV/0!</v>
      </c>
      <c r="I2" t="e">
        <f t="array" aca="1" ref="I2" ca="1">CORREL(FT_E08,FT_PH08)</f>
        <v>#DIV/0!</v>
      </c>
      <c r="J2" t="e">
        <f t="array" aca="1" ref="J2" ca="1">CORREL(FT_E09,FT_PH09)</f>
        <v>#DIV/0!</v>
      </c>
      <c r="K2" t="e">
        <f t="array" aca="1" ref="K2" ca="1">CORREL(FT_E10,FT_PH10)</f>
        <v>#DIV/0!</v>
      </c>
      <c r="L2" t="e">
        <f t="array" aca="1" ref="L2" ca="1">CORREL(FT_E11,FT_PH11)</f>
        <v>#DIV/0!</v>
      </c>
      <c r="M2" t="e">
        <f t="array" aca="1" ref="M2" ca="1">CORREL(FT_E12,FT_PH12)</f>
        <v>#DIV/0!</v>
      </c>
      <c r="N2" t="e">
        <f t="array" aca="1" ref="N2" ca="1">CORREL(FT_E13,FT_PH13)</f>
        <v>#DIV/0!</v>
      </c>
      <c r="O2" t="e">
        <f t="array" aca="1" ref="O2" ca="1">CORREL(FT_E14,FT_PH14)</f>
        <v>#DIV/0!</v>
      </c>
      <c r="P2" t="e">
        <f t="array" aca="1" ref="P2" ca="1">CORREL(FT_E15,FT_PH15)</f>
        <v>#DIV/0!</v>
      </c>
      <c r="Q2" t="e">
        <f t="array" aca="1" ref="Q2" ca="1">CORREL(FT_E16,FT_PH16)</f>
        <v>#DIV/0!</v>
      </c>
      <c r="R2" t="e">
        <f t="array" aca="1" ref="R2" ca="1">CORREL(FT_E17,FT_PH17)</f>
        <v>#DIV/0!</v>
      </c>
      <c r="S2" t="e">
        <f t="array" aca="1" ref="S2" ca="1">CORREL(FT_E18,FT_PH18)</f>
        <v>#DIV/0!</v>
      </c>
      <c r="T2" t="e">
        <f t="array" aca="1" ref="T2" ca="1">CORREL(FT_E19,FT_PH19)</f>
        <v>#DIV/0!</v>
      </c>
      <c r="U2" t="e">
        <f t="array" aca="1" ref="U2" ca="1">CORREL(FT_E20,FT_PH20)</f>
        <v>#DIV/0!</v>
      </c>
      <c r="V2" t="e">
        <f t="array" aca="1" ref="V2" ca="1">CORREL(FT_E21,FT_PH21)</f>
        <v>#DIV/0!</v>
      </c>
      <c r="W2" t="e">
        <f t="array" aca="1" ref="W2" ca="1">CORREL(FT_E22,FT_PH22)</f>
        <v>#DIV/0!</v>
      </c>
      <c r="X2" t="e">
        <f t="array" aca="1" ref="X2" ca="1">CORREL(FT_E23,FT_PH23)</f>
        <v>#DIV/0!</v>
      </c>
      <c r="Y2" t="e">
        <f t="array" aca="1" ref="Y2" ca="1">CORREL(FT_E24,FT_PH24)</f>
        <v>#DIV/0!</v>
      </c>
    </row>
  </sheetData>
  <phoneticPr fontId="2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DP2003"/>
  <sheetViews>
    <sheetView topLeftCell="X1" zoomScale="85" zoomScaleNormal="85" workbookViewId="0">
      <selection activeCell="AJ31" sqref="AJ31"/>
    </sheetView>
  </sheetViews>
  <sheetFormatPr defaultRowHeight="16.5"/>
  <cols>
    <col min="7" max="9" width="9.09765625" style="50"/>
    <col min="10" max="10" width="18.34765625" customWidth="1"/>
    <col min="11" max="11" width="17.84765625" customWidth="1"/>
    <col min="12" max="12" width="15" customWidth="1"/>
    <col min="14" max="14" width="10.25" bestFit="1" customWidth="1"/>
    <col min="21" max="21" width="10.5" customWidth="1"/>
    <col min="22" max="23" width="10.25" customWidth="1"/>
    <col min="24" max="24" width="14.59765625" customWidth="1"/>
    <col min="32" max="32" width="6.25" customWidth="1"/>
    <col min="33" max="42" width="4.75" customWidth="1"/>
    <col min="80" max="88" width="9" customWidth="1"/>
    <col min="89" max="99" width="5.59765625" customWidth="1"/>
    <col min="100" max="100" width="6.84765625" customWidth="1"/>
    <col min="101" max="120" width="5.59765625" customWidth="1"/>
  </cols>
  <sheetData>
    <row r="1" spans="1:104">
      <c r="A1" s="50" t="s">
        <v>45</v>
      </c>
      <c r="B1" s="50" t="s">
        <v>46</v>
      </c>
      <c r="C1" s="50" t="s">
        <v>47</v>
      </c>
      <c r="D1" s="50" t="s">
        <v>48</v>
      </c>
      <c r="E1" s="50" t="s">
        <v>1589</v>
      </c>
      <c r="F1" s="50" t="s">
        <v>45</v>
      </c>
      <c r="G1" s="50" t="s">
        <v>49</v>
      </c>
      <c r="H1" s="50" t="s">
        <v>50</v>
      </c>
      <c r="I1" s="50" t="s">
        <v>51</v>
      </c>
      <c r="J1" s="50" t="s">
        <v>58</v>
      </c>
      <c r="K1" s="50" t="s">
        <v>59</v>
      </c>
      <c r="N1" s="50" t="s">
        <v>239</v>
      </c>
      <c r="O1" s="104" t="s">
        <v>240</v>
      </c>
      <c r="V1" s="50" t="s">
        <v>207</v>
      </c>
      <c r="W1" s="50" t="s">
        <v>208</v>
      </c>
      <c r="Y1" t="s">
        <v>243</v>
      </c>
      <c r="AG1">
        <v>1</v>
      </c>
      <c r="AH1">
        <v>2</v>
      </c>
      <c r="AI1">
        <v>3</v>
      </c>
      <c r="AJ1">
        <v>4</v>
      </c>
      <c r="AK1">
        <v>5</v>
      </c>
      <c r="AL1">
        <v>6</v>
      </c>
      <c r="AM1">
        <v>7</v>
      </c>
      <c r="AN1">
        <v>8</v>
      </c>
      <c r="AO1">
        <v>9</v>
      </c>
      <c r="AP1">
        <v>10</v>
      </c>
      <c r="AR1" t="s">
        <v>1801</v>
      </c>
      <c r="CA1">
        <v>1</v>
      </c>
    </row>
    <row r="2" spans="1:104">
      <c r="A2" s="50">
        <v>0</v>
      </c>
      <c r="B2" s="50">
        <f>A2/255*$M$2</f>
        <v>0</v>
      </c>
      <c r="C2" s="50">
        <f>IF(FH!$C$2&gt;0,FH!A2/FH!$C$2,0)</f>
        <v>0</v>
      </c>
      <c r="D2" s="50">
        <f>IF(hist!$D$2&gt;0,hist!B2/hist!$D$2,0)</f>
        <v>0</v>
      </c>
      <c r="E2" s="50">
        <f>NORMDIST(B2,2,0.421,FALSE)</f>
        <v>1.191292122966256E-5</v>
      </c>
      <c r="F2">
        <v>0</v>
      </c>
      <c r="G2" s="50">
        <f>IF(FT!A2&lt;&gt;"",FT!A2*10,"")</f>
        <v>0</v>
      </c>
      <c r="H2" s="50">
        <f>IF(FT!B2&lt;&gt;"",FT!B2*100,"")</f>
        <v>0</v>
      </c>
      <c r="I2" s="50">
        <f>(IF(G2&lt;&gt;"",1,""))</f>
        <v>1</v>
      </c>
      <c r="J2" t="str">
        <f>IF(FT!B2&lt;&gt;"",FT!E2,"")</f>
        <v>0 [0.000000]</v>
      </c>
      <c r="K2">
        <f>IF(FT!B2&lt;&gt;"",IF(FT!C2&lt;&gt;"",FT!C2,F2/$M$3*$M$4),"")</f>
        <v>0</v>
      </c>
      <c r="L2" t="s">
        <v>52</v>
      </c>
      <c r="M2">
        <f>FH_info!E2</f>
        <v>0</v>
      </c>
      <c r="N2" s="75">
        <f>LOOKUP(O3,A2:A1000,B2:B1000)</f>
        <v>0</v>
      </c>
      <c r="O2" s="50">
        <f>MAX(C2:C1000)</f>
        <v>0</v>
      </c>
      <c r="P2" t="s">
        <v>60</v>
      </c>
      <c r="Q2" t="s">
        <v>61</v>
      </c>
      <c r="R2" t="s">
        <v>62</v>
      </c>
      <c r="S2" t="s">
        <v>63</v>
      </c>
      <c r="T2" t="s">
        <v>64</v>
      </c>
      <c r="V2" s="50" t="e">
        <f>FT!G2*10</f>
        <v>#N/A</v>
      </c>
      <c r="W2" s="50" t="e">
        <f>FT!H2*100</f>
        <v>#N/A</v>
      </c>
      <c r="Y2" t="e">
        <f>IF(I2=1,H2/G2,"")</f>
        <v>#DIV/0!</v>
      </c>
      <c r="Z2" t="e">
        <f>AVERAGE(Y2:Y2000)</f>
        <v>#DIV/0!</v>
      </c>
      <c r="AB2" s="827" t="s">
        <v>450</v>
      </c>
      <c r="AC2" s="827"/>
      <c r="AD2" s="1" t="s">
        <v>2012</v>
      </c>
      <c r="AE2" s="1" t="s">
        <v>2013</v>
      </c>
      <c r="AF2" s="110"/>
      <c r="AG2" s="427">
        <f>AD3</f>
        <v>0</v>
      </c>
      <c r="AH2" s="428">
        <f>AD4</f>
        <v>0</v>
      </c>
      <c r="AI2" s="428">
        <f>AD5</f>
        <v>0</v>
      </c>
      <c r="AJ2" s="428">
        <f>AD6</f>
        <v>0</v>
      </c>
      <c r="AK2" s="429">
        <f>AD7</f>
        <v>0</v>
      </c>
      <c r="AL2" s="427">
        <f>AD8</f>
        <v>1</v>
      </c>
      <c r="AM2" s="428">
        <f>AD9</f>
        <v>0</v>
      </c>
      <c r="AN2" s="428">
        <f>AD10</f>
        <v>0</v>
      </c>
      <c r="AO2" s="428">
        <f>AD11</f>
        <v>0</v>
      </c>
      <c r="AP2" s="429">
        <f>AD12</f>
        <v>0</v>
      </c>
      <c r="AR2">
        <v>1</v>
      </c>
      <c r="AS2">
        <v>2</v>
      </c>
      <c r="AT2">
        <v>3</v>
      </c>
      <c r="AU2">
        <v>4</v>
      </c>
      <c r="AV2">
        <v>5</v>
      </c>
      <c r="AW2">
        <v>6</v>
      </c>
      <c r="AX2">
        <v>7</v>
      </c>
      <c r="AY2">
        <v>8</v>
      </c>
      <c r="AZ2">
        <v>9</v>
      </c>
      <c r="BA2">
        <v>10</v>
      </c>
      <c r="CB2" s="115"/>
      <c r="CJ2" s="115" t="s">
        <v>266</v>
      </c>
      <c r="CV2" s="446" t="s">
        <v>2043</v>
      </c>
      <c r="CW2" s="76"/>
      <c r="CX2" s="76"/>
      <c r="CY2" s="76"/>
    </row>
    <row r="3" spans="1:104">
      <c r="A3" s="50">
        <f>A2+1</f>
        <v>1</v>
      </c>
      <c r="B3" s="50">
        <f t="shared" ref="B3:B66" si="0">A3/255*$M$2</f>
        <v>0</v>
      </c>
      <c r="C3" s="50">
        <f>IF(FH!$C$2&gt;0,FH!A3/FH!$C$2,0)</f>
        <v>0</v>
      </c>
      <c r="D3" s="50">
        <f>IF(hist!$D$2&gt;0,hist!B3/hist!$D$2,0)</f>
        <v>0</v>
      </c>
      <c r="E3" s="50">
        <f t="shared" ref="E3:E66" si="1">NORMDIST(B3,2,0.421,FALSE)</f>
        <v>1.191292122966256E-5</v>
      </c>
      <c r="F3">
        <f>F2+1</f>
        <v>1</v>
      </c>
      <c r="G3" s="50" t="str">
        <f>IF(FT!A3&lt;&gt;"",FT!A3*10,"")</f>
        <v/>
      </c>
      <c r="H3" s="50" t="str">
        <f>IF(FT!B3&lt;&gt;"",FT!B3*100,"")</f>
        <v/>
      </c>
      <c r="I3" s="50" t="str">
        <f t="shared" ref="I3:I66" si="2">(IF(G3&lt;&gt;"",1,""))</f>
        <v/>
      </c>
      <c r="J3" t="str">
        <f>IF(FT!B3&lt;&gt;"",FT!E3,"")</f>
        <v/>
      </c>
      <c r="K3" t="str">
        <f>IF(FT!B3&lt;&gt;"",IF(FT!C3&lt;&gt;"",FT!C3,F3/$M$3*$M$4),"")</f>
        <v/>
      </c>
      <c r="L3" t="s">
        <v>53</v>
      </c>
      <c r="M3">
        <f>SUM(I2:I2005)</f>
        <v>1</v>
      </c>
      <c r="O3" s="104">
        <f>MATCH(O2,C2:C1000,0)-1</f>
        <v>0</v>
      </c>
      <c r="P3">
        <v>0</v>
      </c>
      <c r="Q3">
        <v>0</v>
      </c>
      <c r="R3">
        <f>IF(S4=0,M3,0)</f>
        <v>1</v>
      </c>
      <c r="S3">
        <f t="array" ref="S3">MAX(IF(ft_nq=0,row_n))</f>
        <v>1998</v>
      </c>
      <c r="T3">
        <f>R3-Q3</f>
        <v>1</v>
      </c>
      <c r="V3" s="50" t="e">
        <f>FT!G3*10</f>
        <v>#N/A</v>
      </c>
      <c r="W3" s="50" t="e">
        <f>FT!H3*100</f>
        <v>#N/A</v>
      </c>
      <c r="Y3" s="75" t="str">
        <f t="shared" ref="Y3:Y66" si="3">IF(I3=1,H3/G3,"")</f>
        <v/>
      </c>
      <c r="AB3" s="1">
        <v>0</v>
      </c>
      <c r="AC3" s="1">
        <v>10</v>
      </c>
      <c r="AD3" s="1">
        <f>IF($V$21&gt;=AB3,IF($V$21&lt;AC3,1,0),0)</f>
        <v>0</v>
      </c>
      <c r="AE3" s="1">
        <f>IF($W$21&gt;=AB3,IF($W$21&lt;AC3,1,0),0)</f>
        <v>1</v>
      </c>
      <c r="AF3" s="427">
        <f>AE12</f>
        <v>0</v>
      </c>
      <c r="AG3" s="110">
        <f>$AF3*AG$2</f>
        <v>0</v>
      </c>
      <c r="AH3" s="111">
        <f>$AF3*AH$2</f>
        <v>0</v>
      </c>
      <c r="AI3" s="111">
        <f t="shared" ref="AI3:AP12" si="4">$AF3*AI$2</f>
        <v>0</v>
      </c>
      <c r="AJ3" s="111">
        <f t="shared" si="4"/>
        <v>0</v>
      </c>
      <c r="AK3" s="112">
        <f t="shared" si="4"/>
        <v>0</v>
      </c>
      <c r="AL3" s="110">
        <f t="shared" si="4"/>
        <v>0</v>
      </c>
      <c r="AM3" s="111">
        <f t="shared" si="4"/>
        <v>0</v>
      </c>
      <c r="AN3" s="111">
        <f t="shared" si="4"/>
        <v>0</v>
      </c>
      <c r="AO3" s="111">
        <f t="shared" si="4"/>
        <v>0</v>
      </c>
      <c r="AP3" s="112">
        <f t="shared" si="4"/>
        <v>0</v>
      </c>
      <c r="AQ3">
        <v>10</v>
      </c>
      <c r="AR3" s="433" t="str">
        <f>lang!B540</f>
        <v>격분한</v>
      </c>
      <c r="AS3" s="433" t="str">
        <f>lang!B545</f>
        <v>뚜껑열리는</v>
      </c>
      <c r="AT3" s="433" t="str">
        <f>lang!B550</f>
        <v>스트레스</v>
      </c>
      <c r="AU3" s="433" t="str">
        <f>lang!B555</f>
        <v>초조한</v>
      </c>
      <c r="AV3" s="433" t="str">
        <f>lang!B560</f>
        <v>충격받은</v>
      </c>
      <c r="AW3" s="434" t="str">
        <f>lang!B565</f>
        <v>놀란</v>
      </c>
      <c r="AX3" s="434" t="str">
        <f>lang!B570</f>
        <v>낙관적인</v>
      </c>
      <c r="AY3" s="434" t="str">
        <f>lang!B575</f>
        <v>흥겨운</v>
      </c>
      <c r="AZ3" s="434" t="str">
        <f>lang!B580</f>
        <v>아주 신나는</v>
      </c>
      <c r="BA3" s="434" t="str">
        <f>lang!B585</f>
        <v>황홀한</v>
      </c>
      <c r="CB3" s="116"/>
      <c r="CJ3" s="205">
        <v>1</v>
      </c>
      <c r="CK3" s="205">
        <v>2</v>
      </c>
      <c r="CL3" s="205">
        <v>3</v>
      </c>
      <c r="CM3" s="205">
        <v>4</v>
      </c>
      <c r="CN3" s="205">
        <v>5</v>
      </c>
      <c r="CV3" s="447" t="s">
        <v>2044</v>
      </c>
      <c r="CW3" s="447" t="s">
        <v>1178</v>
      </c>
      <c r="CX3" s="76"/>
      <c r="CY3" s="446" t="s">
        <v>2045</v>
      </c>
    </row>
    <row r="4" spans="1:104">
      <c r="A4" s="50">
        <f t="shared" ref="A4:A67" si="5">A3+1</f>
        <v>2</v>
      </c>
      <c r="B4" s="50">
        <f t="shared" si="0"/>
        <v>0</v>
      </c>
      <c r="C4" s="50">
        <f>IF(FH!$C$2&gt;0,FH!A4/FH!$C$2,0)</f>
        <v>0</v>
      </c>
      <c r="D4" s="50">
        <f>IF(hist!$D$2&gt;0,hist!B4/hist!$D$2,0)</f>
        <v>0</v>
      </c>
      <c r="E4" s="50">
        <f t="shared" si="1"/>
        <v>1.191292122966256E-5</v>
      </c>
      <c r="F4">
        <f t="shared" ref="F4:F67" si="6">F3+1</f>
        <v>2</v>
      </c>
      <c r="G4" s="50" t="str">
        <f>IF(FT!A4&lt;&gt;"",FT!A4*10,"")</f>
        <v/>
      </c>
      <c r="H4" s="50" t="str">
        <f>IF(FT!B4&lt;&gt;"",FT!B4*100,"")</f>
        <v/>
      </c>
      <c r="I4" s="50" t="str">
        <f t="shared" si="2"/>
        <v/>
      </c>
      <c r="J4" t="str">
        <f>IF(FT!B4&lt;&gt;"",FT!E4,"")</f>
        <v/>
      </c>
      <c r="K4" t="str">
        <f>IF(FT!B4&lt;&gt;"",IF(FT!C4&lt;&gt;"",FT!C4,F4/$M$3*$M$4),"")</f>
        <v/>
      </c>
      <c r="L4" t="s">
        <v>246</v>
      </c>
      <c r="M4">
        <f>IF(M2&lt;&gt;0,M3/M2*2,0)</f>
        <v>0</v>
      </c>
      <c r="P4">
        <f>P3+1</f>
        <v>1</v>
      </c>
      <c r="Q4">
        <v>0</v>
      </c>
      <c r="R4">
        <f>IF(S4=1998,0,S4)</f>
        <v>0</v>
      </c>
      <c r="S4">
        <f t="array" ref="S4">MAX(IF(ft_nq=P4,row_n))</f>
        <v>0</v>
      </c>
      <c r="T4">
        <f>R4-Q4+1</f>
        <v>1</v>
      </c>
      <c r="V4" t="s">
        <v>209</v>
      </c>
      <c r="W4" s="23">
        <f>IF(ISERROR(V3-V2)=FALSE,(V3-V2)*10,0)</f>
        <v>0</v>
      </c>
      <c r="Y4" s="75" t="str">
        <f t="shared" si="3"/>
        <v/>
      </c>
      <c r="AB4" s="1">
        <v>10</v>
      </c>
      <c r="AC4" s="1">
        <v>20</v>
      </c>
      <c r="AD4" s="1">
        <f t="shared" ref="AD4:AD12" si="7">IF($V$21&gt;=AB4,IF($V$21&lt;AC4,1,0),0)</f>
        <v>0</v>
      </c>
      <c r="AE4" s="1">
        <f t="shared" ref="AE4:AE12" si="8">IF($W$21&gt;=AB4,IF($W$21&lt;AC4,1,0),0)</f>
        <v>0</v>
      </c>
      <c r="AF4" s="430">
        <f>AE11</f>
        <v>0</v>
      </c>
      <c r="AG4" s="113">
        <f t="shared" ref="AG4:AH12" si="9">$AF4*AG$2</f>
        <v>0</v>
      </c>
      <c r="AH4">
        <f t="shared" si="9"/>
        <v>0</v>
      </c>
      <c r="AI4">
        <f t="shared" si="4"/>
        <v>0</v>
      </c>
      <c r="AJ4">
        <f t="shared" si="4"/>
        <v>0</v>
      </c>
      <c r="AK4" s="107">
        <f t="shared" si="4"/>
        <v>0</v>
      </c>
      <c r="AL4" s="113">
        <f t="shared" si="4"/>
        <v>0</v>
      </c>
      <c r="AM4">
        <f t="shared" si="4"/>
        <v>0</v>
      </c>
      <c r="AN4">
        <f t="shared" si="4"/>
        <v>0</v>
      </c>
      <c r="AO4">
        <f t="shared" si="4"/>
        <v>0</v>
      </c>
      <c r="AP4" s="107">
        <f t="shared" si="4"/>
        <v>0</v>
      </c>
      <c r="AQ4">
        <v>9</v>
      </c>
      <c r="AR4" s="433" t="str">
        <f>lang!B541</f>
        <v>격노한</v>
      </c>
      <c r="AS4" s="433" t="str">
        <f>lang!B546</f>
        <v>몹시 화가 난</v>
      </c>
      <c r="AT4" s="433" t="str">
        <f>lang!B551</f>
        <v>좌절한</v>
      </c>
      <c r="AU4" s="433" t="str">
        <f>lang!B556</f>
        <v>신경이 날카로운</v>
      </c>
      <c r="AV4" s="433" t="str">
        <f>lang!B561</f>
        <v>망연자실한</v>
      </c>
      <c r="AW4" s="434" t="str">
        <f>lang!B566</f>
        <v>들뜬</v>
      </c>
      <c r="AX4" s="434" t="str">
        <f>lang!B571</f>
        <v>쾌활한</v>
      </c>
      <c r="AY4" s="434" t="str">
        <f>lang!B576</f>
        <v>동기 부여된</v>
      </c>
      <c r="AZ4" s="434" t="str">
        <f>lang!B581</f>
        <v>영감을 받은</v>
      </c>
      <c r="BA4" s="434" t="str">
        <f>lang!B586</f>
        <v>의기양양한</v>
      </c>
      <c r="CB4" s="117"/>
      <c r="CC4" s="118"/>
      <c r="CJ4" s="119" t="str">
        <f>lang!B216</f>
        <v>매우 낮음</v>
      </c>
      <c r="CK4" s="119" t="str">
        <f>lang!B217</f>
        <v>낮음</v>
      </c>
      <c r="CL4" s="119" t="str">
        <f>lang!B218</f>
        <v>보통</v>
      </c>
      <c r="CM4" s="119" t="str">
        <f>lang!B219</f>
        <v>높음</v>
      </c>
      <c r="CN4" s="119" t="str">
        <f>lang!B220</f>
        <v>매우 높음</v>
      </c>
      <c r="CV4" s="447" t="s">
        <v>2046</v>
      </c>
      <c r="CW4" s="447" t="s">
        <v>462</v>
      </c>
      <c r="CX4" s="76"/>
      <c r="CY4" s="446" t="s">
        <v>2047</v>
      </c>
    </row>
    <row r="5" spans="1:104">
      <c r="A5" s="50">
        <f t="shared" si="5"/>
        <v>3</v>
      </c>
      <c r="B5" s="50">
        <f t="shared" si="0"/>
        <v>0</v>
      </c>
      <c r="C5" s="50">
        <f>IF(FH!$C$2&gt;0,FH!A5/FH!$C$2,0)</f>
        <v>0</v>
      </c>
      <c r="D5" s="50">
        <f>IF(hist!$D$2&gt;0,hist!B5/hist!$D$2,0)</f>
        <v>0</v>
      </c>
      <c r="E5" s="50">
        <f t="shared" si="1"/>
        <v>1.191292122966256E-5</v>
      </c>
      <c r="F5">
        <f t="shared" si="6"/>
        <v>3</v>
      </c>
      <c r="G5" s="50" t="str">
        <f>IF(FT!A5&lt;&gt;"",FT!A5*10,"")</f>
        <v/>
      </c>
      <c r="H5" s="50" t="str">
        <f>IF(FT!B5&lt;&gt;"",FT!B5*100,"")</f>
        <v/>
      </c>
      <c r="I5" s="50" t="str">
        <f t="shared" si="2"/>
        <v/>
      </c>
      <c r="J5" t="str">
        <f>IF(FT!B5&lt;&gt;"",FT!E5,"")</f>
        <v/>
      </c>
      <c r="K5" t="str">
        <f>IF(FT!B5&lt;&gt;"",IF(FT!C5&lt;&gt;"",FT!C5,F5/$M$3*$M$4),"")</f>
        <v/>
      </c>
      <c r="L5" t="s">
        <v>54</v>
      </c>
      <c r="M5" s="52">
        <f ca="1">IF(M3&gt;0,MIN(FT_E),0)</f>
        <v>0</v>
      </c>
      <c r="N5" s="52">
        <f ca="1">IF(M3&gt;0,ROUND(M5,1),0)</f>
        <v>0</v>
      </c>
      <c r="P5">
        <f t="shared" ref="P5:P27" si="10">P4+1</f>
        <v>2</v>
      </c>
      <c r="Q5">
        <f>IF(S5=1998,0,R4)</f>
        <v>0</v>
      </c>
      <c r="R5">
        <f>IF(S5=1998,0,S5)</f>
        <v>0</v>
      </c>
      <c r="S5">
        <f t="array" ref="S5">MAX(IF(ft_nq=P5,row_n))</f>
        <v>0</v>
      </c>
      <c r="T5">
        <f t="shared" ref="T5:T27" si="11">R5-Q5+1</f>
        <v>1</v>
      </c>
      <c r="V5" t="s">
        <v>210</v>
      </c>
      <c r="W5" s="23">
        <f>IF(ISERROR(W3-W2)=FALSE,W3-W2,0)</f>
        <v>0</v>
      </c>
      <c r="Y5" s="75" t="str">
        <f t="shared" si="3"/>
        <v/>
      </c>
      <c r="Z5" s="52"/>
      <c r="AB5" s="1">
        <v>20</v>
      </c>
      <c r="AC5" s="1">
        <v>30</v>
      </c>
      <c r="AD5" s="1">
        <f t="shared" si="7"/>
        <v>0</v>
      </c>
      <c r="AE5" s="1">
        <f t="shared" si="8"/>
        <v>0</v>
      </c>
      <c r="AF5" s="430">
        <f>AE10</f>
        <v>0</v>
      </c>
      <c r="AG5" s="113">
        <f t="shared" si="9"/>
        <v>0</v>
      </c>
      <c r="AH5">
        <f t="shared" si="9"/>
        <v>0</v>
      </c>
      <c r="AI5">
        <f t="shared" si="4"/>
        <v>0</v>
      </c>
      <c r="AJ5">
        <f t="shared" si="4"/>
        <v>0</v>
      </c>
      <c r="AK5" s="107">
        <f t="shared" si="4"/>
        <v>0</v>
      </c>
      <c r="AL5" s="113">
        <f t="shared" si="4"/>
        <v>0</v>
      </c>
      <c r="AM5">
        <f t="shared" si="4"/>
        <v>0</v>
      </c>
      <c r="AN5">
        <f t="shared" si="4"/>
        <v>0</v>
      </c>
      <c r="AO5">
        <f t="shared" si="4"/>
        <v>0</v>
      </c>
      <c r="AP5" s="107">
        <f t="shared" si="4"/>
        <v>0</v>
      </c>
      <c r="AQ5">
        <v>8</v>
      </c>
      <c r="AR5" s="433" t="str">
        <f>lang!B542</f>
        <v>약이 오른</v>
      </c>
      <c r="AS5" s="433" t="str">
        <f>lang!B547</f>
        <v>겁먹은</v>
      </c>
      <c r="AT5" s="433" t="str">
        <f>lang!B552</f>
        <v>화난</v>
      </c>
      <c r="AU5" s="433" t="str">
        <f>lang!B557</f>
        <v>긴장한</v>
      </c>
      <c r="AV5" s="433" t="str">
        <f>lang!B562</f>
        <v>안절부절한</v>
      </c>
      <c r="AW5" s="434" t="str">
        <f>lang!B567</f>
        <v>기운이 넘치는</v>
      </c>
      <c r="AX5" s="434" t="str">
        <f>lang!B572</f>
        <v>활발한</v>
      </c>
      <c r="AY5" s="434" t="str">
        <f>lang!B577</f>
        <v>흥분한</v>
      </c>
      <c r="AZ5" s="434" t="str">
        <f>lang!B582</f>
        <v>낙천적인</v>
      </c>
      <c r="BA5" s="434" t="str">
        <f>lang!B587</f>
        <v>열광하는</v>
      </c>
      <c r="CB5" s="117"/>
      <c r="CC5" s="118"/>
      <c r="CJ5" s="244" t="str">
        <f>lang!B221</f>
        <v>감정변화가 매우 낮아 병리적으로 의심되는 상태</v>
      </c>
      <c r="CK5" s="120" t="str">
        <f>lang!B222</f>
        <v>감정변화가 낮은 상태</v>
      </c>
      <c r="CL5" s="120" t="str">
        <f>lang!B223</f>
        <v>감정변화가 안정된 정상적인 상태</v>
      </c>
      <c r="CM5" s="120" t="str">
        <f>lang!B224</f>
        <v>감정변화가 높은 상태</v>
      </c>
      <c r="CN5" s="120" t="str">
        <f>lang!B225</f>
        <v>감정변화가 매우 높아 병리적으로 의심되는 상태</v>
      </c>
      <c r="CV5" s="447" t="s">
        <v>2048</v>
      </c>
      <c r="CW5" s="447" t="s">
        <v>460</v>
      </c>
      <c r="CX5" s="76"/>
      <c r="CY5" s="446" t="s">
        <v>2049</v>
      </c>
    </row>
    <row r="6" spans="1:104">
      <c r="A6" s="50">
        <f t="shared" si="5"/>
        <v>4</v>
      </c>
      <c r="B6" s="50">
        <f t="shared" si="0"/>
        <v>0</v>
      </c>
      <c r="C6" s="50">
        <f>IF(FH!$C$2&gt;0,FH!A6/FH!$C$2,0)</f>
        <v>0</v>
      </c>
      <c r="D6" s="50">
        <f>IF(hist!$D$2&gt;0,hist!B6/hist!$D$2,0)</f>
        <v>0</v>
      </c>
      <c r="E6" s="50">
        <f t="shared" si="1"/>
        <v>1.191292122966256E-5</v>
      </c>
      <c r="F6">
        <f t="shared" si="6"/>
        <v>4</v>
      </c>
      <c r="G6" s="50" t="str">
        <f>IF(FT!A6&lt;&gt;"",FT!A6*10,"")</f>
        <v/>
      </c>
      <c r="H6" s="50" t="str">
        <f>IF(FT!B6&lt;&gt;"",FT!B6*100,"")</f>
        <v/>
      </c>
      <c r="I6" s="50" t="str">
        <f t="shared" si="2"/>
        <v/>
      </c>
      <c r="J6" t="str">
        <f>IF(FT!B6&lt;&gt;"",FT!E6,"")</f>
        <v/>
      </c>
      <c r="K6" t="str">
        <f>IF(FT!B6&lt;&gt;"",IF(FT!C6&lt;&gt;"",FT!C6,F6/$M$3*$M$4),"")</f>
        <v/>
      </c>
      <c r="L6" t="s">
        <v>55</v>
      </c>
      <c r="M6" s="52">
        <f ca="1">IF(M3&gt;0,MAX(FT_E),0)</f>
        <v>0</v>
      </c>
      <c r="N6" s="52">
        <f ca="1">IF(M3&gt;0,ROUND(M6,1),0)</f>
        <v>0</v>
      </c>
      <c r="P6">
        <f t="shared" si="10"/>
        <v>3</v>
      </c>
      <c r="Q6">
        <f t="shared" ref="Q6:Q27" si="12">IF(S6=1998,0,R5)</f>
        <v>0</v>
      </c>
      <c r="R6">
        <f t="shared" ref="R6:R27" si="13">IF(S6=1998,0,S6)</f>
        <v>0</v>
      </c>
      <c r="S6">
        <f t="array" ref="S6">MAX(IF(ft_nq=P6,row_n))</f>
        <v>0</v>
      </c>
      <c r="T6">
        <f t="shared" si="11"/>
        <v>1</v>
      </c>
      <c r="V6" t="s">
        <v>211</v>
      </c>
      <c r="W6" s="23">
        <f>IF(W4&lt;&gt;0,W5/W4,0)</f>
        <v>0</v>
      </c>
      <c r="Y6" s="75" t="str">
        <f t="shared" si="3"/>
        <v/>
      </c>
      <c r="Z6" s="52"/>
      <c r="AB6" s="1">
        <v>30</v>
      </c>
      <c r="AC6" s="1">
        <v>40</v>
      </c>
      <c r="AD6" s="1">
        <f t="shared" si="7"/>
        <v>0</v>
      </c>
      <c r="AE6" s="1">
        <f t="shared" si="8"/>
        <v>0</v>
      </c>
      <c r="AF6" s="430">
        <f>AE9</f>
        <v>0</v>
      </c>
      <c r="AG6" s="113">
        <f t="shared" si="9"/>
        <v>0</v>
      </c>
      <c r="AH6">
        <f t="shared" si="9"/>
        <v>0</v>
      </c>
      <c r="AI6">
        <f t="shared" si="4"/>
        <v>0</v>
      </c>
      <c r="AJ6">
        <f t="shared" si="4"/>
        <v>0</v>
      </c>
      <c r="AK6" s="107">
        <f t="shared" si="4"/>
        <v>0</v>
      </c>
      <c r="AL6" s="113">
        <f t="shared" si="4"/>
        <v>0</v>
      </c>
      <c r="AM6">
        <f t="shared" si="4"/>
        <v>0</v>
      </c>
      <c r="AN6">
        <f t="shared" si="4"/>
        <v>0</v>
      </c>
      <c r="AO6">
        <f t="shared" si="4"/>
        <v>0</v>
      </c>
      <c r="AP6" s="107">
        <f t="shared" si="4"/>
        <v>0</v>
      </c>
      <c r="AQ6">
        <v>7</v>
      </c>
      <c r="AR6" s="433" t="str">
        <f>lang!B543</f>
        <v>불안한</v>
      </c>
      <c r="AS6" s="433" t="str">
        <f>lang!B548</f>
        <v>우려하는</v>
      </c>
      <c r="AT6" s="433" t="str">
        <f>lang!B553</f>
        <v>근심하는</v>
      </c>
      <c r="AU6" s="433" t="str">
        <f>lang!B558</f>
        <v>짜증 나는</v>
      </c>
      <c r="AV6" s="433" t="str">
        <f>lang!B563</f>
        <v>거슬리는</v>
      </c>
      <c r="AW6" s="434" t="str">
        <f>lang!B568</f>
        <v>기꺼이</v>
      </c>
      <c r="AX6" s="434" t="str">
        <f>lang!B573</f>
        <v>기쁜</v>
      </c>
      <c r="AY6" s="434" t="str">
        <f>lang!B578</f>
        <v>행복한</v>
      </c>
      <c r="AZ6" s="434" t="str">
        <f>lang!B583</f>
        <v>자랑스러운</v>
      </c>
      <c r="BA6" s="434" t="str">
        <f>lang!B588</f>
        <v>짜릿한</v>
      </c>
      <c r="CB6" s="117"/>
      <c r="CC6" s="118"/>
      <c r="CV6" s="447" t="s">
        <v>2050</v>
      </c>
      <c r="CW6" s="447" t="s">
        <v>458</v>
      </c>
      <c r="CX6" s="76"/>
      <c r="CY6" s="446" t="s">
        <v>2051</v>
      </c>
    </row>
    <row r="7" spans="1:104">
      <c r="A7" s="50">
        <f t="shared" si="5"/>
        <v>5</v>
      </c>
      <c r="B7" s="50">
        <f t="shared" si="0"/>
        <v>0</v>
      </c>
      <c r="C7" s="50">
        <f>IF(FH!$C$2&gt;0,FH!A7/FH!$C$2,0)</f>
        <v>0</v>
      </c>
      <c r="D7" s="50">
        <f>IF(hist!$D$2&gt;0,hist!B7/hist!$D$2,0)</f>
        <v>0</v>
      </c>
      <c r="E7" s="50">
        <f t="shared" si="1"/>
        <v>1.191292122966256E-5</v>
      </c>
      <c r="F7">
        <f t="shared" si="6"/>
        <v>5</v>
      </c>
      <c r="G7" s="50" t="str">
        <f>IF(FT!A7&lt;&gt;"",FT!A7*10,"")</f>
        <v/>
      </c>
      <c r="H7" s="50" t="str">
        <f>IF(FT!B7&lt;&gt;"",FT!B7*100,"")</f>
        <v/>
      </c>
      <c r="I7" s="50" t="str">
        <f t="shared" si="2"/>
        <v/>
      </c>
      <c r="J7" t="str">
        <f>IF(FT!B7&lt;&gt;"",FT!E7,"")</f>
        <v/>
      </c>
      <c r="K7" t="str">
        <f>IF(FT!B7&lt;&gt;"",IF(FT!C7&lt;&gt;"",FT!C7,F7/$M$3*$M$4),"")</f>
        <v/>
      </c>
      <c r="L7" t="s">
        <v>56</v>
      </c>
      <c r="M7" s="366">
        <f ca="1">IF(M3&gt;0,MIN(FT_PH),0)</f>
        <v>0</v>
      </c>
      <c r="N7" s="52">
        <f ca="1">IF(M3&gt;0,ROUND(M7,1),0)</f>
        <v>0</v>
      </c>
      <c r="P7">
        <f t="shared" si="10"/>
        <v>4</v>
      </c>
      <c r="Q7">
        <f t="shared" si="12"/>
        <v>0</v>
      </c>
      <c r="R7">
        <f t="shared" si="13"/>
        <v>0</v>
      </c>
      <c r="S7">
        <f t="array" ref="S7">MAX(IF(ft_nq=P7,row_n))</f>
        <v>0</v>
      </c>
      <c r="T7">
        <f t="shared" si="11"/>
        <v>1</v>
      </c>
      <c r="V7" t="s">
        <v>212</v>
      </c>
      <c r="W7" s="23">
        <f>DEGREES(ATAN(W6))</f>
        <v>0</v>
      </c>
      <c r="X7" s="106">
        <v>0.05</v>
      </c>
      <c r="Y7" s="75" t="str">
        <f t="shared" si="3"/>
        <v/>
      </c>
      <c r="Z7" s="52"/>
      <c r="AB7" s="1">
        <v>40</v>
      </c>
      <c r="AC7" s="1">
        <v>50</v>
      </c>
      <c r="AD7" s="1">
        <f t="shared" si="7"/>
        <v>0</v>
      </c>
      <c r="AE7" s="1">
        <f t="shared" si="8"/>
        <v>0</v>
      </c>
      <c r="AF7" s="431">
        <f>AE8</f>
        <v>0</v>
      </c>
      <c r="AG7" s="114">
        <f t="shared" si="9"/>
        <v>0</v>
      </c>
      <c r="AH7" s="108">
        <f t="shared" si="9"/>
        <v>0</v>
      </c>
      <c r="AI7" s="108">
        <f t="shared" si="4"/>
        <v>0</v>
      </c>
      <c r="AJ7" s="108">
        <f t="shared" si="4"/>
        <v>0</v>
      </c>
      <c r="AK7" s="109">
        <f t="shared" si="4"/>
        <v>0</v>
      </c>
      <c r="AL7" s="114">
        <f t="shared" si="4"/>
        <v>0</v>
      </c>
      <c r="AM7" s="108">
        <f t="shared" si="4"/>
        <v>0</v>
      </c>
      <c r="AN7" s="108">
        <f t="shared" si="4"/>
        <v>0</v>
      </c>
      <c r="AO7" s="108">
        <f t="shared" si="4"/>
        <v>0</v>
      </c>
      <c r="AP7" s="109">
        <f t="shared" si="4"/>
        <v>0</v>
      </c>
      <c r="AQ7">
        <v>6</v>
      </c>
      <c r="AR7" s="433" t="str">
        <f>lang!B544</f>
        <v>불쾌한</v>
      </c>
      <c r="AS7" s="433" t="str">
        <f>lang!B549</f>
        <v>골치아픈</v>
      </c>
      <c r="AT7" s="433" t="str">
        <f>lang!B554</f>
        <v>염려하는</v>
      </c>
      <c r="AU7" s="433" t="str">
        <f>lang!B559</f>
        <v>마음이 불편한</v>
      </c>
      <c r="AV7" s="433" t="str">
        <f>lang!B564</f>
        <v>언짢은</v>
      </c>
      <c r="AW7" s="434" t="str">
        <f>lang!B569</f>
        <v>유쾌한</v>
      </c>
      <c r="AX7" s="434" t="str">
        <f>lang!B574</f>
        <v>즐거운</v>
      </c>
      <c r="AY7" s="434" t="str">
        <f>lang!B579</f>
        <v>희망 찬</v>
      </c>
      <c r="AZ7" s="434" t="str">
        <f>lang!B584</f>
        <v>재미있는</v>
      </c>
      <c r="BA7" s="434" t="str">
        <f>lang!B589</f>
        <v>행복이 넘치는</v>
      </c>
      <c r="CB7" s="117"/>
      <c r="CC7" s="118"/>
      <c r="CV7" s="447" t="s">
        <v>2052</v>
      </c>
      <c r="CW7" s="447" t="s">
        <v>2053</v>
      </c>
      <c r="CX7" s="76"/>
      <c r="CY7" s="446" t="s">
        <v>2054</v>
      </c>
    </row>
    <row r="8" spans="1:104">
      <c r="A8" s="50">
        <f t="shared" si="5"/>
        <v>6</v>
      </c>
      <c r="B8" s="50">
        <f t="shared" si="0"/>
        <v>0</v>
      </c>
      <c r="C8" s="50">
        <f>IF(FH!$C$2&gt;0,FH!A8/FH!$C$2,0)</f>
        <v>0</v>
      </c>
      <c r="D8" s="50">
        <f>IF(hist!$D$2&gt;0,hist!B8/hist!$D$2,0)</f>
        <v>0</v>
      </c>
      <c r="E8" s="50">
        <f t="shared" si="1"/>
        <v>1.191292122966256E-5</v>
      </c>
      <c r="F8">
        <f t="shared" si="6"/>
        <v>6</v>
      </c>
      <c r="G8" s="50" t="str">
        <f>IF(FT!A8&lt;&gt;"",FT!A8*10,"")</f>
        <v/>
      </c>
      <c r="H8" s="50" t="str">
        <f>IF(FT!B8&lt;&gt;"",FT!B8*100,"")</f>
        <v/>
      </c>
      <c r="I8" s="50" t="str">
        <f t="shared" si="2"/>
        <v/>
      </c>
      <c r="J8" t="str">
        <f>IF(FT!B8&lt;&gt;"",FT!E8,"")</f>
        <v/>
      </c>
      <c r="K8" t="str">
        <f>IF(FT!B8&lt;&gt;"",IF(FT!C8&lt;&gt;"",FT!C8,F8/$M$3*$M$4),"")</f>
        <v/>
      </c>
      <c r="L8" t="s">
        <v>57</v>
      </c>
      <c r="M8" s="52">
        <f ca="1">IF(M3&gt;0,MAX(FT_PH),0)</f>
        <v>0</v>
      </c>
      <c r="N8" s="52">
        <f ca="1">IF(M3&gt;0,ROUND(M8,1),0)</f>
        <v>0</v>
      </c>
      <c r="P8">
        <f t="shared" si="10"/>
        <v>5</v>
      </c>
      <c r="Q8">
        <f t="shared" si="12"/>
        <v>0</v>
      </c>
      <c r="R8">
        <f t="shared" si="13"/>
        <v>0</v>
      </c>
      <c r="S8">
        <f t="array" ref="S8">MAX(IF(ft_nq=P8,row_n))</f>
        <v>0</v>
      </c>
      <c r="T8">
        <f t="shared" si="11"/>
        <v>1</v>
      </c>
      <c r="V8" t="s">
        <v>247</v>
      </c>
      <c r="W8">
        <f>IF(ABS(W4)+ABS(W5)=0,0,IF(W4&gt;0,IF(W5&gt;0,IF(ABS(W7)&lt;=(90-X8),IF(ABS(W7)&gt;=X8,1,2),8),IF(W5&lt;=0,IF(ABS(W7)&lt;=(90-X8),IF(ABS(W7)&gt;=X8,3,2),4))),IF(W4&lt;=0,IF(W5&gt;0,IF(ABS(W7)&lt;=(90-X8),IF(ABS(W7)&gt;=X8,7,6),8),IF(W5&lt;=0,IF(ABS(W7)&lt;=(90-X8),IF(ABS(W7)&gt;=X8,5,6),4))))))</f>
        <v>0</v>
      </c>
      <c r="X8" s="23">
        <f>90*X7</f>
        <v>4.5</v>
      </c>
      <c r="Y8" s="75" t="str">
        <f t="shared" si="3"/>
        <v/>
      </c>
      <c r="Z8" s="52"/>
      <c r="AB8" s="1">
        <v>50</v>
      </c>
      <c r="AC8" s="1">
        <v>60</v>
      </c>
      <c r="AD8" s="1">
        <f t="shared" si="7"/>
        <v>1</v>
      </c>
      <c r="AE8" s="1">
        <f t="shared" si="8"/>
        <v>0</v>
      </c>
      <c r="AF8" s="430">
        <f>AE7</f>
        <v>0</v>
      </c>
      <c r="AG8" s="113">
        <f t="shared" si="9"/>
        <v>0</v>
      </c>
      <c r="AH8">
        <f t="shared" si="9"/>
        <v>0</v>
      </c>
      <c r="AI8">
        <f t="shared" si="4"/>
        <v>0</v>
      </c>
      <c r="AJ8">
        <f t="shared" si="4"/>
        <v>0</v>
      </c>
      <c r="AK8" s="107">
        <f t="shared" si="4"/>
        <v>0</v>
      </c>
      <c r="AL8" s="113">
        <f t="shared" si="4"/>
        <v>0</v>
      </c>
      <c r="AM8">
        <f t="shared" si="4"/>
        <v>0</v>
      </c>
      <c r="AN8">
        <f t="shared" si="4"/>
        <v>0</v>
      </c>
      <c r="AO8">
        <f t="shared" si="4"/>
        <v>0</v>
      </c>
      <c r="AP8" s="107">
        <f t="shared" si="4"/>
        <v>0</v>
      </c>
      <c r="AQ8">
        <v>5</v>
      </c>
      <c r="AR8" s="435" t="str">
        <f>lang!B590</f>
        <v>역겨운</v>
      </c>
      <c r="AS8" s="435" t="str">
        <f>lang!B595</f>
        <v>침울한</v>
      </c>
      <c r="AT8" s="435" t="str">
        <f>lang!B600</f>
        <v>실망스러운</v>
      </c>
      <c r="AU8" s="435" t="str">
        <f>lang!B605</f>
        <v>의욕 없는</v>
      </c>
      <c r="AV8" s="435" t="str">
        <f>lang!B610</f>
        <v>냉담한</v>
      </c>
      <c r="AW8" s="436" t="str">
        <f>lang!B615</f>
        <v>속 편한</v>
      </c>
      <c r="AX8" s="436" t="str">
        <f>lang!B620</f>
        <v>태평한</v>
      </c>
      <c r="AY8" s="436" t="str">
        <f>lang!B625</f>
        <v>자족하는</v>
      </c>
      <c r="AZ8" s="436" t="str">
        <f>lang!B630</f>
        <v>다정한</v>
      </c>
      <c r="BA8" s="436" t="str">
        <f>lang!B635</f>
        <v>충만한</v>
      </c>
    </row>
    <row r="9" spans="1:104">
      <c r="A9" s="50">
        <f t="shared" si="5"/>
        <v>7</v>
      </c>
      <c r="B9" s="50">
        <f t="shared" si="0"/>
        <v>0</v>
      </c>
      <c r="C9" s="50">
        <f>IF(FH!$C$2&gt;0,FH!A9/FH!$C$2,0)</f>
        <v>0</v>
      </c>
      <c r="D9" s="50">
        <f>IF(hist!$D$2&gt;0,hist!B9/hist!$D$2,0)</f>
        <v>0</v>
      </c>
      <c r="E9" s="50">
        <f t="shared" si="1"/>
        <v>1.191292122966256E-5</v>
      </c>
      <c r="F9">
        <f t="shared" si="6"/>
        <v>7</v>
      </c>
      <c r="G9" s="50" t="str">
        <f>IF(FT!A9&lt;&gt;"",FT!A9*10,"")</f>
        <v/>
      </c>
      <c r="H9" s="50" t="str">
        <f>IF(FT!B9&lt;&gt;"",FT!B9*100,"")</f>
        <v/>
      </c>
      <c r="I9" s="50" t="str">
        <f t="shared" si="2"/>
        <v/>
      </c>
      <c r="J9" t="str">
        <f>IF(FT!B9&lt;&gt;"",FT!E9,"")</f>
        <v/>
      </c>
      <c r="K9" t="str">
        <f>IF(FT!B9&lt;&gt;"",IF(FT!C9&lt;&gt;"",FT!C9,F9/$M$3*$M$4),"")</f>
        <v/>
      </c>
      <c r="L9" t="s">
        <v>222</v>
      </c>
      <c r="M9" s="74">
        <f ca="1">IF(M3&gt;0,IF(COUNT(FT_E)&gt;0,AVERAGE(FT_E),0),0)</f>
        <v>0</v>
      </c>
      <c r="N9" s="365">
        <f ca="1">IF(M3&gt;0,IF(COUNT(FT_PH)&gt;0,AVERAGE(FT_PH),0),0)</f>
        <v>0</v>
      </c>
      <c r="P9">
        <f t="shared" si="10"/>
        <v>6</v>
      </c>
      <c r="Q9">
        <f t="shared" si="12"/>
        <v>0</v>
      </c>
      <c r="R9">
        <f t="shared" si="13"/>
        <v>0</v>
      </c>
      <c r="S9">
        <f t="array" ref="S9">MAX(IF(ft_nq=P9,row_n))</f>
        <v>0</v>
      </c>
      <c r="T9">
        <f t="shared" si="11"/>
        <v>1</v>
      </c>
      <c r="V9">
        <f ca="1">IF(X9=1,IF(M3=0,0,IF(M9&lt;1,1,IF(M9&lt;2.5,2,IF(M9&lt;4,3,4)))),IF(M3=0,0,IF(M5&lt;1,1,IF(M5&lt;2.5,2,IF(M5&lt;4,3,4)))))</f>
        <v>1</v>
      </c>
      <c r="W9">
        <f ca="1">IF(X9=1,IF(M3=0,0,IF(N9&lt;20,5,IF(N9&lt;40,4,IF(N9&lt;60,3,IF(N9&lt;=80,2,1))))),IF(M3=0,0,IF(M7&lt;20,5,IF(M7&lt;40,4,IF(M7&lt;60,3,IF(M7&lt;=80,2,1))))))</f>
        <v>5</v>
      </c>
      <c r="X9">
        <v>2</v>
      </c>
      <c r="Y9" s="75" t="str">
        <f t="shared" si="3"/>
        <v/>
      </c>
      <c r="AB9" s="1">
        <v>60</v>
      </c>
      <c r="AC9" s="1">
        <v>70</v>
      </c>
      <c r="AD9" s="1">
        <f t="shared" si="7"/>
        <v>0</v>
      </c>
      <c r="AE9" s="1">
        <f t="shared" si="8"/>
        <v>0</v>
      </c>
      <c r="AF9" s="430">
        <f>AE6</f>
        <v>0</v>
      </c>
      <c r="AG9" s="113">
        <f t="shared" si="9"/>
        <v>0</v>
      </c>
      <c r="AH9">
        <f t="shared" si="9"/>
        <v>0</v>
      </c>
      <c r="AI9">
        <f t="shared" si="4"/>
        <v>0</v>
      </c>
      <c r="AJ9">
        <f t="shared" si="4"/>
        <v>0</v>
      </c>
      <c r="AK9" s="107">
        <f t="shared" si="4"/>
        <v>0</v>
      </c>
      <c r="AL9" s="113">
        <f t="shared" si="4"/>
        <v>0</v>
      </c>
      <c r="AM9">
        <f t="shared" si="4"/>
        <v>0</v>
      </c>
      <c r="AN9">
        <f t="shared" si="4"/>
        <v>0</v>
      </c>
      <c r="AO9">
        <f t="shared" si="4"/>
        <v>0</v>
      </c>
      <c r="AP9" s="107">
        <f t="shared" si="4"/>
        <v>0</v>
      </c>
      <c r="AQ9">
        <v>4</v>
      </c>
      <c r="AR9" s="435" t="str">
        <f>lang!B591</f>
        <v>비관적인</v>
      </c>
      <c r="AS9" s="435" t="str">
        <f>lang!B596</f>
        <v>시무룩한</v>
      </c>
      <c r="AT9" s="435" t="str">
        <f>lang!B601</f>
        <v>의욕을 꺽는</v>
      </c>
      <c r="AU9" s="435" t="str">
        <f>lang!B606</f>
        <v>슬픈</v>
      </c>
      <c r="AV9" s="435" t="str">
        <f>lang!B611</f>
        <v>지루한</v>
      </c>
      <c r="AW9" s="436" t="str">
        <f>lang!B616</f>
        <v>침착한</v>
      </c>
      <c r="AX9" s="436" t="str">
        <f>lang!B621</f>
        <v>안심하는</v>
      </c>
      <c r="AY9" s="436" t="str">
        <f>lang!B626</f>
        <v>만족스러운</v>
      </c>
      <c r="AZ9" s="436" t="str">
        <f>lang!B631</f>
        <v>감사하는</v>
      </c>
      <c r="BA9" s="436" t="str">
        <f>lang!B636</f>
        <v>감동적인</v>
      </c>
      <c r="CV9" s="447"/>
      <c r="CW9" s="447"/>
      <c r="CX9" s="447"/>
      <c r="CY9" s="447"/>
      <c r="CZ9" s="447"/>
    </row>
    <row r="10" spans="1:104">
      <c r="A10" s="50">
        <f t="shared" si="5"/>
        <v>8</v>
      </c>
      <c r="B10" s="50">
        <f t="shared" si="0"/>
        <v>0</v>
      </c>
      <c r="C10" s="50">
        <f>IF(FH!$C$2&gt;0,FH!A10/FH!$C$2,0)</f>
        <v>0</v>
      </c>
      <c r="D10" s="50">
        <f>IF(hist!$D$2&gt;0,hist!B10/hist!$D$2,0)</f>
        <v>0</v>
      </c>
      <c r="E10" s="50">
        <f t="shared" si="1"/>
        <v>1.191292122966256E-5</v>
      </c>
      <c r="F10">
        <f t="shared" si="6"/>
        <v>8</v>
      </c>
      <c r="G10" s="50" t="str">
        <f>IF(FT!A10&lt;&gt;"",FT!A10*10,"")</f>
        <v/>
      </c>
      <c r="H10" s="50" t="str">
        <f>IF(FT!B10&lt;&gt;"",FT!B10*100,"")</f>
        <v/>
      </c>
      <c r="I10" s="50" t="str">
        <f t="shared" si="2"/>
        <v/>
      </c>
      <c r="J10" t="str">
        <f>IF(FT!B10&lt;&gt;"",FT!E10,"")</f>
        <v/>
      </c>
      <c r="K10" t="str">
        <f>IF(FT!B10&lt;&gt;"",IF(FT!C10&lt;&gt;"",FT!C10,F10/$M$3*$M$4),"")</f>
        <v/>
      </c>
      <c r="M10">
        <v>2</v>
      </c>
      <c r="P10">
        <f t="shared" si="10"/>
        <v>7</v>
      </c>
      <c r="Q10">
        <f t="shared" si="12"/>
        <v>0</v>
      </c>
      <c r="R10">
        <f t="shared" si="13"/>
        <v>0</v>
      </c>
      <c r="S10">
        <f t="array" ref="S10">MAX(IF(ft_nq=P10,row_n))</f>
        <v>0</v>
      </c>
      <c r="T10">
        <f t="shared" si="11"/>
        <v>1</v>
      </c>
      <c r="V10" t="s">
        <v>215</v>
      </c>
      <c r="X10" s="71" t="s">
        <v>270</v>
      </c>
      <c r="Y10" s="75" t="str">
        <f t="shared" si="3"/>
        <v/>
      </c>
      <c r="AB10" s="1">
        <v>70</v>
      </c>
      <c r="AC10" s="1">
        <v>80</v>
      </c>
      <c r="AD10" s="1">
        <f t="shared" si="7"/>
        <v>0</v>
      </c>
      <c r="AE10" s="1">
        <f t="shared" si="8"/>
        <v>0</v>
      </c>
      <c r="AF10" s="430">
        <f>AE5</f>
        <v>0</v>
      </c>
      <c r="AG10" s="113">
        <f t="shared" si="9"/>
        <v>0</v>
      </c>
      <c r="AH10">
        <f t="shared" si="9"/>
        <v>0</v>
      </c>
      <c r="AI10">
        <f t="shared" si="4"/>
        <v>0</v>
      </c>
      <c r="AJ10">
        <f t="shared" si="4"/>
        <v>0</v>
      </c>
      <c r="AK10" s="107">
        <f t="shared" si="4"/>
        <v>0</v>
      </c>
      <c r="AL10" s="113">
        <f t="shared" si="4"/>
        <v>0</v>
      </c>
      <c r="AM10">
        <f t="shared" si="4"/>
        <v>0</v>
      </c>
      <c r="AN10">
        <f t="shared" si="4"/>
        <v>0</v>
      </c>
      <c r="AO10">
        <f t="shared" si="4"/>
        <v>0</v>
      </c>
      <c r="AP10" s="107">
        <f t="shared" si="4"/>
        <v>0</v>
      </c>
      <c r="AQ10">
        <v>3</v>
      </c>
      <c r="AR10" s="435" t="str">
        <f>lang!B592</f>
        <v>답답한</v>
      </c>
      <c r="AS10" s="435" t="str">
        <f>lang!B597</f>
        <v>비참한</v>
      </c>
      <c r="AT10" s="435" t="str">
        <f>lang!B602</f>
        <v>쓸쓸한</v>
      </c>
      <c r="AU10" s="435" t="str">
        <f>lang!B607</f>
        <v>좌절된</v>
      </c>
      <c r="AV10" s="435" t="str">
        <f>lang!B612</f>
        <v>피곤한</v>
      </c>
      <c r="AW10" s="436" t="str">
        <f>lang!B617</f>
        <v>여유로운</v>
      </c>
      <c r="AX10" s="436" t="str">
        <f>lang!B622</f>
        <v>차분한</v>
      </c>
      <c r="AY10" s="436" t="str">
        <f>lang!B627</f>
        <v>휴식하는</v>
      </c>
      <c r="AZ10" s="436" t="str">
        <f>lang!B632</f>
        <v>축복받은</v>
      </c>
      <c r="BA10" s="436" t="str">
        <f>lang!B637</f>
        <v>안정적인</v>
      </c>
      <c r="CV10" s="447"/>
      <c r="CW10" s="447"/>
      <c r="CX10" s="447"/>
      <c r="CY10" s="447"/>
      <c r="CZ10" s="447"/>
    </row>
    <row r="11" spans="1:104">
      <c r="A11" s="50">
        <f t="shared" si="5"/>
        <v>9</v>
      </c>
      <c r="B11" s="50">
        <f t="shared" si="0"/>
        <v>0</v>
      </c>
      <c r="C11" s="50">
        <f>IF(FH!$C$2&gt;0,FH!A11/FH!$C$2,0)</f>
        <v>0</v>
      </c>
      <c r="D11" s="50">
        <f>IF(hist!$D$2&gt;0,hist!B11/hist!$D$2,0)</f>
        <v>0</v>
      </c>
      <c r="E11" s="50">
        <f t="shared" si="1"/>
        <v>1.191292122966256E-5</v>
      </c>
      <c r="F11">
        <f t="shared" si="6"/>
        <v>9</v>
      </c>
      <c r="G11" s="50" t="str">
        <f>IF(FT!A11&lt;&gt;"",FT!A11*10,"")</f>
        <v/>
      </c>
      <c r="H11" s="50" t="str">
        <f>IF(FT!B11&lt;&gt;"",FT!B11*100,"")</f>
        <v/>
      </c>
      <c r="I11" s="50" t="str">
        <f t="shared" si="2"/>
        <v/>
      </c>
      <c r="J11" t="str">
        <f>IF(FT!B11&lt;&gt;"",FT!E11,"")</f>
        <v/>
      </c>
      <c r="K11" t="str">
        <f>IF(FT!B11&lt;&gt;"",IF(FT!C11&lt;&gt;"",FT!C11,F11/$M$3*$M$4),"")</f>
        <v/>
      </c>
      <c r="M11" s="49">
        <f>MAX(IF(ft_nq=1,row_n))</f>
        <v>0</v>
      </c>
      <c r="P11">
        <f t="shared" si="10"/>
        <v>8</v>
      </c>
      <c r="Q11">
        <f t="shared" si="12"/>
        <v>0</v>
      </c>
      <c r="R11">
        <f t="shared" si="13"/>
        <v>0</v>
      </c>
      <c r="S11">
        <f t="array" ref="S11">MAX(IF(ft_nq=P11,row_n))</f>
        <v>0</v>
      </c>
      <c r="T11">
        <f t="shared" si="11"/>
        <v>1</v>
      </c>
      <c r="V11" s="71" t="s">
        <v>216</v>
      </c>
      <c r="W11" s="23">
        <f>FT!H11*100</f>
        <v>0</v>
      </c>
      <c r="Y11" s="75" t="str">
        <f t="shared" si="3"/>
        <v/>
      </c>
      <c r="AB11" s="1">
        <v>80</v>
      </c>
      <c r="AC11" s="1">
        <v>90</v>
      </c>
      <c r="AD11" s="1">
        <f t="shared" si="7"/>
        <v>0</v>
      </c>
      <c r="AE11" s="1">
        <f t="shared" si="8"/>
        <v>0</v>
      </c>
      <c r="AF11" s="430">
        <f>AE4</f>
        <v>0</v>
      </c>
      <c r="AG11" s="113">
        <f t="shared" si="9"/>
        <v>0</v>
      </c>
      <c r="AH11">
        <f t="shared" si="9"/>
        <v>0</v>
      </c>
      <c r="AI11">
        <f t="shared" si="4"/>
        <v>0</v>
      </c>
      <c r="AJ11">
        <f t="shared" si="4"/>
        <v>0</v>
      </c>
      <c r="AK11" s="107">
        <f t="shared" si="4"/>
        <v>0</v>
      </c>
      <c r="AL11" s="113">
        <f t="shared" si="4"/>
        <v>0</v>
      </c>
      <c r="AM11">
        <f t="shared" si="4"/>
        <v>0</v>
      </c>
      <c r="AN11">
        <f t="shared" si="4"/>
        <v>0</v>
      </c>
      <c r="AO11">
        <f t="shared" si="4"/>
        <v>0</v>
      </c>
      <c r="AP11" s="107">
        <f t="shared" si="4"/>
        <v>0</v>
      </c>
      <c r="AQ11">
        <v>2</v>
      </c>
      <c r="AR11" s="435" t="str">
        <f>lang!B593</f>
        <v>의기소침한</v>
      </c>
      <c r="AS11" s="435" t="str">
        <f>lang!B598</f>
        <v>우울한</v>
      </c>
      <c r="AT11" s="435" t="str">
        <f>lang!B603</f>
        <v>시무룩한</v>
      </c>
      <c r="AU11" s="435" t="str">
        <f>lang!B608</f>
        <v>기진맥진한</v>
      </c>
      <c r="AV11" s="435" t="str">
        <f>lang!B613</f>
        <v>지친</v>
      </c>
      <c r="AW11" s="436" t="str">
        <f>lang!B618</f>
        <v>한가로운</v>
      </c>
      <c r="AX11" s="436" t="str">
        <f>lang!B623</f>
        <v>생각에 잠긴</v>
      </c>
      <c r="AY11" s="436" t="str">
        <f>lang!B628</f>
        <v>평화로운</v>
      </c>
      <c r="AZ11" s="436" t="str">
        <f>lang!B633</f>
        <v>편안한</v>
      </c>
      <c r="BA11" s="436" t="str">
        <f>lang!B638</f>
        <v>근심 걱정 없는</v>
      </c>
      <c r="CV11" s="446"/>
      <c r="CW11" s="446"/>
      <c r="CX11" s="446"/>
      <c r="CY11" s="446"/>
      <c r="CZ11" s="446"/>
    </row>
    <row r="12" spans="1:104">
      <c r="A12" s="50">
        <f t="shared" si="5"/>
        <v>10</v>
      </c>
      <c r="B12" s="50">
        <f t="shared" si="0"/>
        <v>0</v>
      </c>
      <c r="C12" s="50">
        <f>IF(FH!$C$2&gt;0,FH!A12/FH!$C$2,0)</f>
        <v>0</v>
      </c>
      <c r="D12" s="50">
        <f>IF(hist!$D$2&gt;0,hist!B12/hist!$D$2,0)</f>
        <v>0</v>
      </c>
      <c r="E12" s="50">
        <f t="shared" si="1"/>
        <v>1.191292122966256E-5</v>
      </c>
      <c r="F12">
        <f t="shared" si="6"/>
        <v>10</v>
      </c>
      <c r="G12" s="50" t="str">
        <f>IF(FT!A12&lt;&gt;"",FT!A12*10,"")</f>
        <v/>
      </c>
      <c r="H12" s="50" t="str">
        <f>IF(FT!B12&lt;&gt;"",FT!B12*100,"")</f>
        <v/>
      </c>
      <c r="I12" s="50" t="str">
        <f t="shared" si="2"/>
        <v/>
      </c>
      <c r="J12" t="str">
        <f>IF(FT!B12&lt;&gt;"",FT!E12,"")</f>
        <v/>
      </c>
      <c r="K12" t="str">
        <f>IF(FT!B12&lt;&gt;"",IF(FT!C12&lt;&gt;"",FT!C12,F12/$M$3*$M$4),"")</f>
        <v/>
      </c>
      <c r="M12">
        <f>M11+1</f>
        <v>1</v>
      </c>
      <c r="P12">
        <f t="shared" si="10"/>
        <v>9</v>
      </c>
      <c r="Q12">
        <f t="shared" si="12"/>
        <v>0</v>
      </c>
      <c r="R12">
        <f t="shared" si="13"/>
        <v>0</v>
      </c>
      <c r="S12">
        <f t="array" ref="S12">MAX(IF(ft_nq=P12,row_n))</f>
        <v>0</v>
      </c>
      <c r="T12">
        <f t="shared" si="11"/>
        <v>1</v>
      </c>
      <c r="V12" s="71" t="s">
        <v>217</v>
      </c>
      <c r="W12" s="23">
        <f>FT!H12*100</f>
        <v>0</v>
      </c>
      <c r="Y12" s="75" t="str">
        <f t="shared" si="3"/>
        <v/>
      </c>
      <c r="AB12" s="1">
        <v>90</v>
      </c>
      <c r="AC12" s="1">
        <v>100</v>
      </c>
      <c r="AD12" s="1">
        <f t="shared" si="7"/>
        <v>0</v>
      </c>
      <c r="AE12" s="1">
        <f t="shared" si="8"/>
        <v>0</v>
      </c>
      <c r="AF12" s="431">
        <f>AE3</f>
        <v>1</v>
      </c>
      <c r="AG12" s="114">
        <f t="shared" si="9"/>
        <v>0</v>
      </c>
      <c r="AH12" s="108">
        <f t="shared" si="9"/>
        <v>0</v>
      </c>
      <c r="AI12" s="108">
        <f t="shared" si="4"/>
        <v>0</v>
      </c>
      <c r="AJ12" s="108">
        <f t="shared" si="4"/>
        <v>0</v>
      </c>
      <c r="AK12" s="109">
        <f t="shared" si="4"/>
        <v>0</v>
      </c>
      <c r="AL12" s="114">
        <f t="shared" si="4"/>
        <v>1</v>
      </c>
      <c r="AM12" s="108">
        <f t="shared" si="4"/>
        <v>0</v>
      </c>
      <c r="AN12" s="108">
        <f t="shared" si="4"/>
        <v>0</v>
      </c>
      <c r="AO12" s="108">
        <f t="shared" si="4"/>
        <v>0</v>
      </c>
      <c r="AP12" s="109">
        <f t="shared" si="4"/>
        <v>0</v>
      </c>
      <c r="AQ12">
        <v>1</v>
      </c>
      <c r="AR12" s="435" t="str">
        <f>lang!B594</f>
        <v>절망한</v>
      </c>
      <c r="AS12" s="435" t="str">
        <f>lang!B599</f>
        <v>심각한</v>
      </c>
      <c r="AT12" s="435" t="str">
        <f>lang!B604</f>
        <v>고독한</v>
      </c>
      <c r="AU12" s="435" t="str">
        <f>lang!B609</f>
        <v>힘이 다 빠진</v>
      </c>
      <c r="AV12" s="435" t="str">
        <f>lang!B614</f>
        <v>진이 빠진</v>
      </c>
      <c r="AW12" s="436" t="str">
        <f>lang!B619</f>
        <v>나른한</v>
      </c>
      <c r="AX12" s="436" t="str">
        <f>lang!B624</f>
        <v>안일한</v>
      </c>
      <c r="AY12" s="436" t="str">
        <f>lang!B629</f>
        <v>고요한</v>
      </c>
      <c r="AZ12" s="436" t="str">
        <f>lang!B634</f>
        <v>안락한</v>
      </c>
      <c r="BA12" s="436" t="str">
        <f>lang!B639</f>
        <v>평온한</v>
      </c>
    </row>
    <row r="13" spans="1:104">
      <c r="A13" s="50">
        <f t="shared" si="5"/>
        <v>11</v>
      </c>
      <c r="B13" s="50">
        <f t="shared" si="0"/>
        <v>0</v>
      </c>
      <c r="C13" s="50">
        <f>IF(FH!$C$2&gt;0,FH!A13/FH!$C$2,0)</f>
        <v>0</v>
      </c>
      <c r="D13" s="50">
        <f>IF(hist!$D$2&gt;0,hist!B13/hist!$D$2,0)</f>
        <v>0</v>
      </c>
      <c r="E13" s="50">
        <f t="shared" si="1"/>
        <v>1.191292122966256E-5</v>
      </c>
      <c r="F13">
        <f t="shared" si="6"/>
        <v>11</v>
      </c>
      <c r="G13" s="50" t="str">
        <f>IF(FT!A13&lt;&gt;"",FT!A13*10,"")</f>
        <v/>
      </c>
      <c r="H13" s="50" t="str">
        <f>IF(FT!B13&lt;&gt;"",FT!B13*100,"")</f>
        <v/>
      </c>
      <c r="I13" s="50" t="str">
        <f t="shared" si="2"/>
        <v/>
      </c>
      <c r="J13" t="str">
        <f>IF(FT!B13&lt;&gt;"",FT!E13,"")</f>
        <v/>
      </c>
      <c r="K13" t="str">
        <f>IF(FT!B13&lt;&gt;"",IF(FT!C13&lt;&gt;"",FT!C13,F13/$M$3*$M$4),"")</f>
        <v/>
      </c>
      <c r="M13" s="49">
        <f t="array" ref="M13">MAX(IF(ft_nq=2,row_n))</f>
        <v>0</v>
      </c>
      <c r="P13">
        <f t="shared" si="10"/>
        <v>10</v>
      </c>
      <c r="Q13">
        <f t="shared" si="12"/>
        <v>0</v>
      </c>
      <c r="R13">
        <f t="shared" si="13"/>
        <v>0</v>
      </c>
      <c r="S13">
        <f t="array" ref="S13">MAX(IF(ft_nq=P13,row_n))</f>
        <v>0</v>
      </c>
      <c r="T13">
        <f t="shared" si="11"/>
        <v>1</v>
      </c>
      <c r="V13" s="71" t="s">
        <v>219</v>
      </c>
      <c r="W13">
        <f>FT!H13</f>
        <v>1</v>
      </c>
      <c r="Y13" s="75" t="str">
        <f t="shared" si="3"/>
        <v/>
      </c>
    </row>
    <row r="14" spans="1:104">
      <c r="A14" s="50">
        <f t="shared" si="5"/>
        <v>12</v>
      </c>
      <c r="B14" s="50">
        <f t="shared" si="0"/>
        <v>0</v>
      </c>
      <c r="C14" s="50">
        <f>IF(FH!$C$2&gt;0,FH!A14/FH!$C$2,0)</f>
        <v>0</v>
      </c>
      <c r="D14" s="50">
        <f>IF(hist!$D$2&gt;0,hist!B14/hist!$D$2,0)</f>
        <v>0</v>
      </c>
      <c r="E14" s="50">
        <f t="shared" si="1"/>
        <v>1.191292122966256E-5</v>
      </c>
      <c r="F14">
        <f t="shared" si="6"/>
        <v>12</v>
      </c>
      <c r="G14" s="50" t="str">
        <f>IF(FT!A14&lt;&gt;"",FT!A14*10,"")</f>
        <v/>
      </c>
      <c r="H14" s="50" t="str">
        <f>IF(FT!B14&lt;&gt;"",FT!B14*100,"")</f>
        <v/>
      </c>
      <c r="I14" s="50" t="str">
        <f t="shared" si="2"/>
        <v/>
      </c>
      <c r="J14" t="str">
        <f>IF(FT!B14&lt;&gt;"",FT!E14,"")</f>
        <v/>
      </c>
      <c r="K14" t="str">
        <f>IF(FT!B14&lt;&gt;"",IF(FT!C14&lt;&gt;"",FT!C14,F14/$M$3*$M$4),"")</f>
        <v/>
      </c>
      <c r="M14">
        <f>M13+1</f>
        <v>1</v>
      </c>
      <c r="P14">
        <f t="shared" si="10"/>
        <v>11</v>
      </c>
      <c r="Q14">
        <f t="shared" si="12"/>
        <v>0</v>
      </c>
      <c r="R14">
        <f t="shared" si="13"/>
        <v>0</v>
      </c>
      <c r="S14">
        <f t="array" ref="S14">MAX(IF(ft_nq=P14,row_n))</f>
        <v>0</v>
      </c>
      <c r="T14">
        <f t="shared" si="11"/>
        <v>1</v>
      </c>
      <c r="V14" s="71" t="s">
        <v>221</v>
      </c>
      <c r="W14">
        <f>FT!H14</f>
        <v>1</v>
      </c>
      <c r="Y14" s="75" t="str">
        <f t="shared" si="3"/>
        <v/>
      </c>
      <c r="AF14" s="168" t="s">
        <v>2308</v>
      </c>
      <c r="AR14" s="108">
        <v>1</v>
      </c>
      <c r="AS14" s="108">
        <v>2</v>
      </c>
      <c r="AT14" s="108">
        <v>3</v>
      </c>
      <c r="AU14" s="108">
        <v>4</v>
      </c>
      <c r="AV14" s="108">
        <v>5</v>
      </c>
      <c r="AW14" s="108">
        <v>6</v>
      </c>
      <c r="AX14" s="108">
        <v>7</v>
      </c>
      <c r="AY14" s="108">
        <v>8</v>
      </c>
      <c r="AZ14" s="108">
        <v>9</v>
      </c>
      <c r="BA14" s="108">
        <v>10</v>
      </c>
    </row>
    <row r="15" spans="1:104">
      <c r="A15" s="50">
        <f t="shared" si="5"/>
        <v>13</v>
      </c>
      <c r="B15" s="50">
        <f t="shared" si="0"/>
        <v>0</v>
      </c>
      <c r="C15" s="50">
        <f>IF(FH!$C$2&gt;0,FH!A15/FH!$C$2,0)</f>
        <v>0</v>
      </c>
      <c r="D15" s="50">
        <f>IF(hist!$D$2&gt;0,hist!B15/hist!$D$2,0)</f>
        <v>0</v>
      </c>
      <c r="E15" s="50">
        <f t="shared" si="1"/>
        <v>1.191292122966256E-5</v>
      </c>
      <c r="F15">
        <f t="shared" si="6"/>
        <v>13</v>
      </c>
      <c r="G15" s="50" t="str">
        <f>IF(FT!A15&lt;&gt;"",FT!A15*10,"")</f>
        <v/>
      </c>
      <c r="H15" s="50" t="str">
        <f>IF(FT!B15&lt;&gt;"",FT!B15*100,"")</f>
        <v/>
      </c>
      <c r="I15" s="50" t="str">
        <f t="shared" si="2"/>
        <v/>
      </c>
      <c r="J15" t="str">
        <f>IF(FT!B15&lt;&gt;"",FT!E15,"")</f>
        <v/>
      </c>
      <c r="K15" t="str">
        <f>IF(FT!B15&lt;&gt;"",IF(FT!C15&lt;&gt;"",FT!C15,F15/$M$3*$M$4),"")</f>
        <v/>
      </c>
      <c r="M15">
        <f t="array" ref="M15">MAX(IF(ft_nq=3,row_n))</f>
        <v>0</v>
      </c>
      <c r="P15">
        <f t="shared" si="10"/>
        <v>12</v>
      </c>
      <c r="Q15">
        <f t="shared" si="12"/>
        <v>0</v>
      </c>
      <c r="R15">
        <f t="shared" si="13"/>
        <v>0</v>
      </c>
      <c r="S15">
        <f t="array" ref="S15">MAX(IF(ft_nq=P15,row_n))</f>
        <v>0</v>
      </c>
      <c r="T15">
        <f t="shared" si="11"/>
        <v>1</v>
      </c>
      <c r="V15" s="23">
        <f>FT!G15*10</f>
        <v>0</v>
      </c>
      <c r="W15" s="23">
        <f>FT!H15*100</f>
        <v>0</v>
      </c>
      <c r="Y15" s="75" t="str">
        <f t="shared" si="3"/>
        <v/>
      </c>
      <c r="AF15" t="s">
        <v>2309</v>
      </c>
      <c r="AQ15">
        <v>10</v>
      </c>
      <c r="AR15" s="437" t="str">
        <f>IF(AG3=1,AR3,"")</f>
        <v/>
      </c>
      <c r="AS15" s="438" t="str">
        <f t="shared" ref="AS15:BA24" si="14">IF(AH3=1,AS3,"")</f>
        <v/>
      </c>
      <c r="AT15" s="438" t="str">
        <f t="shared" si="14"/>
        <v/>
      </c>
      <c r="AU15" s="438" t="str">
        <f t="shared" si="14"/>
        <v/>
      </c>
      <c r="AV15" s="439" t="str">
        <f t="shared" si="14"/>
        <v/>
      </c>
      <c r="AW15" s="438" t="str">
        <f t="shared" si="14"/>
        <v/>
      </c>
      <c r="AX15" s="438" t="str">
        <f t="shared" si="14"/>
        <v/>
      </c>
      <c r="AY15" s="438" t="str">
        <f t="shared" si="14"/>
        <v/>
      </c>
      <c r="AZ15" s="438" t="str">
        <f t="shared" si="14"/>
        <v/>
      </c>
      <c r="BA15" s="439" t="str">
        <f t="shared" si="14"/>
        <v/>
      </c>
    </row>
    <row r="16" spans="1:104">
      <c r="A16" s="50">
        <f t="shared" si="5"/>
        <v>14</v>
      </c>
      <c r="B16" s="50">
        <f t="shared" si="0"/>
        <v>0</v>
      </c>
      <c r="C16" s="50">
        <f>IF(FH!$C$2&gt;0,FH!A16/FH!$C$2,0)</f>
        <v>0</v>
      </c>
      <c r="D16" s="50">
        <f>IF(hist!$D$2&gt;0,hist!B16/hist!$D$2,0)</f>
        <v>0</v>
      </c>
      <c r="E16" s="50">
        <f t="shared" si="1"/>
        <v>1.191292122966256E-5</v>
      </c>
      <c r="F16">
        <f t="shared" si="6"/>
        <v>14</v>
      </c>
      <c r="G16" s="50" t="str">
        <f>IF(FT!A16&lt;&gt;"",FT!A16*10,"")</f>
        <v/>
      </c>
      <c r="H16" s="50" t="str">
        <f>IF(FT!B16&lt;&gt;"",FT!B16*100,"")</f>
        <v/>
      </c>
      <c r="I16" s="50" t="str">
        <f t="shared" si="2"/>
        <v/>
      </c>
      <c r="J16" t="str">
        <f>IF(FT!B16&lt;&gt;"",FT!E16,"")</f>
        <v/>
      </c>
      <c r="K16" t="str">
        <f>IF(FT!B16&lt;&gt;"",IF(FT!C16&lt;&gt;"",FT!C16,F16/$M$3*$M$4),"")</f>
        <v/>
      </c>
      <c r="M16">
        <f>M15+1</f>
        <v>1</v>
      </c>
      <c r="P16">
        <f t="shared" si="10"/>
        <v>13</v>
      </c>
      <c r="Q16">
        <f t="shared" si="12"/>
        <v>0</v>
      </c>
      <c r="R16">
        <f t="shared" si="13"/>
        <v>0</v>
      </c>
      <c r="S16">
        <f t="array" ref="S16">MAX(IF(ft_nq=P16,row_n))</f>
        <v>0</v>
      </c>
      <c r="T16">
        <f t="shared" si="11"/>
        <v>1</v>
      </c>
      <c r="V16" s="23">
        <f>FT!G16*10</f>
        <v>0</v>
      </c>
      <c r="W16" s="23">
        <f>FT!H16*100</f>
        <v>0</v>
      </c>
      <c r="Y16" s="75" t="str">
        <f t="shared" si="3"/>
        <v/>
      </c>
      <c r="AQ16">
        <v>9</v>
      </c>
      <c r="AR16" s="440" t="str">
        <f t="shared" ref="AR16:AR24" si="15">IF(AG4=1,AR4,"")</f>
        <v/>
      </c>
      <c r="AS16" s="441" t="str">
        <f t="shared" si="14"/>
        <v/>
      </c>
      <c r="AT16" s="441" t="str">
        <f t="shared" si="14"/>
        <v/>
      </c>
      <c r="AU16" s="441" t="str">
        <f t="shared" si="14"/>
        <v/>
      </c>
      <c r="AV16" s="442" t="str">
        <f t="shared" si="14"/>
        <v/>
      </c>
      <c r="AW16" s="441" t="str">
        <f t="shared" si="14"/>
        <v/>
      </c>
      <c r="AX16" s="441" t="str">
        <f t="shared" si="14"/>
        <v/>
      </c>
      <c r="AY16" s="441" t="str">
        <f t="shared" si="14"/>
        <v/>
      </c>
      <c r="AZ16" s="441" t="str">
        <f t="shared" si="14"/>
        <v/>
      </c>
      <c r="BA16" s="442" t="str">
        <f t="shared" si="14"/>
        <v/>
      </c>
      <c r="CB16" s="110" t="str">
        <f>IF(W8=1,CJ17,IF(W8=2,CK17,IF(W8=3,CL17,IF(W8=4,CM17,IF(W8=5,CN17,IF(W8=6,CO17,IF(W8=7,CP17,IF(W8=8,CQ17,""))))))))</f>
        <v/>
      </c>
      <c r="CC16" s="111" t="str">
        <f>IF(Z8=1,CJ17,IF(Z8=2,CK17,IF(Z8=3,CL17,IF(Z8=4,CM17,IF(Z8=5,CN17,IF(Z8=6,CO17,IF(Z8=7,CP17,IF(Z8=8,CQ17,""))))))))</f>
        <v/>
      </c>
      <c r="CD16" s="111" t="str">
        <f>IF(AO8=1,CJ17,IF(AO8=2,CK17,IF(AO8=3,CL17,IF(AO8=4,CM17,IF(AO8=5,CN17,IF(AO8=6,CO17,IF(AO8=7,CP17,IF(AO8=8,CQ17,""))))))))</f>
        <v/>
      </c>
      <c r="CE16" s="111" t="str">
        <f>IF(BD8=1,CJ17,IF(BD8=2,CK17,IF(BD8=3,CL17,IF(BD8=4,CM17,IF(BD8=5,CN17,IF(BD8=6,CO17,IF(BD8=7,CP17,IF(BD8=8,CQ17,""))))))))</f>
        <v/>
      </c>
      <c r="CF16" s="112" t="str">
        <f>IF(BS8=1,CJ17,IF(BS8=2,CK17,IF(BS8=3,CL17,IF(BS8=4,CM17,IF(BS8=5,CN17,IF(BS8=6,CO17,IF(BS8=7,CP17,IF(BS8=8,CQ17,""))))))))</f>
        <v/>
      </c>
      <c r="CI16" s="80"/>
      <c r="CJ16" s="81" t="s">
        <v>249</v>
      </c>
      <c r="CK16" s="81" t="s">
        <v>250</v>
      </c>
      <c r="CL16" s="81" t="s">
        <v>251</v>
      </c>
      <c r="CM16" s="81" t="s">
        <v>252</v>
      </c>
      <c r="CN16" s="81" t="s">
        <v>253</v>
      </c>
      <c r="CO16" s="81" t="s">
        <v>254</v>
      </c>
      <c r="CP16" s="81" t="s">
        <v>255</v>
      </c>
      <c r="CQ16" s="81" t="s">
        <v>256</v>
      </c>
    </row>
    <row r="17" spans="1:120" ht="16.5" customHeight="1">
      <c r="A17" s="50">
        <f t="shared" si="5"/>
        <v>15</v>
      </c>
      <c r="B17" s="50">
        <f t="shared" si="0"/>
        <v>0</v>
      </c>
      <c r="C17" s="50">
        <f>IF(FH!$C$2&gt;0,FH!A17/FH!$C$2,0)</f>
        <v>0</v>
      </c>
      <c r="D17" s="50">
        <f>IF(hist!$D$2&gt;0,hist!B17/hist!$D$2,0)</f>
        <v>0</v>
      </c>
      <c r="E17" s="50">
        <f t="shared" si="1"/>
        <v>1.191292122966256E-5</v>
      </c>
      <c r="F17">
        <f t="shared" si="6"/>
        <v>15</v>
      </c>
      <c r="G17" s="50" t="str">
        <f>IF(FT!A17&lt;&gt;"",FT!A17*10,"")</f>
        <v/>
      </c>
      <c r="H17" s="50" t="str">
        <f>IF(FT!B17&lt;&gt;"",FT!B17*100,"")</f>
        <v/>
      </c>
      <c r="I17" s="50" t="str">
        <f t="shared" si="2"/>
        <v/>
      </c>
      <c r="J17" t="str">
        <f>IF(FT!B17&lt;&gt;"",FT!E17,"")</f>
        <v/>
      </c>
      <c r="K17" t="str">
        <f>IF(FT!B17&lt;&gt;"",IF(FT!C17&lt;&gt;"",FT!C17,F17/$M$3*$M$4),"")</f>
        <v/>
      </c>
      <c r="M17">
        <f>M3+1</f>
        <v>2</v>
      </c>
      <c r="P17">
        <f t="shared" si="10"/>
        <v>14</v>
      </c>
      <c r="Q17">
        <f t="shared" si="12"/>
        <v>0</v>
      </c>
      <c r="R17">
        <f t="shared" si="13"/>
        <v>0</v>
      </c>
      <c r="S17">
        <f t="array" ref="S17">MAX(IF(ft_nq=P17,row_n))</f>
        <v>0</v>
      </c>
      <c r="T17">
        <f t="shared" si="11"/>
        <v>1</v>
      </c>
      <c r="V17" t="s">
        <v>1522</v>
      </c>
      <c r="Y17" s="75" t="str">
        <f t="shared" si="3"/>
        <v/>
      </c>
      <c r="AQ17">
        <v>8</v>
      </c>
      <c r="AR17" s="440" t="str">
        <f t="shared" si="15"/>
        <v/>
      </c>
      <c r="AS17" s="441" t="str">
        <f t="shared" si="14"/>
        <v/>
      </c>
      <c r="AT17" s="441" t="str">
        <f t="shared" si="14"/>
        <v/>
      </c>
      <c r="AU17" s="441" t="str">
        <f t="shared" si="14"/>
        <v/>
      </c>
      <c r="AV17" s="442" t="str">
        <f t="shared" si="14"/>
        <v/>
      </c>
      <c r="AW17" s="441" t="str">
        <f t="shared" si="14"/>
        <v/>
      </c>
      <c r="AX17" s="441" t="str">
        <f t="shared" si="14"/>
        <v/>
      </c>
      <c r="AY17" s="441" t="str">
        <f t="shared" si="14"/>
        <v/>
      </c>
      <c r="AZ17" s="441" t="str">
        <f t="shared" si="14"/>
        <v/>
      </c>
      <c r="BA17" s="442" t="str">
        <f t="shared" si="14"/>
        <v/>
      </c>
      <c r="CB17" s="113"/>
      <c r="CF17" s="107"/>
      <c r="CI17" s="80"/>
      <c r="CJ17" s="1147" t="s">
        <v>257</v>
      </c>
      <c r="CK17" s="1144" t="s">
        <v>258</v>
      </c>
      <c r="CL17" s="1144" t="s">
        <v>259</v>
      </c>
      <c r="CM17" s="1144" t="s">
        <v>260</v>
      </c>
      <c r="CN17" s="1144" t="s">
        <v>261</v>
      </c>
      <c r="CO17" s="1144" t="s">
        <v>262</v>
      </c>
      <c r="CP17" s="1144" t="s">
        <v>263</v>
      </c>
      <c r="CQ17" s="1144" t="s">
        <v>264</v>
      </c>
    </row>
    <row r="18" spans="1:120">
      <c r="A18" s="50">
        <f t="shared" si="5"/>
        <v>16</v>
      </c>
      <c r="B18" s="50">
        <f t="shared" si="0"/>
        <v>0</v>
      </c>
      <c r="C18" s="50">
        <f>IF(FH!$C$2&gt;0,FH!A18/FH!$C$2,0)</f>
        <v>0</v>
      </c>
      <c r="D18" s="50">
        <f>IF(hist!$D$2&gt;0,hist!B18/hist!$D$2,0)</f>
        <v>0</v>
      </c>
      <c r="E18" s="50">
        <f t="shared" si="1"/>
        <v>1.191292122966256E-5</v>
      </c>
      <c r="F18">
        <f t="shared" si="6"/>
        <v>16</v>
      </c>
      <c r="G18" s="50" t="str">
        <f>IF(FT!A18&lt;&gt;"",FT!A18*10,"")</f>
        <v/>
      </c>
      <c r="H18" s="50" t="str">
        <f>IF(FT!B18&lt;&gt;"",FT!B18*100,"")</f>
        <v/>
      </c>
      <c r="I18" s="50" t="str">
        <f t="shared" si="2"/>
        <v/>
      </c>
      <c r="J18" t="str">
        <f>IF(FT!B18&lt;&gt;"",FT!E18,"")</f>
        <v/>
      </c>
      <c r="K18" t="str">
        <f>IF(FT!B18&lt;&gt;"",IF(FT!C18&lt;&gt;"",FT!C18,F18/$M$3*$M$4),"")</f>
        <v/>
      </c>
      <c r="P18">
        <f t="shared" si="10"/>
        <v>15</v>
      </c>
      <c r="Q18">
        <f t="shared" si="12"/>
        <v>0</v>
      </c>
      <c r="R18">
        <f t="shared" si="13"/>
        <v>0</v>
      </c>
      <c r="S18">
        <f t="array" ref="S18">MAX(IF(ft_nq=P18,row_n))</f>
        <v>0</v>
      </c>
      <c r="T18">
        <f t="shared" si="11"/>
        <v>1</v>
      </c>
      <c r="V18" s="288">
        <f>M!B18*100</f>
        <v>0</v>
      </c>
      <c r="W18" s="287">
        <f>100-M!B19*100</f>
        <v>100</v>
      </c>
      <c r="X18" t="str">
        <f>"(" &amp; ROUND(V18,1) &amp; " , " &amp; ROUND(100-W18,1) &amp; ")"</f>
        <v>(0 , 0)</v>
      </c>
      <c r="Y18" s="75" t="str">
        <f t="shared" si="3"/>
        <v/>
      </c>
      <c r="Z18">
        <f>M!B18*100</f>
        <v>0</v>
      </c>
      <c r="AA18">
        <f>100-M!B19*100</f>
        <v>100</v>
      </c>
      <c r="AQ18">
        <v>7</v>
      </c>
      <c r="AR18" s="440" t="str">
        <f t="shared" si="15"/>
        <v/>
      </c>
      <c r="AS18" s="441" t="str">
        <f t="shared" si="14"/>
        <v/>
      </c>
      <c r="AT18" s="441" t="str">
        <f t="shared" si="14"/>
        <v/>
      </c>
      <c r="AU18" s="441" t="str">
        <f t="shared" si="14"/>
        <v/>
      </c>
      <c r="AV18" s="442" t="str">
        <f t="shared" si="14"/>
        <v/>
      </c>
      <c r="AW18" s="441" t="str">
        <f t="shared" si="14"/>
        <v/>
      </c>
      <c r="AX18" s="441" t="str">
        <f t="shared" si="14"/>
        <v/>
      </c>
      <c r="AY18" s="441" t="str">
        <f t="shared" si="14"/>
        <v/>
      </c>
      <c r="AZ18" s="441" t="str">
        <f t="shared" si="14"/>
        <v/>
      </c>
      <c r="BA18" s="442" t="str">
        <f t="shared" si="14"/>
        <v/>
      </c>
      <c r="CB18" s="113"/>
      <c r="CF18" s="107"/>
      <c r="CI18" s="76"/>
      <c r="CJ18" s="1148"/>
      <c r="CK18" s="1145"/>
      <c r="CL18" s="1145"/>
      <c r="CM18" s="1145"/>
      <c r="CN18" s="1145"/>
      <c r="CO18" s="1145"/>
      <c r="CP18" s="1145"/>
      <c r="CQ18" s="1145"/>
    </row>
    <row r="19" spans="1:120">
      <c r="A19" s="50">
        <f t="shared" si="5"/>
        <v>17</v>
      </c>
      <c r="B19" s="50">
        <f t="shared" si="0"/>
        <v>0</v>
      </c>
      <c r="C19" s="50">
        <f>IF(FH!$C$2&gt;0,FH!A19/FH!$C$2,0)</f>
        <v>0</v>
      </c>
      <c r="D19" s="50">
        <f>IF(hist!$D$2&gt;0,hist!B19/hist!$D$2,0)</f>
        <v>0</v>
      </c>
      <c r="E19" s="50">
        <f t="shared" si="1"/>
        <v>1.191292122966256E-5</v>
      </c>
      <c r="F19">
        <f t="shared" si="6"/>
        <v>17</v>
      </c>
      <c r="G19" s="50" t="str">
        <f>IF(FT!A19&lt;&gt;"",FT!A19*10,"")</f>
        <v/>
      </c>
      <c r="H19" s="50" t="str">
        <f>IF(FT!B19&lt;&gt;"",FT!B19*100,"")</f>
        <v/>
      </c>
      <c r="I19" s="50" t="str">
        <f t="shared" si="2"/>
        <v/>
      </c>
      <c r="J19" t="str">
        <f>IF(FT!B19&lt;&gt;"",FT!E19,"")</f>
        <v/>
      </c>
      <c r="K19" t="str">
        <f>IF(FT!B19&lt;&gt;"",IF(FT!C19&lt;&gt;"",FT!C19,F19/$M$3*$M$4),"")</f>
        <v/>
      </c>
      <c r="P19">
        <f t="shared" si="10"/>
        <v>16</v>
      </c>
      <c r="Q19">
        <f t="shared" si="12"/>
        <v>0</v>
      </c>
      <c r="R19">
        <f t="shared" si="13"/>
        <v>0</v>
      </c>
      <c r="S19">
        <f t="array" ref="S19">MAX(IF(ft_nq=P19,row_n))</f>
        <v>0</v>
      </c>
      <c r="T19">
        <f t="shared" si="11"/>
        <v>1</v>
      </c>
      <c r="V19" t="s">
        <v>1521</v>
      </c>
      <c r="Y19" s="75" t="str">
        <f t="shared" si="3"/>
        <v/>
      </c>
      <c r="AA19" s="168" t="s">
        <v>2215</v>
      </c>
      <c r="AC19" s="168" t="s">
        <v>2222</v>
      </c>
      <c r="AQ19">
        <v>6</v>
      </c>
      <c r="AR19" s="443" t="str">
        <f t="shared" si="15"/>
        <v/>
      </c>
      <c r="AS19" s="444" t="str">
        <f t="shared" si="14"/>
        <v/>
      </c>
      <c r="AT19" s="444" t="str">
        <f t="shared" si="14"/>
        <v/>
      </c>
      <c r="AU19" s="444" t="str">
        <f t="shared" si="14"/>
        <v/>
      </c>
      <c r="AV19" s="445" t="str">
        <f t="shared" si="14"/>
        <v/>
      </c>
      <c r="AW19" s="444" t="str">
        <f t="shared" si="14"/>
        <v/>
      </c>
      <c r="AX19" s="444" t="str">
        <f t="shared" si="14"/>
        <v/>
      </c>
      <c r="AY19" s="444" t="str">
        <f t="shared" si="14"/>
        <v/>
      </c>
      <c r="AZ19" s="444" t="str">
        <f t="shared" si="14"/>
        <v/>
      </c>
      <c r="BA19" s="445" t="str">
        <f t="shared" si="14"/>
        <v/>
      </c>
      <c r="CB19" s="113"/>
      <c r="CF19" s="107"/>
      <c r="CI19" s="76"/>
      <c r="CJ19" s="1148"/>
      <c r="CK19" s="1145"/>
      <c r="CL19" s="1145"/>
      <c r="CM19" s="1145"/>
      <c r="CN19" s="1145"/>
      <c r="CO19" s="1145"/>
      <c r="CP19" s="1145"/>
      <c r="CQ19" s="1145"/>
    </row>
    <row r="20" spans="1:120">
      <c r="A20" s="50">
        <f t="shared" si="5"/>
        <v>18</v>
      </c>
      <c r="B20" s="50">
        <f t="shared" si="0"/>
        <v>0</v>
      </c>
      <c r="C20" s="50">
        <f>IF(FH!$C$2&gt;0,FH!A20/FH!$C$2,0)</f>
        <v>0</v>
      </c>
      <c r="D20" s="50">
        <f>IF(hist!$D$2&gt;0,hist!B20/hist!$D$2,0)</f>
        <v>0</v>
      </c>
      <c r="E20" s="50">
        <f t="shared" si="1"/>
        <v>1.191292122966256E-5</v>
      </c>
      <c r="F20">
        <f t="shared" si="6"/>
        <v>18</v>
      </c>
      <c r="G20" s="50" t="str">
        <f>IF(FT!A20&lt;&gt;"",FT!A20*10,"")</f>
        <v/>
      </c>
      <c r="H20" s="50" t="str">
        <f>IF(FT!B20&lt;&gt;"",FT!B20*100,"")</f>
        <v/>
      </c>
      <c r="I20" s="50" t="str">
        <f t="shared" si="2"/>
        <v/>
      </c>
      <c r="J20" t="str">
        <f>IF(FT!B20&lt;&gt;"",FT!E20,"")</f>
        <v/>
      </c>
      <c r="K20" t="str">
        <f>IF(FT!B20&lt;&gt;"",IF(FT!C20&lt;&gt;"",FT!C20,F20/$M$3*$M$4),"")</f>
        <v/>
      </c>
      <c r="P20">
        <f t="shared" si="10"/>
        <v>17</v>
      </c>
      <c r="Q20">
        <f t="shared" si="12"/>
        <v>0</v>
      </c>
      <c r="R20">
        <f t="shared" si="13"/>
        <v>0</v>
      </c>
      <c r="S20">
        <f t="array" ref="S20">MAX(IF(ft_nq=P20,row_n))</f>
        <v>0</v>
      </c>
      <c r="T20">
        <f t="shared" si="11"/>
        <v>1</v>
      </c>
      <c r="V20" s="56">
        <v>50</v>
      </c>
      <c r="W20">
        <v>50</v>
      </c>
      <c r="Y20" s="75" t="str">
        <f t="shared" si="3"/>
        <v/>
      </c>
      <c r="AA20" t="s">
        <v>2224</v>
      </c>
      <c r="AC20" t="s">
        <v>2227</v>
      </c>
      <c r="AQ20">
        <v>5</v>
      </c>
      <c r="AR20" s="440" t="str">
        <f t="shared" si="15"/>
        <v/>
      </c>
      <c r="AS20" s="441" t="str">
        <f t="shared" si="14"/>
        <v/>
      </c>
      <c r="AT20" s="441" t="str">
        <f t="shared" si="14"/>
        <v/>
      </c>
      <c r="AU20" s="441" t="str">
        <f t="shared" si="14"/>
        <v/>
      </c>
      <c r="AV20" s="442" t="str">
        <f t="shared" si="14"/>
        <v/>
      </c>
      <c r="AW20" s="441" t="str">
        <f t="shared" si="14"/>
        <v/>
      </c>
      <c r="AX20" s="441" t="str">
        <f t="shared" si="14"/>
        <v/>
      </c>
      <c r="AY20" s="441" t="str">
        <f t="shared" si="14"/>
        <v/>
      </c>
      <c r="AZ20" s="441" t="str">
        <f t="shared" si="14"/>
        <v/>
      </c>
      <c r="BA20" s="442" t="str">
        <f t="shared" si="14"/>
        <v/>
      </c>
      <c r="CB20" s="113"/>
      <c r="CF20" s="107"/>
      <c r="CI20" s="80"/>
      <c r="CJ20" s="1148"/>
      <c r="CK20" s="1145"/>
      <c r="CL20" s="1145"/>
      <c r="CM20" s="1145"/>
      <c r="CN20" s="1145"/>
      <c r="CO20" s="1145"/>
      <c r="CP20" s="1145"/>
      <c r="CQ20" s="1145"/>
    </row>
    <row r="21" spans="1:120">
      <c r="A21" s="50">
        <f t="shared" si="5"/>
        <v>19</v>
      </c>
      <c r="B21" s="50">
        <f t="shared" si="0"/>
        <v>0</v>
      </c>
      <c r="C21" s="50">
        <f>IF(FH!$C$2&gt;0,FH!A21/FH!$C$2,0)</f>
        <v>0</v>
      </c>
      <c r="D21" s="50">
        <f>IF(hist!$D$2&gt;0,hist!B21/hist!$D$2,0)</f>
        <v>0</v>
      </c>
      <c r="E21" s="50">
        <f t="shared" si="1"/>
        <v>1.191292122966256E-5</v>
      </c>
      <c r="F21">
        <f t="shared" si="6"/>
        <v>19</v>
      </c>
      <c r="G21" s="50" t="str">
        <f>IF(FT!A21&lt;&gt;"",FT!A21*10,"")</f>
        <v/>
      </c>
      <c r="H21" s="50" t="str">
        <f>IF(FT!B21&lt;&gt;"",FT!B21*100,"")</f>
        <v/>
      </c>
      <c r="I21" s="50" t="str">
        <f t="shared" si="2"/>
        <v/>
      </c>
      <c r="J21" t="str">
        <f>IF(FT!B21&lt;&gt;"",FT!E21,"")</f>
        <v/>
      </c>
      <c r="K21" t="str">
        <f>IF(FT!B21&lt;&gt;"",IF(FT!C21&lt;&gt;"",FT!C21,F21/$M$3*$M$4),"")</f>
        <v/>
      </c>
      <c r="P21">
        <f t="shared" si="10"/>
        <v>18</v>
      </c>
      <c r="Q21">
        <f t="shared" si="12"/>
        <v>0</v>
      </c>
      <c r="R21">
        <f t="shared" si="13"/>
        <v>0</v>
      </c>
      <c r="S21">
        <f t="array" ref="S21">MAX(IF(ft_nq=P21,row_n))</f>
        <v>0</v>
      </c>
      <c r="T21">
        <f t="shared" si="11"/>
        <v>1</v>
      </c>
      <c r="V21" s="288">
        <f>Measurement!DK17*100</f>
        <v>50.763960542324327</v>
      </c>
      <c r="W21" s="287">
        <f>'R3'!I3</f>
        <v>0</v>
      </c>
      <c r="X21" t="str">
        <f>"(" &amp; ROUND(V21,1) &amp; " , " &amp; ROUND(W21,1) &amp; ")" &amp; CHAR(10) &amp; AR26</f>
        <v>(50.8 , 0)
나른한</v>
      </c>
      <c r="Y21" s="75" t="str">
        <f t="shared" si="3"/>
        <v/>
      </c>
      <c r="AA21">
        <f>100-M!B19*100</f>
        <v>100</v>
      </c>
      <c r="AC21">
        <f>'R3'!I3</f>
        <v>0</v>
      </c>
      <c r="AQ21">
        <v>4</v>
      </c>
      <c r="AR21" s="440" t="str">
        <f t="shared" si="15"/>
        <v/>
      </c>
      <c r="AS21" s="441" t="str">
        <f t="shared" si="14"/>
        <v/>
      </c>
      <c r="AT21" s="441" t="str">
        <f t="shared" si="14"/>
        <v/>
      </c>
      <c r="AU21" s="441" t="str">
        <f t="shared" si="14"/>
        <v/>
      </c>
      <c r="AV21" s="442" t="str">
        <f t="shared" si="14"/>
        <v/>
      </c>
      <c r="AW21" s="441" t="str">
        <f t="shared" si="14"/>
        <v/>
      </c>
      <c r="AX21" s="441" t="str">
        <f t="shared" si="14"/>
        <v/>
      </c>
      <c r="AY21" s="441" t="str">
        <f t="shared" si="14"/>
        <v/>
      </c>
      <c r="AZ21" s="441" t="str">
        <f t="shared" si="14"/>
        <v/>
      </c>
      <c r="BA21" s="442" t="str">
        <f t="shared" si="14"/>
        <v/>
      </c>
      <c r="CB21" s="113"/>
      <c r="CF21" s="107"/>
      <c r="CI21" s="80"/>
      <c r="CJ21" s="1148"/>
      <c r="CK21" s="1145"/>
      <c r="CL21" s="1145"/>
      <c r="CM21" s="1145"/>
      <c r="CN21" s="1145"/>
      <c r="CO21" s="1145"/>
      <c r="CP21" s="1145"/>
      <c r="CQ21" s="1145"/>
    </row>
    <row r="22" spans="1:120">
      <c r="A22" s="50">
        <f t="shared" si="5"/>
        <v>20</v>
      </c>
      <c r="B22" s="50">
        <f t="shared" si="0"/>
        <v>0</v>
      </c>
      <c r="C22" s="50">
        <f>IF(FH!$C$2&gt;0,FH!A22/FH!$C$2,0)</f>
        <v>0</v>
      </c>
      <c r="D22" s="50">
        <f>IF(hist!$D$2&gt;0,hist!B22/hist!$D$2,0)</f>
        <v>0</v>
      </c>
      <c r="E22" s="50">
        <f t="shared" si="1"/>
        <v>1.191292122966256E-5</v>
      </c>
      <c r="F22">
        <f t="shared" si="6"/>
        <v>20</v>
      </c>
      <c r="G22" s="50" t="str">
        <f>IF(FT!A22&lt;&gt;"",FT!A22*10,"")</f>
        <v/>
      </c>
      <c r="H22" s="50" t="str">
        <f>IF(FT!B22&lt;&gt;"",FT!B22*100,"")</f>
        <v/>
      </c>
      <c r="I22" s="50" t="str">
        <f t="shared" si="2"/>
        <v/>
      </c>
      <c r="J22" t="str">
        <f>IF(FT!B22&lt;&gt;"",FT!E22,"")</f>
        <v/>
      </c>
      <c r="K22" t="str">
        <f>IF(FT!B22&lt;&gt;"",IF(FT!C22&lt;&gt;"",FT!C22,F22/$M$3*$M$4),"")</f>
        <v/>
      </c>
      <c r="P22">
        <f t="shared" si="10"/>
        <v>19</v>
      </c>
      <c r="Q22">
        <f t="shared" si="12"/>
        <v>0</v>
      </c>
      <c r="R22">
        <f t="shared" si="13"/>
        <v>0</v>
      </c>
      <c r="S22">
        <f t="array" ref="S22">MAX(IF(ft_nq=P22,row_n))</f>
        <v>0</v>
      </c>
      <c r="T22">
        <f t="shared" si="11"/>
        <v>1</v>
      </c>
      <c r="V22" s="300">
        <f>X23</f>
        <v>90</v>
      </c>
      <c r="W22" s="300">
        <f>X23</f>
        <v>90</v>
      </c>
      <c r="X22" t="s">
        <v>1188</v>
      </c>
      <c r="Y22" s="75" t="str">
        <f t="shared" si="3"/>
        <v/>
      </c>
      <c r="AA22" t="s">
        <v>2225</v>
      </c>
      <c r="AC22" t="s">
        <v>2226</v>
      </c>
      <c r="AQ22">
        <v>3</v>
      </c>
      <c r="AR22" s="440" t="str">
        <f t="shared" si="15"/>
        <v/>
      </c>
      <c r="AS22" s="441" t="str">
        <f t="shared" si="14"/>
        <v/>
      </c>
      <c r="AT22" s="441" t="str">
        <f t="shared" si="14"/>
        <v/>
      </c>
      <c r="AU22" s="441" t="str">
        <f t="shared" si="14"/>
        <v/>
      </c>
      <c r="AV22" s="442" t="str">
        <f t="shared" si="14"/>
        <v/>
      </c>
      <c r="AW22" s="441" t="str">
        <f t="shared" si="14"/>
        <v/>
      </c>
      <c r="AX22" s="441" t="str">
        <f t="shared" si="14"/>
        <v/>
      </c>
      <c r="AY22" s="441" t="str">
        <f t="shared" si="14"/>
        <v/>
      </c>
      <c r="AZ22" s="441" t="str">
        <f t="shared" si="14"/>
        <v/>
      </c>
      <c r="BA22" s="442" t="str">
        <f t="shared" si="14"/>
        <v/>
      </c>
      <c r="CB22" s="113"/>
      <c r="CF22" s="107"/>
      <c r="CI22" s="76"/>
      <c r="CJ22" s="1148"/>
      <c r="CK22" s="1145"/>
      <c r="CL22" s="1145"/>
      <c r="CM22" s="1145"/>
      <c r="CN22" s="1145"/>
      <c r="CO22" s="1145"/>
      <c r="CP22" s="1145"/>
      <c r="CQ22" s="1145"/>
    </row>
    <row r="23" spans="1:120">
      <c r="A23" s="50">
        <f t="shared" si="5"/>
        <v>21</v>
      </c>
      <c r="B23" s="50">
        <f t="shared" si="0"/>
        <v>0</v>
      </c>
      <c r="C23" s="50">
        <f>IF(FH!$C$2&gt;0,FH!A23/FH!$C$2,0)</f>
        <v>0</v>
      </c>
      <c r="D23" s="50">
        <f>IF(hist!$D$2&gt;0,hist!B23/hist!$D$2,0)</f>
        <v>0</v>
      </c>
      <c r="E23" s="50">
        <f t="shared" si="1"/>
        <v>1.191292122966256E-5</v>
      </c>
      <c r="F23">
        <f t="shared" si="6"/>
        <v>21</v>
      </c>
      <c r="G23" s="50" t="str">
        <f>IF(FT!A23&lt;&gt;"",FT!A23*10,"")</f>
        <v/>
      </c>
      <c r="H23" s="50" t="str">
        <f>IF(FT!B23&lt;&gt;"",FT!B23*100,"")</f>
        <v/>
      </c>
      <c r="I23" s="50" t="str">
        <f t="shared" si="2"/>
        <v/>
      </c>
      <c r="J23" t="str">
        <f>IF(FT!B23&lt;&gt;"",FT!E23,"")</f>
        <v/>
      </c>
      <c r="K23" t="str">
        <f>IF(FT!B23&lt;&gt;"",IF(FT!C23&lt;&gt;"",FT!C23,F23/$M$3*$M$4),"")</f>
        <v/>
      </c>
      <c r="P23">
        <f t="shared" si="10"/>
        <v>20</v>
      </c>
      <c r="Q23">
        <f t="shared" si="12"/>
        <v>0</v>
      </c>
      <c r="R23">
        <f t="shared" si="13"/>
        <v>0</v>
      </c>
      <c r="S23">
        <f t="array" ref="S23">MAX(IF(ft_nq=P23,row_n))</f>
        <v>0</v>
      </c>
      <c r="T23">
        <f t="shared" si="11"/>
        <v>1</v>
      </c>
      <c r="V23" s="300">
        <f>100-X23</f>
        <v>10</v>
      </c>
      <c r="W23" s="300">
        <f>X23</f>
        <v>90</v>
      </c>
      <c r="X23">
        <v>90</v>
      </c>
      <c r="Y23" s="75" t="str">
        <f t="shared" si="3"/>
        <v/>
      </c>
      <c r="AQ23">
        <v>2</v>
      </c>
      <c r="AR23" s="440" t="str">
        <f t="shared" si="15"/>
        <v/>
      </c>
      <c r="AS23" s="441" t="str">
        <f t="shared" si="14"/>
        <v/>
      </c>
      <c r="AT23" s="441" t="str">
        <f t="shared" si="14"/>
        <v/>
      </c>
      <c r="AU23" s="441" t="str">
        <f t="shared" si="14"/>
        <v/>
      </c>
      <c r="AV23" s="442" t="str">
        <f t="shared" si="14"/>
        <v/>
      </c>
      <c r="AW23" s="441" t="str">
        <f t="shared" si="14"/>
        <v/>
      </c>
      <c r="AX23" s="441" t="str">
        <f t="shared" si="14"/>
        <v/>
      </c>
      <c r="AY23" s="441" t="str">
        <f t="shared" si="14"/>
        <v/>
      </c>
      <c r="AZ23" s="441" t="str">
        <f t="shared" si="14"/>
        <v/>
      </c>
      <c r="BA23" s="442" t="str">
        <f t="shared" si="14"/>
        <v/>
      </c>
      <c r="CB23" s="113"/>
      <c r="CF23" s="107"/>
      <c r="CI23" s="76"/>
      <c r="CJ23" s="1149"/>
      <c r="CK23" s="1146"/>
      <c r="CL23" s="1146"/>
      <c r="CM23" s="1146"/>
      <c r="CN23" s="1146"/>
      <c r="CO23" s="1146"/>
      <c r="CP23" s="1146"/>
      <c r="CQ23" s="1146"/>
    </row>
    <row r="24" spans="1:120">
      <c r="A24" s="50">
        <f t="shared" si="5"/>
        <v>22</v>
      </c>
      <c r="B24" s="50">
        <f t="shared" si="0"/>
        <v>0</v>
      </c>
      <c r="C24" s="50">
        <f>IF(FH!$C$2&gt;0,FH!A24/FH!$C$2,0)</f>
        <v>0</v>
      </c>
      <c r="D24" s="50">
        <f>IF(hist!$D$2&gt;0,hist!B24/hist!$D$2,0)</f>
        <v>0</v>
      </c>
      <c r="E24" s="50">
        <f t="shared" si="1"/>
        <v>1.191292122966256E-5</v>
      </c>
      <c r="F24">
        <f t="shared" si="6"/>
        <v>22</v>
      </c>
      <c r="G24" s="50" t="str">
        <f>IF(FT!A24&lt;&gt;"",FT!A24*10,"")</f>
        <v/>
      </c>
      <c r="H24" s="50" t="str">
        <f>IF(FT!B24&lt;&gt;"",FT!B24*100,"")</f>
        <v/>
      </c>
      <c r="I24" s="50" t="str">
        <f t="shared" si="2"/>
        <v/>
      </c>
      <c r="J24" t="str">
        <f>IF(FT!B24&lt;&gt;"",FT!E24,"")</f>
        <v/>
      </c>
      <c r="K24" t="str">
        <f>IF(FT!B24&lt;&gt;"",IF(FT!C24&lt;&gt;"",FT!C24,F24/$M$3*$M$4),"")</f>
        <v/>
      </c>
      <c r="P24">
        <f t="shared" si="10"/>
        <v>21</v>
      </c>
      <c r="Q24">
        <f t="shared" si="12"/>
        <v>0</v>
      </c>
      <c r="R24">
        <f t="shared" si="13"/>
        <v>0</v>
      </c>
      <c r="S24">
        <f t="array" ref="S24">MAX(IF(ft_nq=P24,row_n))</f>
        <v>0</v>
      </c>
      <c r="T24">
        <f t="shared" si="11"/>
        <v>1</v>
      </c>
      <c r="V24" s="300">
        <f>100-X23</f>
        <v>10</v>
      </c>
      <c r="W24" s="300">
        <f>100-X23</f>
        <v>10</v>
      </c>
      <c r="Y24" s="75" t="str">
        <f t="shared" si="3"/>
        <v/>
      </c>
      <c r="AQ24">
        <v>1</v>
      </c>
      <c r="AR24" s="443" t="str">
        <f t="shared" si="15"/>
        <v/>
      </c>
      <c r="AS24" s="444" t="str">
        <f t="shared" si="14"/>
        <v/>
      </c>
      <c r="AT24" s="444" t="str">
        <f t="shared" si="14"/>
        <v/>
      </c>
      <c r="AU24" s="444" t="str">
        <f t="shared" si="14"/>
        <v/>
      </c>
      <c r="AV24" s="445" t="str">
        <f t="shared" si="14"/>
        <v/>
      </c>
      <c r="AW24" s="444" t="str">
        <f t="shared" si="14"/>
        <v>나른한</v>
      </c>
      <c r="AX24" s="444" t="str">
        <f t="shared" si="14"/>
        <v/>
      </c>
      <c r="AY24" s="444" t="str">
        <f t="shared" si="14"/>
        <v/>
      </c>
      <c r="AZ24" s="444" t="str">
        <f t="shared" si="14"/>
        <v/>
      </c>
      <c r="BA24" s="445" t="str">
        <f t="shared" si="14"/>
        <v/>
      </c>
      <c r="CB24" s="114" t="str">
        <f>IF(W8=1,CJ16,IF(W8=2,CK16,IF(W8=3,CL16,IF(W8=4,CM16,IF(W8=5,CN16,IF(W8=6,CO16,IF(W8=7,CP16,IF(W8=8,CQ16,""))))))))</f>
        <v/>
      </c>
      <c r="CC24" s="108" t="str">
        <f>IF(Z8=1,CJ16,IF(Z8=2,CK16,IF(Z8=3,CL16,IF(Z8=4,CM16,IF(Z8=5,CN16,IF(Z8=6,CO16,IF(Z8=7,CP16,IF(Z8=8,CQ16,""))))))))</f>
        <v/>
      </c>
      <c r="CD24" s="108" t="str">
        <f>IF(AO8=1,CJ16,IF(AO8=2,CK16,IF(AO8=3,CL16,IF(AO8=4,CM16,IF(AO8=5,CN16,IF(AO8=6,CO16,IF(AO8=7,CP16,IF(AO8=8,CQ16,""))))))))</f>
        <v/>
      </c>
      <c r="CE24" s="108" t="str">
        <f>IF(BD8=1,CJ16,IF(BD8=2,CK16,IF(BD8=3,CL16,IF(BD8=4,CM16,IF(BD8=5,CN16,IF(BD8=6,CO16,IF(BD8=7,CP16,IF(BD8=8,CQ16,""))))))))</f>
        <v/>
      </c>
      <c r="CF24" s="109" t="str">
        <f>IF(BS8=1,CJ16,IF(BS8=2,CK16,IF(BS8=3,CL16,IF(BS8=4,CM16,IF(BS8=5,CN16,IF(BS8=6,CO16,IF(BS8=7,CP16,IF(BS8=8,CQ16,""))))))))</f>
        <v/>
      </c>
      <c r="CI24" s="76"/>
      <c r="CJ24" s="76"/>
      <c r="CK24" s="82" t="s">
        <v>265</v>
      </c>
      <c r="CL24" s="76"/>
      <c r="CM24" s="82" t="s">
        <v>265</v>
      </c>
      <c r="CN24" s="76"/>
      <c r="CO24" s="82" t="s">
        <v>265</v>
      </c>
      <c r="CP24" s="76"/>
      <c r="CQ24" s="82" t="s">
        <v>265</v>
      </c>
    </row>
    <row r="25" spans="1:120">
      <c r="A25" s="50">
        <f t="shared" si="5"/>
        <v>23</v>
      </c>
      <c r="B25" s="50">
        <f t="shared" si="0"/>
        <v>0</v>
      </c>
      <c r="C25" s="50">
        <f>IF(FH!$C$2&gt;0,FH!A25/FH!$C$2,0)</f>
        <v>0</v>
      </c>
      <c r="D25" s="50">
        <f>IF(hist!$D$2&gt;0,hist!B25/hist!$D$2,0)</f>
        <v>0</v>
      </c>
      <c r="E25" s="50">
        <f t="shared" si="1"/>
        <v>1.191292122966256E-5</v>
      </c>
      <c r="F25">
        <f t="shared" si="6"/>
        <v>23</v>
      </c>
      <c r="G25" s="50" t="str">
        <f>IF(FT!A25&lt;&gt;"",FT!A25*10,"")</f>
        <v/>
      </c>
      <c r="H25" s="50" t="str">
        <f>IF(FT!B25&lt;&gt;"",FT!B25*100,"")</f>
        <v/>
      </c>
      <c r="I25" s="50" t="str">
        <f t="shared" si="2"/>
        <v/>
      </c>
      <c r="J25" t="str">
        <f>IF(FT!B25&lt;&gt;"",FT!E25,"")</f>
        <v/>
      </c>
      <c r="K25" t="str">
        <f>IF(FT!B25&lt;&gt;"",IF(FT!C25&lt;&gt;"",FT!C25,F25/$M$3*$M$4),"")</f>
        <v/>
      </c>
      <c r="P25">
        <f t="shared" si="10"/>
        <v>22</v>
      </c>
      <c r="Q25">
        <f t="shared" si="12"/>
        <v>0</v>
      </c>
      <c r="R25">
        <f t="shared" si="13"/>
        <v>0</v>
      </c>
      <c r="S25">
        <f t="array" ref="S25">MAX(IF(ft_nq=P25,row_n))</f>
        <v>0</v>
      </c>
      <c r="T25">
        <f t="shared" si="11"/>
        <v>1</v>
      </c>
      <c r="V25" s="300">
        <f>X23</f>
        <v>90</v>
      </c>
      <c r="W25" s="300">
        <f>100-X23</f>
        <v>10</v>
      </c>
      <c r="Y25" s="75" t="str">
        <f t="shared" si="3"/>
        <v/>
      </c>
    </row>
    <row r="26" spans="1:120">
      <c r="A26" s="50">
        <f t="shared" si="5"/>
        <v>24</v>
      </c>
      <c r="B26" s="50">
        <f t="shared" si="0"/>
        <v>0</v>
      </c>
      <c r="C26" s="50">
        <f>IF(FH!$C$2&gt;0,FH!A26/FH!$C$2,0)</f>
        <v>0</v>
      </c>
      <c r="D26" s="50">
        <f>IF(hist!$D$2&gt;0,hist!B26/hist!$D$2,0)</f>
        <v>0</v>
      </c>
      <c r="E26" s="50">
        <f t="shared" si="1"/>
        <v>1.191292122966256E-5</v>
      </c>
      <c r="F26">
        <f t="shared" si="6"/>
        <v>24</v>
      </c>
      <c r="G26" s="50" t="str">
        <f>IF(FT!A26&lt;&gt;"",FT!A26*10,"")</f>
        <v/>
      </c>
      <c r="H26" s="50" t="str">
        <f>IF(FT!B26&lt;&gt;"",FT!B26*100,"")</f>
        <v/>
      </c>
      <c r="I26" s="50" t="str">
        <f t="shared" si="2"/>
        <v/>
      </c>
      <c r="J26" t="str">
        <f>IF(FT!B26&lt;&gt;"",FT!E26,"")</f>
        <v/>
      </c>
      <c r="K26" t="str">
        <f>IF(FT!B26&lt;&gt;"",IF(FT!C26&lt;&gt;"",FT!C26,F26/$M$3*$M$4),"")</f>
        <v/>
      </c>
      <c r="P26">
        <f t="shared" si="10"/>
        <v>23</v>
      </c>
      <c r="Q26">
        <f t="shared" si="12"/>
        <v>0</v>
      </c>
      <c r="R26">
        <f t="shared" si="13"/>
        <v>0</v>
      </c>
      <c r="S26">
        <f t="array" ref="S26">MAX(IF(ft_nq=P26,row_n))</f>
        <v>0</v>
      </c>
      <c r="T26">
        <f t="shared" si="11"/>
        <v>1</v>
      </c>
      <c r="V26" s="300">
        <f>X23</f>
        <v>90</v>
      </c>
      <c r="W26" s="300">
        <f>X23</f>
        <v>90</v>
      </c>
      <c r="Y26" s="75" t="str">
        <f t="shared" si="3"/>
        <v/>
      </c>
      <c r="AQ26" t="s">
        <v>2014</v>
      </c>
      <c r="AR26" s="432" t="str">
        <f>IF(V21&lt;&gt;0,IF(100-W21&lt;&gt;0,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나른한</v>
      </c>
      <c r="AS26" s="441" t="str">
        <f>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나른한</v>
      </c>
    </row>
    <row r="27" spans="1:120">
      <c r="A27" s="50">
        <f t="shared" si="5"/>
        <v>25</v>
      </c>
      <c r="B27" s="50">
        <f t="shared" si="0"/>
        <v>0</v>
      </c>
      <c r="C27" s="50">
        <f>IF(FH!$C$2&gt;0,FH!A27/FH!$C$2,0)</f>
        <v>0</v>
      </c>
      <c r="D27" s="50">
        <f>IF(hist!$D$2&gt;0,hist!B27/hist!$D$2,0)</f>
        <v>0</v>
      </c>
      <c r="E27" s="50">
        <f t="shared" si="1"/>
        <v>1.191292122966256E-5</v>
      </c>
      <c r="F27">
        <f t="shared" si="6"/>
        <v>25</v>
      </c>
      <c r="G27" s="50" t="str">
        <f>IF(FT!A27&lt;&gt;"",FT!A27*10,"")</f>
        <v/>
      </c>
      <c r="H27" s="50" t="str">
        <f>IF(FT!B27&lt;&gt;"",FT!B27*100,"")</f>
        <v/>
      </c>
      <c r="I27" s="50" t="str">
        <f t="shared" si="2"/>
        <v/>
      </c>
      <c r="J27" t="str">
        <f>IF(FT!B27&lt;&gt;"",FT!E27,"")</f>
        <v/>
      </c>
      <c r="K27" t="str">
        <f>IF(FT!B27&lt;&gt;"",IF(FT!C27&lt;&gt;"",FT!C27,F27/$M$3*$M$4),"")</f>
        <v/>
      </c>
      <c r="P27">
        <f t="shared" si="10"/>
        <v>24</v>
      </c>
      <c r="Q27">
        <f t="shared" si="12"/>
        <v>0</v>
      </c>
      <c r="R27">
        <f t="shared" si="13"/>
        <v>0</v>
      </c>
      <c r="S27">
        <f t="array" ref="S27">MAX(IF(ft_nq=P27,row_n))</f>
        <v>0</v>
      </c>
      <c r="T27">
        <f t="shared" si="11"/>
        <v>1</v>
      </c>
      <c r="V27" s="288">
        <v>60</v>
      </c>
      <c r="W27" s="288">
        <v>60</v>
      </c>
      <c r="X27" t="s">
        <v>1189</v>
      </c>
      <c r="Y27" s="75" t="str">
        <f t="shared" si="3"/>
        <v/>
      </c>
      <c r="AS27" t="s">
        <v>2144</v>
      </c>
    </row>
    <row r="28" spans="1:120">
      <c r="A28" s="50">
        <f t="shared" si="5"/>
        <v>26</v>
      </c>
      <c r="B28" s="50">
        <f t="shared" si="0"/>
        <v>0</v>
      </c>
      <c r="C28" s="50">
        <f>IF(FH!$C$2&gt;0,FH!A28/FH!$C$2,0)</f>
        <v>0</v>
      </c>
      <c r="D28" s="50">
        <f>IF(hist!$D$2&gt;0,hist!B28/hist!$D$2,0)</f>
        <v>0</v>
      </c>
      <c r="E28" s="50">
        <f t="shared" si="1"/>
        <v>1.191292122966256E-5</v>
      </c>
      <c r="F28">
        <f t="shared" si="6"/>
        <v>26</v>
      </c>
      <c r="G28" s="50" t="str">
        <f>IF(FT!A28&lt;&gt;"",FT!A28*10,"")</f>
        <v/>
      </c>
      <c r="H28" s="50" t="str">
        <f>IF(FT!B28&lt;&gt;"",FT!B28*100,"")</f>
        <v/>
      </c>
      <c r="I28" s="50" t="str">
        <f t="shared" si="2"/>
        <v/>
      </c>
      <c r="J28" t="str">
        <f>IF(FT!B28&lt;&gt;"",FT!E28,"")</f>
        <v/>
      </c>
      <c r="K28" t="str">
        <f>IF(FT!B28&lt;&gt;"",IF(FT!C28&lt;&gt;"",FT!C28,F28/$M$3*$M$4),"")</f>
        <v/>
      </c>
      <c r="V28" s="288">
        <v>40</v>
      </c>
      <c r="W28" s="288">
        <v>60</v>
      </c>
      <c r="Y28" s="75" t="str">
        <f t="shared" si="3"/>
        <v/>
      </c>
    </row>
    <row r="29" spans="1:120">
      <c r="A29" s="50">
        <f t="shared" si="5"/>
        <v>27</v>
      </c>
      <c r="B29" s="50">
        <f t="shared" si="0"/>
        <v>0</v>
      </c>
      <c r="C29" s="50">
        <f>IF(FH!$C$2&gt;0,FH!A29/FH!$C$2,0)</f>
        <v>0</v>
      </c>
      <c r="D29" s="50">
        <f>IF(hist!$D$2&gt;0,hist!B29/hist!$D$2,0)</f>
        <v>0</v>
      </c>
      <c r="E29" s="50">
        <f t="shared" si="1"/>
        <v>1.191292122966256E-5</v>
      </c>
      <c r="F29">
        <f t="shared" si="6"/>
        <v>27</v>
      </c>
      <c r="G29" s="50" t="str">
        <f>IF(FT!A29&lt;&gt;"",FT!A29*10,"")</f>
        <v/>
      </c>
      <c r="H29" s="50" t="str">
        <f>IF(FT!B29&lt;&gt;"",FT!B29*100,"")</f>
        <v/>
      </c>
      <c r="I29" s="50" t="str">
        <f t="shared" si="2"/>
        <v/>
      </c>
      <c r="J29" t="str">
        <f>IF(FT!B29&lt;&gt;"",FT!E29,"")</f>
        <v/>
      </c>
      <c r="K29" t="str">
        <f>IF(FT!B29&lt;&gt;"",IF(FT!C29&lt;&gt;"",FT!C29,F29/$M$3*$M$4),"")</f>
        <v/>
      </c>
      <c r="V29" s="288">
        <v>40</v>
      </c>
      <c r="W29" s="288">
        <v>40</v>
      </c>
      <c r="Y29" s="75" t="str">
        <f t="shared" si="3"/>
        <v/>
      </c>
    </row>
    <row r="30" spans="1:120">
      <c r="A30" s="50">
        <f t="shared" si="5"/>
        <v>28</v>
      </c>
      <c r="B30" s="50">
        <f t="shared" si="0"/>
        <v>0</v>
      </c>
      <c r="C30" s="50">
        <f>IF(FH!$C$2&gt;0,FH!A30/FH!$C$2,0)</f>
        <v>0</v>
      </c>
      <c r="D30" s="50">
        <f>IF(hist!$D$2&gt;0,hist!B30/hist!$D$2,0)</f>
        <v>0</v>
      </c>
      <c r="E30" s="50">
        <f t="shared" si="1"/>
        <v>1.191292122966256E-5</v>
      </c>
      <c r="F30">
        <f t="shared" si="6"/>
        <v>28</v>
      </c>
      <c r="G30" s="50" t="str">
        <f>IF(FT!A30&lt;&gt;"",FT!A30*10,"")</f>
        <v/>
      </c>
      <c r="H30" s="50" t="str">
        <f>IF(FT!B30&lt;&gt;"",FT!B30*100,"")</f>
        <v/>
      </c>
      <c r="I30" s="50" t="str">
        <f t="shared" si="2"/>
        <v/>
      </c>
      <c r="J30" t="str">
        <f>IF(FT!B30&lt;&gt;"",FT!E30,"")</f>
        <v/>
      </c>
      <c r="K30" t="str">
        <f>IF(FT!B30&lt;&gt;"",IF(FT!C30&lt;&gt;"",FT!C30,F30/$M$3*$M$4),"")</f>
        <v/>
      </c>
      <c r="V30" s="288">
        <v>60</v>
      </c>
      <c r="W30" s="288">
        <v>40</v>
      </c>
      <c r="Y30" s="75" t="str">
        <f t="shared" si="3"/>
        <v/>
      </c>
      <c r="CJ30" s="76"/>
      <c r="CK30" s="76"/>
      <c r="CL30" s="76"/>
      <c r="CM30" s="76"/>
      <c r="CN30" s="1153"/>
      <c r="CO30" s="1153"/>
      <c r="CP30" s="1153"/>
      <c r="CQ30" s="82"/>
      <c r="CR30" s="82"/>
      <c r="CS30" s="76"/>
      <c r="CT30" s="1153"/>
      <c r="CU30" s="1153"/>
      <c r="CV30" s="1153"/>
      <c r="CW30" s="121"/>
      <c r="CX30" s="121"/>
      <c r="CY30" s="76"/>
      <c r="CZ30" s="1153"/>
      <c r="DA30" s="1153"/>
      <c r="DB30" s="1153"/>
      <c r="DC30" s="121"/>
      <c r="DD30" s="121"/>
      <c r="DE30" s="76"/>
      <c r="DF30" s="1153"/>
      <c r="DG30" s="1153"/>
      <c r="DH30" s="1153"/>
    </row>
    <row r="31" spans="1:120">
      <c r="A31" s="50">
        <f t="shared" si="5"/>
        <v>29</v>
      </c>
      <c r="B31" s="50">
        <f t="shared" si="0"/>
        <v>0</v>
      </c>
      <c r="C31" s="50">
        <f>IF(FH!$C$2&gt;0,FH!A31/FH!$C$2,0)</f>
        <v>0</v>
      </c>
      <c r="D31" s="50">
        <f>IF(hist!$D$2&gt;0,hist!B31/hist!$D$2,0)</f>
        <v>0</v>
      </c>
      <c r="E31" s="50">
        <f t="shared" si="1"/>
        <v>1.191292122966256E-5</v>
      </c>
      <c r="F31">
        <f t="shared" si="6"/>
        <v>29</v>
      </c>
      <c r="G31" s="50" t="str">
        <f>IF(FT!A31&lt;&gt;"",FT!A31*10,"")</f>
        <v/>
      </c>
      <c r="H31" s="50" t="str">
        <f>IF(FT!B31&lt;&gt;"",FT!B31*100,"")</f>
        <v/>
      </c>
      <c r="I31" s="50" t="str">
        <f t="shared" si="2"/>
        <v/>
      </c>
      <c r="J31" t="str">
        <f>IF(FT!B31&lt;&gt;"",FT!E31,"")</f>
        <v/>
      </c>
      <c r="K31" t="str">
        <f>IF(FT!B31&lt;&gt;"",IF(FT!C31&lt;&gt;"",FT!C31,F31/$M$3*$M$4),"")</f>
        <v/>
      </c>
      <c r="V31" s="288">
        <v>60</v>
      </c>
      <c r="W31" s="288">
        <v>60</v>
      </c>
      <c r="Y31" s="75" t="str">
        <f t="shared" si="3"/>
        <v/>
      </c>
      <c r="CB31" t="str">
        <f>IF(W8=1,CB33,IF(W8=2,CB34,IF(W8=3,CB35,IF(W8=4,CB36,IF(W8=5,CB37,IF(W8=6,CB38,IF(W8=7,CB39,IF(W8=8,CB40,""))))))))</f>
        <v/>
      </c>
      <c r="CJ31" s="143" t="s">
        <v>957</v>
      </c>
      <c r="CK31" s="1138" t="s">
        <v>958</v>
      </c>
      <c r="CL31" s="1139"/>
      <c r="CM31" s="1139"/>
      <c r="CN31" s="1140"/>
      <c r="CO31" s="1138" t="s">
        <v>959</v>
      </c>
      <c r="CP31" s="1139"/>
      <c r="CQ31" s="1139"/>
      <c r="CR31" s="1140"/>
      <c r="CS31" s="1138" t="s">
        <v>960</v>
      </c>
      <c r="CT31" s="1139"/>
      <c r="CU31" s="1139"/>
      <c r="CV31" s="1140"/>
      <c r="CW31" s="1138" t="s">
        <v>961</v>
      </c>
      <c r="CX31" s="1139"/>
      <c r="CY31" s="1139"/>
      <c r="CZ31" s="1140"/>
      <c r="DA31" s="1138" t="s">
        <v>962</v>
      </c>
      <c r="DB31" s="1139"/>
      <c r="DC31" s="1139"/>
      <c r="DD31" s="1140"/>
      <c r="DE31" s="1138" t="s">
        <v>963</v>
      </c>
      <c r="DF31" s="1139"/>
      <c r="DG31" s="1139"/>
      <c r="DH31" s="1140"/>
      <c r="DI31" s="1138" t="s">
        <v>964</v>
      </c>
      <c r="DJ31" s="1139"/>
      <c r="DK31" s="1139"/>
      <c r="DL31" s="1140"/>
      <c r="DM31" s="1138" t="s">
        <v>965</v>
      </c>
      <c r="DN31" s="1139"/>
      <c r="DO31" s="1139"/>
      <c r="DP31" s="1140"/>
    </row>
    <row r="32" spans="1:120">
      <c r="A32" s="50">
        <f t="shared" si="5"/>
        <v>30</v>
      </c>
      <c r="B32" s="50">
        <f t="shared" si="0"/>
        <v>0</v>
      </c>
      <c r="C32" s="50">
        <f>IF(FH!$C$2&gt;0,FH!A32/FH!$C$2,0)</f>
        <v>0</v>
      </c>
      <c r="D32" s="50">
        <f>IF(hist!$D$2&gt;0,hist!B32/hist!$D$2,0)</f>
        <v>0</v>
      </c>
      <c r="E32" s="50">
        <f t="shared" si="1"/>
        <v>1.191292122966256E-5</v>
      </c>
      <c r="F32">
        <f t="shared" si="6"/>
        <v>30</v>
      </c>
      <c r="G32" s="50" t="str">
        <f>IF(FT!A32&lt;&gt;"",FT!A32*10,"")</f>
        <v/>
      </c>
      <c r="H32" s="50" t="str">
        <f>IF(FT!B32&lt;&gt;"",FT!B32*100,"")</f>
        <v/>
      </c>
      <c r="I32" s="50" t="str">
        <f t="shared" si="2"/>
        <v/>
      </c>
      <c r="J32" t="str">
        <f>IF(FT!B32&lt;&gt;"",FT!E32,"")</f>
        <v/>
      </c>
      <c r="K32" t="str">
        <f>IF(FT!B32&lt;&gt;"",IF(FT!C32&lt;&gt;"",FT!C32,F32/$M$3*$M$4),"")</f>
        <v/>
      </c>
      <c r="Y32" s="75" t="str">
        <f t="shared" si="3"/>
        <v/>
      </c>
      <c r="CJ32" s="122" t="s">
        <v>966</v>
      </c>
      <c r="CK32" s="122" t="s">
        <v>967</v>
      </c>
      <c r="CL32" s="123" t="s">
        <v>968</v>
      </c>
      <c r="CM32" s="123" t="s">
        <v>969</v>
      </c>
      <c r="CN32" s="123" t="s">
        <v>970</v>
      </c>
      <c r="CO32" s="122" t="s">
        <v>967</v>
      </c>
      <c r="CP32" s="123" t="s">
        <v>968</v>
      </c>
      <c r="CQ32" s="123" t="s">
        <v>969</v>
      </c>
      <c r="CR32" s="123" t="s">
        <v>970</v>
      </c>
      <c r="CS32" s="122" t="s">
        <v>967</v>
      </c>
      <c r="CT32" s="123" t="s">
        <v>968</v>
      </c>
      <c r="CU32" s="123" t="s">
        <v>969</v>
      </c>
      <c r="CV32" s="123" t="s">
        <v>970</v>
      </c>
      <c r="CW32" s="122" t="s">
        <v>967</v>
      </c>
      <c r="CX32" s="123" t="s">
        <v>968</v>
      </c>
      <c r="CY32" s="123" t="s">
        <v>969</v>
      </c>
      <c r="CZ32" s="123" t="s">
        <v>970</v>
      </c>
      <c r="DA32" s="122" t="s">
        <v>967</v>
      </c>
      <c r="DB32" s="123" t="s">
        <v>968</v>
      </c>
      <c r="DC32" s="123" t="s">
        <v>969</v>
      </c>
      <c r="DD32" s="123" t="s">
        <v>970</v>
      </c>
      <c r="DE32" s="122" t="s">
        <v>967</v>
      </c>
      <c r="DF32" s="123" t="s">
        <v>968</v>
      </c>
      <c r="DG32" s="123" t="s">
        <v>969</v>
      </c>
      <c r="DH32" s="123" t="s">
        <v>970</v>
      </c>
      <c r="DI32" s="122" t="s">
        <v>967</v>
      </c>
      <c r="DJ32" s="123" t="s">
        <v>968</v>
      </c>
      <c r="DK32" s="123" t="s">
        <v>969</v>
      </c>
      <c r="DL32" s="123" t="s">
        <v>970</v>
      </c>
      <c r="DM32" s="122" t="s">
        <v>967</v>
      </c>
      <c r="DN32" s="123" t="s">
        <v>968</v>
      </c>
      <c r="DO32" s="123" t="s">
        <v>969</v>
      </c>
      <c r="DP32" s="123" t="s">
        <v>970</v>
      </c>
    </row>
    <row r="33" spans="1:120" ht="16.5" customHeight="1">
      <c r="A33" s="50">
        <f t="shared" si="5"/>
        <v>31</v>
      </c>
      <c r="B33" s="50">
        <f t="shared" si="0"/>
        <v>0</v>
      </c>
      <c r="C33" s="50">
        <f>IF(FH!$C$2&gt;0,FH!A33/FH!$C$2,0)</f>
        <v>0</v>
      </c>
      <c r="D33" s="50">
        <f>IF(hist!$D$2&gt;0,hist!B33/hist!$D$2,0)</f>
        <v>0</v>
      </c>
      <c r="E33" s="50">
        <f t="shared" si="1"/>
        <v>1.191292122966256E-5</v>
      </c>
      <c r="F33">
        <f t="shared" si="6"/>
        <v>31</v>
      </c>
      <c r="G33" s="50" t="str">
        <f>IF(FT!A33&lt;&gt;"",FT!A33*10,"")</f>
        <v/>
      </c>
      <c r="H33" s="50" t="str">
        <f>IF(FT!B33&lt;&gt;"",FT!B33*100,"")</f>
        <v/>
      </c>
      <c r="I33" s="50" t="str">
        <f t="shared" si="2"/>
        <v/>
      </c>
      <c r="J33" t="str">
        <f>IF(FT!B33&lt;&gt;"",FT!E33,"")</f>
        <v/>
      </c>
      <c r="K33" t="str">
        <f>IF(FT!B33&lt;&gt;"",IF(FT!C33&lt;&gt;"",FT!C33,F33/$M$3*$M$4),"")</f>
        <v/>
      </c>
      <c r="W33" s="23">
        <f>FH_info!G2</f>
        <v>0</v>
      </c>
      <c r="Y33" s="75" t="str">
        <f t="shared" si="3"/>
        <v/>
      </c>
      <c r="CA33" t="s">
        <v>949</v>
      </c>
      <c r="CB33" s="110" t="str">
        <f ca="1">IF(W9=0,"",IF(W9=1,IF(V9=1,CK33,IF(V9=2,CL33,IF(V9=3,CM33,IF(V9=4,CN33,"")))),IF(W9=2,IF(V9=1,CK36,IF(V9=2,CL36,IF(V9=3,CM36,IF(V9=4,CN36,"")))),IF(W9=3,IF(V9=1,CK40,IF(V9=2,CL40,IF(V9=3,CM40,IF(V9=4,CN40,"")))),IF(W9=4,IF(V9=1,CK43,IF(V9=2,CL43,IF(V9=3,CM43,IF(V9=4,CN43,"")))),IF(W9=5,IF(V9=1,CK46,IF(V9=2,CL46,IF(V9=3,CM46,IF(V9=4,CN46,""))))))))))</f>
        <v>심리적인 우울감이 있고 불편하고 불안정한 상태이지만, 심리적인 정보변화가 증가하고 있어 정서상태가 좋아질 수 있다. 에너지 대사량이 적지만 증가하고 있다.</v>
      </c>
      <c r="CC33" s="111"/>
      <c r="CD33" s="111"/>
      <c r="CE33" s="111"/>
      <c r="CF33" s="112"/>
      <c r="CI33">
        <v>1</v>
      </c>
      <c r="CJ33" s="1150" t="s">
        <v>971</v>
      </c>
      <c r="CK33" s="1135" t="str">
        <f>lang!B373</f>
        <v xml:space="preserve">심리적 편안함이 증가하여 기쁘고 즐거운 매우 행복하고 안정된 상태이다. 에너지 대사량이 적지만 증가하고 있다.   </v>
      </c>
      <c r="CL33" s="1135" t="str">
        <f>lang!B378</f>
        <v xml:space="preserve">심리적 편안함이 증가하여 기쁘고 즐거운 매우 행복하고 안정된 상태이다. 에너지 대사량이 보통이며 증가하고 있다.   </v>
      </c>
      <c r="CM33" s="1135" t="str">
        <f>lang!B383</f>
        <v>심리적 편안함이 증가하여 매우 기쁘고 즐겁고 행복한 안정된 상태이다. 에너지 대사량이 조금 크며 증가하고 있다.</v>
      </c>
      <c r="CN33" s="1135" t="str">
        <f>lang!B388</f>
        <v>심리적 편안함이 증가하여 매우 기쁘고 즐겁고 행복한 안정된 상태이다. 에너지 대사량이 매우 크며 증가하고 있다.</v>
      </c>
      <c r="CO33" s="1135" t="str">
        <f>lang!B393</f>
        <v>심리적으로 편안한 매우 기쁘고 즐겁고 행복한 안정된 상태이다. 에너지 대사량이 적지만 증가하고 있다.</v>
      </c>
      <c r="CP33" s="1135" t="str">
        <f>lang!B398</f>
        <v>심리적으로 편안한  매우 기쁘고 즐겁고 행복한 안정된 상태이다. 에너지 대사량이 보통이며 증가하고 있다.</v>
      </c>
      <c r="CQ33" s="1135" t="str">
        <f>lang!B403</f>
        <v>심리적으로 편안한 매우 기쁘고 즐겁고 행복한 안정된 상태이다. 에너지 대사량이 조금 크며 증가하고 있다.</v>
      </c>
      <c r="CR33" s="1135" t="str">
        <f>lang!B408</f>
        <v>심리적으로 편안하고 매우 기쁘고 즐겁고 행복한 안정된 상태이다. 에너지 칼로리 소모량이 증가하고 있다.</v>
      </c>
      <c r="CS33" s="1141" t="str">
        <f>lang!B413</f>
        <v>심리적으로 기쁨과 즐거움이 매우 큰 행복하고 안정된 상태이지만 심리적 정보가 감소할 가능성이 있다. 에너지 대사량이 적지만 증가하고 있다.</v>
      </c>
      <c r="CT33" s="1135" t="str">
        <f>lang!B418</f>
        <v>심리적으로 기쁨과 즐거움이 매우 큰 행복하고 안정된 상태이지만 심리적 정보가 감소할 가능성이 있다. 에너지 대사량이 보통이며 증가하고 있다.</v>
      </c>
      <c r="CU33" s="1135" t="str">
        <f>lang!B423</f>
        <v>심리적으로 기쁨과 즐거움이 매우 큰 행복하고 안정된 상태이지만 심리적 정보가 감소할 가능성이 있다. 에너지 대사량이 조금 크며 증가하고 있다.</v>
      </c>
      <c r="CV33" s="1135" t="str">
        <f>lang!B428</f>
        <v>심리적으로 기쁨과 즐거움이 매우 큰 행복하고 안정된 상태이지만 심리적 정보가 감소할 가능성이 있다. 에너지 대사량이 매우 크며 증가하고 있다.</v>
      </c>
      <c r="CW33" s="1135" t="str">
        <f>lang!B433</f>
        <v>심리적으로 기쁨과 즐거움이 매우 큰 행복하고 안정된 상태이지만 심리적 정보가 감소할 가능성이 있다. 에너지 대사량이 적고 변화가 거의 없다.</v>
      </c>
      <c r="CX33" s="1135" t="str">
        <f>lang!B438</f>
        <v>심리적으로 기쁨과 즐거움이 매우 큰 행복하고 안정된 상태이지만 심리적 정보가 감소할 가능성이 있다. 에너지 대사량이 보통이고 변화가 거의 없다.</v>
      </c>
      <c r="CY33" s="1135" t="str">
        <f>lang!B443</f>
        <v>심리적으로 기쁨과 즐거움이 매우 고조되고 있는 감정상태이다. 에너지 대사량이 조금 크며 변화가 거의 없다.</v>
      </c>
      <c r="CZ33" s="1135" t="str">
        <f>lang!B448</f>
        <v>심리적으로 기쁨과 즐거움이 매우 큰 행복하고 안정된 상태이지만 심리적 정보가 감소할 가능성이 있다. 에너지 대사량이 매우크고 변화가 거의 없다.</v>
      </c>
      <c r="DA33" s="1135" t="str">
        <f>lang!B453</f>
        <v>심리적으로 기쁨과 즐거움이 매우 큰 행복하고 안정된 상태이지만 심리적 정보가 감소할 가능성이 있다. 에너지 대사량이 적으며 감소하고 있다.</v>
      </c>
      <c r="DB33" s="1135" t="str">
        <f>lang!B458</f>
        <v>심리적으로 기쁨과 즐거움이 매우 큰 행복하고 안정된 상태이지만 심리적 정보가 감소할 가능성이 있다. 에너지 대사량이 보통이며 감소하고 있다.</v>
      </c>
      <c r="DC33" s="1135" t="str">
        <f>lang!B463</f>
        <v>심리적으로 기쁨과 즐거움이 매우 큰 행복하고 안정된 상태이지만 심리적 정보가 감소할 가능성이 있다. 에너지 대사량이 조금 크며 감소하고 있다.</v>
      </c>
      <c r="DD33" s="1135" t="str">
        <f>lang!B468</f>
        <v>심리적으로 기쁨과 즐거움이 매우 고조되고 있는 정서 상태이다. 에너지 대사량이 매우 크며 감소하고 있다.</v>
      </c>
      <c r="DE33" s="1135" t="str">
        <f>lang!B473</f>
        <v>심리적으로 기쁨과 즐거움이 매우 큰 행복하고 안정된 상태이다. 에너지 대사량이 적으며 감소하고 있다.</v>
      </c>
      <c r="DF33" s="1135" t="str">
        <f>lang!B478</f>
        <v>심리적으로 기쁨과 즐거움이 매우 큰 행복하고 안정된 상태이다.  에너지 대사량이 보통이며 감소하고 있다.</v>
      </c>
      <c r="DG33" s="1135" t="str">
        <f>lang!B483</f>
        <v>심리적으로 기쁨과 즐거움이 매우 큰 행복하고 안정된 상태이다. 에너지 대사량이 조금 크며 감소하고 있다.</v>
      </c>
      <c r="DH33" s="1135" t="str">
        <f>lang!B488</f>
        <v>심리적으로 기쁨과 즐거움이 매우 큰 행복하고 안정된 상태이다. 에너지 대사량이 매우 크며 감소하고 있다.</v>
      </c>
      <c r="DI33" s="1135" t="str">
        <f>lang!B493</f>
        <v>심리적 편안함이 증가하여 기쁘고 즐거운 매우 행복하고 안정된 상태이다. 에너지 대사량이 적으며 감소하고 매우 안정되어 있다.</v>
      </c>
      <c r="DJ33" s="1135" t="str">
        <f>lang!B498</f>
        <v>심리적 편안함이 증가하여 기쁘고 즐거운 매우 행복하고 안정된 상태이다. 에너지 대사량이 보통이며 감소하고 매우 안정되어 있다.</v>
      </c>
      <c r="DK33" s="1135" t="str">
        <f>lang!B503</f>
        <v>심리적 편안함이 증가하여 기쁘고 즐거운 매우 행복한 안정된 상태이다. 에너지 대사량이 조금 크며 감소하고 대사과정이 매우 안정되어 있다.</v>
      </c>
      <c r="DL33" s="1135" t="str">
        <f>lang!B508</f>
        <v>심리적 편안함이 증가하여 기쁘고 즐거운 매우 행복한 안정된 상태이다. 에너지 대사량이 매우 크며 감소하고 안정되어 있다.</v>
      </c>
      <c r="DM33" s="1135" t="str">
        <f>lang!B513</f>
        <v>심리적 편안함이 증가하여 기쁘고 즐거운 매우 행복하고 안정된 상태이다. 에너지 대사량이 적으며 거의 변화가 없는 안정된 상태이다.</v>
      </c>
      <c r="DN33" s="1135" t="str">
        <f>lang!B518</f>
        <v>심리적 편안함이 증가하여 기쁘고 즐거운 매우 행복하고 안정된 상태이다. 에너지 대사량이 보통이며 거의 변화가 없는 안정된 상태이다.</v>
      </c>
      <c r="DO33" s="1135" t="str">
        <f>lang!B523</f>
        <v>심리적 편안함이 증가하여 기쁘고 즐거운 매우 행복하고 안정된 상태이다. 에너지 대사량이 조금 크며 거의 변화가 없는 안정된 상태이다.</v>
      </c>
      <c r="DP33" s="1135" t="str">
        <f>lang!B528</f>
        <v>심리적 편안함이 증가하여 기쁘고 즐거운 매우 행복하고 안정된 상태이다. 에너지 대사량이 매우 크며 거의 변화가 없는 안정된 상태이다.</v>
      </c>
    </row>
    <row r="34" spans="1:120">
      <c r="A34" s="50">
        <f t="shared" si="5"/>
        <v>32</v>
      </c>
      <c r="B34" s="50">
        <f t="shared" si="0"/>
        <v>0</v>
      </c>
      <c r="C34" s="50">
        <f>IF(FH!$C$2&gt;0,FH!A34/FH!$C$2,0)</f>
        <v>0</v>
      </c>
      <c r="D34" s="50">
        <f>IF(hist!$D$2&gt;0,hist!B34/hist!$D$2,0)</f>
        <v>0</v>
      </c>
      <c r="E34" s="50">
        <f t="shared" si="1"/>
        <v>1.191292122966256E-5</v>
      </c>
      <c r="F34">
        <f t="shared" si="6"/>
        <v>32</v>
      </c>
      <c r="G34" s="50" t="str">
        <f>IF(FT!A34&lt;&gt;"",FT!A34*10,"")</f>
        <v/>
      </c>
      <c r="H34" s="50" t="str">
        <f>IF(FT!B34&lt;&gt;"",FT!B34*100,"")</f>
        <v/>
      </c>
      <c r="I34" s="50" t="str">
        <f t="shared" si="2"/>
        <v/>
      </c>
      <c r="J34" t="str">
        <f>IF(FT!B34&lt;&gt;"",FT!E34,"")</f>
        <v/>
      </c>
      <c r="K34" t="str">
        <f>IF(FT!B34&lt;&gt;"",IF(FT!C34&lt;&gt;"",FT!C34,F34/$M$3*$M$4),"")</f>
        <v/>
      </c>
      <c r="V34" t="s">
        <v>1253</v>
      </c>
      <c r="W34" s="23">
        <f>IF(FH_info!G2&lt;&gt;0,(1-FH_info!G2)*100,0)</f>
        <v>0</v>
      </c>
      <c r="X34" t="s">
        <v>1054</v>
      </c>
      <c r="Y34" s="75" t="str">
        <f t="shared" si="3"/>
        <v/>
      </c>
      <c r="CA34" t="s">
        <v>950</v>
      </c>
      <c r="CB34" s="113" t="str">
        <f ca="1">IF(W9=0,"",IF(W9=1,IF(V9=1,CO33,IF(V9=2,CP33,IF(V9=3,CQ33,IF(V9=4,CR33,"")))),IF(W9=2,IF(V9=1,CO36,IF(V9=2,CP36,IF(V9=3,CQ36,IF(V9=4,CR36,"")))),IF(W9=3,IF(V9=1,CO40,IF(V9=2,CP40,IF(V9=3,CQ40,IF(V9=4,CR40,"")))),IF(W9=4,IF(V9=1,CO43,IF(V9=2,CP43,IF(V9=3,CQ43,IF(V9=4,CR43,"")))),IF(W9=5,IF(V9=1,CO46,IF(V9=2,CP46,IF(V9=3,CQ46,IF(V9=4,CR46,""))))))))))</f>
        <v>심리적인 우울감으로 불편하며 불안정한 정서상태이다. 에너지 대사량이 적지만 증가하고 있다.</v>
      </c>
      <c r="CF34" s="107"/>
      <c r="CJ34" s="1151"/>
      <c r="CK34" s="1136"/>
      <c r="CL34" s="1136"/>
      <c r="CM34" s="1136"/>
      <c r="CN34" s="1136"/>
      <c r="CO34" s="1136"/>
      <c r="CP34" s="1136"/>
      <c r="CQ34" s="1136"/>
      <c r="CR34" s="1136"/>
      <c r="CS34" s="1142"/>
      <c r="CT34" s="1136"/>
      <c r="CU34" s="1136"/>
      <c r="CV34" s="1136"/>
      <c r="CW34" s="1136"/>
      <c r="CX34" s="1136"/>
      <c r="CY34" s="1136"/>
      <c r="CZ34" s="1136"/>
      <c r="DA34" s="1136"/>
      <c r="DB34" s="1136"/>
      <c r="DC34" s="1136"/>
      <c r="DD34" s="1136"/>
      <c r="DE34" s="1136"/>
      <c r="DF34" s="1136"/>
      <c r="DG34" s="1136"/>
      <c r="DH34" s="1136"/>
      <c r="DI34" s="1136"/>
      <c r="DJ34" s="1136"/>
      <c r="DK34" s="1136"/>
      <c r="DL34" s="1136"/>
      <c r="DM34" s="1136"/>
      <c r="DN34" s="1136"/>
      <c r="DO34" s="1136"/>
      <c r="DP34" s="1136"/>
    </row>
    <row r="35" spans="1:120">
      <c r="A35" s="50">
        <f t="shared" si="5"/>
        <v>33</v>
      </c>
      <c r="B35" s="50">
        <f t="shared" si="0"/>
        <v>0</v>
      </c>
      <c r="C35" s="50">
        <f>IF(FH!$C$2&gt;0,FH!A35/FH!$C$2,0)</f>
        <v>0</v>
      </c>
      <c r="D35" s="50">
        <f>IF(hist!$D$2&gt;0,hist!B35/hist!$D$2,0)</f>
        <v>0</v>
      </c>
      <c r="E35" s="50">
        <f t="shared" si="1"/>
        <v>1.191292122966256E-5</v>
      </c>
      <c r="F35">
        <f t="shared" si="6"/>
        <v>33</v>
      </c>
      <c r="G35" s="50" t="str">
        <f>IF(FT!A35&lt;&gt;"",FT!A35*10,"")</f>
        <v/>
      </c>
      <c r="H35" s="50" t="str">
        <f>IF(FT!B35&lt;&gt;"",FT!B35*100,"")</f>
        <v/>
      </c>
      <c r="I35" s="50" t="str">
        <f t="shared" si="2"/>
        <v/>
      </c>
      <c r="J35" t="str">
        <f>IF(FT!B35&lt;&gt;"",FT!E35,"")</f>
        <v/>
      </c>
      <c r="K35" t="str">
        <f>IF(FT!B35&lt;&gt;"",IF(FT!C35&lt;&gt;"",FT!C35,F35/$M$3*$M$4),"")</f>
        <v/>
      </c>
      <c r="V35" s="52">
        <f>IF(V36&gt;3,100,V36/3*100)</f>
        <v>0</v>
      </c>
      <c r="W35" s="23">
        <f>IF(FH_info!G2*1&lt;&gt;0,(1-NORMSDIST((FH_info!G2*1-0.5308)/0.1538))*100,0)</f>
        <v>0</v>
      </c>
      <c r="X35" t="s">
        <v>1053</v>
      </c>
      <c r="Y35" s="75" t="str">
        <f t="shared" si="3"/>
        <v/>
      </c>
      <c r="AA35" t="s">
        <v>2153</v>
      </c>
      <c r="AC35" t="s">
        <v>2056</v>
      </c>
      <c r="CA35" t="s">
        <v>951</v>
      </c>
      <c r="CB35" s="113" t="str">
        <f ca="1">IF(W9=0,"",IF(W9=1,IF(V9=1,CS33,IF(V9=2,CT33,IF(V9=3,CU33,IF(V9=4,CV33,"")))),IF(W9=2,IF(V9=1,CS36,IF(V9=2,CT36,IF(V9=3,CU36,IF(V9=4,CV36,"")))),IF(W9=3,IF(V9=1,CS40,IF(V9=2,CT40,IF(V9=3,CU40,IF(V9=4,CV40,"")))),IF(W9=4,IF(V9=1,CS43,IF(V9=2,CT43,IF(V9=3,CU43,IF(V9=4,CV43,"")))),IF(W9=5,IF(V9=1,CS46,IF(V9=2,CT46,IF(V9=3,CU46,IF(V9=4,CV46,""))))))))))</f>
        <v>심리적으로 불편함이 큰 정서 상태이다. 심리적 정보가 감소하여 악화될 가능성이 있다. 에너지 대사량이 적지만 증가하고 있다.</v>
      </c>
      <c r="CF35" s="107"/>
      <c r="CJ35" s="1152"/>
      <c r="CK35" s="1137"/>
      <c r="CL35" s="1137"/>
      <c r="CM35" s="1137"/>
      <c r="CN35" s="1137"/>
      <c r="CO35" s="1137"/>
      <c r="CP35" s="1137"/>
      <c r="CQ35" s="1137"/>
      <c r="CR35" s="1137"/>
      <c r="CS35" s="1143"/>
      <c r="CT35" s="1137"/>
      <c r="CU35" s="1137"/>
      <c r="CV35" s="1137"/>
      <c r="CW35" s="1137"/>
      <c r="CX35" s="1137"/>
      <c r="CY35" s="1137"/>
      <c r="CZ35" s="1137"/>
      <c r="DA35" s="1137"/>
      <c r="DB35" s="1137"/>
      <c r="DC35" s="1137"/>
      <c r="DD35" s="1137"/>
      <c r="DE35" s="1137"/>
      <c r="DF35" s="1137"/>
      <c r="DG35" s="1137"/>
      <c r="DH35" s="1137"/>
      <c r="DI35" s="1137"/>
      <c r="DJ35" s="1137"/>
      <c r="DK35" s="1137"/>
      <c r="DL35" s="1137"/>
      <c r="DM35" s="1137"/>
      <c r="DN35" s="1137"/>
      <c r="DO35" s="1137"/>
      <c r="DP35" s="1137"/>
    </row>
    <row r="36" spans="1:120" ht="16.5" customHeight="1">
      <c r="A36" s="50">
        <f t="shared" si="5"/>
        <v>34</v>
      </c>
      <c r="B36" s="50">
        <f t="shared" si="0"/>
        <v>0</v>
      </c>
      <c r="C36" s="50">
        <f>IF(FH!$C$2&gt;0,FH!A36/FH!$C$2,0)</f>
        <v>0</v>
      </c>
      <c r="D36" s="50">
        <f>IF(hist!$D$2&gt;0,hist!B36/hist!$D$2,0)</f>
        <v>0</v>
      </c>
      <c r="E36" s="50">
        <f t="shared" si="1"/>
        <v>1.191292122966256E-5</v>
      </c>
      <c r="F36">
        <f t="shared" si="6"/>
        <v>34</v>
      </c>
      <c r="G36" s="50" t="str">
        <f>IF(FT!A36&lt;&gt;"",FT!A36*10,"")</f>
        <v/>
      </c>
      <c r="H36" s="50" t="str">
        <f>IF(FT!B36&lt;&gt;"",FT!B36*100,"")</f>
        <v/>
      </c>
      <c r="I36" s="50" t="str">
        <f t="shared" si="2"/>
        <v/>
      </c>
      <c r="J36" t="str">
        <f>IF(FT!B36&lt;&gt;"",FT!E36,"")</f>
        <v/>
      </c>
      <c r="K36" t="str">
        <f>IF(FT!B36&lt;&gt;"",IF(FT!C36&lt;&gt;"",FT!C36,F36/$M$3*$M$4),"")</f>
        <v/>
      </c>
      <c r="R36" s="71" t="s">
        <v>2215</v>
      </c>
      <c r="S36" t="s">
        <v>1251</v>
      </c>
      <c r="U36" t="s">
        <v>386</v>
      </c>
      <c r="V36" s="495">
        <f>FH_info!F2*1</f>
        <v>0</v>
      </c>
      <c r="W36" s="495">
        <f>IF(W34&gt;=60,30/40*(W34-60)+70,IF(W34&gt;=35,35/25*(W34-35)+35,IF(W34&gt;=0,W34,0)))</f>
        <v>0</v>
      </c>
      <c r="X36" s="23" t="s">
        <v>388</v>
      </c>
      <c r="Y36" s="75" t="str">
        <f t="shared" si="3"/>
        <v/>
      </c>
      <c r="AA36" s="494" t="s">
        <v>2154</v>
      </c>
      <c r="AC36" t="s">
        <v>1252</v>
      </c>
      <c r="CA36" t="s">
        <v>952</v>
      </c>
      <c r="CB36" s="113" t="str">
        <f ca="1">IF(W9=0,"",IF(W9=1,IF(V9=1,CW33,IF(V9=2,CX33,IF(V9=3,CY33,IF(V9=4,CZ33,"")))),IF(W9=2,IF(V9=1,CW36,IF(V9=2,CX36,IF(V9=3,CY36,IF(V9=4,CZ36,"")))),IF(W9=3,IF(V9=1,CW40,IF(V9=2,CX40,IF(V9=3,CY40,IF(V9=4,CZ40,"")))),IF(W9=4,IF(V9=1,CW43,IF(V9=2,CX43,IF(V9=3,CY43,IF(V9=4,CZ43,"")))),IF(W9=5,IF(V9=1,CW46,IF(V9=2,CX46,IF(V9=3,CY46,IF(V9=4,CZ46,""))))))))))</f>
        <v xml:space="preserve">심리적으로 불편함이 큰 정서상태이다. 기분이 가라앉아 지쳐서 악화될 가능성이 있다. 에너지 대사량이 적고 변화가 거의 없다. </v>
      </c>
      <c r="CF36" s="107"/>
      <c r="CI36">
        <v>2</v>
      </c>
      <c r="CJ36" s="1154" t="s">
        <v>972</v>
      </c>
      <c r="CK36" s="1135" t="str">
        <f>lang!B374</f>
        <v xml:space="preserve">심리적 편안함이 증가하고 기쁘고 행복한 안정된 상태이다. 에너지 대사량이 적지만 증가하고 있다. </v>
      </c>
      <c r="CL36" s="1135" t="str">
        <f>lang!B379</f>
        <v xml:space="preserve">심리적 편안함이 증가하고 기쁘고 행복한 안정된 상태이다. 에너지 대사량이 보통이며 증가하고 있다. </v>
      </c>
      <c r="CM36" s="1135" t="str">
        <f>lang!B384</f>
        <v xml:space="preserve">심리적 편안함이 증가하여 기쁘고 행복한 안정된 상태이다. 에너지 대사량이 조금 크며 증가하고 있다. </v>
      </c>
      <c r="CN36" s="1135" t="str">
        <f>lang!B389</f>
        <v>심리적 편안함이 증가하여 기쁘고 행복한 안정된 상태이다. 에너지 대사량이 매우 크며 증가하고 있다.</v>
      </c>
      <c r="CO36" s="1135" t="str">
        <f>lang!B394</f>
        <v>심리적으로 편안하고 기쁘고 행복한 안정된 상태이다. 에너지 대사량이 적지만 증가하고 있다.</v>
      </c>
      <c r="CP36" s="1135" t="str">
        <f>lang!B399</f>
        <v>심리적으로 편안하고 기쁘고 행복한 안정된 상태이다. 에너지 대사량이 보통이며 증가하고 있다.</v>
      </c>
      <c r="CQ36" s="1135" t="str">
        <f>lang!B404</f>
        <v>심리적으로 편안하고 기쁘고 행복한 안정된 상태이다. 에너지 대사량이 조금 크며 증가하고 있다.</v>
      </c>
      <c r="CR36" s="1135" t="str">
        <f>lang!B409</f>
        <v>심리적으로 편안하고 기쁘고 행복한 안정된 상태이다.에너지 대사량이 매우 크며 증가하고 있다.</v>
      </c>
      <c r="CS36" s="1135" t="str">
        <f>lang!B414</f>
        <v>심리적으로 즐겁고 행복한 상태이지만 심리적 정보가 감소하는 정서 상태이다. 에너지 대사량이 적지만 증가하고 있다.</v>
      </c>
      <c r="CT36" s="1135" t="str">
        <f>lang!B419</f>
        <v>심리적으로 즐겁고 행복한 상태이지만 심리적 정보가 감소하는  정서 상태이다. 에너지 대사량이 보통이며 증가하고 있다.</v>
      </c>
      <c r="CU36" s="1135" t="str">
        <f>lang!B424</f>
        <v>심리적으로 즐겁고 행복한 상태이지만 심리적 정보가 감소하는 정서 상태이다. 심리적 정보가 감소할 가능성이 있다. 에너지 대사량이 조금 크며 증가하고 있다.</v>
      </c>
      <c r="CV36" s="1135" t="str">
        <f>lang!B429</f>
        <v>심리적으로 즐겁고 행복한 상태이지만 심리적 정보가 감소하는 정서 상태이다. 심리적 정보가 감소할 가능성이 있다. 에너지 대사량이 매우 크며 증가하고 있다.</v>
      </c>
      <c r="CW36" s="1135" t="str">
        <f>lang!B434</f>
        <v>심리적으로 즐거움이 큰 행복하고 안정된 상태이다. 심리적 정보가 감소할 가능성이 있다. 에너지 대사량이 적고 변화가 거의 없다.</v>
      </c>
      <c r="CX36" s="1135" t="str">
        <f>lang!B439</f>
        <v>심리적으로 즐거움이 큰 행복하고 안정된 상태이다. 심리적 정보가 감소할 가능성이 있다. 에너지 대사량이  보통이고 변화가 거의 없다.</v>
      </c>
      <c r="CY36" s="1135" t="str">
        <f>lang!B444</f>
        <v>심리적으로 즐거움이 큰 행복하고 안정된 상태이다. 심리적 정보가 감소할 가능성이 있다. 에너지 대사량이 조금 크며 변화가 거의 없다.</v>
      </c>
      <c r="CZ36" s="1135" t="str">
        <f>lang!B449</f>
        <v>심리적으로 즐거움이 큰 행복하고 안정된 상태이다. 심리적 정보가 감소할 가능성이 있다. 에너지 대사량이 매우 크고 변화가 거의 없다.</v>
      </c>
      <c r="DA36" s="1135" t="str">
        <f>lang!B454</f>
        <v>심리적으로 즐거움이 큰 행복하고 안정된 상태이다. 심리적 정보가 감소할 가능성이 있다. 에너지 대사량이 적으며 감소하고 있다.</v>
      </c>
      <c r="DB36" s="1135" t="str">
        <f>lang!B459</f>
        <v>심리적으로 즐거움이 큰 행복하고 안정된 상태이다. 심리적 정보가 감소할 가능성이 있다. 에너지 대사량이 보통이며 감소하고 있다.</v>
      </c>
      <c r="DC36" s="1135" t="str">
        <f>lang!B464</f>
        <v>심리적으로 즐겁고 행복한 감정상태이다. 에너지 대사량이 조금 크며 감소하고 있다.</v>
      </c>
      <c r="DD36" s="1135" t="str">
        <f>lang!B469</f>
        <v>심리적으로 즐겁고 행복한 정서 상태이다. 에너지 대사량이 매우 크며 감소하고 있다.</v>
      </c>
      <c r="DE36" s="1135" t="str">
        <f>lang!B474</f>
        <v>심리적으로 즐거움이 큰 행복하고 안정된 상태이다. 에너지 대사량이 적으며 감소하고 있다.</v>
      </c>
      <c r="DF36" s="1135" t="str">
        <f>lang!B479</f>
        <v>심리적으로 즐거움이 큰 행복하고 안정된 상태이다. 에너지 대사량이 보통이며 감소하고 있다.</v>
      </c>
      <c r="DG36" s="1135" t="str">
        <f>lang!B484</f>
        <v>심리적으로 즐거움이 큰 행복하고 안정된 상태이다. 에너지 대사량이 조금 크며 감소하고 있다.</v>
      </c>
      <c r="DH36" s="1135" t="str">
        <f>lang!B489</f>
        <v>심리적으로 즐거움이 큰 행복하고 안정된 상태이다. 에너지 대사량이 매우 크며 감소하고 있다.</v>
      </c>
      <c r="DI36" s="1135" t="str">
        <f>lang!B494</f>
        <v xml:space="preserve">심리적 편안함이 증가하여 기쁘고 행복하고 안정된 상태이다. 에너지 대사량이 적으며  감소하고 안정되어 있다. </v>
      </c>
      <c r="DJ36" s="1135" t="str">
        <f>lang!B499</f>
        <v xml:space="preserve">심리적 편안함이 증가하여 기쁘고 행복하고 안정된 상태이다. 에너지 대사량이 보통이며  감소하고 안정되어 있다. </v>
      </c>
      <c r="DK36" s="1135" t="str">
        <f>lang!B504</f>
        <v xml:space="preserve">심리적 편안함이 증가하여 기쁘고 행복하고 안정된 상태이다. 에너지 대사량이 조금 크며 안정감소하고 안정되어 있다. </v>
      </c>
      <c r="DL36" s="1135" t="str">
        <f>lang!B509</f>
        <v>심리적 편안함이 증가하여 기쁘고 행복하고 안정된 상태이다. 에너지 대사량이 매우 크며 감소하고 안정되어 있다.</v>
      </c>
      <c r="DM36" s="1135" t="str">
        <f>lang!B514</f>
        <v>심리적 편안함이 증가하여 기쁘고 행복하고 안정된 상태이다. 에너지 대사량이 적으며 거의 변화가 없는 안정된 상태이다.</v>
      </c>
      <c r="DN36" s="1135" t="str">
        <f>lang!B519</f>
        <v>심리적 편안함이 증가하여 기쁘고 행복하고 안정된 상태이다. 에너지 대사량이 보통이며 거의 변화가 없는 안정된 상태이다.</v>
      </c>
      <c r="DO36" s="1135" t="str">
        <f>lang!B524</f>
        <v>심리적 편안함이 증가하여 기쁘고 행복하고 안정된 상태이다. 에너지 대사량이 조금 크며 거의 변화가 없는 안정된 상태이다.</v>
      </c>
      <c r="DP36" s="1135" t="str">
        <f>lang!B529</f>
        <v>심리적 편안함이 증가하여 기쁘고 행복한 감정이 고조된 감정상태이다. 에너지 대사량이 매우 크며 거의 변화가 없는 안정된 상태이다.</v>
      </c>
    </row>
    <row r="37" spans="1:120">
      <c r="A37" s="50">
        <f t="shared" si="5"/>
        <v>35</v>
      </c>
      <c r="B37" s="50">
        <f t="shared" si="0"/>
        <v>0</v>
      </c>
      <c r="C37" s="50">
        <f>IF(FH!$C$2&gt;0,FH!A37/FH!$C$2,0)</f>
        <v>0</v>
      </c>
      <c r="D37" s="50">
        <f>IF(hist!$D$2&gt;0,hist!B37/hist!$D$2,0)</f>
        <v>0</v>
      </c>
      <c r="E37" s="50">
        <f t="shared" si="1"/>
        <v>1.191292122966256E-5</v>
      </c>
      <c r="F37">
        <f t="shared" si="6"/>
        <v>35</v>
      </c>
      <c r="G37" s="50" t="str">
        <f>IF(FT!A37&lt;&gt;"",FT!A37*10,"")</f>
        <v/>
      </c>
      <c r="H37" s="50" t="str">
        <f>IF(FT!B37&lt;&gt;"",FT!B37*100,"")</f>
        <v/>
      </c>
      <c r="I37" s="50" t="str">
        <f t="shared" si="2"/>
        <v/>
      </c>
      <c r="J37" t="str">
        <f>IF(FT!B37&lt;&gt;"",FT!E37,"")</f>
        <v/>
      </c>
      <c r="K37" t="str">
        <f>IF(FT!B37&lt;&gt;"",IF(FT!C37&lt;&gt;"",FT!C37,F37/$M$3*$M$4),"")</f>
        <v/>
      </c>
      <c r="R37" s="71" t="s">
        <v>2222</v>
      </c>
      <c r="S37" t="s">
        <v>2216</v>
      </c>
      <c r="U37" t="s">
        <v>458</v>
      </c>
      <c r="V37" s="130" t="str">
        <f>IF(V36&gt;=2.5,"v","")</f>
        <v/>
      </c>
      <c r="W37" s="130" t="str">
        <f>IF(W36&gt;=60,"v","")</f>
        <v/>
      </c>
      <c r="Y37" s="75" t="str">
        <f t="shared" si="3"/>
        <v/>
      </c>
      <c r="CA37" t="s">
        <v>953</v>
      </c>
      <c r="CB37" s="113" t="str">
        <f ca="1">IF(W9=0,"",IF(W9=1,IF(V9=1,DA33,IF(V9=2,DB33,IF(V9=3,DC33,IF(V9=4,DD33,"")))),IF(W9=2,IF(V9=1,DA36,IF(V9=2,DB36,IF(V9=3,DC36,IF(V9=4,DD36,"")))),IF(W9=3,IF(V9=1,DA40,IF(V9=2,DB40,IF(V9=3,DC40,IF(V9=4,DD40,"")))),IF(W9=4,IF(V9=1,DA43,IF(V9=2,DB43,IF(V9=3,DC43,IF(V9=4,DD43,"")))),IF(W9=5,IF(V9=1,DA46,IF(V9=2,DB46,IF(V9=3,DC46,IF(V9=4,DD46,""))))))))))</f>
        <v>심리적으로 불편함이 큰 정서 상태이다.기분이 가라앉아 지쳐서 악화될 가능성이 있다. 에너지 대사량이 적으며 감소하고 있다.</v>
      </c>
      <c r="CF37" s="107"/>
      <c r="CJ37" s="1154"/>
      <c r="CK37" s="1136"/>
      <c r="CL37" s="1136"/>
      <c r="CM37" s="1136"/>
      <c r="CN37" s="1136"/>
      <c r="CO37" s="1136"/>
      <c r="CP37" s="1136"/>
      <c r="CQ37" s="1136"/>
      <c r="CR37" s="1136"/>
      <c r="CS37" s="1136"/>
      <c r="CT37" s="1136"/>
      <c r="CU37" s="1136"/>
      <c r="CV37" s="1136"/>
      <c r="CW37" s="1136"/>
      <c r="CX37" s="1136"/>
      <c r="CY37" s="1136"/>
      <c r="CZ37" s="1136"/>
      <c r="DA37" s="1136"/>
      <c r="DB37" s="1136"/>
      <c r="DC37" s="1136"/>
      <c r="DD37" s="1136"/>
      <c r="DE37" s="1136"/>
      <c r="DF37" s="1136"/>
      <c r="DG37" s="1136"/>
      <c r="DH37" s="1136"/>
      <c r="DI37" s="1136"/>
      <c r="DJ37" s="1136"/>
      <c r="DK37" s="1136"/>
      <c r="DL37" s="1136"/>
      <c r="DM37" s="1136"/>
      <c r="DN37" s="1136"/>
      <c r="DO37" s="1136"/>
      <c r="DP37" s="1136"/>
    </row>
    <row r="38" spans="1:120">
      <c r="A38" s="50">
        <f t="shared" si="5"/>
        <v>36</v>
      </c>
      <c r="B38" s="50">
        <f t="shared" si="0"/>
        <v>0</v>
      </c>
      <c r="C38" s="50">
        <f>IF(FH!$C$2&gt;0,FH!A38/FH!$C$2,0)</f>
        <v>0</v>
      </c>
      <c r="D38" s="50">
        <f>IF(hist!$D$2&gt;0,hist!B38/hist!$D$2,0)</f>
        <v>0</v>
      </c>
      <c r="E38" s="50">
        <f t="shared" si="1"/>
        <v>1.191292122966256E-5</v>
      </c>
      <c r="F38">
        <f t="shared" si="6"/>
        <v>36</v>
      </c>
      <c r="G38" s="50" t="str">
        <f>IF(FT!A38&lt;&gt;"",FT!A38*10,"")</f>
        <v/>
      </c>
      <c r="H38" s="50" t="str">
        <f>IF(FT!B38&lt;&gt;"",FT!B38*100,"")</f>
        <v/>
      </c>
      <c r="I38" s="50" t="str">
        <f t="shared" si="2"/>
        <v/>
      </c>
      <c r="J38" t="str">
        <f>IF(FT!B38&lt;&gt;"",FT!E38,"")</f>
        <v/>
      </c>
      <c r="K38" t="str">
        <f>IF(FT!B38&lt;&gt;"",IF(FT!C38&lt;&gt;"",FT!C38,F38/$M$3*$M$4),"")</f>
        <v/>
      </c>
      <c r="U38" t="s">
        <v>460</v>
      </c>
      <c r="V38" s="130" t="str">
        <f>IF(V36&gt;=1,IF(V36&lt;2.5,"v",""),"")</f>
        <v/>
      </c>
      <c r="W38" s="130" t="str">
        <f>IF(W36*1&gt;35,IF(W36&lt;60,"v",""),"")</f>
        <v/>
      </c>
      <c r="Y38" s="75" t="str">
        <f t="shared" si="3"/>
        <v/>
      </c>
      <c r="AJ38" s="76"/>
      <c r="AK38" s="76"/>
      <c r="AL38" s="76"/>
      <c r="AM38" s="76"/>
      <c r="CA38" t="s">
        <v>954</v>
      </c>
      <c r="CB38" s="113" t="str">
        <f ca="1">IF(W9=0,"",IF(W9=1,IF(V9=1,DE33,IF(V9=2,DF33,IF(V9=3,DG33,IF(V9=4,DH33,"")))),IF(W9=2,IF(V9=1,DE36,IF(V9=2,DF36,IF(V9=3,DG36,IF(V9=4,DH36,"")))),IF(W9=3,IF(V9=1,DE40,IF(V9=2,DF40,IF(V9=3,DG40,IF(V9=4,DH40,"")))),IF(W9=4,IF(V9=1,DE43,IF(V9=2,DF43,IF(V9=3,DG43,IF(V9=4,DH43,"")))),IF(W9=5,IF(V9=1,DE46,IF(V9=2,DF46,IF(V9=3,DG46,IF(V9=4,DH46,""))))))))))</f>
        <v>심리적으로 불편함이 큰 정서 상태이다. 에너지 대사량이 적으며 감소하고 있다.</v>
      </c>
      <c r="CF38" s="107"/>
      <c r="CJ38" s="1154"/>
      <c r="CK38" s="1136"/>
      <c r="CL38" s="1136"/>
      <c r="CM38" s="1136"/>
      <c r="CN38" s="1136"/>
      <c r="CO38" s="1136"/>
      <c r="CP38" s="1136"/>
      <c r="CQ38" s="1136"/>
      <c r="CR38" s="1136"/>
      <c r="CS38" s="1136"/>
      <c r="CT38" s="1136"/>
      <c r="CU38" s="1136"/>
      <c r="CV38" s="1136"/>
      <c r="CW38" s="1136"/>
      <c r="CX38" s="1136"/>
      <c r="CY38" s="1136"/>
      <c r="CZ38" s="1136"/>
      <c r="DA38" s="1136"/>
      <c r="DB38" s="1136"/>
      <c r="DC38" s="1136"/>
      <c r="DD38" s="1136"/>
      <c r="DE38" s="1136"/>
      <c r="DF38" s="1136"/>
      <c r="DG38" s="1136"/>
      <c r="DH38" s="1136"/>
      <c r="DI38" s="1136"/>
      <c r="DJ38" s="1136"/>
      <c r="DK38" s="1136"/>
      <c r="DL38" s="1136"/>
      <c r="DM38" s="1136"/>
      <c r="DN38" s="1136"/>
      <c r="DO38" s="1136"/>
      <c r="DP38" s="1136"/>
    </row>
    <row r="39" spans="1:120">
      <c r="A39" s="50">
        <f t="shared" si="5"/>
        <v>37</v>
      </c>
      <c r="B39" s="50">
        <f t="shared" si="0"/>
        <v>0</v>
      </c>
      <c r="C39" s="50">
        <f>IF(FH!$C$2&gt;0,FH!A39/FH!$C$2,0)</f>
        <v>0</v>
      </c>
      <c r="D39" s="50">
        <f>IF(hist!$D$2&gt;0,hist!B39/hist!$D$2,0)</f>
        <v>0</v>
      </c>
      <c r="E39" s="50">
        <f t="shared" si="1"/>
        <v>1.191292122966256E-5</v>
      </c>
      <c r="F39">
        <f t="shared" si="6"/>
        <v>37</v>
      </c>
      <c r="G39" s="50" t="str">
        <f>IF(FT!A39&lt;&gt;"",FT!A39*10,"")</f>
        <v/>
      </c>
      <c r="H39" s="50" t="str">
        <f>IF(FT!B39&lt;&gt;"",FT!B39*100,"")</f>
        <v/>
      </c>
      <c r="I39" s="50" t="str">
        <f t="shared" si="2"/>
        <v/>
      </c>
      <c r="J39" t="str">
        <f>IF(FT!B39&lt;&gt;"",FT!E39,"")</f>
        <v/>
      </c>
      <c r="K39" t="str">
        <f>IF(FT!B39&lt;&gt;"",IF(FT!C39&lt;&gt;"",FT!C39,F39/$M$3*$M$4),"")</f>
        <v/>
      </c>
      <c r="U39" t="s">
        <v>462</v>
      </c>
      <c r="V39" s="131" t="str">
        <f>IF(V36&lt;1,"v","")</f>
        <v>v</v>
      </c>
      <c r="W39" s="130" t="str">
        <f>IF(W36&lt;=35,"v","")</f>
        <v>v</v>
      </c>
      <c r="Y39" s="75" t="str">
        <f t="shared" si="3"/>
        <v/>
      </c>
      <c r="AJ39" s="76"/>
      <c r="AK39" s="76"/>
      <c r="AL39" s="76"/>
      <c r="AM39" s="76"/>
      <c r="CA39" t="s">
        <v>955</v>
      </c>
      <c r="CB39" s="113" t="str">
        <f ca="1">IF(W9=0,"",IF(W9=1,IF(V9=1,DI33,IF(V9=2,DJ33,IF(V9=3,DK33,IF(V9=4,DL33,"")))),IF(W9=2,IF(V9=1,DI36,IF(V9=2,DJ36,IF(V9=3,DK36,IF(V9=4,DL36,"")))),IF(W9=3,IF(V9=1,DI40,IF(V9=2,DJ40,IF(V9=3,DK40,IF(V9=4,DL40,"")))),IF(W9=4,IF(V9=1,DI43,IF(V9=2,DJ43,IF(V9=3,DK43,IF(V9=4,DL43,"")))),IF(W9=5,IF(V9=1,DI46,IF(V9=2,DJ46,IF(V9=3,DK46,IF(V9=4,DL46,""))))))))))</f>
        <v>심리적으로 불편한 정서 상태이고, 심리정보 변화가 증가하고 있어 정서상태가 좋아질 수 있다. 에너지 대사량이 적으며 감소하고 있다.</v>
      </c>
      <c r="CF39" s="107"/>
      <c r="CJ39" s="1154"/>
      <c r="CK39" s="1137"/>
      <c r="CL39" s="1137"/>
      <c r="CM39" s="1137"/>
      <c r="CN39" s="1137"/>
      <c r="CO39" s="1137"/>
      <c r="CP39" s="1137"/>
      <c r="CQ39" s="1137"/>
      <c r="CR39" s="1137"/>
      <c r="CS39" s="1137"/>
      <c r="CT39" s="1137"/>
      <c r="CU39" s="1137"/>
      <c r="CV39" s="1137"/>
      <c r="CW39" s="1137"/>
      <c r="CX39" s="1137"/>
      <c r="CY39" s="1137"/>
      <c r="CZ39" s="1137"/>
      <c r="DA39" s="1137"/>
      <c r="DB39" s="1137"/>
      <c r="DC39" s="1137"/>
      <c r="DD39" s="1137"/>
      <c r="DE39" s="1137"/>
      <c r="DF39" s="1137"/>
      <c r="DG39" s="1137"/>
      <c r="DH39" s="1137"/>
      <c r="DI39" s="1137"/>
      <c r="DJ39" s="1137"/>
      <c r="DK39" s="1137"/>
      <c r="DL39" s="1137"/>
      <c r="DM39" s="1137"/>
      <c r="DN39" s="1137"/>
      <c r="DO39" s="1137"/>
      <c r="DP39" s="1137"/>
    </row>
    <row r="40" spans="1:120" ht="16.5" customHeight="1">
      <c r="A40" s="50">
        <f t="shared" si="5"/>
        <v>38</v>
      </c>
      <c r="B40" s="50">
        <f t="shared" si="0"/>
        <v>0</v>
      </c>
      <c r="C40" s="50">
        <f>IF(FH!$C$2&gt;0,FH!A40/FH!$C$2,0)</f>
        <v>0</v>
      </c>
      <c r="D40" s="50">
        <f>IF(hist!$D$2&gt;0,hist!B40/hist!$D$2,0)</f>
        <v>0</v>
      </c>
      <c r="E40" s="50">
        <f t="shared" si="1"/>
        <v>1.191292122966256E-5</v>
      </c>
      <c r="F40">
        <f t="shared" si="6"/>
        <v>38</v>
      </c>
      <c r="G40" s="50" t="str">
        <f>IF(FT!A40&lt;&gt;"",FT!A40*10,"")</f>
        <v/>
      </c>
      <c r="H40" s="50" t="str">
        <f>IF(FT!B40&lt;&gt;"",FT!B40*100,"")</f>
        <v/>
      </c>
      <c r="I40" s="50" t="str">
        <f t="shared" si="2"/>
        <v/>
      </c>
      <c r="J40" t="str">
        <f>IF(FT!B40&lt;&gt;"",FT!E40,"")</f>
        <v/>
      </c>
      <c r="K40" t="str">
        <f>IF(FT!B40&lt;&gt;"",IF(FT!C40&lt;&gt;"",FT!C40,F40/$M$3*$M$4),"")</f>
        <v/>
      </c>
      <c r="V40" s="287" t="str">
        <f>IF(V36&lt;1,lang!B231,IF(V36&lt;2.5,lang!B230,lang!B229))</f>
        <v>낮 음</v>
      </c>
      <c r="W40" s="287" t="str">
        <f>IF(W36&lt;=35,lang!B242,IF(W36&lt;60,lang!B241,lang!B240))</f>
        <v>낮 음</v>
      </c>
      <c r="X40" t="s">
        <v>1055</v>
      </c>
      <c r="Y40" s="75" t="str">
        <f t="shared" si="3"/>
        <v/>
      </c>
      <c r="AJ40" s="76"/>
      <c r="AK40" s="76"/>
      <c r="AL40" s="76"/>
      <c r="AM40" s="76"/>
      <c r="CA40" t="s">
        <v>956</v>
      </c>
      <c r="CB40" s="114" t="str">
        <f ca="1">IF(W9=0,"",IF(W9=1,IF(V9=1,DM33,IF(V9=2,DN33,IF(V9=3,DO33,IF(V9=4,DP33,"")))),IF(W9=2,IF(V9=1,DM36,IF(V9=2,DN36,IF(V9=3,DO36,IF(V9=4,DP36,"")))),IF(W9=3,IF(V9=1,DM40,IF(V9=2,DM40,IF(V9=3,DN40,IF(V9=4,DP40,"")))),IF(W9=4,IF(V9=1,DM43,IF(V9=2,DN43,IF(V9=3,DO43,IF(V9=4,DP43,"")))),IF(W9=5,IF(V9=1,DM46,IF(V9=2,DN46,IF(V9=3,DO46,IF(V9=4,DP46,""))))))))))</f>
        <v>심리적으로 매우 기분이 저조하고 우울한 정서 상태이다.기분전환이 필요하다. 에너지 대사량이 적으며 거의 변화가 없는 상태이다.</v>
      </c>
      <c r="CC40" s="108"/>
      <c r="CD40" s="108"/>
      <c r="CE40" s="108"/>
      <c r="CF40" s="109"/>
      <c r="CI40">
        <v>3</v>
      </c>
      <c r="CJ40" s="1150" t="s">
        <v>973</v>
      </c>
      <c r="CK40" s="1135" t="str">
        <f>lang!B375</f>
        <v xml:space="preserve">심리적 편안함이 증가하고 안정된 정서 상태이다. 에너지 대사량이 적지만 증가하고 있다. </v>
      </c>
      <c r="CL40" s="1135" t="str">
        <f>lang!B380</f>
        <v xml:space="preserve">심리적 편안함이 증가하고 안정된 정서 상태이다. 에너지 대사량이 보통이며 증가하고 있다. </v>
      </c>
      <c r="CM40" s="1135" t="str">
        <f>lang!B385</f>
        <v xml:space="preserve">심리적 편안함이 증가하고 안정된 정서 상태이다. 에너지 대사량이 조금 크며증가하고 있다. </v>
      </c>
      <c r="CN40" s="1135" t="str">
        <f>lang!B390</f>
        <v>심리적 편안함이 증가하고 안정된 정서 상태이다. 에너지 대사량이 매우 크며 증가하고 있다.</v>
      </c>
      <c r="CO40" s="1135" t="str">
        <f>lang!B395</f>
        <v>심리적으로 편안하고 좋은 기분의 정서 상태이다. 에너지 대사량이 적지만 증가하고 있다.</v>
      </c>
      <c r="CP40" s="1135" t="str">
        <f>lang!B400</f>
        <v>심리적 편안함과 안정된 정서 상태이다. 에너지 대사량이 보통이며 증가하고 있다.</v>
      </c>
      <c r="CQ40" s="1135" t="str">
        <f>lang!B405</f>
        <v xml:space="preserve">심리적 편안함과 안정된 정서 상태이다. 에너지 대사량이 조금크며 증가하고 있다. </v>
      </c>
      <c r="CR40" s="1135" t="str">
        <f>lang!B410</f>
        <v>심리적 편안함과 안정된 정서 상태이다. 에너지 대사량이 매우 크며 증가하고 있다.</v>
      </c>
      <c r="CS40" s="1135" t="str">
        <f>lang!B415</f>
        <v>심리적으로 안정된 상태이다. 심리적 정보가 감소할 가능성이 있다. 에너지 대사량이 적지만 증가하고 있다.</v>
      </c>
      <c r="CT40" s="1135" t="str">
        <f>lang!B420</f>
        <v>심리적으로 안정된 상태이다. 심리적 정보가 감소할 가능성이 있다. 에너지 대사량이 보통이며 증가하고 있다.</v>
      </c>
      <c r="CU40" s="1135" t="str">
        <f>lang!B425</f>
        <v>심리적으로 안정된 상태이다. 심리적 정보가 감소할 가능성이 있다. 에너지 대사량이 조금 크며 증가하고 있다.</v>
      </c>
      <c r="CV40" s="1135" t="str">
        <f>lang!B430</f>
        <v>심리적으로 편안하고 기분좋은 정서 상태이다.심리적 정보가 감소할 가능성이 있다. 에너지 칼로리 소모량이 매우 크며 증가하고 있다.</v>
      </c>
      <c r="CW40" s="1135" t="str">
        <f>lang!B435</f>
        <v>심리적으로 안정된 상태이다. 심리적 정보가 감소할 가능성이 있다. 에너지 대사량이 적고 변화가 거의 없다.</v>
      </c>
      <c r="CX40" s="1135" t="str">
        <f>lang!B440</f>
        <v>심리적으로 안정된 상태이다. 심리적 정보가 감소할 가능성이 있다. 에너지 대사량이 보통이고 변화가 거의 없다.</v>
      </c>
      <c r="CY40" s="1135" t="str">
        <f>lang!B445</f>
        <v>심리적으로 안정된 상태이다. 심리적 정보가 감소할 가능성이 있다. 에너지 대사량이 조금 크며 변화가 거의 없다.</v>
      </c>
      <c r="CZ40" s="1135" t="str">
        <f>lang!B450</f>
        <v>심리적으로 안정된 상태이다. 심리적 정보가 감소할 가능성이 있다. 에너지 대사량이 매우 크고 변화가 거의 없다.</v>
      </c>
      <c r="DA40" s="1135" t="str">
        <f>lang!B455</f>
        <v>심리적으로 편안하지만 심리적 정보가 감소할 가능성이 있다. 에너지 대사량이 적으며 감소하고 있다.</v>
      </c>
      <c r="DB40" s="1135" t="str">
        <f>lang!B460</f>
        <v>심리적으로 편안하지만 심리적 정보가 감소할 가능성이 있다. 에너지 대사량이 보통이며 감소하고 있다.</v>
      </c>
      <c r="DC40" s="1135" t="str">
        <f>lang!B465</f>
        <v>심리적으로 편안하지만 심리적 정보가 감소할 가능성이 있다. 에너지 대사량이 조금 크며감소하고 있다.</v>
      </c>
      <c r="DD40" s="1135" t="str">
        <f>lang!B470</f>
        <v>심리적으로 편안하지만 심리적 정보가 감소할 가능성이 있다. 에너지 대사량이 매우 크며 감소하고 있다.</v>
      </c>
      <c r="DE40" s="1135" t="str">
        <f>lang!B475</f>
        <v>심리적으로 편안한 상태이다. 에너지 대사량이 적으며 감소하고 있다.</v>
      </c>
      <c r="DF40" s="1135" t="str">
        <f>lang!B480</f>
        <v>심리적으로 편안한 상태이다. 에너지 대사량이 보통이며 감소하고 있다.</v>
      </c>
      <c r="DG40" s="1135" t="str">
        <f>lang!B485</f>
        <v>심리적으로 편안한 상태이다. 에너지 대사량이 조금 크며 감소하고 있다.</v>
      </c>
      <c r="DH40" s="1135" t="str">
        <f>lang!B490</f>
        <v>심리적으로 편안한 상태이다. 에너지 대사량이 매우 크며 감소하고 있다.</v>
      </c>
      <c r="DI40" s="1135" t="str">
        <f>lang!B495</f>
        <v xml:space="preserve">심리적 편안함이 증가하는 정서 상태이다. 에너지 대사량이 적으며 감소하고 안정되어 있다. </v>
      </c>
      <c r="DJ40" s="1135" t="str">
        <f>lang!B500</f>
        <v xml:space="preserve">심리적 편안함이 증가하는 정서 상태이다. 에너지 대사량이 보통이며 감소하고 안정되어 있다. </v>
      </c>
      <c r="DK40" s="1135" t="str">
        <f>lang!B505</f>
        <v xml:space="preserve">심리적 편안함이 증가하는 정서 상태이다. 에너지 대사량이 조금 크며 감소하고 안정되어 있다. </v>
      </c>
      <c r="DL40" s="1135" t="str">
        <f>lang!B510</f>
        <v>심리적 편안함이 증가하는정서 상태이다. 에너지 대사량이 매우 크며 감소하고 있다.</v>
      </c>
      <c r="DM40" s="1135" t="str">
        <f>lang!B515</f>
        <v xml:space="preserve">심리적 편안함이 증가하는 정서 상태이다. 에너지 대사량이 적으며 거의 변화가 없는 안정된 상태이다. </v>
      </c>
      <c r="DN40" s="1135" t="str">
        <f>lang!B520</f>
        <v xml:space="preserve">심리적 편안함이 증가하는 정서 상태이다. 에너지 대사량이 보통이며 거의 변화가 없는 안정된 상태이다. </v>
      </c>
      <c r="DO40" s="1135" t="str">
        <f>lang!B525</f>
        <v xml:space="preserve">심리적으로 기분이 편안하고 좋은 감정상태이다. 에너지 대사량이 조금 크며 거의 변화가 없는 안정된 상태이다. </v>
      </c>
      <c r="DP40" s="1135" t="str">
        <f>lang!B530</f>
        <v xml:space="preserve">심리적 편안함이 증가하는 정서 상태이다. 에너지 대사량이 매우 크며 거의 변화가 없는 안정된 상태이다. </v>
      </c>
    </row>
    <row r="41" spans="1:120">
      <c r="A41" s="50">
        <f t="shared" si="5"/>
        <v>39</v>
      </c>
      <c r="B41" s="50">
        <f t="shared" si="0"/>
        <v>0</v>
      </c>
      <c r="C41" s="50">
        <f>IF(FH!$C$2&gt;0,FH!A41/FH!$C$2,0)</f>
        <v>0</v>
      </c>
      <c r="D41" s="50">
        <f>IF(hist!$D$2&gt;0,hist!B41/hist!$D$2,0)</f>
        <v>0</v>
      </c>
      <c r="E41" s="50">
        <f t="shared" si="1"/>
        <v>1.191292122966256E-5</v>
      </c>
      <c r="F41">
        <f t="shared" si="6"/>
        <v>39</v>
      </c>
      <c r="G41" s="50" t="str">
        <f>IF(FT!A41&lt;&gt;"",FT!A41*10,"")</f>
        <v/>
      </c>
      <c r="H41" s="50" t="str">
        <f>IF(FT!B41&lt;&gt;"",FT!B41*100,"")</f>
        <v/>
      </c>
      <c r="I41" s="50" t="str">
        <f t="shared" si="2"/>
        <v/>
      </c>
      <c r="J41" t="str">
        <f>IF(FT!B41&lt;&gt;"",FT!E41,"")</f>
        <v/>
      </c>
      <c r="K41" t="str">
        <f>IF(FT!B41&lt;&gt;"",IF(FT!C41&lt;&gt;"",FT!C41,F41/$M$3*$M$4),"")</f>
        <v/>
      </c>
      <c r="V41" t="s">
        <v>2216</v>
      </c>
      <c r="W41" s="287" t="s">
        <v>2154</v>
      </c>
      <c r="X41" t="s">
        <v>1056</v>
      </c>
      <c r="Y41" s="75" t="str">
        <f t="shared" si="3"/>
        <v/>
      </c>
      <c r="AA41" s="76" t="s">
        <v>2055</v>
      </c>
      <c r="AJ41" s="76"/>
      <c r="AK41" s="76" t="s">
        <v>2056</v>
      </c>
      <c r="AL41" s="76"/>
      <c r="AM41" s="76"/>
      <c r="CJ41" s="1151"/>
      <c r="CK41" s="1136"/>
      <c r="CL41" s="1136"/>
      <c r="CM41" s="1136"/>
      <c r="CN41" s="1136"/>
      <c r="CO41" s="1136"/>
      <c r="CP41" s="1136"/>
      <c r="CQ41" s="1136"/>
      <c r="CR41" s="1136"/>
      <c r="CS41" s="1136"/>
      <c r="CT41" s="1136"/>
      <c r="CU41" s="1136"/>
      <c r="CV41" s="1136"/>
      <c r="CW41" s="1136"/>
      <c r="CX41" s="1136"/>
      <c r="CY41" s="1136"/>
      <c r="CZ41" s="1136"/>
      <c r="DA41" s="1136"/>
      <c r="DB41" s="1136"/>
      <c r="DC41" s="1136"/>
      <c r="DD41" s="1136"/>
      <c r="DE41" s="1136"/>
      <c r="DF41" s="1136"/>
      <c r="DG41" s="1136"/>
      <c r="DH41" s="1136"/>
      <c r="DI41" s="1136"/>
      <c r="DJ41" s="1136"/>
      <c r="DK41" s="1136"/>
      <c r="DL41" s="1136"/>
      <c r="DM41" s="1136"/>
      <c r="DN41" s="1136"/>
      <c r="DO41" s="1136"/>
      <c r="DP41" s="1136"/>
    </row>
    <row r="42" spans="1:120">
      <c r="A42" s="50">
        <f t="shared" si="5"/>
        <v>40</v>
      </c>
      <c r="B42" s="50">
        <f t="shared" si="0"/>
        <v>0</v>
      </c>
      <c r="C42" s="50">
        <f>IF(FH!$C$2&gt;0,FH!A42/FH!$C$2,0)</f>
        <v>0</v>
      </c>
      <c r="D42" s="50">
        <f>IF(hist!$D$2&gt;0,hist!B42/hist!$D$2,0)</f>
        <v>0</v>
      </c>
      <c r="E42" s="50">
        <f t="shared" si="1"/>
        <v>1.191292122966256E-5</v>
      </c>
      <c r="F42">
        <f t="shared" si="6"/>
        <v>40</v>
      </c>
      <c r="G42" s="50" t="str">
        <f>IF(FT!A42&lt;&gt;"",FT!A42*10,"")</f>
        <v/>
      </c>
      <c r="H42" s="50" t="str">
        <f>IF(FT!B42&lt;&gt;"",FT!B42*100,"")</f>
        <v/>
      </c>
      <c r="I42" s="50" t="str">
        <f t="shared" si="2"/>
        <v/>
      </c>
      <c r="J42" t="str">
        <f>IF(FT!B42&lt;&gt;"",FT!E42,"")</f>
        <v/>
      </c>
      <c r="K42" t="str">
        <f>IF(FT!B42&lt;&gt;"",IF(FT!C42&lt;&gt;"",FT!C42,F42/$M$3*$M$4),"")</f>
        <v/>
      </c>
      <c r="U42" t="s">
        <v>464</v>
      </c>
      <c r="V42" t="s">
        <v>273</v>
      </c>
      <c r="Y42" s="75" t="str">
        <f t="shared" si="3"/>
        <v/>
      </c>
      <c r="AA42" s="446" t="s">
        <v>2043</v>
      </c>
      <c r="AB42" s="76"/>
      <c r="AC42" s="76"/>
      <c r="AJ42" s="76"/>
      <c r="AK42" s="76"/>
      <c r="AL42" s="76"/>
      <c r="AM42" s="76"/>
      <c r="CJ42" s="1151"/>
      <c r="CK42" s="1137"/>
      <c r="CL42" s="1137"/>
      <c r="CM42" s="1137"/>
      <c r="CN42" s="1137"/>
      <c r="CO42" s="1137"/>
      <c r="CP42" s="1137"/>
      <c r="CQ42" s="1137"/>
      <c r="CR42" s="1137"/>
      <c r="CS42" s="1137"/>
      <c r="CT42" s="1137"/>
      <c r="CU42" s="1137"/>
      <c r="CV42" s="1137"/>
      <c r="CW42" s="1137"/>
      <c r="CX42" s="1137"/>
      <c r="CY42" s="1137"/>
      <c r="CZ42" s="1137"/>
      <c r="DA42" s="1137"/>
      <c r="DB42" s="1137"/>
      <c r="DC42" s="1137"/>
      <c r="DD42" s="1137"/>
      <c r="DE42" s="1137"/>
      <c r="DF42" s="1137"/>
      <c r="DG42" s="1137"/>
      <c r="DH42" s="1137"/>
      <c r="DI42" s="1137"/>
      <c r="DJ42" s="1137"/>
      <c r="DK42" s="1137"/>
      <c r="DL42" s="1137"/>
      <c r="DM42" s="1137"/>
      <c r="DN42" s="1137"/>
      <c r="DO42" s="1137"/>
      <c r="DP42" s="1137"/>
    </row>
    <row r="43" spans="1:120" ht="16.5" customHeight="1">
      <c r="A43" s="50">
        <f t="shared" si="5"/>
        <v>41</v>
      </c>
      <c r="B43" s="50">
        <f t="shared" si="0"/>
        <v>0</v>
      </c>
      <c r="C43" s="50">
        <f>IF(FH!$C$2&gt;0,FH!A43/FH!$C$2,0)</f>
        <v>0</v>
      </c>
      <c r="D43" s="50">
        <f>IF(hist!$D$2&gt;0,hist!B43/hist!$D$2,0)</f>
        <v>0</v>
      </c>
      <c r="E43" s="50">
        <f t="shared" si="1"/>
        <v>1.191292122966256E-5</v>
      </c>
      <c r="F43">
        <f t="shared" si="6"/>
        <v>41</v>
      </c>
      <c r="G43" s="50" t="str">
        <f>IF(FT!A43&lt;&gt;"",FT!A43*10,"")</f>
        <v/>
      </c>
      <c r="H43" s="50" t="str">
        <f>IF(FT!B43&lt;&gt;"",FT!B43*100,"")</f>
        <v/>
      </c>
      <c r="I43" s="50" t="str">
        <f t="shared" si="2"/>
        <v/>
      </c>
      <c r="J43" t="str">
        <f>IF(FT!B43&lt;&gt;"",FT!E43,"")</f>
        <v/>
      </c>
      <c r="K43" t="str">
        <f>IF(FT!B43&lt;&gt;"",IF(FT!C43&lt;&gt;"",FT!C43,F43/$M$3*$M$4),"")</f>
        <v/>
      </c>
      <c r="V43" s="287" t="str">
        <f>IF(M!B17="","",IF(W43&lt;5,CJ4,IF(W43&lt;10,CK4,IF(W43&lt;30,CL4,IF(W43&lt;40,CM4,CN4)))))</f>
        <v>매우 낮음</v>
      </c>
      <c r="W43" s="287">
        <f>IF(M!B17="","",M!B17*1)</f>
        <v>0</v>
      </c>
      <c r="Y43" s="75" t="str">
        <f t="shared" si="3"/>
        <v/>
      </c>
      <c r="AA43" s="447" t="s">
        <v>2044</v>
      </c>
      <c r="AB43" s="447" t="s">
        <v>1178</v>
      </c>
      <c r="AC43" s="76"/>
      <c r="AD43" s="446" t="s">
        <v>2045</v>
      </c>
      <c r="AJ43" s="76"/>
      <c r="AK43" s="76"/>
      <c r="AL43" s="76"/>
      <c r="AM43" s="76"/>
      <c r="CD43" s="76"/>
      <c r="CI43">
        <v>4</v>
      </c>
      <c r="CJ43" s="1154" t="s">
        <v>974</v>
      </c>
      <c r="CK43" s="1141" t="str">
        <f>lang!B376</f>
        <v>정서상태가 조금 낮은 상태이지만 심리적 불편안함이 개선되고 있고 긍정적 방향성을 갖고 있다. 에너지 대사량이 적지만 증가하고 있다.</v>
      </c>
      <c r="CL43" s="1135" t="str">
        <f>lang!B381</f>
        <v>정서상태가 조금 낮은 상태이지만 심리적 불편안함이 개선되고 있고 긍정적 방향성을 갖고 있다. 에너지 대사량이 보통이며 증가하고 있다.</v>
      </c>
      <c r="CM43" s="1135" t="str">
        <f>lang!B386</f>
        <v>정서상태가 조금 낮은 상태이지만 심리적 불편함이 개선되고 있어 긍정적 방향성을 갖고 있다. 에너지 대사량은 조금 크며 증가하고 있다.</v>
      </c>
      <c r="CN43" s="1135" t="str">
        <f>lang!B391</f>
        <v>정서상태가 조금 낮은 상태이지만 심리적 불편안함이 개선되고 있어 긍정적 방향성을 갖고 있다. 에너지 대사량이 매우 크며 증가하고 있다.</v>
      </c>
      <c r="CO43" s="1135" t="str">
        <f>lang!B396</f>
        <v>심리적 편안함과 정서 상태가 조금 낮다. 에너지 대사량이 적지만 증가하고 있다.</v>
      </c>
      <c r="CP43" s="1135" t="str">
        <f>lang!B401</f>
        <v>심리적 편안함과 정서상태가 조금 낮다. 에너지 대사량이 보통이며 증가하고 있다.</v>
      </c>
      <c r="CQ43" s="1135" t="str">
        <f>lang!B406</f>
        <v>심리적 편안함과 정서 상태가 조금 낮다. 에너지 대사량은 조금 크며 증가하고 있다.</v>
      </c>
      <c r="CR43" s="1135" t="str">
        <f>lang!B411</f>
        <v>심리적 편안함과 정서상태가 조금 낮다. 에너지 대사량이 매우 크며 증가하고 있다.</v>
      </c>
      <c r="CS43" s="1135" t="str">
        <f>lang!B416</f>
        <v>심리적인 불편함으로 정서 상태이다. 심리적 정보가 감소할 가능성이 있다. 에너지 대사량이 적지만 증가하고 있다.</v>
      </c>
      <c r="CT43" s="1135" t="str">
        <f>lang!B421</f>
        <v>심리적으로 기분이 낮은 정서 상태이다. 점점 기분이 낮아질수 있다. 에너지 대사량이 보통이며 증가하고 있다.</v>
      </c>
      <c r="CU43" s="1135" t="str">
        <f>lang!B426</f>
        <v>심리적인 불편함으로 불안정한 정서 상태이다. 심리적 정보가 감소할 가능성이 있다. 에너지 대사량이 조금 크며 증가하고 있다.</v>
      </c>
      <c r="CV43" s="1135" t="str">
        <f>lang!B431</f>
        <v>심리적인 불편함으로 불안정한 정서 상태이다. 심리적 정보가 감소할 가능성이 있다. 에너지 대사량이 매우 크며 증가하고 있다.</v>
      </c>
      <c r="CW43" s="1135" t="str">
        <f>lang!B436</f>
        <v>심리적인 불편함으로 불안정한 정서 상태이다. 심리적 정보가 감소할 가능성이 있다. 에너지 대사량이 적고 변화가 거의 없다.</v>
      </c>
      <c r="CX43" s="1135" t="str">
        <f>lang!B441</f>
        <v>심리적인 불편함으로 불안정한 정서 상태이다. 심리적 정보가 감소할 가능성이 있다. 에너지 대사량이 보통이고 변화가 거의 없다.</v>
      </c>
      <c r="CY43" s="1135" t="str">
        <f>lang!B446</f>
        <v>심리적으로 불편한 기분의 정서 상태이다. 심리적 정보가 감소할 가능성이 있다. 에너지 대사량이 조금 크며 변화가 거의 없다.</v>
      </c>
      <c r="CZ43" s="1135" t="str">
        <f>lang!B451</f>
        <v>심리적인 불편한 정서 상태이다. 심리적 정보가 감소할 가능성이 있다. 에너지 대사량이 매우 크고 변화가 거의 없다.</v>
      </c>
      <c r="DA43" s="1135" t="str">
        <f>lang!B456</f>
        <v>심리적으로 기분이 낮은정서 상태이다. 에너지 대사량이 적으며 감소하고 있다.</v>
      </c>
      <c r="DB43" s="1135" t="str">
        <f>lang!B461</f>
        <v>심리적으로 기분이 낮은 정서 상태이다. 에너지 대사량이 보통이며 감소하고 있다.</v>
      </c>
      <c r="DC43" s="1135" t="str">
        <f>lang!B466</f>
        <v>심리적으로 기분이 낮은정서 상태이다. 에너지 대사량이 조금 크며 감소하고 있다.</v>
      </c>
      <c r="DD43" s="1135" t="str">
        <f>lang!B471</f>
        <v>심리적으로 기분이 낮은정서 상태이다. 에너지 대사량이 매우 크며 감소하고 있다.</v>
      </c>
      <c r="DE43" s="1135" t="str">
        <f>lang!B476</f>
        <v>심리적으로 불편한 정서 상태이다. 에너지 대사량이 적으며 감소하고 있다.</v>
      </c>
      <c r="DF43" s="1135" t="str">
        <f>lang!B481</f>
        <v>심리적으로 불편한 정서 상태이다. 에너지 대사량이 보통이며 감소하고 있다.</v>
      </c>
      <c r="DG43" s="1135" t="str">
        <f>lang!B486</f>
        <v>심리적으로 불편한 정서 상태이다. 에너지 대사량이 조금 크며 감소하고 있다.</v>
      </c>
      <c r="DH43" s="1135" t="str">
        <f>lang!B491</f>
        <v>심리적으로 불편한 정서 상태이다. 에너지 대사량이 매우 크며 감소하고 있다.</v>
      </c>
      <c r="DI43" s="1135" t="str">
        <f>lang!B496</f>
        <v>심리적으로 조금 불편한 상태이지만 심리적 불편안함이 개선되어 지는 긍정적 방향성을 갖고 있다. 에너지 대사량이 적으며 감소하는 상태이다.</v>
      </c>
      <c r="DJ43" s="1135" t="str">
        <f>lang!B501</f>
        <v>심리적으로 조금 불편한 상태이지만 심리적 불편안함이 개선되어 지는 긍정적 방향성을 갖고 있다. 에너지 대사량이 보통이며 감소하는 상태이다.</v>
      </c>
      <c r="DK43" s="1135" t="str">
        <f>lang!B506</f>
        <v>심리적으로 조금 불편한 상태이지만 심리적 불편안함이 개선되어 지는 긍정적 방향성을 갖고 있다. 에너지 대사량이 조금 크며 감소하는 상태이다.</v>
      </c>
      <c r="DL43" s="1135" t="str">
        <f>lang!B511</f>
        <v>심리적으로 조금 불편한 상태이지만 심리적 불편안함이 개선되어 지는 긍정적 방향성을 갖고 있다. 에너지 대사량이 매우 크며 감소하는 상태이다.</v>
      </c>
      <c r="DM43" s="1135" t="str">
        <f>lang!B516</f>
        <v>심리적으로 조금 불편한 상태이지만 심리적 불편안함이 개선되어 지는 긍정적 방향성을 갖고 있다. 에너지 대사량이 적으며 거의 변화가 없는 상태이다.</v>
      </c>
      <c r="DN43" s="1135" t="str">
        <f>lang!B521</f>
        <v>심리적으로 조금 불쾌한 기분상태에 있지만 점점 기분이 나아지는 긍정적인 방향성을 갖고 있다. 에너지 대사량이 보통이며 거의 변화가 없는 상태이다.</v>
      </c>
      <c r="DO43" s="1135" t="str">
        <f>lang!B526</f>
        <v>심리적으로 조금 불편한 기분 상태에 있지만 점점 기분이 나아지는 긍정적인 방향성을 갖고 있다. 에너지 대사량이 조금 크며 거의 변화가 없는 상태이다.</v>
      </c>
      <c r="DP43" s="1135" t="str">
        <f>lang!B531</f>
        <v>심리적으로 조금 불편한 기분 상태에 있지만 점점 기분이 나아지는 긍정적인 방향성을 갖고 있다. 에너지 대사량이 매우 크며 거의 변화가 없는 상태이다.</v>
      </c>
    </row>
    <row r="44" spans="1:120">
      <c r="A44" s="50">
        <f t="shared" si="5"/>
        <v>42</v>
      </c>
      <c r="B44" s="50">
        <f t="shared" si="0"/>
        <v>0</v>
      </c>
      <c r="C44" s="50">
        <f>IF(FH!$C$2&gt;0,FH!A44/FH!$C$2,0)</f>
        <v>0</v>
      </c>
      <c r="D44" s="50">
        <f>IF(hist!$D$2&gt;0,hist!B44/hist!$D$2,0)</f>
        <v>0</v>
      </c>
      <c r="E44" s="50">
        <f t="shared" si="1"/>
        <v>1.191292122966256E-5</v>
      </c>
      <c r="F44">
        <f t="shared" si="6"/>
        <v>42</v>
      </c>
      <c r="G44" s="50" t="str">
        <f>IF(FT!A44&lt;&gt;"",FT!A44*10,"")</f>
        <v/>
      </c>
      <c r="H44" s="50" t="str">
        <f>IF(FT!B44&lt;&gt;"",FT!B44*100,"")</f>
        <v/>
      </c>
      <c r="I44" s="50" t="str">
        <f t="shared" si="2"/>
        <v/>
      </c>
      <c r="J44" t="str">
        <f>IF(FT!B44&lt;&gt;"",FT!E44,"")</f>
        <v/>
      </c>
      <c r="K44" t="str">
        <f>IF(FT!B44&lt;&gt;"",IF(FT!C44&lt;&gt;"",FT!C44,F44/$M$3*$M$4),"")</f>
        <v/>
      </c>
      <c r="V44" s="287" t="str">
        <f>IF(M!B17="","",IF(W43&lt;5,CJ5,IF(W43&lt;10,CK5,IF(W43&lt;30,CL5,IF(W43&lt;40,CM5,CN5)))))</f>
        <v>감정변화가 매우 낮아 병리적으로 의심되는 상태</v>
      </c>
      <c r="Y44" s="75" t="str">
        <f t="shared" si="3"/>
        <v/>
      </c>
      <c r="AA44" s="447" t="s">
        <v>2046</v>
      </c>
      <c r="AB44" s="447" t="s">
        <v>462</v>
      </c>
      <c r="AC44" s="76"/>
      <c r="AD44" s="446" t="s">
        <v>2047</v>
      </c>
      <c r="CJ44" s="1154"/>
      <c r="CK44" s="1142"/>
      <c r="CL44" s="1136"/>
      <c r="CM44" s="1136"/>
      <c r="CN44" s="1136"/>
      <c r="CO44" s="1136"/>
      <c r="CP44" s="1136"/>
      <c r="CQ44" s="1136"/>
      <c r="CR44" s="1136"/>
      <c r="CS44" s="1136"/>
      <c r="CT44" s="1136"/>
      <c r="CU44" s="1136"/>
      <c r="CV44" s="1136"/>
      <c r="CW44" s="1136"/>
      <c r="CX44" s="1136"/>
      <c r="CY44" s="1136"/>
      <c r="CZ44" s="1136"/>
      <c r="DA44" s="1136"/>
      <c r="DB44" s="1136"/>
      <c r="DC44" s="1136"/>
      <c r="DD44" s="1136"/>
      <c r="DE44" s="1136"/>
      <c r="DF44" s="1136"/>
      <c r="DG44" s="1136"/>
      <c r="DH44" s="1136"/>
      <c r="DI44" s="1136"/>
      <c r="DJ44" s="1136"/>
      <c r="DK44" s="1136"/>
      <c r="DL44" s="1136"/>
      <c r="DM44" s="1136"/>
      <c r="DN44" s="1136"/>
      <c r="DO44" s="1136"/>
      <c r="DP44" s="1136"/>
    </row>
    <row r="45" spans="1:120">
      <c r="A45" s="50">
        <f t="shared" si="5"/>
        <v>43</v>
      </c>
      <c r="B45" s="50">
        <f t="shared" si="0"/>
        <v>0</v>
      </c>
      <c r="C45" s="50">
        <f>IF(FH!$C$2&gt;0,FH!A45/FH!$C$2,0)</f>
        <v>0</v>
      </c>
      <c r="D45" s="50">
        <f>IF(hist!$D$2&gt;0,hist!B45/hist!$D$2,0)</f>
        <v>0</v>
      </c>
      <c r="E45" s="50">
        <f t="shared" si="1"/>
        <v>1.191292122966256E-5</v>
      </c>
      <c r="F45">
        <f t="shared" si="6"/>
        <v>43</v>
      </c>
      <c r="G45" s="50" t="str">
        <f>IF(FT!A45&lt;&gt;"",FT!A45*10,"")</f>
        <v/>
      </c>
      <c r="H45" s="50" t="str">
        <f>IF(FT!B45&lt;&gt;"",FT!B45*100,"")</f>
        <v/>
      </c>
      <c r="I45" s="50" t="str">
        <f t="shared" si="2"/>
        <v/>
      </c>
      <c r="J45" t="str">
        <f>IF(FT!B45&lt;&gt;"",FT!E45,"")</f>
        <v/>
      </c>
      <c r="K45" t="str">
        <f>IF(FT!B45&lt;&gt;"",IF(FT!C45&lt;&gt;"",FT!C45,F45/$M$3*$M$4),"")</f>
        <v/>
      </c>
      <c r="V45" s="287">
        <f>IF(M!B17="","",IF(W43&lt;5,CJ3,IF(W43&lt;10,CK3,IF(W43&lt;30,CL3,IF(W43&lt;40,CM3,CN3)))))</f>
        <v>1</v>
      </c>
      <c r="Y45" s="75" t="str">
        <f t="shared" si="3"/>
        <v/>
      </c>
      <c r="AA45" s="447" t="s">
        <v>2048</v>
      </c>
      <c r="AB45" s="447" t="s">
        <v>460</v>
      </c>
      <c r="AC45" s="76"/>
      <c r="AD45" s="446" t="s">
        <v>2049</v>
      </c>
      <c r="CJ45" s="1154"/>
      <c r="CK45" s="1143"/>
      <c r="CL45" s="1137"/>
      <c r="CM45" s="1137"/>
      <c r="CN45" s="1137"/>
      <c r="CO45" s="1137"/>
      <c r="CP45" s="1137"/>
      <c r="CQ45" s="1137"/>
      <c r="CR45" s="1137"/>
      <c r="CS45" s="1137"/>
      <c r="CT45" s="1137"/>
      <c r="CU45" s="1137"/>
      <c r="CV45" s="1137"/>
      <c r="CW45" s="1137"/>
      <c r="CX45" s="1137"/>
      <c r="CY45" s="1137"/>
      <c r="CZ45" s="1137"/>
      <c r="DA45" s="1137"/>
      <c r="DB45" s="1137"/>
      <c r="DC45" s="1137"/>
      <c r="DD45" s="1137"/>
      <c r="DE45" s="1137"/>
      <c r="DF45" s="1137"/>
      <c r="DG45" s="1137"/>
      <c r="DH45" s="1137"/>
      <c r="DI45" s="1137"/>
      <c r="DJ45" s="1137"/>
      <c r="DK45" s="1137"/>
      <c r="DL45" s="1137"/>
      <c r="DM45" s="1137"/>
      <c r="DN45" s="1137"/>
      <c r="DO45" s="1137"/>
      <c r="DP45" s="1137"/>
    </row>
    <row r="46" spans="1:120" ht="16.5" customHeight="1">
      <c r="A46" s="50">
        <f t="shared" si="5"/>
        <v>44</v>
      </c>
      <c r="B46" s="50">
        <f t="shared" si="0"/>
        <v>0</v>
      </c>
      <c r="C46" s="50">
        <f>IF(FH!$C$2&gt;0,FH!A46/FH!$C$2,0)</f>
        <v>0</v>
      </c>
      <c r="D46" s="50">
        <f>IF(hist!$D$2&gt;0,hist!B46/hist!$D$2,0)</f>
        <v>0</v>
      </c>
      <c r="E46" s="50">
        <f t="shared" si="1"/>
        <v>1.191292122966256E-5</v>
      </c>
      <c r="F46">
        <f t="shared" si="6"/>
        <v>44</v>
      </c>
      <c r="G46" s="50" t="str">
        <f>IF(FT!A46&lt;&gt;"",FT!A46*10,"")</f>
        <v/>
      </c>
      <c r="H46" s="50" t="str">
        <f>IF(FT!B46&lt;&gt;"",FT!B46*100,"")</f>
        <v/>
      </c>
      <c r="I46" s="50" t="str">
        <f t="shared" si="2"/>
        <v/>
      </c>
      <c r="J46" t="str">
        <f>IF(FT!B46&lt;&gt;"",FT!E46,"")</f>
        <v/>
      </c>
      <c r="K46" t="str">
        <f>IF(FT!B46&lt;&gt;"",IF(FT!C46&lt;&gt;"",FT!C46,F46/$M$3*$M$4),"")</f>
        <v/>
      </c>
      <c r="Y46" s="75" t="str">
        <f t="shared" si="3"/>
        <v/>
      </c>
      <c r="AA46" s="447" t="s">
        <v>2050</v>
      </c>
      <c r="AB46" s="447" t="s">
        <v>458</v>
      </c>
      <c r="AC46" s="76"/>
      <c r="AD46" s="446" t="s">
        <v>2051</v>
      </c>
      <c r="CI46">
        <v>5</v>
      </c>
      <c r="CJ46" s="1150" t="s">
        <v>975</v>
      </c>
      <c r="CK46" s="1141" t="str">
        <f>lang!B377</f>
        <v>심리적인 우울감이 있고 불편하고 불안정한 상태이지만, 심리적인 정보변화가 증가하고 있어 정서상태가 좋아질 수 있다. 에너지 대사량이 적지만 증가하고 있다.</v>
      </c>
      <c r="CL46" s="1135" t="str">
        <f>lang!B382</f>
        <v>심리적인 우울감이 있고 불편하고 불안정한 상태이지만, 심리적인 정보변화가 증가하고 있어 정서상태가 좋아질 수 있다. 에너지 대사량이 보통이며 증가하고 있다.</v>
      </c>
      <c r="CM46" s="1135" t="str">
        <f>lang!B387</f>
        <v xml:space="preserve">심리적으로 불편하고 우울감이 있는 감정상태이다.심리적 정보변화가 증가하고 있고 기분이 나아지도록 기분전환이 필요하다. 에너지 대사량은 조금 크며 증가하고 있다. </v>
      </c>
      <c r="CN46" s="1135" t="str">
        <f>lang!B392</f>
        <v>심리적인 우울감이 있고 불편하고 불안정한 상태이지만,심리적인 정보변화가 증가하고 있어 정서상태가 좋아질 수 있다. 에너지 대사량이 매우 크며 증가하고 있다.</v>
      </c>
      <c r="CO46" s="1135" t="str">
        <f>lang!B397</f>
        <v>심리적인 우울감으로 불편하며 불안정한 정서상태이다. 에너지 대사량이 적지만 증가하고 있다.</v>
      </c>
      <c r="CP46" s="1135" t="str">
        <f>lang!B402</f>
        <v>심리적인 우울감으로 불편하며 불안정한 정서상태이다. 에너지 대사량이 보통이며 증가하고 있다.</v>
      </c>
      <c r="CQ46" s="1135" t="str">
        <f>lang!B407</f>
        <v>심리적인 우울감으로 불편하며 기분이 저조한 정서 상태이다. 에너지 대사량은 조금 크며 증가하고 있다.</v>
      </c>
      <c r="CR46" s="1135" t="str">
        <f>lang!B412</f>
        <v>심리적인 우울감으로 매우 기분이 불편한 정서 상태이다. 에너지 대사량이 매우 크며 증가하고 있다.</v>
      </c>
      <c r="CS46" s="1135" t="str">
        <f>lang!B417</f>
        <v>심리적으로 불편함이 큰 정서 상태이다. 심리적 정보가 감소하여 악화될 가능성이 있다. 에너지 대사량이 적지만 증가하고 있다.</v>
      </c>
      <c r="CT46" s="1135" t="str">
        <f>lang!B422</f>
        <v>심리적으로 불편함이 큰 정서상태이다.기분이 가라앉아 지쳐서 악화될 가능성이 있다. 에너지 대사량이 보통이며 증가하고 있다.</v>
      </c>
      <c r="CU46" s="1135" t="str">
        <f>lang!B427</f>
        <v>심리적으로 불편함이 큰 정서 상태이다.기분이 가라앉아 지쳐서 악화될 가능성이 있다. 에너지 대사량이 조금 크며 증가하고 있다.</v>
      </c>
      <c r="CV46" s="1135" t="str">
        <f>lang!B432</f>
        <v>심리적으로 불편함이 큰 정서 상태이다. 기분이 가라앉아 지쳐서 악화될 가능성이 있다. 에너지 대사량이 매우 크며 증가하고 있다.</v>
      </c>
      <c r="CW46" s="1135" t="str">
        <f>lang!B437</f>
        <v xml:space="preserve">심리적으로 불편함이 큰 정서상태이다. 기분이 가라앉아 지쳐서 악화될 가능성이 있다. 에너지 대사량이 적고 변화가 거의 없다. </v>
      </c>
      <c r="CX46" s="1135" t="str">
        <f>lang!B442</f>
        <v xml:space="preserve">심리적으로 불편함이 큰 정서상태이다. 심리적 정보가 감소하여 악화될 가능성이 있다. 에너지 대사량이 보통이고 변화가 거의 없다. </v>
      </c>
      <c r="CY46" s="1135" t="str">
        <f>lang!B447</f>
        <v>심리적으로 불편함이 큰 정서상태이다. 심리적 정보가 감소하여 악화될 가능성이 있다. 에너지 대사량이 조금 크며 변화가 거의 없다.</v>
      </c>
      <c r="CZ46" s="1135" t="str">
        <f>lang!B452</f>
        <v>심리적으로 불편함이  큰 정서 상태이다. 심리적 정보가 감소하여 악화될 가능성이 있다. 에너지 대사량이 매우 크고 변화가 거의 없다.</v>
      </c>
      <c r="DA46" s="1135" t="str">
        <f>lang!B457</f>
        <v>심리적으로 불편함이 큰 정서 상태이다.기분이 가라앉아 지쳐서 악화될 가능성이 있다. 에너지 대사량이 적으며 감소하고 있다.</v>
      </c>
      <c r="DB46" s="1135" t="str">
        <f>lang!B462</f>
        <v>심리적으로 불편함이 큰 정서 상태이다. 심리적 정보가 감소하여 악화될 가능성이 있다. 에너지 대사량이 보통이며 감소하고 있다.</v>
      </c>
      <c r="DC46" s="1135" t="str">
        <f>lang!B467</f>
        <v>심리적으로 불편함이 큰 정서 상태이다. 심리적 정보가 감소하여 악화될 가능성이 있다. 에너지 대사량이 조금 크며 감소하고 있다.</v>
      </c>
      <c r="DD46" s="1135" t="str">
        <f>lang!B472</f>
        <v>심리적으로 불편함이 큰 정서 상태이다. 심리적 정보가 감소하여 악화될 가능성이 있다. 에너지 대사량이 매우 크며 감소하고 있다.</v>
      </c>
      <c r="DE46" s="1135" t="str">
        <f>lang!B477</f>
        <v>심리적으로 불편함이 큰 정서 상태이다. 에너지 대사량이 적으며 감소하고 있다.</v>
      </c>
      <c r="DF46" s="1135" t="str">
        <f>lang!B482</f>
        <v>심리적으로 불편함이 큰 기분이 저조한 정서 상태이다. 에너지 대사량이 보통이며 감소하고 있다.</v>
      </c>
      <c r="DG46" s="1135" t="str">
        <f>lang!B487</f>
        <v>심리적으로 불편함이 큰 기분이 저조한 정서 상태이다. 에너지 대사량이 조금 크며 감소하고 있다.</v>
      </c>
      <c r="DH46" s="1135" t="str">
        <f>lang!B492</f>
        <v>심리적으로 불편함이 큰 기분이 저조한 정서 상태이다. 에너지 대사량이 매우 크며 감소하고 있다.</v>
      </c>
      <c r="DI46" s="1135" t="str">
        <f>lang!B497</f>
        <v>심리적으로 불편한 정서 상태이고, 심리정보 변화가 증가하고 있어 정서상태가 좋아질 수 있다. 에너지 대사량이 적으며 감소하고 있다.</v>
      </c>
      <c r="DJ46" s="1135" t="str">
        <f>lang!B502</f>
        <v>심리적으로 불편한 정서상태이고, 심리정보 변화가 증가하고 있어 정서상태가 좋아질 수 있다. 에너지 대사량이 보통이며 감소하고 있다.</v>
      </c>
      <c r="DK46" s="1135" t="str">
        <f>lang!B507</f>
        <v>심리적으로 불편한 정서 상태이고, 심리정보 변화가 증가하고 있어 정서상태가 좋아질 수 있다. 에너지 대사량은 조금 크며 감소하고 있다.</v>
      </c>
      <c r="DL46" s="1135" t="str">
        <f>lang!B512</f>
        <v>심리적으로 불편한 정서 상태이고, 심리정보 변화가 증가하고 있어 정서상태가 좋아질 수 있다. 에너지 대사량이 매우 크며 감소하고 있다.</v>
      </c>
      <c r="DM46" s="1135" t="str">
        <f>lang!B517</f>
        <v>심리적으로 매우 기분이 저조하고 우울한 정서 상태이다.기분전환이 필요하다. 에너지 대사량이 적으며 거의 변화가 없는 상태이다.</v>
      </c>
      <c r="DN46" s="1135" t="str">
        <f>lang!B522</f>
        <v>심리적으로 불편한 정서 상태이고, 심리정보 변화가 증가하고 있어 정서상태가 좋아질 수 있다. 에너지 대사량이 보통이며 거의 변화가 없는 상태이다.</v>
      </c>
      <c r="DO46" s="1135" t="str">
        <f>lang!B527</f>
        <v>심리적으로 불편한 정서 상태이고, 심리정보 변화가 증가하고 있어 정서 상태가 좋아질 수 있다. 에너지 대사량이 조금 크며 거의 변화가 없는 상태이다.</v>
      </c>
      <c r="DP46" s="1135" t="str">
        <f>lang!B532</f>
        <v>심리적으로 매우 기분이 저조하고 우울한 정서 상태이다. 기분전환이 필요하다. 에너지 대사량이 매우 크며 거의 변화가 없는 상태이다.</v>
      </c>
    </row>
    <row r="47" spans="1:120">
      <c r="A47" s="50">
        <f t="shared" si="5"/>
        <v>45</v>
      </c>
      <c r="B47" s="50">
        <f t="shared" si="0"/>
        <v>0</v>
      </c>
      <c r="C47" s="50">
        <f>IF(FH!$C$2&gt;0,FH!A47/FH!$C$2,0)</f>
        <v>0</v>
      </c>
      <c r="D47" s="50">
        <f>IF(hist!$D$2&gt;0,hist!B47/hist!$D$2,0)</f>
        <v>0</v>
      </c>
      <c r="E47" s="50">
        <f t="shared" si="1"/>
        <v>1.191292122966256E-5</v>
      </c>
      <c r="F47">
        <f t="shared" si="6"/>
        <v>45</v>
      </c>
      <c r="G47" s="50" t="str">
        <f>IF(FT!A47&lt;&gt;"",FT!A47*10,"")</f>
        <v/>
      </c>
      <c r="H47" s="50" t="str">
        <f>IF(FT!B47&lt;&gt;"",FT!B47*100,"")</f>
        <v/>
      </c>
      <c r="I47" s="50" t="str">
        <f t="shared" si="2"/>
        <v/>
      </c>
      <c r="J47" t="str">
        <f>IF(FT!B47&lt;&gt;"",FT!E47,"")</f>
        <v/>
      </c>
      <c r="K47" t="str">
        <f>IF(FT!B47&lt;&gt;"",IF(FT!C47&lt;&gt;"",FT!C47,F47/$M$3*$M$4),"")</f>
        <v/>
      </c>
      <c r="Y47" s="75" t="str">
        <f t="shared" si="3"/>
        <v/>
      </c>
      <c r="AA47" s="447" t="s">
        <v>2052</v>
      </c>
      <c r="AB47" s="447" t="s">
        <v>2053</v>
      </c>
      <c r="AC47" s="76"/>
      <c r="AD47" s="446" t="s">
        <v>2054</v>
      </c>
      <c r="CJ47" s="1151"/>
      <c r="CK47" s="1142"/>
      <c r="CL47" s="1136"/>
      <c r="CM47" s="1136"/>
      <c r="CN47" s="1136"/>
      <c r="CO47" s="1136"/>
      <c r="CP47" s="1136"/>
      <c r="CQ47" s="1136"/>
      <c r="CR47" s="1136"/>
      <c r="CS47" s="1136"/>
      <c r="CT47" s="1136"/>
      <c r="CU47" s="1136"/>
      <c r="CV47" s="1136"/>
      <c r="CW47" s="1136"/>
      <c r="CX47" s="1136"/>
      <c r="CY47" s="1136"/>
      <c r="CZ47" s="1136"/>
      <c r="DA47" s="1136"/>
      <c r="DB47" s="1136"/>
      <c r="DC47" s="1136"/>
      <c r="DD47" s="1136"/>
      <c r="DE47" s="1136"/>
      <c r="DF47" s="1136"/>
      <c r="DG47" s="1136"/>
      <c r="DH47" s="1136"/>
      <c r="DI47" s="1136"/>
      <c r="DJ47" s="1136"/>
      <c r="DK47" s="1136"/>
      <c r="DL47" s="1136"/>
      <c r="DM47" s="1136"/>
      <c r="DN47" s="1136"/>
      <c r="DO47" s="1136"/>
      <c r="DP47" s="1136"/>
    </row>
    <row r="48" spans="1:120">
      <c r="A48" s="50">
        <f t="shared" si="5"/>
        <v>46</v>
      </c>
      <c r="B48" s="50">
        <f t="shared" si="0"/>
        <v>0</v>
      </c>
      <c r="C48" s="50">
        <f>IF(FH!$C$2&gt;0,FH!A48/FH!$C$2,0)</f>
        <v>0</v>
      </c>
      <c r="D48" s="50">
        <f>IF(hist!$D$2&gt;0,hist!B48/hist!$D$2,0)</f>
        <v>0</v>
      </c>
      <c r="E48" s="50">
        <f t="shared" si="1"/>
        <v>1.191292122966256E-5</v>
      </c>
      <c r="F48">
        <f t="shared" si="6"/>
        <v>46</v>
      </c>
      <c r="G48" s="50" t="str">
        <f>IF(FT!A48&lt;&gt;"",FT!A48*10,"")</f>
        <v/>
      </c>
      <c r="H48" s="50" t="str">
        <f>IF(FT!B48&lt;&gt;"",FT!B48*100,"")</f>
        <v/>
      </c>
      <c r="I48" s="50" t="str">
        <f t="shared" si="2"/>
        <v/>
      </c>
      <c r="J48" t="str">
        <f>IF(FT!B48&lt;&gt;"",FT!E48,"")</f>
        <v/>
      </c>
      <c r="K48" t="str">
        <f>IF(FT!B48&lt;&gt;"",IF(FT!C48&lt;&gt;"",FT!C48,F48/$M$3*$M$4),"")</f>
        <v/>
      </c>
      <c r="Y48" s="75" t="str">
        <f t="shared" si="3"/>
        <v/>
      </c>
      <c r="CJ48" s="1152"/>
      <c r="CK48" s="1143"/>
      <c r="CL48" s="1137"/>
      <c r="CM48" s="1137"/>
      <c r="CN48" s="1137"/>
      <c r="CO48" s="1137"/>
      <c r="CP48" s="1137"/>
      <c r="CQ48" s="1137"/>
      <c r="CR48" s="1137"/>
      <c r="CS48" s="1137"/>
      <c r="CT48" s="1137"/>
      <c r="CU48" s="1137"/>
      <c r="CV48" s="1137"/>
      <c r="CW48" s="1137"/>
      <c r="CX48" s="1137"/>
      <c r="CY48" s="1137"/>
      <c r="CZ48" s="1137"/>
      <c r="DA48" s="1137"/>
      <c r="DB48" s="1137"/>
      <c r="DC48" s="1137"/>
      <c r="DD48" s="1137"/>
      <c r="DE48" s="1137"/>
      <c r="DF48" s="1137"/>
      <c r="DG48" s="1137"/>
      <c r="DH48" s="1137"/>
      <c r="DI48" s="1137"/>
      <c r="DJ48" s="1137"/>
      <c r="DK48" s="1137"/>
      <c r="DL48" s="1137"/>
      <c r="DM48" s="1137"/>
      <c r="DN48" s="1137"/>
      <c r="DO48" s="1137"/>
      <c r="DP48" s="1137"/>
    </row>
    <row r="49" spans="1:25">
      <c r="A49" s="50">
        <f t="shared" si="5"/>
        <v>47</v>
      </c>
      <c r="B49" s="50">
        <f t="shared" si="0"/>
        <v>0</v>
      </c>
      <c r="C49" s="50">
        <f>IF(FH!$C$2&gt;0,FH!A49/FH!$C$2,0)</f>
        <v>0</v>
      </c>
      <c r="D49" s="50">
        <f>IF(hist!$D$2&gt;0,hist!B49/hist!$D$2,0)</f>
        <v>0</v>
      </c>
      <c r="E49" s="50">
        <f t="shared" si="1"/>
        <v>1.191292122966256E-5</v>
      </c>
      <c r="F49">
        <f t="shared" si="6"/>
        <v>47</v>
      </c>
      <c r="G49" s="50" t="str">
        <f>IF(FT!A49&lt;&gt;"",FT!A49*10,"")</f>
        <v/>
      </c>
      <c r="H49" s="50" t="str">
        <f>IF(FT!B49&lt;&gt;"",FT!B49*100,"")</f>
        <v/>
      </c>
      <c r="I49" s="50" t="str">
        <f t="shared" si="2"/>
        <v/>
      </c>
      <c r="J49" t="str">
        <f>IF(FT!B49&lt;&gt;"",FT!E49,"")</f>
        <v/>
      </c>
      <c r="K49" t="str">
        <f>IF(FT!B49&lt;&gt;"",IF(FT!C49&lt;&gt;"",FT!C49,F49/$M$3*$M$4),"")</f>
        <v/>
      </c>
      <c r="Y49" s="75" t="str">
        <f t="shared" si="3"/>
        <v/>
      </c>
    </row>
    <row r="50" spans="1:25">
      <c r="A50" s="50">
        <f t="shared" si="5"/>
        <v>48</v>
      </c>
      <c r="B50" s="50">
        <f t="shared" si="0"/>
        <v>0</v>
      </c>
      <c r="C50" s="50">
        <f>IF(FH!$C$2&gt;0,FH!A50/FH!$C$2,0)</f>
        <v>0</v>
      </c>
      <c r="D50" s="50">
        <f>IF(hist!$D$2&gt;0,hist!B50/hist!$D$2,0)</f>
        <v>0</v>
      </c>
      <c r="E50" s="50">
        <f t="shared" si="1"/>
        <v>1.191292122966256E-5</v>
      </c>
      <c r="F50">
        <f t="shared" si="6"/>
        <v>48</v>
      </c>
      <c r="G50" s="50" t="str">
        <f>IF(FT!A50&lt;&gt;"",FT!A50*10,"")</f>
        <v/>
      </c>
      <c r="H50" s="50" t="str">
        <f>IF(FT!B50&lt;&gt;"",FT!B50*100,"")</f>
        <v/>
      </c>
      <c r="I50" s="50" t="str">
        <f t="shared" si="2"/>
        <v/>
      </c>
      <c r="J50" t="str">
        <f>IF(FT!B50&lt;&gt;"",FT!E50,"")</f>
        <v/>
      </c>
      <c r="K50" t="str">
        <f>IF(FT!B50&lt;&gt;"",IF(FT!C50&lt;&gt;"",FT!C50,F50/$M$3*$M$4),"")</f>
        <v/>
      </c>
      <c r="V50" t="s">
        <v>1427</v>
      </c>
      <c r="Y50" s="75" t="str">
        <f t="shared" si="3"/>
        <v/>
      </c>
    </row>
    <row r="51" spans="1:25">
      <c r="A51" s="50">
        <f t="shared" si="5"/>
        <v>49</v>
      </c>
      <c r="B51" s="50">
        <f t="shared" si="0"/>
        <v>0</v>
      </c>
      <c r="C51" s="50">
        <f>IF(FH!$C$2&gt;0,FH!A51/FH!$C$2,0)</f>
        <v>0</v>
      </c>
      <c r="D51" s="50">
        <f>IF(hist!$D$2&gt;0,hist!B51/hist!$D$2,0)</f>
        <v>0</v>
      </c>
      <c r="E51" s="50">
        <f t="shared" si="1"/>
        <v>1.191292122966256E-5</v>
      </c>
      <c r="F51">
        <f t="shared" si="6"/>
        <v>49</v>
      </c>
      <c r="G51" s="50" t="str">
        <f>IF(FT!A51&lt;&gt;"",FT!A51*10,"")</f>
        <v/>
      </c>
      <c r="H51" s="50" t="str">
        <f>IF(FT!B51&lt;&gt;"",FT!B51*100,"")</f>
        <v/>
      </c>
      <c r="I51" s="50" t="str">
        <f t="shared" si="2"/>
        <v/>
      </c>
      <c r="J51" t="str">
        <f>IF(FT!B51&lt;&gt;"",FT!E51,"")</f>
        <v/>
      </c>
      <c r="K51" t="str">
        <f>IF(FT!B51&lt;&gt;"",IF(FT!C51&lt;&gt;"",FT!C51,F51/$M$3*$M$4),"")</f>
        <v/>
      </c>
      <c r="V51" s="56">
        <v>50</v>
      </c>
      <c r="W51">
        <v>50</v>
      </c>
      <c r="Y51" s="75" t="str">
        <f t="shared" si="3"/>
        <v/>
      </c>
    </row>
    <row r="52" spans="1:25">
      <c r="A52" s="50">
        <f t="shared" si="5"/>
        <v>50</v>
      </c>
      <c r="B52" s="50">
        <f t="shared" si="0"/>
        <v>0</v>
      </c>
      <c r="C52" s="50">
        <f>IF(FH!$C$2&gt;0,FH!A52/FH!$C$2,0)</f>
        <v>0</v>
      </c>
      <c r="D52" s="50">
        <f>IF(hist!$D$2&gt;0,hist!B52/hist!$D$2,0)</f>
        <v>0</v>
      </c>
      <c r="E52" s="50">
        <f t="shared" si="1"/>
        <v>1.191292122966256E-5</v>
      </c>
      <c r="F52">
        <f t="shared" si="6"/>
        <v>50</v>
      </c>
      <c r="G52" s="50" t="str">
        <f>IF(FT!A52&lt;&gt;"",FT!A52*10,"")</f>
        <v/>
      </c>
      <c r="H52" s="50" t="str">
        <f>IF(FT!B52&lt;&gt;"",FT!B52*100,"")</f>
        <v/>
      </c>
      <c r="I52" s="50" t="str">
        <f t="shared" si="2"/>
        <v/>
      </c>
      <c r="J52" t="str">
        <f>IF(FT!B52&lt;&gt;"",FT!E52,"")</f>
        <v/>
      </c>
      <c r="K52" t="str">
        <f>IF(FT!B52&lt;&gt;"",IF(FT!C52&lt;&gt;"",FT!C52,F52/$M$3*$M$4),"")</f>
        <v/>
      </c>
      <c r="V52" s="288">
        <f>Measurement!DK17*100</f>
        <v>50.763960542324327</v>
      </c>
      <c r="W52" s="303">
        <f ca="1">100-N9</f>
        <v>100</v>
      </c>
      <c r="X52" t="str">
        <f ca="1">"(" &amp; ROUND(V52,1) &amp; " , " &amp; ROUND(100-W52,1) &amp; ")"</f>
        <v>(50.8 , 0)</v>
      </c>
      <c r="Y52" s="75" t="str">
        <f t="shared" si="3"/>
        <v/>
      </c>
    </row>
    <row r="53" spans="1:25">
      <c r="A53" s="50">
        <f t="shared" si="5"/>
        <v>51</v>
      </c>
      <c r="B53" s="50">
        <f t="shared" si="0"/>
        <v>0</v>
      </c>
      <c r="C53" s="50">
        <f>IF(FH!$C$2&gt;0,FH!A53/FH!$C$2,0)</f>
        <v>0</v>
      </c>
      <c r="D53" s="50">
        <f>IF(hist!$D$2&gt;0,hist!B53/hist!$D$2,0)</f>
        <v>0</v>
      </c>
      <c r="E53" s="50">
        <f t="shared" si="1"/>
        <v>1.191292122966256E-5</v>
      </c>
      <c r="F53">
        <f t="shared" si="6"/>
        <v>51</v>
      </c>
      <c r="G53" s="50" t="str">
        <f>IF(FT!A53&lt;&gt;"",FT!A53*10,"")</f>
        <v/>
      </c>
      <c r="H53" s="50" t="str">
        <f>IF(FT!B53&lt;&gt;"",FT!B53*100,"")</f>
        <v/>
      </c>
      <c r="I53" s="50" t="str">
        <f t="shared" si="2"/>
        <v/>
      </c>
      <c r="J53" t="str">
        <f>IF(FT!B53&lt;&gt;"",FT!E53,"")</f>
        <v/>
      </c>
      <c r="K53" t="str">
        <f>IF(FT!B53&lt;&gt;"",IF(FT!C53&lt;&gt;"",FT!C53,F53/$M$3*$M$4),"")</f>
        <v/>
      </c>
      <c r="Y53" s="75" t="str">
        <f t="shared" si="3"/>
        <v/>
      </c>
    </row>
    <row r="54" spans="1:25">
      <c r="A54" s="50">
        <f t="shared" si="5"/>
        <v>52</v>
      </c>
      <c r="B54" s="50">
        <f t="shared" si="0"/>
        <v>0</v>
      </c>
      <c r="C54" s="50">
        <f>IF(FH!$C$2&gt;0,FH!A54/FH!$C$2,0)</f>
        <v>0</v>
      </c>
      <c r="D54" s="50">
        <f>IF(hist!$D$2&gt;0,hist!B54/hist!$D$2,0)</f>
        <v>0</v>
      </c>
      <c r="E54" s="50">
        <f t="shared" si="1"/>
        <v>1.191292122966256E-5</v>
      </c>
      <c r="F54">
        <f t="shared" si="6"/>
        <v>52</v>
      </c>
      <c r="G54" s="50" t="str">
        <f>IF(FT!A54&lt;&gt;"",FT!A54*10,"")</f>
        <v/>
      </c>
      <c r="H54" s="50" t="str">
        <f>IF(FT!B54&lt;&gt;"",FT!B54*100,"")</f>
        <v/>
      </c>
      <c r="I54" s="50" t="str">
        <f t="shared" si="2"/>
        <v/>
      </c>
      <c r="J54" t="str">
        <f>IF(FT!B54&lt;&gt;"",FT!E54,"")</f>
        <v/>
      </c>
      <c r="K54" t="str">
        <f>IF(FT!B54&lt;&gt;"",IF(FT!C54&lt;&gt;"",FT!C54,F54/$M$3*$M$4),"")</f>
        <v/>
      </c>
      <c r="Y54" s="75" t="str">
        <f t="shared" si="3"/>
        <v/>
      </c>
    </row>
    <row r="55" spans="1:25">
      <c r="A55" s="50">
        <f t="shared" si="5"/>
        <v>53</v>
      </c>
      <c r="B55" s="50">
        <f t="shared" si="0"/>
        <v>0</v>
      </c>
      <c r="C55" s="50">
        <f>IF(FH!$C$2&gt;0,FH!A55/FH!$C$2,0)</f>
        <v>0</v>
      </c>
      <c r="D55" s="50">
        <f>IF(hist!$D$2&gt;0,hist!B55/hist!$D$2,0)</f>
        <v>0</v>
      </c>
      <c r="E55" s="50">
        <f t="shared" si="1"/>
        <v>1.191292122966256E-5</v>
      </c>
      <c r="F55">
        <f t="shared" si="6"/>
        <v>53</v>
      </c>
      <c r="G55" s="50" t="str">
        <f>IF(FT!A55&lt;&gt;"",FT!A55*10,"")</f>
        <v/>
      </c>
      <c r="H55" s="50" t="str">
        <f>IF(FT!B55&lt;&gt;"",FT!B55*100,"")</f>
        <v/>
      </c>
      <c r="I55" s="50" t="str">
        <f t="shared" si="2"/>
        <v/>
      </c>
      <c r="J55" t="str">
        <f>IF(FT!B55&lt;&gt;"",FT!E55,"")</f>
        <v/>
      </c>
      <c r="K55" t="str">
        <f>IF(FT!B55&lt;&gt;"",IF(FT!C55&lt;&gt;"",FT!C55,F55/$M$3*$M$4),"")</f>
        <v/>
      </c>
      <c r="Y55" s="75" t="str">
        <f t="shared" si="3"/>
        <v/>
      </c>
    </row>
    <row r="56" spans="1:25" ht="16.5" customHeight="1">
      <c r="A56" s="50">
        <f t="shared" si="5"/>
        <v>54</v>
      </c>
      <c r="B56" s="50">
        <f t="shared" si="0"/>
        <v>0</v>
      </c>
      <c r="C56" s="50">
        <f>IF(FH!$C$2&gt;0,FH!A56/FH!$C$2,0)</f>
        <v>0</v>
      </c>
      <c r="D56" s="50">
        <f>IF(hist!$D$2&gt;0,hist!B56/hist!$D$2,0)</f>
        <v>0</v>
      </c>
      <c r="E56" s="50">
        <f t="shared" si="1"/>
        <v>1.191292122966256E-5</v>
      </c>
      <c r="F56">
        <f t="shared" si="6"/>
        <v>54</v>
      </c>
      <c r="G56" s="50" t="str">
        <f>IF(FT!A56&lt;&gt;"",FT!A56*10,"")</f>
        <v/>
      </c>
      <c r="H56" s="50" t="str">
        <f>IF(FT!B56&lt;&gt;"",FT!B56*100,"")</f>
        <v/>
      </c>
      <c r="I56" s="50" t="str">
        <f t="shared" si="2"/>
        <v/>
      </c>
      <c r="J56" t="str">
        <f>IF(FT!B56&lt;&gt;"",FT!E56,"")</f>
        <v/>
      </c>
      <c r="K56" t="str">
        <f>IF(FT!B56&lt;&gt;"",IF(FT!C56&lt;&gt;"",FT!C56,F56/$M$3*$M$4),"")</f>
        <v/>
      </c>
      <c r="Y56" s="75" t="str">
        <f t="shared" si="3"/>
        <v/>
      </c>
    </row>
    <row r="57" spans="1:25">
      <c r="A57" s="50">
        <f t="shared" si="5"/>
        <v>55</v>
      </c>
      <c r="B57" s="50">
        <f t="shared" si="0"/>
        <v>0</v>
      </c>
      <c r="C57" s="50">
        <f>IF(FH!$C$2&gt;0,FH!A57/FH!$C$2,0)</f>
        <v>0</v>
      </c>
      <c r="D57" s="50">
        <f>IF(hist!$D$2&gt;0,hist!B57/hist!$D$2,0)</f>
        <v>0</v>
      </c>
      <c r="E57" s="50">
        <f t="shared" si="1"/>
        <v>1.191292122966256E-5</v>
      </c>
      <c r="F57">
        <f t="shared" si="6"/>
        <v>55</v>
      </c>
      <c r="G57" s="50" t="str">
        <f>IF(FT!A57&lt;&gt;"",FT!A57*10,"")</f>
        <v/>
      </c>
      <c r="H57" s="50" t="str">
        <f>IF(FT!B57&lt;&gt;"",FT!B57*100,"")</f>
        <v/>
      </c>
      <c r="I57" s="50" t="str">
        <f t="shared" si="2"/>
        <v/>
      </c>
      <c r="J57" t="str">
        <f>IF(FT!B57&lt;&gt;"",FT!E57,"")</f>
        <v/>
      </c>
      <c r="K57" t="str">
        <f>IF(FT!B57&lt;&gt;"",IF(FT!C57&lt;&gt;"",FT!C57,F57/$M$3*$M$4),"")</f>
        <v/>
      </c>
      <c r="Y57" s="75" t="str">
        <f t="shared" si="3"/>
        <v/>
      </c>
    </row>
    <row r="58" spans="1:25">
      <c r="A58" s="50">
        <f t="shared" si="5"/>
        <v>56</v>
      </c>
      <c r="B58" s="50">
        <f t="shared" si="0"/>
        <v>0</v>
      </c>
      <c r="C58" s="50">
        <f>IF(FH!$C$2&gt;0,FH!A58/FH!$C$2,0)</f>
        <v>0</v>
      </c>
      <c r="D58" s="50">
        <f>IF(hist!$D$2&gt;0,hist!B58/hist!$D$2,0)</f>
        <v>0</v>
      </c>
      <c r="E58" s="50">
        <f t="shared" si="1"/>
        <v>1.191292122966256E-5</v>
      </c>
      <c r="F58">
        <f t="shared" si="6"/>
        <v>56</v>
      </c>
      <c r="G58" s="50" t="str">
        <f>IF(FT!A58&lt;&gt;"",FT!A58*10,"")</f>
        <v/>
      </c>
      <c r="H58" s="50" t="str">
        <f>IF(FT!B58&lt;&gt;"",FT!B58*100,"")</f>
        <v/>
      </c>
      <c r="I58" s="50" t="str">
        <f t="shared" si="2"/>
        <v/>
      </c>
      <c r="J58" t="str">
        <f>IF(FT!B58&lt;&gt;"",FT!E58,"")</f>
        <v/>
      </c>
      <c r="K58" t="str">
        <f>IF(FT!B58&lt;&gt;"",IF(FT!C58&lt;&gt;"",FT!C58,F58/$M$3*$M$4),"")</f>
        <v/>
      </c>
      <c r="Y58" s="75" t="str">
        <f t="shared" si="3"/>
        <v/>
      </c>
    </row>
    <row r="59" spans="1:25" ht="16.5" customHeight="1">
      <c r="A59" s="50">
        <f t="shared" si="5"/>
        <v>57</v>
      </c>
      <c r="B59" s="50">
        <f t="shared" si="0"/>
        <v>0</v>
      </c>
      <c r="C59" s="50">
        <f>IF(FH!$C$2&gt;0,FH!A59/FH!$C$2,0)</f>
        <v>0</v>
      </c>
      <c r="D59" s="50">
        <f>IF(hist!$D$2&gt;0,hist!B59/hist!$D$2,0)</f>
        <v>0</v>
      </c>
      <c r="E59" s="50">
        <f t="shared" si="1"/>
        <v>1.191292122966256E-5</v>
      </c>
      <c r="F59">
        <f t="shared" si="6"/>
        <v>57</v>
      </c>
      <c r="G59" s="50" t="str">
        <f>IF(FT!A59&lt;&gt;"",FT!A59*10,"")</f>
        <v/>
      </c>
      <c r="H59" s="50" t="str">
        <f>IF(FT!B59&lt;&gt;"",FT!B59*100,"")</f>
        <v/>
      </c>
      <c r="I59" s="50" t="str">
        <f t="shared" si="2"/>
        <v/>
      </c>
      <c r="J59" t="str">
        <f>IF(FT!B59&lt;&gt;"",FT!E59,"")</f>
        <v/>
      </c>
      <c r="K59" t="str">
        <f>IF(FT!B59&lt;&gt;"",IF(FT!C59&lt;&gt;"",FT!C59,F59/$M$3*$M$4),"")</f>
        <v/>
      </c>
      <c r="Y59" s="75" t="str">
        <f t="shared" si="3"/>
        <v/>
      </c>
    </row>
    <row r="60" spans="1:25">
      <c r="A60" s="50">
        <f t="shared" si="5"/>
        <v>58</v>
      </c>
      <c r="B60" s="50">
        <f t="shared" si="0"/>
        <v>0</v>
      </c>
      <c r="C60" s="50">
        <f>IF(FH!$C$2&gt;0,FH!A60/FH!$C$2,0)</f>
        <v>0</v>
      </c>
      <c r="D60" s="50">
        <f>IF(hist!$D$2&gt;0,hist!B60/hist!$D$2,0)</f>
        <v>0</v>
      </c>
      <c r="E60" s="50">
        <f t="shared" si="1"/>
        <v>1.191292122966256E-5</v>
      </c>
      <c r="F60">
        <f t="shared" si="6"/>
        <v>58</v>
      </c>
      <c r="G60" s="50" t="str">
        <f>IF(FT!A60&lt;&gt;"",FT!A60*10,"")</f>
        <v/>
      </c>
      <c r="H60" s="50" t="str">
        <f>IF(FT!B60&lt;&gt;"",FT!B60*100,"")</f>
        <v/>
      </c>
      <c r="I60" s="50" t="str">
        <f t="shared" si="2"/>
        <v/>
      </c>
      <c r="J60" t="str">
        <f>IF(FT!B60&lt;&gt;"",FT!E60,"")</f>
        <v/>
      </c>
      <c r="K60" t="str">
        <f>IF(FT!B60&lt;&gt;"",IF(FT!C60&lt;&gt;"",FT!C60,F60/$M$3*$M$4),"")</f>
        <v/>
      </c>
      <c r="Y60" s="75" t="str">
        <f t="shared" si="3"/>
        <v/>
      </c>
    </row>
    <row r="61" spans="1:25">
      <c r="A61" s="50">
        <f t="shared" si="5"/>
        <v>59</v>
      </c>
      <c r="B61" s="50">
        <f t="shared" si="0"/>
        <v>0</v>
      </c>
      <c r="C61" s="50">
        <f>IF(FH!$C$2&gt;0,FH!A61/FH!$C$2,0)</f>
        <v>0</v>
      </c>
      <c r="D61" s="50">
        <f>IF(hist!$D$2&gt;0,hist!B61/hist!$D$2,0)</f>
        <v>0</v>
      </c>
      <c r="E61" s="50">
        <f t="shared" si="1"/>
        <v>1.191292122966256E-5</v>
      </c>
      <c r="F61">
        <f t="shared" si="6"/>
        <v>59</v>
      </c>
      <c r="G61" s="50" t="str">
        <f>IF(FT!A61&lt;&gt;"",FT!A61*10,"")</f>
        <v/>
      </c>
      <c r="H61" s="50" t="str">
        <f>IF(FT!B61&lt;&gt;"",FT!B61*100,"")</f>
        <v/>
      </c>
      <c r="I61" s="50" t="str">
        <f t="shared" si="2"/>
        <v/>
      </c>
      <c r="J61" t="str">
        <f>IF(FT!B61&lt;&gt;"",FT!E61,"")</f>
        <v/>
      </c>
      <c r="K61" t="str">
        <f>IF(FT!B61&lt;&gt;"",IF(FT!C61&lt;&gt;"",FT!C61,F61/$M$3*$M$4),"")</f>
        <v/>
      </c>
      <c r="Y61" s="75" t="str">
        <f t="shared" si="3"/>
        <v/>
      </c>
    </row>
    <row r="62" spans="1:25">
      <c r="A62" s="50">
        <f t="shared" si="5"/>
        <v>60</v>
      </c>
      <c r="B62" s="50">
        <f t="shared" si="0"/>
        <v>0</v>
      </c>
      <c r="C62" s="50">
        <f>IF(FH!$C$2&gt;0,FH!A62/FH!$C$2,0)</f>
        <v>0</v>
      </c>
      <c r="D62" s="50">
        <f>IF(hist!$D$2&gt;0,hist!B62/hist!$D$2,0)</f>
        <v>0</v>
      </c>
      <c r="E62" s="50">
        <f t="shared" si="1"/>
        <v>1.191292122966256E-5</v>
      </c>
      <c r="F62">
        <f t="shared" si="6"/>
        <v>60</v>
      </c>
      <c r="G62" s="50" t="str">
        <f>IF(FT!A62&lt;&gt;"",FT!A62*10,"")</f>
        <v/>
      </c>
      <c r="H62" s="50" t="str">
        <f>IF(FT!B62&lt;&gt;"",FT!B62*100,"")</f>
        <v/>
      </c>
      <c r="I62" s="50" t="str">
        <f t="shared" si="2"/>
        <v/>
      </c>
      <c r="J62" t="str">
        <f>IF(FT!B62&lt;&gt;"",FT!E62,"")</f>
        <v/>
      </c>
      <c r="K62" t="str">
        <f>IF(FT!B62&lt;&gt;"",IF(FT!C62&lt;&gt;"",FT!C62,F62/$M$3*$M$4),"")</f>
        <v/>
      </c>
      <c r="Y62" s="75" t="str">
        <f t="shared" si="3"/>
        <v/>
      </c>
    </row>
    <row r="63" spans="1:25" ht="16.5" customHeight="1">
      <c r="A63" s="50">
        <f t="shared" si="5"/>
        <v>61</v>
      </c>
      <c r="B63" s="50">
        <f t="shared" si="0"/>
        <v>0</v>
      </c>
      <c r="C63" s="50">
        <f>IF(FH!$C$2&gt;0,FH!A63/FH!$C$2,0)</f>
        <v>0</v>
      </c>
      <c r="D63" s="50">
        <f>IF(hist!$D$2&gt;0,hist!B63/hist!$D$2,0)</f>
        <v>0</v>
      </c>
      <c r="E63" s="50">
        <f t="shared" si="1"/>
        <v>1.191292122966256E-5</v>
      </c>
      <c r="F63">
        <f t="shared" si="6"/>
        <v>61</v>
      </c>
      <c r="G63" s="50" t="str">
        <f>IF(FT!A63&lt;&gt;"",FT!A63*10,"")</f>
        <v/>
      </c>
      <c r="H63" s="50" t="str">
        <f>IF(FT!B63&lt;&gt;"",FT!B63*100,"")</f>
        <v/>
      </c>
      <c r="I63" s="50" t="str">
        <f t="shared" si="2"/>
        <v/>
      </c>
      <c r="J63" t="str">
        <f>IF(FT!B63&lt;&gt;"",FT!E63,"")</f>
        <v/>
      </c>
      <c r="K63" t="str">
        <f>IF(FT!B63&lt;&gt;"",IF(FT!C63&lt;&gt;"",FT!C63,F63/$M$3*$M$4),"")</f>
        <v/>
      </c>
      <c r="Y63" s="75" t="str">
        <f t="shared" si="3"/>
        <v/>
      </c>
    </row>
    <row r="64" spans="1:25">
      <c r="A64" s="50">
        <f t="shared" si="5"/>
        <v>62</v>
      </c>
      <c r="B64" s="50">
        <f t="shared" si="0"/>
        <v>0</v>
      </c>
      <c r="C64" s="50">
        <f>IF(FH!$C$2&gt;0,FH!A64/FH!$C$2,0)</f>
        <v>0</v>
      </c>
      <c r="D64" s="50">
        <f>IF(hist!$D$2&gt;0,hist!B64/hist!$D$2,0)</f>
        <v>0</v>
      </c>
      <c r="E64" s="50">
        <f t="shared" si="1"/>
        <v>1.191292122966256E-5</v>
      </c>
      <c r="F64">
        <f t="shared" si="6"/>
        <v>62</v>
      </c>
      <c r="G64" s="50" t="str">
        <f>IF(FT!A64&lt;&gt;"",FT!A64*10,"")</f>
        <v/>
      </c>
      <c r="H64" s="50" t="str">
        <f>IF(FT!B64&lt;&gt;"",FT!B64*100,"")</f>
        <v/>
      </c>
      <c r="I64" s="50" t="str">
        <f t="shared" si="2"/>
        <v/>
      </c>
      <c r="J64" t="str">
        <f>IF(FT!B64&lt;&gt;"",FT!E64,"")</f>
        <v/>
      </c>
      <c r="K64" t="str">
        <f>IF(FT!B64&lt;&gt;"",IF(FT!C64&lt;&gt;"",FT!C64,F64/$M$3*$M$4),"")</f>
        <v/>
      </c>
      <c r="Y64" s="75" t="str">
        <f t="shared" si="3"/>
        <v/>
      </c>
    </row>
    <row r="65" spans="1:25">
      <c r="A65" s="50">
        <f t="shared" si="5"/>
        <v>63</v>
      </c>
      <c r="B65" s="50">
        <f t="shared" si="0"/>
        <v>0</v>
      </c>
      <c r="C65" s="50">
        <f>IF(FH!$C$2&gt;0,FH!A65/FH!$C$2,0)</f>
        <v>0</v>
      </c>
      <c r="D65" s="50">
        <f>IF(hist!$D$2&gt;0,hist!B65/hist!$D$2,0)</f>
        <v>0</v>
      </c>
      <c r="E65" s="50">
        <f t="shared" si="1"/>
        <v>1.191292122966256E-5</v>
      </c>
      <c r="F65">
        <f t="shared" si="6"/>
        <v>63</v>
      </c>
      <c r="G65" s="50" t="str">
        <f>IF(FT!A65&lt;&gt;"",FT!A65*10,"")</f>
        <v/>
      </c>
      <c r="H65" s="50" t="str">
        <f>IF(FT!B65&lt;&gt;"",FT!B65*100,"")</f>
        <v/>
      </c>
      <c r="I65" s="50" t="str">
        <f t="shared" si="2"/>
        <v/>
      </c>
      <c r="J65" t="str">
        <f>IF(FT!B65&lt;&gt;"",FT!E65,"")</f>
        <v/>
      </c>
      <c r="K65" t="str">
        <f>IF(FT!B65&lt;&gt;"",IF(FT!C65&lt;&gt;"",FT!C65,F65/$M$3*$M$4),"")</f>
        <v/>
      </c>
      <c r="Y65" s="75" t="str">
        <f t="shared" si="3"/>
        <v/>
      </c>
    </row>
    <row r="66" spans="1:25" ht="16.5" customHeight="1">
      <c r="A66" s="50">
        <f t="shared" si="5"/>
        <v>64</v>
      </c>
      <c r="B66" s="50">
        <f t="shared" si="0"/>
        <v>0</v>
      </c>
      <c r="C66" s="50">
        <f>IF(FH!$C$2&gt;0,FH!A66/FH!$C$2,0)</f>
        <v>0</v>
      </c>
      <c r="D66" s="50">
        <f>IF(hist!$D$2&gt;0,hist!B66/hist!$D$2,0)</f>
        <v>0</v>
      </c>
      <c r="E66" s="50">
        <f t="shared" si="1"/>
        <v>1.191292122966256E-5</v>
      </c>
      <c r="F66">
        <f t="shared" si="6"/>
        <v>64</v>
      </c>
      <c r="G66" s="50" t="str">
        <f>IF(FT!A66&lt;&gt;"",FT!A66*10,"")</f>
        <v/>
      </c>
      <c r="H66" s="50" t="str">
        <f>IF(FT!B66&lt;&gt;"",FT!B66*100,"")</f>
        <v/>
      </c>
      <c r="I66" s="50" t="str">
        <f t="shared" si="2"/>
        <v/>
      </c>
      <c r="J66" t="str">
        <f>IF(FT!B66&lt;&gt;"",FT!E66,"")</f>
        <v/>
      </c>
      <c r="K66" t="str">
        <f>IF(FT!B66&lt;&gt;"",IF(FT!C66&lt;&gt;"",FT!C66,F66/$M$3*$M$4),"")</f>
        <v/>
      </c>
      <c r="Y66" s="75" t="str">
        <f t="shared" si="3"/>
        <v/>
      </c>
    </row>
    <row r="67" spans="1:25">
      <c r="A67" s="50">
        <f t="shared" si="5"/>
        <v>65</v>
      </c>
      <c r="B67" s="50">
        <f t="shared" ref="B67:B130" si="16">A67/255*$M$2</f>
        <v>0</v>
      </c>
      <c r="C67" s="50">
        <f>IF(FH!$C$2&gt;0,FH!A67/FH!$C$2,0)</f>
        <v>0</v>
      </c>
      <c r="D67" s="50">
        <f>IF(hist!$D$2&gt;0,hist!B67/hist!$D$2,0)</f>
        <v>0</v>
      </c>
      <c r="E67" s="50">
        <f t="shared" ref="E67:E130" si="17">NORMDIST(B67,2,0.421,FALSE)</f>
        <v>1.191292122966256E-5</v>
      </c>
      <c r="F67">
        <f t="shared" si="6"/>
        <v>65</v>
      </c>
      <c r="G67" s="50" t="str">
        <f>IF(FT!A67&lt;&gt;"",FT!A67*10,"")</f>
        <v/>
      </c>
      <c r="H67" s="50" t="str">
        <f>IF(FT!B67&lt;&gt;"",FT!B67*100,"")</f>
        <v/>
      </c>
      <c r="I67" s="50" t="str">
        <f t="shared" ref="I67:I130" si="18">(IF(G67&lt;&gt;"",1,""))</f>
        <v/>
      </c>
      <c r="J67" t="str">
        <f>IF(FT!B67&lt;&gt;"",FT!E67,"")</f>
        <v/>
      </c>
      <c r="K67" t="str">
        <f>IF(FT!B67&lt;&gt;"",IF(FT!C67&lt;&gt;"",FT!C67,F67/$M$3*$M$4),"")</f>
        <v/>
      </c>
      <c r="Y67" s="75" t="str">
        <f t="shared" ref="Y67:Y130" si="19">IF(I67=1,H67/G67,"")</f>
        <v/>
      </c>
    </row>
    <row r="68" spans="1:25">
      <c r="A68" s="50">
        <f t="shared" ref="A68:A131" si="20">A67+1</f>
        <v>66</v>
      </c>
      <c r="B68" s="50">
        <f t="shared" si="16"/>
        <v>0</v>
      </c>
      <c r="C68" s="50">
        <f>IF(FH!$C$2&gt;0,FH!A68/FH!$C$2,0)</f>
        <v>0</v>
      </c>
      <c r="D68" s="50">
        <f>IF(hist!$D$2&gt;0,hist!B68/hist!$D$2,0)</f>
        <v>0</v>
      </c>
      <c r="E68" s="50">
        <f t="shared" si="17"/>
        <v>1.191292122966256E-5</v>
      </c>
      <c r="F68">
        <f t="shared" ref="F68:F131" si="21">F67+1</f>
        <v>66</v>
      </c>
      <c r="G68" s="50" t="str">
        <f>IF(FT!A68&lt;&gt;"",FT!A68*10,"")</f>
        <v/>
      </c>
      <c r="H68" s="50" t="str">
        <f>IF(FT!B68&lt;&gt;"",FT!B68*100,"")</f>
        <v/>
      </c>
      <c r="I68" s="50" t="str">
        <f t="shared" si="18"/>
        <v/>
      </c>
      <c r="J68" t="str">
        <f>IF(FT!B68&lt;&gt;"",FT!E68,"")</f>
        <v/>
      </c>
      <c r="K68" t="str">
        <f>IF(FT!B68&lt;&gt;"",IF(FT!C68&lt;&gt;"",FT!C68,F68/$M$3*$M$4),"")</f>
        <v/>
      </c>
      <c r="Y68" s="75" t="str">
        <f t="shared" si="19"/>
        <v/>
      </c>
    </row>
    <row r="69" spans="1:25" ht="16.5" customHeight="1">
      <c r="A69" s="50">
        <f t="shared" si="20"/>
        <v>67</v>
      </c>
      <c r="B69" s="50">
        <f t="shared" si="16"/>
        <v>0</v>
      </c>
      <c r="C69" s="50">
        <f>IF(FH!$C$2&gt;0,FH!A69/FH!$C$2,0)</f>
        <v>0</v>
      </c>
      <c r="D69" s="50">
        <f>IF(hist!$D$2&gt;0,hist!B69/hist!$D$2,0)</f>
        <v>0</v>
      </c>
      <c r="E69" s="50">
        <f t="shared" si="17"/>
        <v>1.191292122966256E-5</v>
      </c>
      <c r="F69">
        <f t="shared" si="21"/>
        <v>67</v>
      </c>
      <c r="G69" s="50" t="str">
        <f>IF(FT!A69&lt;&gt;"",FT!A69*10,"")</f>
        <v/>
      </c>
      <c r="H69" s="50" t="str">
        <f>IF(FT!B69&lt;&gt;"",FT!B69*100,"")</f>
        <v/>
      </c>
      <c r="I69" s="50" t="str">
        <f t="shared" si="18"/>
        <v/>
      </c>
      <c r="J69" t="str">
        <f>IF(FT!B69&lt;&gt;"",FT!E69,"")</f>
        <v/>
      </c>
      <c r="K69" t="str">
        <f>IF(FT!B69&lt;&gt;"",IF(FT!C69&lt;&gt;"",FT!C69,F69/$M$3*$M$4),"")</f>
        <v/>
      </c>
      <c r="Y69" s="75" t="str">
        <f t="shared" si="19"/>
        <v/>
      </c>
    </row>
    <row r="70" spans="1:25">
      <c r="A70" s="50">
        <f t="shared" si="20"/>
        <v>68</v>
      </c>
      <c r="B70" s="50">
        <f t="shared" si="16"/>
        <v>0</v>
      </c>
      <c r="C70" s="50">
        <f>IF(FH!$C$2&gt;0,FH!A70/FH!$C$2,0)</f>
        <v>0</v>
      </c>
      <c r="D70" s="50">
        <f>IF(hist!$D$2&gt;0,hist!B70/hist!$D$2,0)</f>
        <v>0</v>
      </c>
      <c r="E70" s="50">
        <f t="shared" si="17"/>
        <v>1.191292122966256E-5</v>
      </c>
      <c r="F70">
        <f t="shared" si="21"/>
        <v>68</v>
      </c>
      <c r="G70" s="50" t="str">
        <f>IF(FT!A70&lt;&gt;"",FT!A70*10,"")</f>
        <v/>
      </c>
      <c r="H70" s="50" t="str">
        <f>IF(FT!B70&lt;&gt;"",FT!B70*100,"")</f>
        <v/>
      </c>
      <c r="I70" s="50" t="str">
        <f t="shared" si="18"/>
        <v/>
      </c>
      <c r="J70" t="str">
        <f>IF(FT!B70&lt;&gt;"",FT!E70,"")</f>
        <v/>
      </c>
      <c r="K70" t="str">
        <f>IF(FT!B70&lt;&gt;"",IF(FT!C70&lt;&gt;"",FT!C70,F70/$M$3*$M$4),"")</f>
        <v/>
      </c>
      <c r="Y70" s="75" t="str">
        <f t="shared" si="19"/>
        <v/>
      </c>
    </row>
    <row r="71" spans="1:25">
      <c r="A71" s="50">
        <f t="shared" si="20"/>
        <v>69</v>
      </c>
      <c r="B71" s="50">
        <f t="shared" si="16"/>
        <v>0</v>
      </c>
      <c r="C71" s="50">
        <f>IF(FH!$C$2&gt;0,FH!A71/FH!$C$2,0)</f>
        <v>0</v>
      </c>
      <c r="D71" s="50">
        <f>IF(hist!$D$2&gt;0,hist!B71/hist!$D$2,0)</f>
        <v>0</v>
      </c>
      <c r="E71" s="50">
        <f t="shared" si="17"/>
        <v>1.191292122966256E-5</v>
      </c>
      <c r="F71">
        <f t="shared" si="21"/>
        <v>69</v>
      </c>
      <c r="G71" s="50" t="str">
        <f>IF(FT!A71&lt;&gt;"",FT!A71*10,"")</f>
        <v/>
      </c>
      <c r="H71" s="50" t="str">
        <f>IF(FT!B71&lt;&gt;"",FT!B71*100,"")</f>
        <v/>
      </c>
      <c r="I71" s="50" t="str">
        <f t="shared" si="18"/>
        <v/>
      </c>
      <c r="J71" t="str">
        <f>IF(FT!B71&lt;&gt;"",FT!E71,"")</f>
        <v/>
      </c>
      <c r="K71" t="str">
        <f>IF(FT!B71&lt;&gt;"",IF(FT!C71&lt;&gt;"",FT!C71,F71/$M$3*$M$4),"")</f>
        <v/>
      </c>
      <c r="Y71" s="75" t="str">
        <f t="shared" si="19"/>
        <v/>
      </c>
    </row>
    <row r="72" spans="1:25">
      <c r="A72" s="50">
        <f t="shared" si="20"/>
        <v>70</v>
      </c>
      <c r="B72" s="50">
        <f t="shared" si="16"/>
        <v>0</v>
      </c>
      <c r="C72" s="50">
        <f>IF(FH!$C$2&gt;0,FH!A72/FH!$C$2,0)</f>
        <v>0</v>
      </c>
      <c r="D72" s="50">
        <f>IF(hist!$D$2&gt;0,hist!B72/hist!$D$2,0)</f>
        <v>0</v>
      </c>
      <c r="E72" s="50">
        <f t="shared" si="17"/>
        <v>1.191292122966256E-5</v>
      </c>
      <c r="F72">
        <f t="shared" si="21"/>
        <v>70</v>
      </c>
      <c r="G72" s="50" t="str">
        <f>IF(FT!A72&lt;&gt;"",FT!A72*10,"")</f>
        <v/>
      </c>
      <c r="H72" s="50" t="str">
        <f>IF(FT!B72&lt;&gt;"",FT!B72*100,"")</f>
        <v/>
      </c>
      <c r="I72" s="50" t="str">
        <f t="shared" si="18"/>
        <v/>
      </c>
      <c r="J72" t="str">
        <f>IF(FT!B72&lt;&gt;"",FT!E72,"")</f>
        <v/>
      </c>
      <c r="K72" t="str">
        <f>IF(FT!B72&lt;&gt;"",IF(FT!C72&lt;&gt;"",FT!C72,F72/$M$3*$M$4),"")</f>
        <v/>
      </c>
      <c r="Y72" s="75" t="str">
        <f t="shared" si="19"/>
        <v/>
      </c>
    </row>
    <row r="73" spans="1:25">
      <c r="A73" s="50">
        <f t="shared" si="20"/>
        <v>71</v>
      </c>
      <c r="B73" s="50">
        <f t="shared" si="16"/>
        <v>0</v>
      </c>
      <c r="C73" s="50">
        <f>IF(FH!$C$2&gt;0,FH!A73/FH!$C$2,0)</f>
        <v>0</v>
      </c>
      <c r="D73" s="50">
        <f>IF(hist!$D$2&gt;0,hist!B73/hist!$D$2,0)</f>
        <v>0</v>
      </c>
      <c r="E73" s="50">
        <f t="shared" si="17"/>
        <v>1.191292122966256E-5</v>
      </c>
      <c r="F73">
        <f t="shared" si="21"/>
        <v>71</v>
      </c>
      <c r="G73" s="50" t="str">
        <f>IF(FT!A73&lt;&gt;"",FT!A73*10,"")</f>
        <v/>
      </c>
      <c r="H73" s="50" t="str">
        <f>IF(FT!B73&lt;&gt;"",FT!B73*100,"")</f>
        <v/>
      </c>
      <c r="I73" s="50" t="str">
        <f t="shared" si="18"/>
        <v/>
      </c>
      <c r="J73" t="str">
        <f>IF(FT!B73&lt;&gt;"",FT!E73,"")</f>
        <v/>
      </c>
      <c r="K73" t="str">
        <f>IF(FT!B73&lt;&gt;"",IF(FT!C73&lt;&gt;"",FT!C73,F73/$M$3*$M$4),"")</f>
        <v/>
      </c>
      <c r="Y73" s="75" t="str">
        <f t="shared" si="19"/>
        <v/>
      </c>
    </row>
    <row r="74" spans="1:25">
      <c r="A74" s="50">
        <f t="shared" si="20"/>
        <v>72</v>
      </c>
      <c r="B74" s="50">
        <f t="shared" si="16"/>
        <v>0</v>
      </c>
      <c r="C74" s="50">
        <f>IF(FH!$C$2&gt;0,FH!A74/FH!$C$2,0)</f>
        <v>0</v>
      </c>
      <c r="D74" s="50">
        <f>IF(hist!$D$2&gt;0,hist!B74/hist!$D$2,0)</f>
        <v>0</v>
      </c>
      <c r="E74" s="50">
        <f t="shared" si="17"/>
        <v>1.191292122966256E-5</v>
      </c>
      <c r="F74">
        <f t="shared" si="21"/>
        <v>72</v>
      </c>
      <c r="G74" s="50" t="str">
        <f>IF(FT!A74&lt;&gt;"",FT!A74*10,"")</f>
        <v/>
      </c>
      <c r="H74" s="50" t="str">
        <f>IF(FT!B74&lt;&gt;"",FT!B74*100,"")</f>
        <v/>
      </c>
      <c r="I74" s="50" t="str">
        <f t="shared" si="18"/>
        <v/>
      </c>
      <c r="J74" t="str">
        <f>IF(FT!B74&lt;&gt;"",FT!E74,"")</f>
        <v/>
      </c>
      <c r="K74" t="str">
        <f>IF(FT!B74&lt;&gt;"",IF(FT!C74&lt;&gt;"",FT!C74,F74/$M$3*$M$4),"")</f>
        <v/>
      </c>
      <c r="Y74" s="75" t="str">
        <f t="shared" si="19"/>
        <v/>
      </c>
    </row>
    <row r="75" spans="1:25">
      <c r="A75" s="50">
        <f t="shared" si="20"/>
        <v>73</v>
      </c>
      <c r="B75" s="50">
        <f t="shared" si="16"/>
        <v>0</v>
      </c>
      <c r="C75" s="50">
        <f>IF(FH!$C$2&gt;0,FH!A75/FH!$C$2,0)</f>
        <v>0</v>
      </c>
      <c r="D75" s="50">
        <f>IF(hist!$D$2&gt;0,hist!B75/hist!$D$2,0)</f>
        <v>0</v>
      </c>
      <c r="E75" s="50">
        <f t="shared" si="17"/>
        <v>1.191292122966256E-5</v>
      </c>
      <c r="F75">
        <f t="shared" si="21"/>
        <v>73</v>
      </c>
      <c r="G75" s="50" t="str">
        <f>IF(FT!A75&lt;&gt;"",FT!A75*10,"")</f>
        <v/>
      </c>
      <c r="H75" s="50" t="str">
        <f>IF(FT!B75&lt;&gt;"",FT!B75*100,"")</f>
        <v/>
      </c>
      <c r="I75" s="50" t="str">
        <f t="shared" si="18"/>
        <v/>
      </c>
      <c r="J75" t="str">
        <f>IF(FT!B75&lt;&gt;"",FT!E75,"")</f>
        <v/>
      </c>
      <c r="K75" t="str">
        <f>IF(FT!B75&lt;&gt;"",IF(FT!C75&lt;&gt;"",FT!C75,F75/$M$3*$M$4),"")</f>
        <v/>
      </c>
      <c r="Y75" s="75" t="str">
        <f t="shared" si="19"/>
        <v/>
      </c>
    </row>
    <row r="76" spans="1:25">
      <c r="A76" s="50">
        <f t="shared" si="20"/>
        <v>74</v>
      </c>
      <c r="B76" s="50">
        <f t="shared" si="16"/>
        <v>0</v>
      </c>
      <c r="C76" s="50">
        <f>IF(FH!$C$2&gt;0,FH!A76/FH!$C$2,0)</f>
        <v>0</v>
      </c>
      <c r="D76" s="50">
        <f>IF(hist!$D$2&gt;0,hist!B76/hist!$D$2,0)</f>
        <v>0</v>
      </c>
      <c r="E76" s="50">
        <f t="shared" si="17"/>
        <v>1.191292122966256E-5</v>
      </c>
      <c r="F76">
        <f t="shared" si="21"/>
        <v>74</v>
      </c>
      <c r="G76" s="50" t="str">
        <f>IF(FT!A76&lt;&gt;"",FT!A76*10,"")</f>
        <v/>
      </c>
      <c r="H76" s="50" t="str">
        <f>IF(FT!B76&lt;&gt;"",FT!B76*100,"")</f>
        <v/>
      </c>
      <c r="I76" s="50" t="str">
        <f t="shared" si="18"/>
        <v/>
      </c>
      <c r="J76" t="str">
        <f>IF(FT!B76&lt;&gt;"",FT!E76,"")</f>
        <v/>
      </c>
      <c r="K76" t="str">
        <f>IF(FT!B76&lt;&gt;"",IF(FT!C76&lt;&gt;"",FT!C76,F76/$M$3*$M$4),"")</f>
        <v/>
      </c>
      <c r="Y76" s="75" t="str">
        <f t="shared" si="19"/>
        <v/>
      </c>
    </row>
    <row r="77" spans="1:25">
      <c r="A77" s="50">
        <f t="shared" si="20"/>
        <v>75</v>
      </c>
      <c r="B77" s="50">
        <f t="shared" si="16"/>
        <v>0</v>
      </c>
      <c r="C77" s="50">
        <f>IF(FH!$C$2&gt;0,FH!A77/FH!$C$2,0)</f>
        <v>0</v>
      </c>
      <c r="D77" s="50">
        <f>IF(hist!$D$2&gt;0,hist!B77/hist!$D$2,0)</f>
        <v>0</v>
      </c>
      <c r="E77" s="50">
        <f t="shared" si="17"/>
        <v>1.191292122966256E-5</v>
      </c>
      <c r="F77">
        <f t="shared" si="21"/>
        <v>75</v>
      </c>
      <c r="G77" s="50" t="str">
        <f>IF(FT!A77&lt;&gt;"",FT!A77*10,"")</f>
        <v/>
      </c>
      <c r="H77" s="50" t="str">
        <f>IF(FT!B77&lt;&gt;"",FT!B77*100,"")</f>
        <v/>
      </c>
      <c r="I77" s="50" t="str">
        <f t="shared" si="18"/>
        <v/>
      </c>
      <c r="J77" t="str">
        <f>IF(FT!B77&lt;&gt;"",FT!E77,"")</f>
        <v/>
      </c>
      <c r="K77" t="str">
        <f>IF(FT!B77&lt;&gt;"",IF(FT!C77&lt;&gt;"",FT!C77,F77/$M$3*$M$4),"")</f>
        <v/>
      </c>
      <c r="Y77" s="75" t="str">
        <f t="shared" si="19"/>
        <v/>
      </c>
    </row>
    <row r="78" spans="1:25" ht="16.5" customHeight="1">
      <c r="A78" s="50">
        <f t="shared" si="20"/>
        <v>76</v>
      </c>
      <c r="B78" s="50">
        <f t="shared" si="16"/>
        <v>0</v>
      </c>
      <c r="C78" s="50">
        <f>IF(FH!$C$2&gt;0,FH!A78/FH!$C$2,0)</f>
        <v>0</v>
      </c>
      <c r="D78" s="50">
        <f>IF(hist!$D$2&gt;0,hist!B78/hist!$D$2,0)</f>
        <v>0</v>
      </c>
      <c r="E78" s="50">
        <f t="shared" si="17"/>
        <v>1.191292122966256E-5</v>
      </c>
      <c r="F78">
        <f t="shared" si="21"/>
        <v>76</v>
      </c>
      <c r="G78" s="50" t="str">
        <f>IF(FT!A78&lt;&gt;"",FT!A78*10,"")</f>
        <v/>
      </c>
      <c r="H78" s="50" t="str">
        <f>IF(FT!B78&lt;&gt;"",FT!B78*100,"")</f>
        <v/>
      </c>
      <c r="I78" s="50" t="str">
        <f t="shared" si="18"/>
        <v/>
      </c>
      <c r="J78" t="str">
        <f>IF(FT!B78&lt;&gt;"",FT!E78,"")</f>
        <v/>
      </c>
      <c r="K78" t="str">
        <f>IF(FT!B78&lt;&gt;"",IF(FT!C78&lt;&gt;"",FT!C78,F78/$M$3*$M$4),"")</f>
        <v/>
      </c>
      <c r="Y78" s="75" t="str">
        <f t="shared" si="19"/>
        <v/>
      </c>
    </row>
    <row r="79" spans="1:25" ht="16.5" customHeight="1">
      <c r="A79" s="50">
        <f t="shared" si="20"/>
        <v>77</v>
      </c>
      <c r="B79" s="50">
        <f t="shared" si="16"/>
        <v>0</v>
      </c>
      <c r="C79" s="50">
        <f>IF(FH!$C$2&gt;0,FH!A79/FH!$C$2,0)</f>
        <v>0</v>
      </c>
      <c r="D79" s="50">
        <f>IF(hist!$D$2&gt;0,hist!B79/hist!$D$2,0)</f>
        <v>0</v>
      </c>
      <c r="E79" s="50">
        <f t="shared" si="17"/>
        <v>1.191292122966256E-5</v>
      </c>
      <c r="F79">
        <f t="shared" si="21"/>
        <v>77</v>
      </c>
      <c r="G79" s="50" t="str">
        <f>IF(FT!A79&lt;&gt;"",FT!A79*10,"")</f>
        <v/>
      </c>
      <c r="H79" s="50" t="str">
        <f>IF(FT!B79&lt;&gt;"",FT!B79*100,"")</f>
        <v/>
      </c>
      <c r="I79" s="50" t="str">
        <f t="shared" si="18"/>
        <v/>
      </c>
      <c r="J79" t="str">
        <f>IF(FT!B79&lt;&gt;"",FT!E79,"")</f>
        <v/>
      </c>
      <c r="K79" t="str">
        <f>IF(FT!B79&lt;&gt;"",IF(FT!C79&lt;&gt;"",FT!C79,F79/$M$3*$M$4),"")</f>
        <v/>
      </c>
      <c r="Y79" s="75" t="str">
        <f t="shared" si="19"/>
        <v/>
      </c>
    </row>
    <row r="80" spans="1:25" ht="16.5" customHeight="1">
      <c r="A80" s="50">
        <f t="shared" si="20"/>
        <v>78</v>
      </c>
      <c r="B80" s="50">
        <f t="shared" si="16"/>
        <v>0</v>
      </c>
      <c r="C80" s="50">
        <f>IF(FH!$C$2&gt;0,FH!A80/FH!$C$2,0)</f>
        <v>0</v>
      </c>
      <c r="D80" s="50">
        <f>IF(hist!$D$2&gt;0,hist!B80/hist!$D$2,0)</f>
        <v>0</v>
      </c>
      <c r="E80" s="50">
        <f t="shared" si="17"/>
        <v>1.191292122966256E-5</v>
      </c>
      <c r="F80">
        <f t="shared" si="21"/>
        <v>78</v>
      </c>
      <c r="G80" s="50" t="str">
        <f>IF(FT!A80&lt;&gt;"",FT!A80*10,"")</f>
        <v/>
      </c>
      <c r="H80" s="50" t="str">
        <f>IF(FT!B80&lt;&gt;"",FT!B80*100,"")</f>
        <v/>
      </c>
      <c r="I80" s="50" t="str">
        <f t="shared" si="18"/>
        <v/>
      </c>
      <c r="J80" t="str">
        <f>IF(FT!B80&lt;&gt;"",FT!E80,"")</f>
        <v/>
      </c>
      <c r="K80" t="str">
        <f>IF(FT!B80&lt;&gt;"",IF(FT!C80&lt;&gt;"",FT!C80,F80/$M$3*$M$4),"")</f>
        <v/>
      </c>
      <c r="Y80" s="75" t="str">
        <f t="shared" si="19"/>
        <v/>
      </c>
    </row>
    <row r="81" spans="1:25" ht="16.5" customHeight="1">
      <c r="A81" s="50">
        <f t="shared" si="20"/>
        <v>79</v>
      </c>
      <c r="B81" s="50">
        <f t="shared" si="16"/>
        <v>0</v>
      </c>
      <c r="C81" s="50">
        <f>IF(FH!$C$2&gt;0,FH!A81/FH!$C$2,0)</f>
        <v>0</v>
      </c>
      <c r="D81" s="50">
        <f>IF(hist!$D$2&gt;0,hist!B81/hist!$D$2,0)</f>
        <v>0</v>
      </c>
      <c r="E81" s="50">
        <f t="shared" si="17"/>
        <v>1.191292122966256E-5</v>
      </c>
      <c r="F81">
        <f t="shared" si="21"/>
        <v>79</v>
      </c>
      <c r="G81" s="50" t="str">
        <f>IF(FT!A81&lt;&gt;"",FT!A81*10,"")</f>
        <v/>
      </c>
      <c r="H81" s="50" t="str">
        <f>IF(FT!B81&lt;&gt;"",FT!B81*100,"")</f>
        <v/>
      </c>
      <c r="I81" s="50" t="str">
        <f t="shared" si="18"/>
        <v/>
      </c>
      <c r="J81" t="str">
        <f>IF(FT!B81&lt;&gt;"",FT!E81,"")</f>
        <v/>
      </c>
      <c r="K81" t="str">
        <f>IF(FT!B81&lt;&gt;"",IF(FT!C81&lt;&gt;"",FT!C81,F81/$M$3*$M$4),"")</f>
        <v/>
      </c>
      <c r="Y81" s="75" t="str">
        <f t="shared" si="19"/>
        <v/>
      </c>
    </row>
    <row r="82" spans="1:25" ht="16.5" customHeight="1">
      <c r="A82" s="50">
        <f t="shared" si="20"/>
        <v>80</v>
      </c>
      <c r="B82" s="50">
        <f t="shared" si="16"/>
        <v>0</v>
      </c>
      <c r="C82" s="50">
        <f>IF(FH!$C$2&gt;0,FH!A82/FH!$C$2,0)</f>
        <v>0</v>
      </c>
      <c r="D82" s="50">
        <f>IF(hist!$D$2&gt;0,hist!B82/hist!$D$2,0)</f>
        <v>0</v>
      </c>
      <c r="E82" s="50">
        <f t="shared" si="17"/>
        <v>1.191292122966256E-5</v>
      </c>
      <c r="F82">
        <f t="shared" si="21"/>
        <v>80</v>
      </c>
      <c r="G82" s="50" t="str">
        <f>IF(FT!A82&lt;&gt;"",FT!A82*10,"")</f>
        <v/>
      </c>
      <c r="H82" s="50" t="str">
        <f>IF(FT!B82&lt;&gt;"",FT!B82*100,"")</f>
        <v/>
      </c>
      <c r="I82" s="50" t="str">
        <f t="shared" si="18"/>
        <v/>
      </c>
      <c r="J82" t="str">
        <f>IF(FT!B82&lt;&gt;"",FT!E82,"")</f>
        <v/>
      </c>
      <c r="K82" t="str">
        <f>IF(FT!B82&lt;&gt;"",IF(FT!C82&lt;&gt;"",FT!C82,F82/$M$3*$M$4),"")</f>
        <v/>
      </c>
      <c r="Y82" s="75" t="str">
        <f t="shared" si="19"/>
        <v/>
      </c>
    </row>
    <row r="83" spans="1:25" ht="16.5" customHeight="1">
      <c r="A83" s="50">
        <f t="shared" si="20"/>
        <v>81</v>
      </c>
      <c r="B83" s="50">
        <f t="shared" si="16"/>
        <v>0</v>
      </c>
      <c r="C83" s="50">
        <f>IF(FH!$C$2&gt;0,FH!A83/FH!$C$2,0)</f>
        <v>0</v>
      </c>
      <c r="D83" s="50">
        <f>IF(hist!$D$2&gt;0,hist!B83/hist!$D$2,0)</f>
        <v>0</v>
      </c>
      <c r="E83" s="50">
        <f t="shared" si="17"/>
        <v>1.191292122966256E-5</v>
      </c>
      <c r="F83">
        <f t="shared" si="21"/>
        <v>81</v>
      </c>
      <c r="G83" s="50" t="str">
        <f>IF(FT!A83&lt;&gt;"",FT!A83*10,"")</f>
        <v/>
      </c>
      <c r="H83" s="50" t="str">
        <f>IF(FT!B83&lt;&gt;"",FT!B83*100,"")</f>
        <v/>
      </c>
      <c r="I83" s="50" t="str">
        <f t="shared" si="18"/>
        <v/>
      </c>
      <c r="J83" t="str">
        <f>IF(FT!B83&lt;&gt;"",FT!E83,"")</f>
        <v/>
      </c>
      <c r="K83" t="str">
        <f>IF(FT!B83&lt;&gt;"",IF(FT!C83&lt;&gt;"",FT!C83,F83/$M$3*$M$4),"")</f>
        <v/>
      </c>
      <c r="Y83" s="75" t="str">
        <f t="shared" si="19"/>
        <v/>
      </c>
    </row>
    <row r="84" spans="1:25" ht="16.5" customHeight="1">
      <c r="A84" s="50">
        <f t="shared" si="20"/>
        <v>82</v>
      </c>
      <c r="B84" s="50">
        <f t="shared" si="16"/>
        <v>0</v>
      </c>
      <c r="C84" s="50">
        <f>IF(FH!$C$2&gt;0,FH!A84/FH!$C$2,0)</f>
        <v>0</v>
      </c>
      <c r="D84" s="50">
        <f>IF(hist!$D$2&gt;0,hist!B84/hist!$D$2,0)</f>
        <v>0</v>
      </c>
      <c r="E84" s="50">
        <f t="shared" si="17"/>
        <v>1.191292122966256E-5</v>
      </c>
      <c r="F84">
        <f t="shared" si="21"/>
        <v>82</v>
      </c>
      <c r="G84" s="50" t="str">
        <f>IF(FT!A84&lt;&gt;"",FT!A84*10,"")</f>
        <v/>
      </c>
      <c r="H84" s="50" t="str">
        <f>IF(FT!B84&lt;&gt;"",FT!B84*100,"")</f>
        <v/>
      </c>
      <c r="I84" s="50" t="str">
        <f t="shared" si="18"/>
        <v/>
      </c>
      <c r="J84" t="str">
        <f>IF(FT!B84&lt;&gt;"",FT!E84,"")</f>
        <v/>
      </c>
      <c r="K84" t="str">
        <f>IF(FT!B84&lt;&gt;"",IF(FT!C84&lt;&gt;"",FT!C84,F84/$M$3*$M$4),"")</f>
        <v/>
      </c>
      <c r="Y84" s="75" t="str">
        <f t="shared" si="19"/>
        <v/>
      </c>
    </row>
    <row r="85" spans="1:25" ht="16.5" customHeight="1">
      <c r="A85" s="50">
        <f t="shared" si="20"/>
        <v>83</v>
      </c>
      <c r="B85" s="50">
        <f t="shared" si="16"/>
        <v>0</v>
      </c>
      <c r="C85" s="50">
        <f>IF(FH!$C$2&gt;0,FH!A85/FH!$C$2,0)</f>
        <v>0</v>
      </c>
      <c r="D85" s="50">
        <f>IF(hist!$D$2&gt;0,hist!B85/hist!$D$2,0)</f>
        <v>0</v>
      </c>
      <c r="E85" s="50">
        <f t="shared" si="17"/>
        <v>1.191292122966256E-5</v>
      </c>
      <c r="F85">
        <f t="shared" si="21"/>
        <v>83</v>
      </c>
      <c r="G85" s="50" t="str">
        <f>IF(FT!A85&lt;&gt;"",FT!A85*10,"")</f>
        <v/>
      </c>
      <c r="H85" s="50" t="str">
        <f>IF(FT!B85&lt;&gt;"",FT!B85*100,"")</f>
        <v/>
      </c>
      <c r="I85" s="50" t="str">
        <f t="shared" si="18"/>
        <v/>
      </c>
      <c r="J85" t="str">
        <f>IF(FT!B85&lt;&gt;"",FT!E85,"")</f>
        <v/>
      </c>
      <c r="K85" t="str">
        <f>IF(FT!B85&lt;&gt;"",IF(FT!C85&lt;&gt;"",FT!C85,F85/$M$3*$M$4),"")</f>
        <v/>
      </c>
      <c r="Y85" s="75" t="str">
        <f t="shared" si="19"/>
        <v/>
      </c>
    </row>
    <row r="86" spans="1:25" ht="16.5" customHeight="1">
      <c r="A86" s="50">
        <f t="shared" si="20"/>
        <v>84</v>
      </c>
      <c r="B86" s="50">
        <f t="shared" si="16"/>
        <v>0</v>
      </c>
      <c r="C86" s="50">
        <f>IF(FH!$C$2&gt;0,FH!A86/FH!$C$2,0)</f>
        <v>0</v>
      </c>
      <c r="D86" s="50">
        <f>IF(hist!$D$2&gt;0,hist!B86/hist!$D$2,0)</f>
        <v>0</v>
      </c>
      <c r="E86" s="50">
        <f t="shared" si="17"/>
        <v>1.191292122966256E-5</v>
      </c>
      <c r="F86">
        <f t="shared" si="21"/>
        <v>84</v>
      </c>
      <c r="G86" s="50" t="str">
        <f>IF(FT!A86&lt;&gt;"",FT!A86*10,"")</f>
        <v/>
      </c>
      <c r="H86" s="50" t="str">
        <f>IF(FT!B86&lt;&gt;"",FT!B86*100,"")</f>
        <v/>
      </c>
      <c r="I86" s="50" t="str">
        <f t="shared" si="18"/>
        <v/>
      </c>
      <c r="J86" t="str">
        <f>IF(FT!B86&lt;&gt;"",FT!E86,"")</f>
        <v/>
      </c>
      <c r="K86" t="str">
        <f>IF(FT!B86&lt;&gt;"",IF(FT!C86&lt;&gt;"",FT!C86,F86/$M$3*$M$4),"")</f>
        <v/>
      </c>
      <c r="Y86" s="75" t="str">
        <f t="shared" si="19"/>
        <v/>
      </c>
    </row>
    <row r="87" spans="1:25" ht="16.5" customHeight="1">
      <c r="A87" s="50">
        <f t="shared" si="20"/>
        <v>85</v>
      </c>
      <c r="B87" s="50">
        <f t="shared" si="16"/>
        <v>0</v>
      </c>
      <c r="C87" s="50">
        <f>IF(FH!$C$2&gt;0,FH!A87/FH!$C$2,0)</f>
        <v>0</v>
      </c>
      <c r="D87" s="50">
        <f>IF(hist!$D$2&gt;0,hist!B87/hist!$D$2,0)</f>
        <v>0</v>
      </c>
      <c r="E87" s="50">
        <f t="shared" si="17"/>
        <v>1.191292122966256E-5</v>
      </c>
      <c r="F87">
        <f t="shared" si="21"/>
        <v>85</v>
      </c>
      <c r="G87" s="50" t="str">
        <f>IF(FT!A87&lt;&gt;"",FT!A87*10,"")</f>
        <v/>
      </c>
      <c r="H87" s="50" t="str">
        <f>IF(FT!B87&lt;&gt;"",FT!B87*100,"")</f>
        <v/>
      </c>
      <c r="I87" s="50" t="str">
        <f t="shared" si="18"/>
        <v/>
      </c>
      <c r="J87" t="str">
        <f>IF(FT!B87&lt;&gt;"",FT!E87,"")</f>
        <v/>
      </c>
      <c r="K87" t="str">
        <f>IF(FT!B87&lt;&gt;"",IF(FT!C87&lt;&gt;"",FT!C87,F87/$M$3*$M$4),"")</f>
        <v/>
      </c>
      <c r="Y87" s="75" t="str">
        <f t="shared" si="19"/>
        <v/>
      </c>
    </row>
    <row r="88" spans="1:25" ht="16.5" customHeight="1">
      <c r="A88" s="50">
        <f t="shared" si="20"/>
        <v>86</v>
      </c>
      <c r="B88" s="50">
        <f t="shared" si="16"/>
        <v>0</v>
      </c>
      <c r="C88" s="50">
        <f>IF(FH!$C$2&gt;0,FH!A88/FH!$C$2,0)</f>
        <v>0</v>
      </c>
      <c r="D88" s="50">
        <f>IF(hist!$D$2&gt;0,hist!B88/hist!$D$2,0)</f>
        <v>0</v>
      </c>
      <c r="E88" s="50">
        <f t="shared" si="17"/>
        <v>1.191292122966256E-5</v>
      </c>
      <c r="F88">
        <f t="shared" si="21"/>
        <v>86</v>
      </c>
      <c r="G88" s="50" t="str">
        <f>IF(FT!A88&lt;&gt;"",FT!A88*10,"")</f>
        <v/>
      </c>
      <c r="H88" s="50" t="str">
        <f>IF(FT!B88&lt;&gt;"",FT!B88*100,"")</f>
        <v/>
      </c>
      <c r="I88" s="50" t="str">
        <f t="shared" si="18"/>
        <v/>
      </c>
      <c r="J88" t="str">
        <f>IF(FT!B88&lt;&gt;"",FT!E88,"")</f>
        <v/>
      </c>
      <c r="K88" t="str">
        <f>IF(FT!B88&lt;&gt;"",IF(FT!C88&lt;&gt;"",FT!C88,F88/$M$3*$M$4),"")</f>
        <v/>
      </c>
      <c r="Y88" s="75" t="str">
        <f t="shared" si="19"/>
        <v/>
      </c>
    </row>
    <row r="89" spans="1:25" ht="16.5" customHeight="1">
      <c r="A89" s="50">
        <f t="shared" si="20"/>
        <v>87</v>
      </c>
      <c r="B89" s="50">
        <f t="shared" si="16"/>
        <v>0</v>
      </c>
      <c r="C89" s="50">
        <f>IF(FH!$C$2&gt;0,FH!A89/FH!$C$2,0)</f>
        <v>0</v>
      </c>
      <c r="D89" s="50">
        <f>IF(hist!$D$2&gt;0,hist!B89/hist!$D$2,0)</f>
        <v>0</v>
      </c>
      <c r="E89" s="50">
        <f t="shared" si="17"/>
        <v>1.191292122966256E-5</v>
      </c>
      <c r="F89">
        <f t="shared" si="21"/>
        <v>87</v>
      </c>
      <c r="G89" s="50" t="str">
        <f>IF(FT!A89&lt;&gt;"",FT!A89*10,"")</f>
        <v/>
      </c>
      <c r="H89" s="50" t="str">
        <f>IF(FT!B89&lt;&gt;"",FT!B89*100,"")</f>
        <v/>
      </c>
      <c r="I89" s="50" t="str">
        <f t="shared" si="18"/>
        <v/>
      </c>
      <c r="J89" t="str">
        <f>IF(FT!B89&lt;&gt;"",FT!E89,"")</f>
        <v/>
      </c>
      <c r="K89" t="str">
        <f>IF(FT!B89&lt;&gt;"",IF(FT!C89&lt;&gt;"",FT!C89,F89/$M$3*$M$4),"")</f>
        <v/>
      </c>
      <c r="Y89" s="75" t="str">
        <f t="shared" si="19"/>
        <v/>
      </c>
    </row>
    <row r="90" spans="1:25" ht="16.5" customHeight="1">
      <c r="A90" s="50">
        <f t="shared" si="20"/>
        <v>88</v>
      </c>
      <c r="B90" s="50">
        <f t="shared" si="16"/>
        <v>0</v>
      </c>
      <c r="C90" s="50">
        <f>IF(FH!$C$2&gt;0,FH!A90/FH!$C$2,0)</f>
        <v>0</v>
      </c>
      <c r="D90" s="50">
        <f>IF(hist!$D$2&gt;0,hist!B90/hist!$D$2,0)</f>
        <v>0</v>
      </c>
      <c r="E90" s="50">
        <f t="shared" si="17"/>
        <v>1.191292122966256E-5</v>
      </c>
      <c r="F90">
        <f t="shared" si="21"/>
        <v>88</v>
      </c>
      <c r="G90" s="50" t="str">
        <f>IF(FT!A90&lt;&gt;"",FT!A90*10,"")</f>
        <v/>
      </c>
      <c r="H90" s="50" t="str">
        <f>IF(FT!B90&lt;&gt;"",FT!B90*100,"")</f>
        <v/>
      </c>
      <c r="I90" s="50" t="str">
        <f t="shared" si="18"/>
        <v/>
      </c>
      <c r="J90" t="str">
        <f>IF(FT!B90&lt;&gt;"",FT!E90,"")</f>
        <v/>
      </c>
      <c r="K90" t="str">
        <f>IF(FT!B90&lt;&gt;"",IF(FT!C90&lt;&gt;"",FT!C90,F90/$M$3*$M$4),"")</f>
        <v/>
      </c>
      <c r="Y90" s="75" t="str">
        <f t="shared" si="19"/>
        <v/>
      </c>
    </row>
    <row r="91" spans="1:25" ht="16.5" customHeight="1">
      <c r="A91" s="50">
        <f t="shared" si="20"/>
        <v>89</v>
      </c>
      <c r="B91" s="50">
        <f t="shared" si="16"/>
        <v>0</v>
      </c>
      <c r="C91" s="50">
        <f>IF(FH!$C$2&gt;0,FH!A91/FH!$C$2,0)</f>
        <v>0</v>
      </c>
      <c r="D91" s="50">
        <f>IF(hist!$D$2&gt;0,hist!B91/hist!$D$2,0)</f>
        <v>0</v>
      </c>
      <c r="E91" s="50">
        <f t="shared" si="17"/>
        <v>1.191292122966256E-5</v>
      </c>
      <c r="F91">
        <f t="shared" si="21"/>
        <v>89</v>
      </c>
      <c r="G91" s="50" t="str">
        <f>IF(FT!A91&lt;&gt;"",FT!A91*10,"")</f>
        <v/>
      </c>
      <c r="H91" s="50" t="str">
        <f>IF(FT!B91&lt;&gt;"",FT!B91*100,"")</f>
        <v/>
      </c>
      <c r="I91" s="50" t="str">
        <f t="shared" si="18"/>
        <v/>
      </c>
      <c r="J91" t="str">
        <f>IF(FT!B91&lt;&gt;"",FT!E91,"")</f>
        <v/>
      </c>
      <c r="K91" t="str">
        <f>IF(FT!B91&lt;&gt;"",IF(FT!C91&lt;&gt;"",FT!C91,F91/$M$3*$M$4),"")</f>
        <v/>
      </c>
      <c r="Y91" s="75" t="str">
        <f t="shared" si="19"/>
        <v/>
      </c>
    </row>
    <row r="92" spans="1:25" ht="16.5" customHeight="1">
      <c r="A92" s="50">
        <f t="shared" si="20"/>
        <v>90</v>
      </c>
      <c r="B92" s="50">
        <f t="shared" si="16"/>
        <v>0</v>
      </c>
      <c r="C92" s="50">
        <f>IF(FH!$C$2&gt;0,FH!A92/FH!$C$2,0)</f>
        <v>0</v>
      </c>
      <c r="D92" s="50">
        <f>IF(hist!$D$2&gt;0,hist!B92/hist!$D$2,0)</f>
        <v>0</v>
      </c>
      <c r="E92" s="50">
        <f t="shared" si="17"/>
        <v>1.191292122966256E-5</v>
      </c>
      <c r="F92">
        <f t="shared" si="21"/>
        <v>90</v>
      </c>
      <c r="G92" s="50" t="str">
        <f>IF(FT!A92&lt;&gt;"",FT!A92*10,"")</f>
        <v/>
      </c>
      <c r="H92" s="50" t="str">
        <f>IF(FT!B92&lt;&gt;"",FT!B92*100,"")</f>
        <v/>
      </c>
      <c r="I92" s="50" t="str">
        <f t="shared" si="18"/>
        <v/>
      </c>
      <c r="J92" t="str">
        <f>IF(FT!B92&lt;&gt;"",FT!E92,"")</f>
        <v/>
      </c>
      <c r="K92" t="str">
        <f>IF(FT!B92&lt;&gt;"",IF(FT!C92&lt;&gt;"",FT!C92,F92/$M$3*$M$4),"")</f>
        <v/>
      </c>
      <c r="Y92" s="75" t="str">
        <f t="shared" si="19"/>
        <v/>
      </c>
    </row>
    <row r="93" spans="1:25" ht="16.5" customHeight="1">
      <c r="A93" s="50">
        <f t="shared" si="20"/>
        <v>91</v>
      </c>
      <c r="B93" s="50">
        <f t="shared" si="16"/>
        <v>0</v>
      </c>
      <c r="C93" s="50">
        <f>IF(FH!$C$2&gt;0,FH!A93/FH!$C$2,0)</f>
        <v>0</v>
      </c>
      <c r="D93" s="50">
        <f>IF(hist!$D$2&gt;0,hist!B93/hist!$D$2,0)</f>
        <v>0</v>
      </c>
      <c r="E93" s="50">
        <f t="shared" si="17"/>
        <v>1.191292122966256E-5</v>
      </c>
      <c r="F93">
        <f t="shared" si="21"/>
        <v>91</v>
      </c>
      <c r="G93" s="50" t="str">
        <f>IF(FT!A93&lt;&gt;"",FT!A93*10,"")</f>
        <v/>
      </c>
      <c r="H93" s="50" t="str">
        <f>IF(FT!B93&lt;&gt;"",FT!B93*100,"")</f>
        <v/>
      </c>
      <c r="I93" s="50" t="str">
        <f t="shared" si="18"/>
        <v/>
      </c>
      <c r="J93" t="str">
        <f>IF(FT!B93&lt;&gt;"",FT!E93,"")</f>
        <v/>
      </c>
      <c r="K93" t="str">
        <f>IF(FT!B93&lt;&gt;"",IF(FT!C93&lt;&gt;"",FT!C93,F93/$M$3*$M$4),"")</f>
        <v/>
      </c>
      <c r="Y93" s="75" t="str">
        <f t="shared" si="19"/>
        <v/>
      </c>
    </row>
    <row r="94" spans="1:25" ht="16.5" customHeight="1">
      <c r="A94" s="50">
        <f t="shared" si="20"/>
        <v>92</v>
      </c>
      <c r="B94" s="50">
        <f t="shared" si="16"/>
        <v>0</v>
      </c>
      <c r="C94" s="50">
        <f>IF(FH!$C$2&gt;0,FH!A94/FH!$C$2,0)</f>
        <v>0</v>
      </c>
      <c r="D94" s="50">
        <f>IF(hist!$D$2&gt;0,hist!B94/hist!$D$2,0)</f>
        <v>0</v>
      </c>
      <c r="E94" s="50">
        <f t="shared" si="17"/>
        <v>1.191292122966256E-5</v>
      </c>
      <c r="F94">
        <f t="shared" si="21"/>
        <v>92</v>
      </c>
      <c r="G94" s="50" t="str">
        <f>IF(FT!A94&lt;&gt;"",FT!A94*10,"")</f>
        <v/>
      </c>
      <c r="H94" s="50" t="str">
        <f>IF(FT!B94&lt;&gt;"",FT!B94*100,"")</f>
        <v/>
      </c>
      <c r="I94" s="50" t="str">
        <f t="shared" si="18"/>
        <v/>
      </c>
      <c r="J94" t="str">
        <f>IF(FT!B94&lt;&gt;"",FT!E94,"")</f>
        <v/>
      </c>
      <c r="K94" t="str">
        <f>IF(FT!B94&lt;&gt;"",IF(FT!C94&lt;&gt;"",FT!C94,F94/$M$3*$M$4),"")</f>
        <v/>
      </c>
      <c r="Y94" s="75" t="str">
        <f t="shared" si="19"/>
        <v/>
      </c>
    </row>
    <row r="95" spans="1:25" ht="16.5" customHeight="1">
      <c r="A95" s="50">
        <f t="shared" si="20"/>
        <v>93</v>
      </c>
      <c r="B95" s="50">
        <f t="shared" si="16"/>
        <v>0</v>
      </c>
      <c r="C95" s="50">
        <f>IF(FH!$C$2&gt;0,FH!A95/FH!$C$2,0)</f>
        <v>0</v>
      </c>
      <c r="D95" s="50">
        <f>IF(hist!$D$2&gt;0,hist!B95/hist!$D$2,0)</f>
        <v>0</v>
      </c>
      <c r="E95" s="50">
        <f t="shared" si="17"/>
        <v>1.191292122966256E-5</v>
      </c>
      <c r="F95">
        <f t="shared" si="21"/>
        <v>93</v>
      </c>
      <c r="G95" s="50" t="str">
        <f>IF(FT!A95&lt;&gt;"",FT!A95*10,"")</f>
        <v/>
      </c>
      <c r="H95" s="50" t="str">
        <f>IF(FT!B95&lt;&gt;"",FT!B95*100,"")</f>
        <v/>
      </c>
      <c r="I95" s="50" t="str">
        <f t="shared" si="18"/>
        <v/>
      </c>
      <c r="J95" t="str">
        <f>IF(FT!B95&lt;&gt;"",FT!E95,"")</f>
        <v/>
      </c>
      <c r="K95" t="str">
        <f>IF(FT!B95&lt;&gt;"",IF(FT!C95&lt;&gt;"",FT!C95,F95/$M$3*$M$4),"")</f>
        <v/>
      </c>
      <c r="Y95" s="75" t="str">
        <f t="shared" si="19"/>
        <v/>
      </c>
    </row>
    <row r="96" spans="1:25" ht="16.5" customHeight="1">
      <c r="A96" s="50">
        <f t="shared" si="20"/>
        <v>94</v>
      </c>
      <c r="B96" s="50">
        <f t="shared" si="16"/>
        <v>0</v>
      </c>
      <c r="C96" s="50">
        <f>IF(FH!$C$2&gt;0,FH!A96/FH!$C$2,0)</f>
        <v>0</v>
      </c>
      <c r="D96" s="50">
        <f>IF(hist!$D$2&gt;0,hist!B96/hist!$D$2,0)</f>
        <v>0</v>
      </c>
      <c r="E96" s="50">
        <f t="shared" si="17"/>
        <v>1.191292122966256E-5</v>
      </c>
      <c r="F96">
        <f t="shared" si="21"/>
        <v>94</v>
      </c>
      <c r="G96" s="50" t="str">
        <f>IF(FT!A96&lt;&gt;"",FT!A96*10,"")</f>
        <v/>
      </c>
      <c r="H96" s="50" t="str">
        <f>IF(FT!B96&lt;&gt;"",FT!B96*100,"")</f>
        <v/>
      </c>
      <c r="I96" s="50" t="str">
        <f t="shared" si="18"/>
        <v/>
      </c>
      <c r="J96" t="str">
        <f>IF(FT!B96&lt;&gt;"",FT!E96,"")</f>
        <v/>
      </c>
      <c r="K96" t="str">
        <f>IF(FT!B96&lt;&gt;"",IF(FT!C96&lt;&gt;"",FT!C96,F96/$M$3*$M$4),"")</f>
        <v/>
      </c>
      <c r="Y96" s="75" t="str">
        <f t="shared" si="19"/>
        <v/>
      </c>
    </row>
    <row r="97" spans="1:25" ht="16.5" customHeight="1">
      <c r="A97" s="50">
        <f t="shared" si="20"/>
        <v>95</v>
      </c>
      <c r="B97" s="50">
        <f t="shared" si="16"/>
        <v>0</v>
      </c>
      <c r="C97" s="50">
        <f>IF(FH!$C$2&gt;0,FH!A97/FH!$C$2,0)</f>
        <v>0</v>
      </c>
      <c r="D97" s="50">
        <f>IF(hist!$D$2&gt;0,hist!B97/hist!$D$2,0)</f>
        <v>0</v>
      </c>
      <c r="E97" s="50">
        <f t="shared" si="17"/>
        <v>1.191292122966256E-5</v>
      </c>
      <c r="F97">
        <f t="shared" si="21"/>
        <v>95</v>
      </c>
      <c r="G97" s="50" t="str">
        <f>IF(FT!A97&lt;&gt;"",FT!A97*10,"")</f>
        <v/>
      </c>
      <c r="H97" s="50" t="str">
        <f>IF(FT!B97&lt;&gt;"",FT!B97*100,"")</f>
        <v/>
      </c>
      <c r="I97" s="50" t="str">
        <f t="shared" si="18"/>
        <v/>
      </c>
      <c r="J97" t="str">
        <f>IF(FT!B97&lt;&gt;"",FT!E97,"")</f>
        <v/>
      </c>
      <c r="K97" t="str">
        <f>IF(FT!B97&lt;&gt;"",IF(FT!C97&lt;&gt;"",FT!C97,F97/$M$3*$M$4),"")</f>
        <v/>
      </c>
      <c r="Y97" s="75" t="str">
        <f t="shared" si="19"/>
        <v/>
      </c>
    </row>
    <row r="98" spans="1:25" ht="16.5" customHeight="1">
      <c r="A98" s="50">
        <f t="shared" si="20"/>
        <v>96</v>
      </c>
      <c r="B98" s="50">
        <f t="shared" si="16"/>
        <v>0</v>
      </c>
      <c r="C98" s="50">
        <f>IF(FH!$C$2&gt;0,FH!A98/FH!$C$2,0)</f>
        <v>0</v>
      </c>
      <c r="D98" s="50">
        <f>IF(hist!$D$2&gt;0,hist!B98/hist!$D$2,0)</f>
        <v>0</v>
      </c>
      <c r="E98" s="50">
        <f t="shared" si="17"/>
        <v>1.191292122966256E-5</v>
      </c>
      <c r="F98">
        <f t="shared" si="21"/>
        <v>96</v>
      </c>
      <c r="G98" s="50" t="str">
        <f>IF(FT!A98&lt;&gt;"",FT!A98*10,"")</f>
        <v/>
      </c>
      <c r="H98" s="50" t="str">
        <f>IF(FT!B98&lt;&gt;"",FT!B98*100,"")</f>
        <v/>
      </c>
      <c r="I98" s="50" t="str">
        <f t="shared" si="18"/>
        <v/>
      </c>
      <c r="J98" t="str">
        <f>IF(FT!B98&lt;&gt;"",FT!E98,"")</f>
        <v/>
      </c>
      <c r="K98" t="str">
        <f>IF(FT!B98&lt;&gt;"",IF(FT!C98&lt;&gt;"",FT!C98,F98/$M$3*$M$4),"")</f>
        <v/>
      </c>
      <c r="Y98" s="75" t="str">
        <f t="shared" si="19"/>
        <v/>
      </c>
    </row>
    <row r="99" spans="1:25" ht="16.5" customHeight="1">
      <c r="A99" s="50">
        <f t="shared" si="20"/>
        <v>97</v>
      </c>
      <c r="B99" s="50">
        <f t="shared" si="16"/>
        <v>0</v>
      </c>
      <c r="C99" s="50">
        <f>IF(FH!$C$2&gt;0,FH!A99/FH!$C$2,0)</f>
        <v>0</v>
      </c>
      <c r="D99" s="50">
        <f>IF(hist!$D$2&gt;0,hist!B99/hist!$D$2,0)</f>
        <v>0</v>
      </c>
      <c r="E99" s="50">
        <f t="shared" si="17"/>
        <v>1.191292122966256E-5</v>
      </c>
      <c r="F99">
        <f t="shared" si="21"/>
        <v>97</v>
      </c>
      <c r="G99" s="50" t="str">
        <f>IF(FT!A99&lt;&gt;"",FT!A99*10,"")</f>
        <v/>
      </c>
      <c r="H99" s="50" t="str">
        <f>IF(FT!B99&lt;&gt;"",FT!B99*100,"")</f>
        <v/>
      </c>
      <c r="I99" s="50" t="str">
        <f t="shared" si="18"/>
        <v/>
      </c>
      <c r="J99" t="str">
        <f>IF(FT!B99&lt;&gt;"",FT!E99,"")</f>
        <v/>
      </c>
      <c r="K99" t="str">
        <f>IF(FT!B99&lt;&gt;"",IF(FT!C99&lt;&gt;"",FT!C99,F99/$M$3*$M$4),"")</f>
        <v/>
      </c>
      <c r="Y99" s="75" t="str">
        <f t="shared" si="19"/>
        <v/>
      </c>
    </row>
    <row r="100" spans="1:25" ht="16.5" customHeight="1">
      <c r="A100" s="50">
        <f t="shared" si="20"/>
        <v>98</v>
      </c>
      <c r="B100" s="50">
        <f t="shared" si="16"/>
        <v>0</v>
      </c>
      <c r="C100" s="50">
        <f>IF(FH!$C$2&gt;0,FH!A100/FH!$C$2,0)</f>
        <v>0</v>
      </c>
      <c r="D100" s="50">
        <f>IF(hist!$D$2&gt;0,hist!B100/hist!$D$2,0)</f>
        <v>0</v>
      </c>
      <c r="E100" s="50">
        <f t="shared" si="17"/>
        <v>1.191292122966256E-5</v>
      </c>
      <c r="F100">
        <f t="shared" si="21"/>
        <v>98</v>
      </c>
      <c r="G100" s="50" t="str">
        <f>IF(FT!A100&lt;&gt;"",FT!A100*10,"")</f>
        <v/>
      </c>
      <c r="H100" s="50" t="str">
        <f>IF(FT!B100&lt;&gt;"",FT!B100*100,"")</f>
        <v/>
      </c>
      <c r="I100" s="50" t="str">
        <f t="shared" si="18"/>
        <v/>
      </c>
      <c r="J100" t="str">
        <f>IF(FT!B100&lt;&gt;"",FT!E100,"")</f>
        <v/>
      </c>
      <c r="K100" t="str">
        <f>IF(FT!B100&lt;&gt;"",IF(FT!C100&lt;&gt;"",FT!C100,F100/$M$3*$M$4),"")</f>
        <v/>
      </c>
      <c r="Y100" s="75" t="str">
        <f t="shared" si="19"/>
        <v/>
      </c>
    </row>
    <row r="101" spans="1:25" ht="16.5" customHeight="1">
      <c r="A101" s="50">
        <f t="shared" si="20"/>
        <v>99</v>
      </c>
      <c r="B101" s="50">
        <f t="shared" si="16"/>
        <v>0</v>
      </c>
      <c r="C101" s="50">
        <f>IF(FH!$C$2&gt;0,FH!A101/FH!$C$2,0)</f>
        <v>0</v>
      </c>
      <c r="D101" s="50">
        <f>IF(hist!$D$2&gt;0,hist!B101/hist!$D$2,0)</f>
        <v>0</v>
      </c>
      <c r="E101" s="50">
        <f t="shared" si="17"/>
        <v>1.191292122966256E-5</v>
      </c>
      <c r="F101">
        <f t="shared" si="21"/>
        <v>99</v>
      </c>
      <c r="G101" s="50" t="str">
        <f>IF(FT!A101&lt;&gt;"",FT!A101*10,"")</f>
        <v/>
      </c>
      <c r="H101" s="50" t="str">
        <f>IF(FT!B101&lt;&gt;"",FT!B101*100,"")</f>
        <v/>
      </c>
      <c r="I101" s="50" t="str">
        <f t="shared" si="18"/>
        <v/>
      </c>
      <c r="J101" t="str">
        <f>IF(FT!B101&lt;&gt;"",FT!E101,"")</f>
        <v/>
      </c>
      <c r="K101" t="str">
        <f>IF(FT!B101&lt;&gt;"",IF(FT!C101&lt;&gt;"",FT!C101,F101/$M$3*$M$4),"")</f>
        <v/>
      </c>
      <c r="Y101" s="75" t="str">
        <f t="shared" si="19"/>
        <v/>
      </c>
    </row>
    <row r="102" spans="1:25">
      <c r="A102" s="50">
        <f t="shared" si="20"/>
        <v>100</v>
      </c>
      <c r="B102" s="50">
        <f t="shared" si="16"/>
        <v>0</v>
      </c>
      <c r="C102" s="50">
        <f>IF(FH!$C$2&gt;0,FH!A102/FH!$C$2,0)</f>
        <v>0</v>
      </c>
      <c r="D102" s="50">
        <f>IF(hist!$D$2&gt;0,hist!B102/hist!$D$2,0)</f>
        <v>0</v>
      </c>
      <c r="E102" s="50">
        <f t="shared" si="17"/>
        <v>1.191292122966256E-5</v>
      </c>
      <c r="F102">
        <f t="shared" si="21"/>
        <v>100</v>
      </c>
      <c r="G102" s="50" t="str">
        <f>IF(FT!A102&lt;&gt;"",FT!A102*10,"")</f>
        <v/>
      </c>
      <c r="H102" s="50" t="str">
        <f>IF(FT!B102&lt;&gt;"",FT!B102*100,"")</f>
        <v/>
      </c>
      <c r="I102" s="50" t="str">
        <f t="shared" si="18"/>
        <v/>
      </c>
      <c r="J102" t="str">
        <f>IF(FT!B102&lt;&gt;"",FT!E102,"")</f>
        <v/>
      </c>
      <c r="K102" t="str">
        <f>IF(FT!B102&lt;&gt;"",IF(FT!C102&lt;&gt;"",FT!C102,F102/$M$3*$M$4),"")</f>
        <v/>
      </c>
      <c r="Y102" s="75" t="str">
        <f t="shared" si="19"/>
        <v/>
      </c>
    </row>
    <row r="103" spans="1:25">
      <c r="A103" s="50">
        <f t="shared" si="20"/>
        <v>101</v>
      </c>
      <c r="B103" s="50">
        <f t="shared" si="16"/>
        <v>0</v>
      </c>
      <c r="C103" s="50">
        <f>IF(FH!$C$2&gt;0,FH!A103/FH!$C$2,0)</f>
        <v>0</v>
      </c>
      <c r="D103" s="50">
        <f>IF(hist!$D$2&gt;0,hist!B103/hist!$D$2,0)</f>
        <v>0</v>
      </c>
      <c r="E103" s="50">
        <f t="shared" si="17"/>
        <v>1.191292122966256E-5</v>
      </c>
      <c r="F103">
        <f t="shared" si="21"/>
        <v>101</v>
      </c>
      <c r="G103" s="50" t="str">
        <f>IF(FT!A103&lt;&gt;"",FT!A103*10,"")</f>
        <v/>
      </c>
      <c r="H103" s="50" t="str">
        <f>IF(FT!B103&lt;&gt;"",FT!B103*100,"")</f>
        <v/>
      </c>
      <c r="I103" s="50" t="str">
        <f t="shared" si="18"/>
        <v/>
      </c>
      <c r="J103" t="str">
        <f>IF(FT!B103&lt;&gt;"",FT!E103,"")</f>
        <v/>
      </c>
      <c r="K103" t="str">
        <f>IF(FT!B103&lt;&gt;"",IF(FT!C103&lt;&gt;"",FT!C103,F103/$M$3*$M$4),"")</f>
        <v/>
      </c>
      <c r="Y103" s="75" t="str">
        <f t="shared" si="19"/>
        <v/>
      </c>
    </row>
    <row r="104" spans="1:25">
      <c r="A104" s="50">
        <f t="shared" si="20"/>
        <v>102</v>
      </c>
      <c r="B104" s="50">
        <f t="shared" si="16"/>
        <v>0</v>
      </c>
      <c r="C104" s="50">
        <f>IF(FH!$C$2&gt;0,FH!A104/FH!$C$2,0)</f>
        <v>0</v>
      </c>
      <c r="D104" s="50">
        <f>IF(hist!$D$2&gt;0,hist!B104/hist!$D$2,0)</f>
        <v>0</v>
      </c>
      <c r="E104" s="50">
        <f t="shared" si="17"/>
        <v>1.191292122966256E-5</v>
      </c>
      <c r="F104">
        <f t="shared" si="21"/>
        <v>102</v>
      </c>
      <c r="G104" s="50" t="str">
        <f>IF(FT!A104&lt;&gt;"",FT!A104*10,"")</f>
        <v/>
      </c>
      <c r="H104" s="50" t="str">
        <f>IF(FT!B104&lt;&gt;"",FT!B104*100,"")</f>
        <v/>
      </c>
      <c r="I104" s="50" t="str">
        <f t="shared" si="18"/>
        <v/>
      </c>
      <c r="J104" t="str">
        <f>IF(FT!B104&lt;&gt;"",FT!E104,"")</f>
        <v/>
      </c>
      <c r="K104" t="str">
        <f>IF(FT!B104&lt;&gt;"",IF(FT!C104&lt;&gt;"",FT!C104,F104/$M$3*$M$4),"")</f>
        <v/>
      </c>
      <c r="Y104" s="75" t="str">
        <f t="shared" si="19"/>
        <v/>
      </c>
    </row>
    <row r="105" spans="1:25">
      <c r="A105" s="50">
        <f t="shared" si="20"/>
        <v>103</v>
      </c>
      <c r="B105" s="50">
        <f t="shared" si="16"/>
        <v>0</v>
      </c>
      <c r="C105" s="50">
        <f>IF(FH!$C$2&gt;0,FH!A105/FH!$C$2,0)</f>
        <v>0</v>
      </c>
      <c r="D105" s="50">
        <f>IF(hist!$D$2&gt;0,hist!B105/hist!$D$2,0)</f>
        <v>0</v>
      </c>
      <c r="E105" s="50">
        <f t="shared" si="17"/>
        <v>1.191292122966256E-5</v>
      </c>
      <c r="F105">
        <f t="shared" si="21"/>
        <v>103</v>
      </c>
      <c r="G105" s="50" t="str">
        <f>IF(FT!A105&lt;&gt;"",FT!A105*10,"")</f>
        <v/>
      </c>
      <c r="H105" s="50" t="str">
        <f>IF(FT!B105&lt;&gt;"",FT!B105*100,"")</f>
        <v/>
      </c>
      <c r="I105" s="50" t="str">
        <f t="shared" si="18"/>
        <v/>
      </c>
      <c r="J105" t="str">
        <f>IF(FT!B105&lt;&gt;"",FT!E105,"")</f>
        <v/>
      </c>
      <c r="K105" t="str">
        <f>IF(FT!B105&lt;&gt;"",IF(FT!C105&lt;&gt;"",FT!C105,F105/$M$3*$M$4),"")</f>
        <v/>
      </c>
      <c r="Y105" s="75" t="str">
        <f t="shared" si="19"/>
        <v/>
      </c>
    </row>
    <row r="106" spans="1:25">
      <c r="A106" s="50">
        <f t="shared" si="20"/>
        <v>104</v>
      </c>
      <c r="B106" s="50">
        <f t="shared" si="16"/>
        <v>0</v>
      </c>
      <c r="C106" s="50">
        <f>IF(FH!$C$2&gt;0,FH!A106/FH!$C$2,0)</f>
        <v>0</v>
      </c>
      <c r="D106" s="50">
        <f>IF(hist!$D$2&gt;0,hist!B106/hist!$D$2,0)</f>
        <v>0</v>
      </c>
      <c r="E106" s="50">
        <f t="shared" si="17"/>
        <v>1.191292122966256E-5</v>
      </c>
      <c r="F106">
        <f t="shared" si="21"/>
        <v>104</v>
      </c>
      <c r="G106" s="50" t="str">
        <f>IF(FT!A106&lt;&gt;"",FT!A106*10,"")</f>
        <v/>
      </c>
      <c r="H106" s="50" t="str">
        <f>IF(FT!B106&lt;&gt;"",FT!B106*100,"")</f>
        <v/>
      </c>
      <c r="I106" s="50" t="str">
        <f t="shared" si="18"/>
        <v/>
      </c>
      <c r="J106" t="str">
        <f>IF(FT!B106&lt;&gt;"",FT!E106,"")</f>
        <v/>
      </c>
      <c r="K106" t="str">
        <f>IF(FT!B106&lt;&gt;"",IF(FT!C106&lt;&gt;"",FT!C106,F106/$M$3*$M$4),"")</f>
        <v/>
      </c>
      <c r="Y106" s="75" t="str">
        <f t="shared" si="19"/>
        <v/>
      </c>
    </row>
    <row r="107" spans="1:25">
      <c r="A107" s="50">
        <f t="shared" si="20"/>
        <v>105</v>
      </c>
      <c r="B107" s="50">
        <f t="shared" si="16"/>
        <v>0</v>
      </c>
      <c r="C107" s="50">
        <f>IF(FH!$C$2&gt;0,FH!A107/FH!$C$2,0)</f>
        <v>0</v>
      </c>
      <c r="D107" s="50">
        <f>IF(hist!$D$2&gt;0,hist!B107/hist!$D$2,0)</f>
        <v>0</v>
      </c>
      <c r="E107" s="50">
        <f t="shared" si="17"/>
        <v>1.191292122966256E-5</v>
      </c>
      <c r="F107">
        <f t="shared" si="21"/>
        <v>105</v>
      </c>
      <c r="G107" s="50" t="str">
        <f>IF(FT!A107&lt;&gt;"",FT!A107*10,"")</f>
        <v/>
      </c>
      <c r="H107" s="50" t="str">
        <f>IF(FT!B107&lt;&gt;"",FT!B107*100,"")</f>
        <v/>
      </c>
      <c r="I107" s="50" t="str">
        <f t="shared" si="18"/>
        <v/>
      </c>
      <c r="J107" t="str">
        <f>IF(FT!B107&lt;&gt;"",FT!E107,"")</f>
        <v/>
      </c>
      <c r="K107" t="str">
        <f>IF(FT!B107&lt;&gt;"",IF(FT!C107&lt;&gt;"",FT!C107,F107/$M$3*$M$4),"")</f>
        <v/>
      </c>
      <c r="Y107" s="75" t="str">
        <f t="shared" si="19"/>
        <v/>
      </c>
    </row>
    <row r="108" spans="1:25">
      <c r="A108" s="50">
        <f t="shared" si="20"/>
        <v>106</v>
      </c>
      <c r="B108" s="50">
        <f t="shared" si="16"/>
        <v>0</v>
      </c>
      <c r="C108" s="50">
        <f>IF(FH!$C$2&gt;0,FH!A108/FH!$C$2,0)</f>
        <v>0</v>
      </c>
      <c r="D108" s="50">
        <f>IF(hist!$D$2&gt;0,hist!B108/hist!$D$2,0)</f>
        <v>0</v>
      </c>
      <c r="E108" s="50">
        <f t="shared" si="17"/>
        <v>1.191292122966256E-5</v>
      </c>
      <c r="F108">
        <f t="shared" si="21"/>
        <v>106</v>
      </c>
      <c r="G108" s="50" t="str">
        <f>IF(FT!A108&lt;&gt;"",FT!A108*10,"")</f>
        <v/>
      </c>
      <c r="H108" s="50" t="str">
        <f>IF(FT!B108&lt;&gt;"",FT!B108*100,"")</f>
        <v/>
      </c>
      <c r="I108" s="50" t="str">
        <f t="shared" si="18"/>
        <v/>
      </c>
      <c r="J108" t="str">
        <f>IF(FT!B108&lt;&gt;"",FT!E108,"")</f>
        <v/>
      </c>
      <c r="K108" t="str">
        <f>IF(FT!B108&lt;&gt;"",IF(FT!C108&lt;&gt;"",FT!C108,F108/$M$3*$M$4),"")</f>
        <v/>
      </c>
      <c r="Y108" s="75" t="str">
        <f t="shared" si="19"/>
        <v/>
      </c>
    </row>
    <row r="109" spans="1:25">
      <c r="A109" s="50">
        <f t="shared" si="20"/>
        <v>107</v>
      </c>
      <c r="B109" s="50">
        <f t="shared" si="16"/>
        <v>0</v>
      </c>
      <c r="C109" s="50">
        <f>IF(FH!$C$2&gt;0,FH!A109/FH!$C$2,0)</f>
        <v>0</v>
      </c>
      <c r="D109" s="50">
        <f>IF(hist!$D$2&gt;0,hist!B109/hist!$D$2,0)</f>
        <v>0</v>
      </c>
      <c r="E109" s="50">
        <f t="shared" si="17"/>
        <v>1.191292122966256E-5</v>
      </c>
      <c r="F109">
        <f t="shared" si="21"/>
        <v>107</v>
      </c>
      <c r="G109" s="50" t="str">
        <f>IF(FT!A109&lt;&gt;"",FT!A109*10,"")</f>
        <v/>
      </c>
      <c r="H109" s="50" t="str">
        <f>IF(FT!B109&lt;&gt;"",FT!B109*100,"")</f>
        <v/>
      </c>
      <c r="I109" s="50" t="str">
        <f t="shared" si="18"/>
        <v/>
      </c>
      <c r="J109" t="str">
        <f>IF(FT!B109&lt;&gt;"",FT!E109,"")</f>
        <v/>
      </c>
      <c r="K109" t="str">
        <f>IF(FT!B109&lt;&gt;"",IF(FT!C109&lt;&gt;"",FT!C109,F109/$M$3*$M$4),"")</f>
        <v/>
      </c>
      <c r="Y109" s="75" t="str">
        <f t="shared" si="19"/>
        <v/>
      </c>
    </row>
    <row r="110" spans="1:25">
      <c r="A110" s="50">
        <f t="shared" si="20"/>
        <v>108</v>
      </c>
      <c r="B110" s="50">
        <f t="shared" si="16"/>
        <v>0</v>
      </c>
      <c r="C110" s="50">
        <f>IF(FH!$C$2&gt;0,FH!A110/FH!$C$2,0)</f>
        <v>0</v>
      </c>
      <c r="D110" s="50">
        <f>IF(hist!$D$2&gt;0,hist!B110/hist!$D$2,0)</f>
        <v>0</v>
      </c>
      <c r="E110" s="50">
        <f t="shared" si="17"/>
        <v>1.191292122966256E-5</v>
      </c>
      <c r="F110">
        <f t="shared" si="21"/>
        <v>108</v>
      </c>
      <c r="G110" s="50" t="str">
        <f>IF(FT!A110&lt;&gt;"",FT!A110*10,"")</f>
        <v/>
      </c>
      <c r="H110" s="50" t="str">
        <f>IF(FT!B110&lt;&gt;"",FT!B110*100,"")</f>
        <v/>
      </c>
      <c r="I110" s="50" t="str">
        <f t="shared" si="18"/>
        <v/>
      </c>
      <c r="J110" t="str">
        <f>IF(FT!B110&lt;&gt;"",FT!E110,"")</f>
        <v/>
      </c>
      <c r="K110" t="str">
        <f>IF(FT!B110&lt;&gt;"",IF(FT!C110&lt;&gt;"",FT!C110,F110/$M$3*$M$4),"")</f>
        <v/>
      </c>
      <c r="Y110" s="75" t="str">
        <f t="shared" si="19"/>
        <v/>
      </c>
    </row>
    <row r="111" spans="1:25">
      <c r="A111" s="50">
        <f t="shared" si="20"/>
        <v>109</v>
      </c>
      <c r="B111" s="50">
        <f t="shared" si="16"/>
        <v>0</v>
      </c>
      <c r="C111" s="50">
        <f>IF(FH!$C$2&gt;0,FH!A111/FH!$C$2,0)</f>
        <v>0</v>
      </c>
      <c r="D111" s="50">
        <f>IF(hist!$D$2&gt;0,hist!B111/hist!$D$2,0)</f>
        <v>0</v>
      </c>
      <c r="E111" s="50">
        <f t="shared" si="17"/>
        <v>1.191292122966256E-5</v>
      </c>
      <c r="F111">
        <f t="shared" si="21"/>
        <v>109</v>
      </c>
      <c r="G111" s="50" t="str">
        <f>IF(FT!A111&lt;&gt;"",FT!A111*10,"")</f>
        <v/>
      </c>
      <c r="H111" s="50" t="str">
        <f>IF(FT!B111&lt;&gt;"",FT!B111*100,"")</f>
        <v/>
      </c>
      <c r="I111" s="50" t="str">
        <f t="shared" si="18"/>
        <v/>
      </c>
      <c r="J111" t="str">
        <f>IF(FT!B111&lt;&gt;"",FT!E111,"")</f>
        <v/>
      </c>
      <c r="K111" t="str">
        <f>IF(FT!B111&lt;&gt;"",IF(FT!C111&lt;&gt;"",FT!C111,F111/$M$3*$M$4),"")</f>
        <v/>
      </c>
      <c r="Y111" s="75" t="str">
        <f t="shared" si="19"/>
        <v/>
      </c>
    </row>
    <row r="112" spans="1:25">
      <c r="A112" s="50">
        <f t="shared" si="20"/>
        <v>110</v>
      </c>
      <c r="B112" s="50">
        <f t="shared" si="16"/>
        <v>0</v>
      </c>
      <c r="C112" s="50">
        <f>IF(FH!$C$2&gt;0,FH!A112/FH!$C$2,0)</f>
        <v>0</v>
      </c>
      <c r="D112" s="50">
        <f>IF(hist!$D$2&gt;0,hist!B112/hist!$D$2,0)</f>
        <v>0</v>
      </c>
      <c r="E112" s="50">
        <f t="shared" si="17"/>
        <v>1.191292122966256E-5</v>
      </c>
      <c r="F112">
        <f t="shared" si="21"/>
        <v>110</v>
      </c>
      <c r="G112" s="50" t="str">
        <f>IF(FT!A112&lt;&gt;"",FT!A112*10,"")</f>
        <v/>
      </c>
      <c r="H112" s="50" t="str">
        <f>IF(FT!B112&lt;&gt;"",FT!B112*100,"")</f>
        <v/>
      </c>
      <c r="I112" s="50" t="str">
        <f t="shared" si="18"/>
        <v/>
      </c>
      <c r="J112" t="str">
        <f>IF(FT!B112&lt;&gt;"",FT!E112,"")</f>
        <v/>
      </c>
      <c r="K112" t="str">
        <f>IF(FT!B112&lt;&gt;"",IF(FT!C112&lt;&gt;"",FT!C112,F112/$M$3*$M$4),"")</f>
        <v/>
      </c>
      <c r="Y112" s="75" t="str">
        <f t="shared" si="19"/>
        <v/>
      </c>
    </row>
    <row r="113" spans="1:25">
      <c r="A113" s="50">
        <f t="shared" si="20"/>
        <v>111</v>
      </c>
      <c r="B113" s="50">
        <f t="shared" si="16"/>
        <v>0</v>
      </c>
      <c r="C113" s="50">
        <f>IF(FH!$C$2&gt;0,FH!A113/FH!$C$2,0)</f>
        <v>0</v>
      </c>
      <c r="D113" s="50">
        <f>IF(hist!$D$2&gt;0,hist!B113/hist!$D$2,0)</f>
        <v>0</v>
      </c>
      <c r="E113" s="50">
        <f t="shared" si="17"/>
        <v>1.191292122966256E-5</v>
      </c>
      <c r="F113">
        <f t="shared" si="21"/>
        <v>111</v>
      </c>
      <c r="G113" s="50" t="str">
        <f>IF(FT!A113&lt;&gt;"",FT!A113*10,"")</f>
        <v/>
      </c>
      <c r="H113" s="50" t="str">
        <f>IF(FT!B113&lt;&gt;"",FT!B113*100,"")</f>
        <v/>
      </c>
      <c r="I113" s="50" t="str">
        <f t="shared" si="18"/>
        <v/>
      </c>
      <c r="J113" t="str">
        <f>IF(FT!B113&lt;&gt;"",FT!E113,"")</f>
        <v/>
      </c>
      <c r="K113" t="str">
        <f>IF(FT!B113&lt;&gt;"",IF(FT!C113&lt;&gt;"",FT!C113,F113/$M$3*$M$4),"")</f>
        <v/>
      </c>
      <c r="Y113" s="75" t="str">
        <f t="shared" si="19"/>
        <v/>
      </c>
    </row>
    <row r="114" spans="1:25">
      <c r="A114" s="50">
        <f t="shared" si="20"/>
        <v>112</v>
      </c>
      <c r="B114" s="50">
        <f t="shared" si="16"/>
        <v>0</v>
      </c>
      <c r="C114" s="50">
        <f>IF(FH!$C$2&gt;0,FH!A114/FH!$C$2,0)</f>
        <v>0</v>
      </c>
      <c r="D114" s="50">
        <f>IF(hist!$D$2&gt;0,hist!B114/hist!$D$2,0)</f>
        <v>0</v>
      </c>
      <c r="E114" s="50">
        <f t="shared" si="17"/>
        <v>1.191292122966256E-5</v>
      </c>
      <c r="F114">
        <f t="shared" si="21"/>
        <v>112</v>
      </c>
      <c r="G114" s="50" t="str">
        <f>IF(FT!A114&lt;&gt;"",FT!A114*10,"")</f>
        <v/>
      </c>
      <c r="H114" s="50" t="str">
        <f>IF(FT!B114&lt;&gt;"",FT!B114*100,"")</f>
        <v/>
      </c>
      <c r="I114" s="50" t="str">
        <f t="shared" si="18"/>
        <v/>
      </c>
      <c r="J114" t="str">
        <f>IF(FT!B114&lt;&gt;"",FT!E114,"")</f>
        <v/>
      </c>
      <c r="K114" t="str">
        <f>IF(FT!B114&lt;&gt;"",IF(FT!C114&lt;&gt;"",FT!C114,F114/$M$3*$M$4),"")</f>
        <v/>
      </c>
      <c r="Y114" s="75" t="str">
        <f t="shared" si="19"/>
        <v/>
      </c>
    </row>
    <row r="115" spans="1:25">
      <c r="A115" s="50">
        <f t="shared" si="20"/>
        <v>113</v>
      </c>
      <c r="B115" s="50">
        <f t="shared" si="16"/>
        <v>0</v>
      </c>
      <c r="C115" s="50">
        <f>IF(FH!$C$2&gt;0,FH!A115/FH!$C$2,0)</f>
        <v>0</v>
      </c>
      <c r="D115" s="50">
        <f>IF(hist!$D$2&gt;0,hist!B115/hist!$D$2,0)</f>
        <v>0</v>
      </c>
      <c r="E115" s="50">
        <f t="shared" si="17"/>
        <v>1.191292122966256E-5</v>
      </c>
      <c r="F115">
        <f t="shared" si="21"/>
        <v>113</v>
      </c>
      <c r="G115" s="50" t="str">
        <f>IF(FT!A115&lt;&gt;"",FT!A115*10,"")</f>
        <v/>
      </c>
      <c r="H115" s="50" t="str">
        <f>IF(FT!B115&lt;&gt;"",FT!B115*100,"")</f>
        <v/>
      </c>
      <c r="I115" s="50" t="str">
        <f t="shared" si="18"/>
        <v/>
      </c>
      <c r="J115" t="str">
        <f>IF(FT!B115&lt;&gt;"",FT!E115,"")</f>
        <v/>
      </c>
      <c r="K115" t="str">
        <f>IF(FT!B115&lt;&gt;"",IF(FT!C115&lt;&gt;"",FT!C115,F115/$M$3*$M$4),"")</f>
        <v/>
      </c>
      <c r="Y115" s="75" t="str">
        <f t="shared" si="19"/>
        <v/>
      </c>
    </row>
    <row r="116" spans="1:25">
      <c r="A116" s="50">
        <f t="shared" si="20"/>
        <v>114</v>
      </c>
      <c r="B116" s="50">
        <f t="shared" si="16"/>
        <v>0</v>
      </c>
      <c r="C116" s="50">
        <f>IF(FH!$C$2&gt;0,FH!A116/FH!$C$2,0)</f>
        <v>0</v>
      </c>
      <c r="D116" s="50">
        <f>IF(hist!$D$2&gt;0,hist!B116/hist!$D$2,0)</f>
        <v>0</v>
      </c>
      <c r="E116" s="50">
        <f t="shared" si="17"/>
        <v>1.191292122966256E-5</v>
      </c>
      <c r="F116">
        <f t="shared" si="21"/>
        <v>114</v>
      </c>
      <c r="G116" s="50" t="str">
        <f>IF(FT!A116&lt;&gt;"",FT!A116*10,"")</f>
        <v/>
      </c>
      <c r="H116" s="50" t="str">
        <f>IF(FT!B116&lt;&gt;"",FT!B116*100,"")</f>
        <v/>
      </c>
      <c r="I116" s="50" t="str">
        <f t="shared" si="18"/>
        <v/>
      </c>
      <c r="J116" t="str">
        <f>IF(FT!B116&lt;&gt;"",FT!E116,"")</f>
        <v/>
      </c>
      <c r="K116" t="str">
        <f>IF(FT!B116&lt;&gt;"",IF(FT!C116&lt;&gt;"",FT!C116,F116/$M$3*$M$4),"")</f>
        <v/>
      </c>
      <c r="Y116" s="75" t="str">
        <f t="shared" si="19"/>
        <v/>
      </c>
    </row>
    <row r="117" spans="1:25">
      <c r="A117" s="50">
        <f t="shared" si="20"/>
        <v>115</v>
      </c>
      <c r="B117" s="50">
        <f t="shared" si="16"/>
        <v>0</v>
      </c>
      <c r="C117" s="50">
        <f>IF(FH!$C$2&gt;0,FH!A117/FH!$C$2,0)</f>
        <v>0</v>
      </c>
      <c r="D117" s="50">
        <f>IF(hist!$D$2&gt;0,hist!B117/hist!$D$2,0)</f>
        <v>0</v>
      </c>
      <c r="E117" s="50">
        <f t="shared" si="17"/>
        <v>1.191292122966256E-5</v>
      </c>
      <c r="F117">
        <f t="shared" si="21"/>
        <v>115</v>
      </c>
      <c r="G117" s="50" t="str">
        <f>IF(FT!A117&lt;&gt;"",FT!A117*10,"")</f>
        <v/>
      </c>
      <c r="H117" s="50" t="str">
        <f>IF(FT!B117&lt;&gt;"",FT!B117*100,"")</f>
        <v/>
      </c>
      <c r="I117" s="50" t="str">
        <f t="shared" si="18"/>
        <v/>
      </c>
      <c r="J117" t="str">
        <f>IF(FT!B117&lt;&gt;"",FT!E117,"")</f>
        <v/>
      </c>
      <c r="K117" t="str">
        <f>IF(FT!B117&lt;&gt;"",IF(FT!C117&lt;&gt;"",FT!C117,F117/$M$3*$M$4),"")</f>
        <v/>
      </c>
      <c r="Y117" s="75" t="str">
        <f t="shared" si="19"/>
        <v/>
      </c>
    </row>
    <row r="118" spans="1:25">
      <c r="A118" s="50">
        <f t="shared" si="20"/>
        <v>116</v>
      </c>
      <c r="B118" s="50">
        <f t="shared" si="16"/>
        <v>0</v>
      </c>
      <c r="C118" s="50">
        <f>IF(FH!$C$2&gt;0,FH!A118/FH!$C$2,0)</f>
        <v>0</v>
      </c>
      <c r="D118" s="50">
        <f>IF(hist!$D$2&gt;0,hist!B118/hist!$D$2,0)</f>
        <v>0</v>
      </c>
      <c r="E118" s="50">
        <f t="shared" si="17"/>
        <v>1.191292122966256E-5</v>
      </c>
      <c r="F118">
        <f t="shared" si="21"/>
        <v>116</v>
      </c>
      <c r="G118" s="50" t="str">
        <f>IF(FT!A118&lt;&gt;"",FT!A118*10,"")</f>
        <v/>
      </c>
      <c r="H118" s="50" t="str">
        <f>IF(FT!B118&lt;&gt;"",FT!B118*100,"")</f>
        <v/>
      </c>
      <c r="I118" s="50" t="str">
        <f t="shared" si="18"/>
        <v/>
      </c>
      <c r="J118" t="str">
        <f>IF(FT!B118&lt;&gt;"",FT!E118,"")</f>
        <v/>
      </c>
      <c r="K118" t="str">
        <f>IF(FT!B118&lt;&gt;"",IF(FT!C118&lt;&gt;"",FT!C118,F118/$M$3*$M$4),"")</f>
        <v/>
      </c>
      <c r="Y118" s="75" t="str">
        <f t="shared" si="19"/>
        <v/>
      </c>
    </row>
    <row r="119" spans="1:25">
      <c r="A119" s="50">
        <f t="shared" si="20"/>
        <v>117</v>
      </c>
      <c r="B119" s="50">
        <f t="shared" si="16"/>
        <v>0</v>
      </c>
      <c r="C119" s="50">
        <f>IF(FH!$C$2&gt;0,FH!A119/FH!$C$2,0)</f>
        <v>0</v>
      </c>
      <c r="D119" s="50">
        <f>IF(hist!$D$2&gt;0,hist!B119/hist!$D$2,0)</f>
        <v>0</v>
      </c>
      <c r="E119" s="50">
        <f t="shared" si="17"/>
        <v>1.191292122966256E-5</v>
      </c>
      <c r="F119">
        <f t="shared" si="21"/>
        <v>117</v>
      </c>
      <c r="G119" s="50" t="str">
        <f>IF(FT!A119&lt;&gt;"",FT!A119*10,"")</f>
        <v/>
      </c>
      <c r="H119" s="50" t="str">
        <f>IF(FT!B119&lt;&gt;"",FT!B119*100,"")</f>
        <v/>
      </c>
      <c r="I119" s="50" t="str">
        <f t="shared" si="18"/>
        <v/>
      </c>
      <c r="J119" t="str">
        <f>IF(FT!B119&lt;&gt;"",FT!E119,"")</f>
        <v/>
      </c>
      <c r="K119" t="str">
        <f>IF(FT!B119&lt;&gt;"",IF(FT!C119&lt;&gt;"",FT!C119,F119/$M$3*$M$4),"")</f>
        <v/>
      </c>
      <c r="Y119" s="75" t="str">
        <f t="shared" si="19"/>
        <v/>
      </c>
    </row>
    <row r="120" spans="1:25">
      <c r="A120" s="50">
        <f t="shared" si="20"/>
        <v>118</v>
      </c>
      <c r="B120" s="50">
        <f t="shared" si="16"/>
        <v>0</v>
      </c>
      <c r="C120" s="50">
        <f>IF(FH!$C$2&gt;0,FH!A120/FH!$C$2,0)</f>
        <v>0</v>
      </c>
      <c r="D120" s="50">
        <f>IF(hist!$D$2&gt;0,hist!B120/hist!$D$2,0)</f>
        <v>0</v>
      </c>
      <c r="E120" s="50">
        <f t="shared" si="17"/>
        <v>1.191292122966256E-5</v>
      </c>
      <c r="F120">
        <f t="shared" si="21"/>
        <v>118</v>
      </c>
      <c r="G120" s="50" t="str">
        <f>IF(FT!A120&lt;&gt;"",FT!A120*10,"")</f>
        <v/>
      </c>
      <c r="H120" s="50" t="str">
        <f>IF(FT!B120&lt;&gt;"",FT!B120*100,"")</f>
        <v/>
      </c>
      <c r="I120" s="50" t="str">
        <f t="shared" si="18"/>
        <v/>
      </c>
      <c r="J120" t="str">
        <f>IF(FT!B120&lt;&gt;"",FT!E120,"")</f>
        <v/>
      </c>
      <c r="K120" t="str">
        <f>IF(FT!B120&lt;&gt;"",IF(FT!C120&lt;&gt;"",FT!C120,F120/$M$3*$M$4),"")</f>
        <v/>
      </c>
      <c r="Y120" s="75" t="str">
        <f t="shared" si="19"/>
        <v/>
      </c>
    </row>
    <row r="121" spans="1:25">
      <c r="A121" s="50">
        <f t="shared" si="20"/>
        <v>119</v>
      </c>
      <c r="B121" s="50">
        <f t="shared" si="16"/>
        <v>0</v>
      </c>
      <c r="C121" s="50">
        <f>IF(FH!$C$2&gt;0,FH!A121/FH!$C$2,0)</f>
        <v>0</v>
      </c>
      <c r="D121" s="50">
        <f>IF(hist!$D$2&gt;0,hist!B121/hist!$D$2,0)</f>
        <v>0</v>
      </c>
      <c r="E121" s="50">
        <f t="shared" si="17"/>
        <v>1.191292122966256E-5</v>
      </c>
      <c r="F121">
        <f t="shared" si="21"/>
        <v>119</v>
      </c>
      <c r="G121" s="50" t="str">
        <f>IF(FT!A121&lt;&gt;"",FT!A121*10,"")</f>
        <v/>
      </c>
      <c r="H121" s="50" t="str">
        <f>IF(FT!B121&lt;&gt;"",FT!B121*100,"")</f>
        <v/>
      </c>
      <c r="I121" s="50" t="str">
        <f t="shared" si="18"/>
        <v/>
      </c>
      <c r="J121" t="str">
        <f>IF(FT!B121&lt;&gt;"",FT!E121,"")</f>
        <v/>
      </c>
      <c r="K121" t="str">
        <f>IF(FT!B121&lt;&gt;"",IF(FT!C121&lt;&gt;"",FT!C121,F121/$M$3*$M$4),"")</f>
        <v/>
      </c>
      <c r="Y121" s="75" t="str">
        <f t="shared" si="19"/>
        <v/>
      </c>
    </row>
    <row r="122" spans="1:25">
      <c r="A122" s="50">
        <f t="shared" si="20"/>
        <v>120</v>
      </c>
      <c r="B122" s="50">
        <f t="shared" si="16"/>
        <v>0</v>
      </c>
      <c r="C122" s="50">
        <f>IF(FH!$C$2&gt;0,FH!A122/FH!$C$2,0)</f>
        <v>0</v>
      </c>
      <c r="D122" s="50">
        <f>IF(hist!$D$2&gt;0,hist!B122/hist!$D$2,0)</f>
        <v>0</v>
      </c>
      <c r="E122" s="50">
        <f t="shared" si="17"/>
        <v>1.191292122966256E-5</v>
      </c>
      <c r="F122">
        <f t="shared" si="21"/>
        <v>120</v>
      </c>
      <c r="G122" s="50" t="str">
        <f>IF(FT!A122&lt;&gt;"",FT!A122*10,"")</f>
        <v/>
      </c>
      <c r="H122" s="50" t="str">
        <f>IF(FT!B122&lt;&gt;"",FT!B122*100,"")</f>
        <v/>
      </c>
      <c r="I122" s="50" t="str">
        <f t="shared" si="18"/>
        <v/>
      </c>
      <c r="J122" t="str">
        <f>IF(FT!B122&lt;&gt;"",FT!E122,"")</f>
        <v/>
      </c>
      <c r="K122" t="str">
        <f>IF(FT!B122&lt;&gt;"",IF(FT!C122&lt;&gt;"",FT!C122,F122/$M$3*$M$4),"")</f>
        <v/>
      </c>
      <c r="Y122" s="75" t="str">
        <f t="shared" si="19"/>
        <v/>
      </c>
    </row>
    <row r="123" spans="1:25">
      <c r="A123" s="50">
        <f t="shared" si="20"/>
        <v>121</v>
      </c>
      <c r="B123" s="50">
        <f t="shared" si="16"/>
        <v>0</v>
      </c>
      <c r="C123" s="50">
        <f>IF(FH!$C$2&gt;0,FH!A123/FH!$C$2,0)</f>
        <v>0</v>
      </c>
      <c r="D123" s="50">
        <f>IF(hist!$D$2&gt;0,hist!B123/hist!$D$2,0)</f>
        <v>0</v>
      </c>
      <c r="E123" s="50">
        <f t="shared" si="17"/>
        <v>1.191292122966256E-5</v>
      </c>
      <c r="F123">
        <f t="shared" si="21"/>
        <v>121</v>
      </c>
      <c r="G123" s="50" t="str">
        <f>IF(FT!A123&lt;&gt;"",FT!A123*10,"")</f>
        <v/>
      </c>
      <c r="H123" s="50" t="str">
        <f>IF(FT!B123&lt;&gt;"",FT!B123*100,"")</f>
        <v/>
      </c>
      <c r="I123" s="50" t="str">
        <f t="shared" si="18"/>
        <v/>
      </c>
      <c r="J123" t="str">
        <f>IF(FT!B123&lt;&gt;"",FT!E123,"")</f>
        <v/>
      </c>
      <c r="K123" t="str">
        <f>IF(FT!B123&lt;&gt;"",IF(FT!C123&lt;&gt;"",FT!C123,F123/$M$3*$M$4),"")</f>
        <v/>
      </c>
      <c r="Y123" s="75" t="str">
        <f t="shared" si="19"/>
        <v/>
      </c>
    </row>
    <row r="124" spans="1:25">
      <c r="A124" s="50">
        <f t="shared" si="20"/>
        <v>122</v>
      </c>
      <c r="B124" s="50">
        <f t="shared" si="16"/>
        <v>0</v>
      </c>
      <c r="C124" s="50">
        <f>IF(FH!$C$2&gt;0,FH!A124/FH!$C$2,0)</f>
        <v>0</v>
      </c>
      <c r="D124" s="50">
        <f>IF(hist!$D$2&gt;0,hist!B124/hist!$D$2,0)</f>
        <v>0</v>
      </c>
      <c r="E124" s="50">
        <f t="shared" si="17"/>
        <v>1.191292122966256E-5</v>
      </c>
      <c r="F124">
        <f t="shared" si="21"/>
        <v>122</v>
      </c>
      <c r="G124" s="50" t="str">
        <f>IF(FT!A124&lt;&gt;"",FT!A124*10,"")</f>
        <v/>
      </c>
      <c r="H124" s="50" t="str">
        <f>IF(FT!B124&lt;&gt;"",FT!B124*100,"")</f>
        <v/>
      </c>
      <c r="I124" s="50" t="str">
        <f t="shared" si="18"/>
        <v/>
      </c>
      <c r="J124" t="str">
        <f>IF(FT!B124&lt;&gt;"",FT!E124,"")</f>
        <v/>
      </c>
      <c r="K124" t="str">
        <f>IF(FT!B124&lt;&gt;"",IF(FT!C124&lt;&gt;"",FT!C124,F124/$M$3*$M$4),"")</f>
        <v/>
      </c>
      <c r="Y124" s="75" t="str">
        <f t="shared" si="19"/>
        <v/>
      </c>
    </row>
    <row r="125" spans="1:25">
      <c r="A125" s="50">
        <f t="shared" si="20"/>
        <v>123</v>
      </c>
      <c r="B125" s="50">
        <f t="shared" si="16"/>
        <v>0</v>
      </c>
      <c r="C125" s="50">
        <f>IF(FH!$C$2&gt;0,FH!A125/FH!$C$2,0)</f>
        <v>0</v>
      </c>
      <c r="D125" s="50">
        <f>IF(hist!$D$2&gt;0,hist!B125/hist!$D$2,0)</f>
        <v>0</v>
      </c>
      <c r="E125" s="50">
        <f t="shared" si="17"/>
        <v>1.191292122966256E-5</v>
      </c>
      <c r="F125">
        <f t="shared" si="21"/>
        <v>123</v>
      </c>
      <c r="G125" s="50" t="str">
        <f>IF(FT!A125&lt;&gt;"",FT!A125*10,"")</f>
        <v/>
      </c>
      <c r="H125" s="50" t="str">
        <f>IF(FT!B125&lt;&gt;"",FT!B125*100,"")</f>
        <v/>
      </c>
      <c r="I125" s="50" t="str">
        <f t="shared" si="18"/>
        <v/>
      </c>
      <c r="J125" t="str">
        <f>IF(FT!B125&lt;&gt;"",FT!E125,"")</f>
        <v/>
      </c>
      <c r="K125" t="str">
        <f>IF(FT!B125&lt;&gt;"",IF(FT!C125&lt;&gt;"",FT!C125,F125/$M$3*$M$4),"")</f>
        <v/>
      </c>
      <c r="Y125" s="75" t="str">
        <f t="shared" si="19"/>
        <v/>
      </c>
    </row>
    <row r="126" spans="1:25">
      <c r="A126" s="50">
        <f t="shared" si="20"/>
        <v>124</v>
      </c>
      <c r="B126" s="50">
        <f t="shared" si="16"/>
        <v>0</v>
      </c>
      <c r="C126" s="50">
        <f>IF(FH!$C$2&gt;0,FH!A126/FH!$C$2,0)</f>
        <v>0</v>
      </c>
      <c r="D126" s="50">
        <f>IF(hist!$D$2&gt;0,hist!B126/hist!$D$2,0)</f>
        <v>0</v>
      </c>
      <c r="E126" s="50">
        <f t="shared" si="17"/>
        <v>1.191292122966256E-5</v>
      </c>
      <c r="F126">
        <f t="shared" si="21"/>
        <v>124</v>
      </c>
      <c r="G126" s="50" t="str">
        <f>IF(FT!A126&lt;&gt;"",FT!A126*10,"")</f>
        <v/>
      </c>
      <c r="H126" s="50" t="str">
        <f>IF(FT!B126&lt;&gt;"",FT!B126*100,"")</f>
        <v/>
      </c>
      <c r="I126" s="50" t="str">
        <f t="shared" si="18"/>
        <v/>
      </c>
      <c r="J126" t="str">
        <f>IF(FT!B126&lt;&gt;"",FT!E126,"")</f>
        <v/>
      </c>
      <c r="K126" t="str">
        <f>IF(FT!B126&lt;&gt;"",IF(FT!C126&lt;&gt;"",FT!C126,F126/$M$3*$M$4),"")</f>
        <v/>
      </c>
      <c r="Y126" s="75" t="str">
        <f t="shared" si="19"/>
        <v/>
      </c>
    </row>
    <row r="127" spans="1:25">
      <c r="A127" s="50">
        <f t="shared" si="20"/>
        <v>125</v>
      </c>
      <c r="B127" s="50">
        <f t="shared" si="16"/>
        <v>0</v>
      </c>
      <c r="C127" s="50">
        <f>IF(FH!$C$2&gt;0,FH!A127/FH!$C$2,0)</f>
        <v>0</v>
      </c>
      <c r="D127" s="50">
        <f>IF(hist!$D$2&gt;0,hist!B127/hist!$D$2,0)</f>
        <v>0</v>
      </c>
      <c r="E127" s="50">
        <f t="shared" si="17"/>
        <v>1.191292122966256E-5</v>
      </c>
      <c r="F127">
        <f t="shared" si="21"/>
        <v>125</v>
      </c>
      <c r="G127" s="50" t="str">
        <f>IF(FT!A127&lt;&gt;"",FT!A127*10,"")</f>
        <v/>
      </c>
      <c r="H127" s="50" t="str">
        <f>IF(FT!B127&lt;&gt;"",FT!B127*100,"")</f>
        <v/>
      </c>
      <c r="I127" s="50" t="str">
        <f t="shared" si="18"/>
        <v/>
      </c>
      <c r="J127" t="str">
        <f>IF(FT!B127&lt;&gt;"",FT!E127,"")</f>
        <v/>
      </c>
      <c r="K127" t="str">
        <f>IF(FT!B127&lt;&gt;"",IF(FT!C127&lt;&gt;"",FT!C127,F127/$M$3*$M$4),"")</f>
        <v/>
      </c>
      <c r="Y127" s="75" t="str">
        <f t="shared" si="19"/>
        <v/>
      </c>
    </row>
    <row r="128" spans="1:25">
      <c r="A128" s="50">
        <f t="shared" si="20"/>
        <v>126</v>
      </c>
      <c r="B128" s="50">
        <f t="shared" si="16"/>
        <v>0</v>
      </c>
      <c r="C128" s="50">
        <f>IF(FH!$C$2&gt;0,FH!A128/FH!$C$2,0)</f>
        <v>0</v>
      </c>
      <c r="D128" s="50">
        <f>IF(hist!$D$2&gt;0,hist!B128/hist!$D$2,0)</f>
        <v>0</v>
      </c>
      <c r="E128" s="50">
        <f t="shared" si="17"/>
        <v>1.191292122966256E-5</v>
      </c>
      <c r="F128">
        <f t="shared" si="21"/>
        <v>126</v>
      </c>
      <c r="G128" s="50" t="str">
        <f>IF(FT!A128&lt;&gt;"",FT!A128*10,"")</f>
        <v/>
      </c>
      <c r="H128" s="50" t="str">
        <f>IF(FT!B128&lt;&gt;"",FT!B128*100,"")</f>
        <v/>
      </c>
      <c r="I128" s="50" t="str">
        <f t="shared" si="18"/>
        <v/>
      </c>
      <c r="J128" t="str">
        <f>IF(FT!B128&lt;&gt;"",FT!E128,"")</f>
        <v/>
      </c>
      <c r="K128" t="str">
        <f>IF(FT!B128&lt;&gt;"",IF(FT!C128&lt;&gt;"",FT!C128,F128/$M$3*$M$4),"")</f>
        <v/>
      </c>
      <c r="Y128" s="75" t="str">
        <f t="shared" si="19"/>
        <v/>
      </c>
    </row>
    <row r="129" spans="1:25">
      <c r="A129" s="50">
        <f t="shared" si="20"/>
        <v>127</v>
      </c>
      <c r="B129" s="50">
        <f t="shared" si="16"/>
        <v>0</v>
      </c>
      <c r="C129" s="50">
        <f>IF(FH!$C$2&gt;0,FH!A129/FH!$C$2,0)</f>
        <v>0</v>
      </c>
      <c r="D129" s="50">
        <f>IF(hist!$D$2&gt;0,hist!B129/hist!$D$2,0)</f>
        <v>0</v>
      </c>
      <c r="E129" s="50">
        <f t="shared" si="17"/>
        <v>1.191292122966256E-5</v>
      </c>
      <c r="F129">
        <f t="shared" si="21"/>
        <v>127</v>
      </c>
      <c r="G129" s="50" t="str">
        <f>IF(FT!A129&lt;&gt;"",FT!A129*10,"")</f>
        <v/>
      </c>
      <c r="H129" s="50" t="str">
        <f>IF(FT!B129&lt;&gt;"",FT!B129*100,"")</f>
        <v/>
      </c>
      <c r="I129" s="50" t="str">
        <f t="shared" si="18"/>
        <v/>
      </c>
      <c r="J129" t="str">
        <f>IF(FT!B129&lt;&gt;"",FT!E129,"")</f>
        <v/>
      </c>
      <c r="K129" t="str">
        <f>IF(FT!B129&lt;&gt;"",IF(FT!C129&lt;&gt;"",FT!C129,F129/$M$3*$M$4),"")</f>
        <v/>
      </c>
      <c r="Y129" s="75" t="str">
        <f t="shared" si="19"/>
        <v/>
      </c>
    </row>
    <row r="130" spans="1:25">
      <c r="A130" s="50">
        <f t="shared" si="20"/>
        <v>128</v>
      </c>
      <c r="B130" s="50">
        <f t="shared" si="16"/>
        <v>0</v>
      </c>
      <c r="C130" s="50">
        <f>IF(FH!$C$2&gt;0,FH!A130/FH!$C$2,0)</f>
        <v>0</v>
      </c>
      <c r="D130" s="50">
        <f>IF(hist!$D$2&gt;0,hist!B130/hist!$D$2,0)</f>
        <v>0</v>
      </c>
      <c r="E130" s="50">
        <f t="shared" si="17"/>
        <v>1.191292122966256E-5</v>
      </c>
      <c r="F130">
        <f t="shared" si="21"/>
        <v>128</v>
      </c>
      <c r="G130" s="50" t="str">
        <f>IF(FT!A130&lt;&gt;"",FT!A130*10,"")</f>
        <v/>
      </c>
      <c r="H130" s="50" t="str">
        <f>IF(FT!B130&lt;&gt;"",FT!B130*100,"")</f>
        <v/>
      </c>
      <c r="I130" s="50" t="str">
        <f t="shared" si="18"/>
        <v/>
      </c>
      <c r="J130" t="str">
        <f>IF(FT!B130&lt;&gt;"",FT!E130,"")</f>
        <v/>
      </c>
      <c r="K130" t="str">
        <f>IF(FT!B130&lt;&gt;"",IF(FT!C130&lt;&gt;"",FT!C130,F130/$M$3*$M$4),"")</f>
        <v/>
      </c>
      <c r="Y130" s="75" t="str">
        <f t="shared" si="19"/>
        <v/>
      </c>
    </row>
    <row r="131" spans="1:25">
      <c r="A131" s="50">
        <f t="shared" si="20"/>
        <v>129</v>
      </c>
      <c r="B131" s="50">
        <f t="shared" ref="B131:B194" si="22">A131/255*$M$2</f>
        <v>0</v>
      </c>
      <c r="C131" s="50">
        <f>IF(FH!$C$2&gt;0,FH!A131/FH!$C$2,0)</f>
        <v>0</v>
      </c>
      <c r="D131" s="50">
        <f>IF(hist!$D$2&gt;0,hist!B131/hist!$D$2,0)</f>
        <v>0</v>
      </c>
      <c r="E131" s="50">
        <f t="shared" ref="E131:E194" si="23">NORMDIST(B131,2,0.421,FALSE)</f>
        <v>1.191292122966256E-5</v>
      </c>
      <c r="F131">
        <f t="shared" si="21"/>
        <v>129</v>
      </c>
      <c r="G131" s="50" t="str">
        <f>IF(FT!A131&lt;&gt;"",FT!A131*10,"")</f>
        <v/>
      </c>
      <c r="H131" s="50" t="str">
        <f>IF(FT!B131&lt;&gt;"",FT!B131*100,"")</f>
        <v/>
      </c>
      <c r="I131" s="50" t="str">
        <f t="shared" ref="I131:I194" si="24">(IF(G131&lt;&gt;"",1,""))</f>
        <v/>
      </c>
      <c r="J131" t="str">
        <f>IF(FT!B131&lt;&gt;"",FT!E131,"")</f>
        <v/>
      </c>
      <c r="K131" t="str">
        <f>IF(FT!B131&lt;&gt;"",IF(FT!C131&lt;&gt;"",FT!C131,F131/$M$3*$M$4),"")</f>
        <v/>
      </c>
      <c r="Y131" s="75" t="str">
        <f t="shared" ref="Y131:Y194" si="25">IF(I131=1,H131/G131,"")</f>
        <v/>
      </c>
    </row>
    <row r="132" spans="1:25">
      <c r="A132" s="50">
        <f t="shared" ref="A132:A195" si="26">A131+1</f>
        <v>130</v>
      </c>
      <c r="B132" s="50">
        <f t="shared" si="22"/>
        <v>0</v>
      </c>
      <c r="C132" s="50">
        <f>IF(FH!$C$2&gt;0,FH!A132/FH!$C$2,0)</f>
        <v>0</v>
      </c>
      <c r="D132" s="50">
        <f>IF(hist!$D$2&gt;0,hist!B132/hist!$D$2,0)</f>
        <v>0</v>
      </c>
      <c r="E132" s="50">
        <f t="shared" si="23"/>
        <v>1.191292122966256E-5</v>
      </c>
      <c r="F132">
        <f t="shared" ref="F132:F195" si="27">F131+1</f>
        <v>130</v>
      </c>
      <c r="G132" s="50" t="str">
        <f>IF(FT!A132&lt;&gt;"",FT!A132*10,"")</f>
        <v/>
      </c>
      <c r="H132" s="50" t="str">
        <f>IF(FT!B132&lt;&gt;"",FT!B132*100,"")</f>
        <v/>
      </c>
      <c r="I132" s="50" t="str">
        <f t="shared" si="24"/>
        <v/>
      </c>
      <c r="J132" t="str">
        <f>IF(FT!B132&lt;&gt;"",FT!E132,"")</f>
        <v/>
      </c>
      <c r="K132" t="str">
        <f>IF(FT!B132&lt;&gt;"",IF(FT!C132&lt;&gt;"",FT!C132,F132/$M$3*$M$4),"")</f>
        <v/>
      </c>
      <c r="Y132" s="75" t="str">
        <f t="shared" si="25"/>
        <v/>
      </c>
    </row>
    <row r="133" spans="1:25">
      <c r="A133" s="50">
        <f t="shared" si="26"/>
        <v>131</v>
      </c>
      <c r="B133" s="50">
        <f t="shared" si="22"/>
        <v>0</v>
      </c>
      <c r="C133" s="50">
        <f>IF(FH!$C$2&gt;0,FH!A133/FH!$C$2,0)</f>
        <v>0</v>
      </c>
      <c r="D133" s="50">
        <f>IF(hist!$D$2&gt;0,hist!B133/hist!$D$2,0)</f>
        <v>0</v>
      </c>
      <c r="E133" s="50">
        <f t="shared" si="23"/>
        <v>1.191292122966256E-5</v>
      </c>
      <c r="F133">
        <f t="shared" si="27"/>
        <v>131</v>
      </c>
      <c r="G133" s="50" t="str">
        <f>IF(FT!A133&lt;&gt;"",FT!A133*10,"")</f>
        <v/>
      </c>
      <c r="H133" s="50" t="str">
        <f>IF(FT!B133&lt;&gt;"",FT!B133*100,"")</f>
        <v/>
      </c>
      <c r="I133" s="50" t="str">
        <f t="shared" si="24"/>
        <v/>
      </c>
      <c r="J133" t="str">
        <f>IF(FT!B133&lt;&gt;"",FT!E133,"")</f>
        <v/>
      </c>
      <c r="K133" t="str">
        <f>IF(FT!B133&lt;&gt;"",IF(FT!C133&lt;&gt;"",FT!C133,F133/$M$3*$M$4),"")</f>
        <v/>
      </c>
      <c r="Y133" s="75" t="str">
        <f t="shared" si="25"/>
        <v/>
      </c>
    </row>
    <row r="134" spans="1:25">
      <c r="A134" s="50">
        <f t="shared" si="26"/>
        <v>132</v>
      </c>
      <c r="B134" s="50">
        <f t="shared" si="22"/>
        <v>0</v>
      </c>
      <c r="C134" s="50">
        <f>IF(FH!$C$2&gt;0,FH!A134/FH!$C$2,0)</f>
        <v>0</v>
      </c>
      <c r="D134" s="50">
        <f>IF(hist!$D$2&gt;0,hist!B134/hist!$D$2,0)</f>
        <v>0</v>
      </c>
      <c r="E134" s="50">
        <f t="shared" si="23"/>
        <v>1.191292122966256E-5</v>
      </c>
      <c r="F134">
        <f t="shared" si="27"/>
        <v>132</v>
      </c>
      <c r="G134" s="50" t="str">
        <f>IF(FT!A134&lt;&gt;"",FT!A134*10,"")</f>
        <v/>
      </c>
      <c r="H134" s="50" t="str">
        <f>IF(FT!B134&lt;&gt;"",FT!B134*100,"")</f>
        <v/>
      </c>
      <c r="I134" s="50" t="str">
        <f t="shared" si="24"/>
        <v/>
      </c>
      <c r="J134" t="str">
        <f>IF(FT!B134&lt;&gt;"",FT!E134,"")</f>
        <v/>
      </c>
      <c r="K134" t="str">
        <f>IF(FT!B134&lt;&gt;"",IF(FT!C134&lt;&gt;"",FT!C134,F134/$M$3*$M$4),"")</f>
        <v/>
      </c>
      <c r="Y134" s="75" t="str">
        <f t="shared" si="25"/>
        <v/>
      </c>
    </row>
    <row r="135" spans="1:25">
      <c r="A135" s="50">
        <f t="shared" si="26"/>
        <v>133</v>
      </c>
      <c r="B135" s="50">
        <f t="shared" si="22"/>
        <v>0</v>
      </c>
      <c r="C135" s="50">
        <f>IF(FH!$C$2&gt;0,FH!A135/FH!$C$2,0)</f>
        <v>0</v>
      </c>
      <c r="D135" s="50">
        <f>IF(hist!$D$2&gt;0,hist!B135/hist!$D$2,0)</f>
        <v>0</v>
      </c>
      <c r="E135" s="50">
        <f t="shared" si="23"/>
        <v>1.191292122966256E-5</v>
      </c>
      <c r="F135">
        <f t="shared" si="27"/>
        <v>133</v>
      </c>
      <c r="G135" s="50" t="str">
        <f>IF(FT!A135&lt;&gt;"",FT!A135*10,"")</f>
        <v/>
      </c>
      <c r="H135" s="50" t="str">
        <f>IF(FT!B135&lt;&gt;"",FT!B135*100,"")</f>
        <v/>
      </c>
      <c r="I135" s="50" t="str">
        <f t="shared" si="24"/>
        <v/>
      </c>
      <c r="J135" t="str">
        <f>IF(FT!B135&lt;&gt;"",FT!E135,"")</f>
        <v/>
      </c>
      <c r="K135" t="str">
        <f>IF(FT!B135&lt;&gt;"",IF(FT!C135&lt;&gt;"",FT!C135,F135/$M$3*$M$4),"")</f>
        <v/>
      </c>
      <c r="Y135" s="75" t="str">
        <f t="shared" si="25"/>
        <v/>
      </c>
    </row>
    <row r="136" spans="1:25">
      <c r="A136" s="50">
        <f t="shared" si="26"/>
        <v>134</v>
      </c>
      <c r="B136" s="50">
        <f t="shared" si="22"/>
        <v>0</v>
      </c>
      <c r="C136" s="50">
        <f>IF(FH!$C$2&gt;0,FH!A136/FH!$C$2,0)</f>
        <v>0</v>
      </c>
      <c r="D136" s="50">
        <f>IF(hist!$D$2&gt;0,hist!B136/hist!$D$2,0)</f>
        <v>0</v>
      </c>
      <c r="E136" s="50">
        <f t="shared" si="23"/>
        <v>1.191292122966256E-5</v>
      </c>
      <c r="F136">
        <f t="shared" si="27"/>
        <v>134</v>
      </c>
      <c r="G136" s="50" t="str">
        <f>IF(FT!A136&lt;&gt;"",FT!A136*10,"")</f>
        <v/>
      </c>
      <c r="H136" s="50" t="str">
        <f>IF(FT!B136&lt;&gt;"",FT!B136*100,"")</f>
        <v/>
      </c>
      <c r="I136" s="50" t="str">
        <f t="shared" si="24"/>
        <v/>
      </c>
      <c r="J136" t="str">
        <f>IF(FT!B136&lt;&gt;"",FT!E136,"")</f>
        <v/>
      </c>
      <c r="K136" t="str">
        <f>IF(FT!B136&lt;&gt;"",IF(FT!C136&lt;&gt;"",FT!C136,F136/$M$3*$M$4),"")</f>
        <v/>
      </c>
      <c r="Y136" s="75" t="str">
        <f t="shared" si="25"/>
        <v/>
      </c>
    </row>
    <row r="137" spans="1:25">
      <c r="A137" s="50">
        <f t="shared" si="26"/>
        <v>135</v>
      </c>
      <c r="B137" s="50">
        <f t="shared" si="22"/>
        <v>0</v>
      </c>
      <c r="C137" s="50">
        <f>IF(FH!$C$2&gt;0,FH!A137/FH!$C$2,0)</f>
        <v>0</v>
      </c>
      <c r="D137" s="50">
        <f>IF(hist!$D$2&gt;0,hist!B137/hist!$D$2,0)</f>
        <v>0</v>
      </c>
      <c r="E137" s="50">
        <f t="shared" si="23"/>
        <v>1.191292122966256E-5</v>
      </c>
      <c r="F137">
        <f t="shared" si="27"/>
        <v>135</v>
      </c>
      <c r="G137" s="50" t="str">
        <f>IF(FT!A137&lt;&gt;"",FT!A137*10,"")</f>
        <v/>
      </c>
      <c r="H137" s="50" t="str">
        <f>IF(FT!B137&lt;&gt;"",FT!B137*100,"")</f>
        <v/>
      </c>
      <c r="I137" s="50" t="str">
        <f t="shared" si="24"/>
        <v/>
      </c>
      <c r="J137" t="str">
        <f>IF(FT!B137&lt;&gt;"",FT!E137,"")</f>
        <v/>
      </c>
      <c r="K137" t="str">
        <f>IF(FT!B137&lt;&gt;"",IF(FT!C137&lt;&gt;"",FT!C137,F137/$M$3*$M$4),"")</f>
        <v/>
      </c>
      <c r="Y137" s="75" t="str">
        <f t="shared" si="25"/>
        <v/>
      </c>
    </row>
    <row r="138" spans="1:25">
      <c r="A138" s="50">
        <f t="shared" si="26"/>
        <v>136</v>
      </c>
      <c r="B138" s="50">
        <f t="shared" si="22"/>
        <v>0</v>
      </c>
      <c r="C138" s="50">
        <f>IF(FH!$C$2&gt;0,FH!A138/FH!$C$2,0)</f>
        <v>0</v>
      </c>
      <c r="D138" s="50">
        <f>IF(hist!$D$2&gt;0,hist!B138/hist!$D$2,0)</f>
        <v>0</v>
      </c>
      <c r="E138" s="50">
        <f t="shared" si="23"/>
        <v>1.191292122966256E-5</v>
      </c>
      <c r="F138">
        <f t="shared" si="27"/>
        <v>136</v>
      </c>
      <c r="G138" s="50" t="str">
        <f>IF(FT!A138&lt;&gt;"",FT!A138*10,"")</f>
        <v/>
      </c>
      <c r="H138" s="50" t="str">
        <f>IF(FT!B138&lt;&gt;"",FT!B138*100,"")</f>
        <v/>
      </c>
      <c r="I138" s="50" t="str">
        <f t="shared" si="24"/>
        <v/>
      </c>
      <c r="J138" t="str">
        <f>IF(FT!B138&lt;&gt;"",FT!E138,"")</f>
        <v/>
      </c>
      <c r="K138" t="str">
        <f>IF(FT!B138&lt;&gt;"",IF(FT!C138&lt;&gt;"",FT!C138,F138/$M$3*$M$4),"")</f>
        <v/>
      </c>
      <c r="Y138" s="75" t="str">
        <f t="shared" si="25"/>
        <v/>
      </c>
    </row>
    <row r="139" spans="1:25">
      <c r="A139" s="50">
        <f t="shared" si="26"/>
        <v>137</v>
      </c>
      <c r="B139" s="50">
        <f t="shared" si="22"/>
        <v>0</v>
      </c>
      <c r="C139" s="50">
        <f>IF(FH!$C$2&gt;0,FH!A139/FH!$C$2,0)</f>
        <v>0</v>
      </c>
      <c r="D139" s="50">
        <f>IF(hist!$D$2&gt;0,hist!B139/hist!$D$2,0)</f>
        <v>0</v>
      </c>
      <c r="E139" s="50">
        <f t="shared" si="23"/>
        <v>1.191292122966256E-5</v>
      </c>
      <c r="F139">
        <f t="shared" si="27"/>
        <v>137</v>
      </c>
      <c r="G139" s="50" t="str">
        <f>IF(FT!A139&lt;&gt;"",FT!A139*10,"")</f>
        <v/>
      </c>
      <c r="H139" s="50" t="str">
        <f>IF(FT!B139&lt;&gt;"",FT!B139*100,"")</f>
        <v/>
      </c>
      <c r="I139" s="50" t="str">
        <f t="shared" si="24"/>
        <v/>
      </c>
      <c r="J139" t="str">
        <f>IF(FT!B139&lt;&gt;"",FT!E139,"")</f>
        <v/>
      </c>
      <c r="K139" t="str">
        <f>IF(FT!B139&lt;&gt;"",IF(FT!C139&lt;&gt;"",FT!C139,F139/$M$3*$M$4),"")</f>
        <v/>
      </c>
      <c r="Y139" s="75" t="str">
        <f t="shared" si="25"/>
        <v/>
      </c>
    </row>
    <row r="140" spans="1:25">
      <c r="A140" s="50">
        <f t="shared" si="26"/>
        <v>138</v>
      </c>
      <c r="B140" s="50">
        <f t="shared" si="22"/>
        <v>0</v>
      </c>
      <c r="C140" s="50">
        <f>IF(FH!$C$2&gt;0,FH!A140/FH!$C$2,0)</f>
        <v>0</v>
      </c>
      <c r="D140" s="50">
        <f>IF(hist!$D$2&gt;0,hist!B140/hist!$D$2,0)</f>
        <v>0</v>
      </c>
      <c r="E140" s="50">
        <f t="shared" si="23"/>
        <v>1.191292122966256E-5</v>
      </c>
      <c r="F140">
        <f t="shared" si="27"/>
        <v>138</v>
      </c>
      <c r="G140" s="50" t="str">
        <f>IF(FT!A140&lt;&gt;"",FT!A140*10,"")</f>
        <v/>
      </c>
      <c r="H140" s="50" t="str">
        <f>IF(FT!B140&lt;&gt;"",FT!B140*100,"")</f>
        <v/>
      </c>
      <c r="I140" s="50" t="str">
        <f t="shared" si="24"/>
        <v/>
      </c>
      <c r="J140" t="str">
        <f>IF(FT!B140&lt;&gt;"",FT!E140,"")</f>
        <v/>
      </c>
      <c r="K140" t="str">
        <f>IF(FT!B140&lt;&gt;"",IF(FT!C140&lt;&gt;"",FT!C140,F140/$M$3*$M$4),"")</f>
        <v/>
      </c>
      <c r="Y140" s="75" t="str">
        <f t="shared" si="25"/>
        <v/>
      </c>
    </row>
    <row r="141" spans="1:25">
      <c r="A141" s="50">
        <f t="shared" si="26"/>
        <v>139</v>
      </c>
      <c r="B141" s="50">
        <f t="shared" si="22"/>
        <v>0</v>
      </c>
      <c r="C141" s="50">
        <f>IF(FH!$C$2&gt;0,FH!A141/FH!$C$2,0)</f>
        <v>0</v>
      </c>
      <c r="D141" s="50">
        <f>IF(hist!$D$2&gt;0,hist!B141/hist!$D$2,0)</f>
        <v>0</v>
      </c>
      <c r="E141" s="50">
        <f t="shared" si="23"/>
        <v>1.191292122966256E-5</v>
      </c>
      <c r="F141">
        <f t="shared" si="27"/>
        <v>139</v>
      </c>
      <c r="G141" s="50" t="str">
        <f>IF(FT!A141&lt;&gt;"",FT!A141*10,"")</f>
        <v/>
      </c>
      <c r="H141" s="50" t="str">
        <f>IF(FT!B141&lt;&gt;"",FT!B141*100,"")</f>
        <v/>
      </c>
      <c r="I141" s="50" t="str">
        <f t="shared" si="24"/>
        <v/>
      </c>
      <c r="J141" t="str">
        <f>IF(FT!B141&lt;&gt;"",FT!E141,"")</f>
        <v/>
      </c>
      <c r="K141" t="str">
        <f>IF(FT!B141&lt;&gt;"",IF(FT!C141&lt;&gt;"",FT!C141,F141/$M$3*$M$4),"")</f>
        <v/>
      </c>
      <c r="Y141" s="75" t="str">
        <f t="shared" si="25"/>
        <v/>
      </c>
    </row>
    <row r="142" spans="1:25">
      <c r="A142" s="50">
        <f t="shared" si="26"/>
        <v>140</v>
      </c>
      <c r="B142" s="50">
        <f t="shared" si="22"/>
        <v>0</v>
      </c>
      <c r="C142" s="50">
        <f>IF(FH!$C$2&gt;0,FH!A142/FH!$C$2,0)</f>
        <v>0</v>
      </c>
      <c r="D142" s="50">
        <f>IF(hist!$D$2&gt;0,hist!B142/hist!$D$2,0)</f>
        <v>0</v>
      </c>
      <c r="E142" s="50">
        <f t="shared" si="23"/>
        <v>1.191292122966256E-5</v>
      </c>
      <c r="F142">
        <f t="shared" si="27"/>
        <v>140</v>
      </c>
      <c r="G142" s="50" t="str">
        <f>IF(FT!A142&lt;&gt;"",FT!A142*10,"")</f>
        <v/>
      </c>
      <c r="H142" s="50" t="str">
        <f>IF(FT!B142&lt;&gt;"",FT!B142*100,"")</f>
        <v/>
      </c>
      <c r="I142" s="50" t="str">
        <f t="shared" si="24"/>
        <v/>
      </c>
      <c r="J142" t="str">
        <f>IF(FT!B142&lt;&gt;"",FT!E142,"")</f>
        <v/>
      </c>
      <c r="K142" t="str">
        <f>IF(FT!B142&lt;&gt;"",IF(FT!C142&lt;&gt;"",FT!C142,F142/$M$3*$M$4),"")</f>
        <v/>
      </c>
      <c r="Y142" s="75" t="str">
        <f t="shared" si="25"/>
        <v/>
      </c>
    </row>
    <row r="143" spans="1:25">
      <c r="A143" s="50">
        <f t="shared" si="26"/>
        <v>141</v>
      </c>
      <c r="B143" s="50">
        <f t="shared" si="22"/>
        <v>0</v>
      </c>
      <c r="C143" s="50">
        <f>IF(FH!$C$2&gt;0,FH!A143/FH!$C$2,0)</f>
        <v>0</v>
      </c>
      <c r="D143" s="50">
        <f>IF(hist!$D$2&gt;0,hist!B143/hist!$D$2,0)</f>
        <v>0</v>
      </c>
      <c r="E143" s="50">
        <f t="shared" si="23"/>
        <v>1.191292122966256E-5</v>
      </c>
      <c r="F143">
        <f t="shared" si="27"/>
        <v>141</v>
      </c>
      <c r="G143" s="50" t="str">
        <f>IF(FT!A143&lt;&gt;"",FT!A143*10,"")</f>
        <v/>
      </c>
      <c r="H143" s="50" t="str">
        <f>IF(FT!B143&lt;&gt;"",FT!B143*100,"")</f>
        <v/>
      </c>
      <c r="I143" s="50" t="str">
        <f t="shared" si="24"/>
        <v/>
      </c>
      <c r="J143" t="str">
        <f>IF(FT!B143&lt;&gt;"",FT!E143,"")</f>
        <v/>
      </c>
      <c r="K143" t="str">
        <f>IF(FT!B143&lt;&gt;"",IF(FT!C143&lt;&gt;"",FT!C143,F143/$M$3*$M$4),"")</f>
        <v/>
      </c>
      <c r="Y143" s="75" t="str">
        <f t="shared" si="25"/>
        <v/>
      </c>
    </row>
    <row r="144" spans="1:25">
      <c r="A144" s="50">
        <f t="shared" si="26"/>
        <v>142</v>
      </c>
      <c r="B144" s="50">
        <f t="shared" si="22"/>
        <v>0</v>
      </c>
      <c r="C144" s="50">
        <f>IF(FH!$C$2&gt;0,FH!A144/FH!$C$2,0)</f>
        <v>0</v>
      </c>
      <c r="D144" s="50">
        <f>IF(hist!$D$2&gt;0,hist!B144/hist!$D$2,0)</f>
        <v>0</v>
      </c>
      <c r="E144" s="50">
        <f t="shared" si="23"/>
        <v>1.191292122966256E-5</v>
      </c>
      <c r="F144">
        <f t="shared" si="27"/>
        <v>142</v>
      </c>
      <c r="G144" s="50" t="str">
        <f>IF(FT!A144&lt;&gt;"",FT!A144*10,"")</f>
        <v/>
      </c>
      <c r="H144" s="50" t="str">
        <f>IF(FT!B144&lt;&gt;"",FT!B144*100,"")</f>
        <v/>
      </c>
      <c r="I144" s="50" t="str">
        <f t="shared" si="24"/>
        <v/>
      </c>
      <c r="J144" t="str">
        <f>IF(FT!B144&lt;&gt;"",FT!E144,"")</f>
        <v/>
      </c>
      <c r="K144" t="str">
        <f>IF(FT!B144&lt;&gt;"",IF(FT!C144&lt;&gt;"",FT!C144,F144/$M$3*$M$4),"")</f>
        <v/>
      </c>
      <c r="Y144" s="75" t="str">
        <f t="shared" si="25"/>
        <v/>
      </c>
    </row>
    <row r="145" spans="1:25">
      <c r="A145" s="50">
        <f t="shared" si="26"/>
        <v>143</v>
      </c>
      <c r="B145" s="50">
        <f t="shared" si="22"/>
        <v>0</v>
      </c>
      <c r="C145" s="50">
        <f>IF(FH!$C$2&gt;0,FH!A145/FH!$C$2,0)</f>
        <v>0</v>
      </c>
      <c r="D145" s="50">
        <f>IF(hist!$D$2&gt;0,hist!B145/hist!$D$2,0)</f>
        <v>0</v>
      </c>
      <c r="E145" s="50">
        <f t="shared" si="23"/>
        <v>1.191292122966256E-5</v>
      </c>
      <c r="F145">
        <f t="shared" si="27"/>
        <v>143</v>
      </c>
      <c r="G145" s="50" t="str">
        <f>IF(FT!A145&lt;&gt;"",FT!A145*10,"")</f>
        <v/>
      </c>
      <c r="H145" s="50" t="str">
        <f>IF(FT!B145&lt;&gt;"",FT!B145*100,"")</f>
        <v/>
      </c>
      <c r="I145" s="50" t="str">
        <f t="shared" si="24"/>
        <v/>
      </c>
      <c r="J145" t="str">
        <f>IF(FT!B145&lt;&gt;"",FT!E145,"")</f>
        <v/>
      </c>
      <c r="K145" t="str">
        <f>IF(FT!B145&lt;&gt;"",IF(FT!C145&lt;&gt;"",FT!C145,F145/$M$3*$M$4),"")</f>
        <v/>
      </c>
      <c r="Y145" s="75" t="str">
        <f t="shared" si="25"/>
        <v/>
      </c>
    </row>
    <row r="146" spans="1:25">
      <c r="A146" s="50">
        <f t="shared" si="26"/>
        <v>144</v>
      </c>
      <c r="B146" s="50">
        <f t="shared" si="22"/>
        <v>0</v>
      </c>
      <c r="C146" s="50">
        <f>IF(FH!$C$2&gt;0,FH!A146/FH!$C$2,0)</f>
        <v>0</v>
      </c>
      <c r="D146" s="50">
        <f>IF(hist!$D$2&gt;0,hist!B146/hist!$D$2,0)</f>
        <v>0</v>
      </c>
      <c r="E146" s="50">
        <f t="shared" si="23"/>
        <v>1.191292122966256E-5</v>
      </c>
      <c r="F146">
        <f t="shared" si="27"/>
        <v>144</v>
      </c>
      <c r="G146" s="50" t="str">
        <f>IF(FT!A146&lt;&gt;"",FT!A146*10,"")</f>
        <v/>
      </c>
      <c r="H146" s="50" t="str">
        <f>IF(FT!B146&lt;&gt;"",FT!B146*100,"")</f>
        <v/>
      </c>
      <c r="I146" s="50" t="str">
        <f t="shared" si="24"/>
        <v/>
      </c>
      <c r="J146" t="str">
        <f>IF(FT!B146&lt;&gt;"",FT!E146,"")</f>
        <v/>
      </c>
      <c r="K146" t="str">
        <f>IF(FT!B146&lt;&gt;"",IF(FT!C146&lt;&gt;"",FT!C146,F146/$M$3*$M$4),"")</f>
        <v/>
      </c>
      <c r="Y146" s="75" t="str">
        <f t="shared" si="25"/>
        <v/>
      </c>
    </row>
    <row r="147" spans="1:25">
      <c r="A147" s="50">
        <f t="shared" si="26"/>
        <v>145</v>
      </c>
      <c r="B147" s="50">
        <f t="shared" si="22"/>
        <v>0</v>
      </c>
      <c r="C147" s="50">
        <f>IF(FH!$C$2&gt;0,FH!A147/FH!$C$2,0)</f>
        <v>0</v>
      </c>
      <c r="D147" s="50">
        <f>IF(hist!$D$2&gt;0,hist!B147/hist!$D$2,0)</f>
        <v>0</v>
      </c>
      <c r="E147" s="50">
        <f t="shared" si="23"/>
        <v>1.191292122966256E-5</v>
      </c>
      <c r="F147">
        <f t="shared" si="27"/>
        <v>145</v>
      </c>
      <c r="G147" s="50" t="str">
        <f>IF(FT!A147&lt;&gt;"",FT!A147*10,"")</f>
        <v/>
      </c>
      <c r="H147" s="50" t="str">
        <f>IF(FT!B147&lt;&gt;"",FT!B147*100,"")</f>
        <v/>
      </c>
      <c r="I147" s="50" t="str">
        <f t="shared" si="24"/>
        <v/>
      </c>
      <c r="J147" t="str">
        <f>IF(FT!B147&lt;&gt;"",FT!E147,"")</f>
        <v/>
      </c>
      <c r="K147" t="str">
        <f>IF(FT!B147&lt;&gt;"",IF(FT!C147&lt;&gt;"",FT!C147,F147/$M$3*$M$4),"")</f>
        <v/>
      </c>
      <c r="Y147" s="75" t="str">
        <f t="shared" si="25"/>
        <v/>
      </c>
    </row>
    <row r="148" spans="1:25">
      <c r="A148" s="50">
        <f t="shared" si="26"/>
        <v>146</v>
      </c>
      <c r="B148" s="50">
        <f t="shared" si="22"/>
        <v>0</v>
      </c>
      <c r="C148" s="50">
        <f>IF(FH!$C$2&gt;0,FH!A148/FH!$C$2,0)</f>
        <v>0</v>
      </c>
      <c r="D148" s="50">
        <f>IF(hist!$D$2&gt;0,hist!B148/hist!$D$2,0)</f>
        <v>0</v>
      </c>
      <c r="E148" s="50">
        <f t="shared" si="23"/>
        <v>1.191292122966256E-5</v>
      </c>
      <c r="F148">
        <f t="shared" si="27"/>
        <v>146</v>
      </c>
      <c r="G148" s="50" t="str">
        <f>IF(FT!A148&lt;&gt;"",FT!A148*10,"")</f>
        <v/>
      </c>
      <c r="H148" s="50" t="str">
        <f>IF(FT!B148&lt;&gt;"",FT!B148*100,"")</f>
        <v/>
      </c>
      <c r="I148" s="50" t="str">
        <f t="shared" si="24"/>
        <v/>
      </c>
      <c r="J148" t="str">
        <f>IF(FT!B148&lt;&gt;"",FT!E148,"")</f>
        <v/>
      </c>
      <c r="K148" t="str">
        <f>IF(FT!B148&lt;&gt;"",IF(FT!C148&lt;&gt;"",FT!C148,F148/$M$3*$M$4),"")</f>
        <v/>
      </c>
      <c r="Y148" s="75" t="str">
        <f t="shared" si="25"/>
        <v/>
      </c>
    </row>
    <row r="149" spans="1:25">
      <c r="A149" s="50">
        <f t="shared" si="26"/>
        <v>147</v>
      </c>
      <c r="B149" s="50">
        <f t="shared" si="22"/>
        <v>0</v>
      </c>
      <c r="C149" s="50">
        <f>IF(FH!$C$2&gt;0,FH!A149/FH!$C$2,0)</f>
        <v>0</v>
      </c>
      <c r="D149" s="50">
        <f>IF(hist!$D$2&gt;0,hist!B149/hist!$D$2,0)</f>
        <v>0</v>
      </c>
      <c r="E149" s="50">
        <f t="shared" si="23"/>
        <v>1.191292122966256E-5</v>
      </c>
      <c r="F149">
        <f t="shared" si="27"/>
        <v>147</v>
      </c>
      <c r="G149" s="50" t="str">
        <f>IF(FT!A149&lt;&gt;"",FT!A149*10,"")</f>
        <v/>
      </c>
      <c r="H149" s="50" t="str">
        <f>IF(FT!B149&lt;&gt;"",FT!B149*100,"")</f>
        <v/>
      </c>
      <c r="I149" s="50" t="str">
        <f t="shared" si="24"/>
        <v/>
      </c>
      <c r="J149" t="str">
        <f>IF(FT!B149&lt;&gt;"",FT!E149,"")</f>
        <v/>
      </c>
      <c r="K149" t="str">
        <f>IF(FT!B149&lt;&gt;"",IF(FT!C149&lt;&gt;"",FT!C149,F149/$M$3*$M$4),"")</f>
        <v/>
      </c>
      <c r="Y149" s="75" t="str">
        <f t="shared" si="25"/>
        <v/>
      </c>
    </row>
    <row r="150" spans="1:25">
      <c r="A150" s="50">
        <f t="shared" si="26"/>
        <v>148</v>
      </c>
      <c r="B150" s="50">
        <f t="shared" si="22"/>
        <v>0</v>
      </c>
      <c r="C150" s="50">
        <f>IF(FH!$C$2&gt;0,FH!A150/FH!$C$2,0)</f>
        <v>0</v>
      </c>
      <c r="D150" s="50">
        <f>IF(hist!$D$2&gt;0,hist!B150/hist!$D$2,0)</f>
        <v>0</v>
      </c>
      <c r="E150" s="50">
        <f t="shared" si="23"/>
        <v>1.191292122966256E-5</v>
      </c>
      <c r="F150">
        <f t="shared" si="27"/>
        <v>148</v>
      </c>
      <c r="G150" s="50" t="str">
        <f>IF(FT!A150&lt;&gt;"",FT!A150*10,"")</f>
        <v/>
      </c>
      <c r="H150" s="50" t="str">
        <f>IF(FT!B150&lt;&gt;"",FT!B150*100,"")</f>
        <v/>
      </c>
      <c r="I150" s="50" t="str">
        <f t="shared" si="24"/>
        <v/>
      </c>
      <c r="J150" t="str">
        <f>IF(FT!B150&lt;&gt;"",FT!E150,"")</f>
        <v/>
      </c>
      <c r="K150" t="str">
        <f>IF(FT!B150&lt;&gt;"",IF(FT!C150&lt;&gt;"",FT!C150,F150/$M$3*$M$4),"")</f>
        <v/>
      </c>
      <c r="Y150" s="75" t="str">
        <f t="shared" si="25"/>
        <v/>
      </c>
    </row>
    <row r="151" spans="1:25">
      <c r="A151" s="50">
        <f t="shared" si="26"/>
        <v>149</v>
      </c>
      <c r="B151" s="50">
        <f t="shared" si="22"/>
        <v>0</v>
      </c>
      <c r="C151" s="50">
        <f>IF(FH!$C$2&gt;0,FH!A151/FH!$C$2,0)</f>
        <v>0</v>
      </c>
      <c r="D151" s="50">
        <f>IF(hist!$D$2&gt;0,hist!B151/hist!$D$2,0)</f>
        <v>0</v>
      </c>
      <c r="E151" s="50">
        <f t="shared" si="23"/>
        <v>1.191292122966256E-5</v>
      </c>
      <c r="F151">
        <f t="shared" si="27"/>
        <v>149</v>
      </c>
      <c r="G151" s="50" t="str">
        <f>IF(FT!A151&lt;&gt;"",FT!A151*10,"")</f>
        <v/>
      </c>
      <c r="H151" s="50" t="str">
        <f>IF(FT!B151&lt;&gt;"",FT!B151*100,"")</f>
        <v/>
      </c>
      <c r="I151" s="50" t="str">
        <f t="shared" si="24"/>
        <v/>
      </c>
      <c r="J151" t="str">
        <f>IF(FT!B151&lt;&gt;"",FT!E151,"")</f>
        <v/>
      </c>
      <c r="K151" t="str">
        <f>IF(FT!B151&lt;&gt;"",IF(FT!C151&lt;&gt;"",FT!C151,F151/$M$3*$M$4),"")</f>
        <v/>
      </c>
      <c r="Y151" s="75" t="str">
        <f t="shared" si="25"/>
        <v/>
      </c>
    </row>
    <row r="152" spans="1:25">
      <c r="A152" s="50">
        <f t="shared" si="26"/>
        <v>150</v>
      </c>
      <c r="B152" s="50">
        <f t="shared" si="22"/>
        <v>0</v>
      </c>
      <c r="C152" s="50">
        <f>IF(FH!$C$2&gt;0,FH!A152/FH!$C$2,0)</f>
        <v>0</v>
      </c>
      <c r="D152" s="50">
        <f>IF(hist!$D$2&gt;0,hist!B152/hist!$D$2,0)</f>
        <v>0</v>
      </c>
      <c r="E152" s="50">
        <f t="shared" si="23"/>
        <v>1.191292122966256E-5</v>
      </c>
      <c r="F152">
        <f t="shared" si="27"/>
        <v>150</v>
      </c>
      <c r="G152" s="50" t="str">
        <f>IF(FT!A152&lt;&gt;"",FT!A152*10,"")</f>
        <v/>
      </c>
      <c r="H152" s="50" t="str">
        <f>IF(FT!B152&lt;&gt;"",FT!B152*100,"")</f>
        <v/>
      </c>
      <c r="I152" s="50" t="str">
        <f t="shared" si="24"/>
        <v/>
      </c>
      <c r="J152" t="str">
        <f>IF(FT!B152&lt;&gt;"",FT!E152,"")</f>
        <v/>
      </c>
      <c r="K152" t="str">
        <f>IF(FT!B152&lt;&gt;"",IF(FT!C152&lt;&gt;"",FT!C152,F152/$M$3*$M$4),"")</f>
        <v/>
      </c>
      <c r="Y152" s="75" t="str">
        <f t="shared" si="25"/>
        <v/>
      </c>
    </row>
    <row r="153" spans="1:25">
      <c r="A153" s="50">
        <f t="shared" si="26"/>
        <v>151</v>
      </c>
      <c r="B153" s="50">
        <f t="shared" si="22"/>
        <v>0</v>
      </c>
      <c r="C153" s="50">
        <f>IF(FH!$C$2&gt;0,FH!A153/FH!$C$2,0)</f>
        <v>0</v>
      </c>
      <c r="D153" s="50">
        <f>IF(hist!$D$2&gt;0,hist!B153/hist!$D$2,0)</f>
        <v>0</v>
      </c>
      <c r="E153" s="50">
        <f t="shared" si="23"/>
        <v>1.191292122966256E-5</v>
      </c>
      <c r="F153">
        <f t="shared" si="27"/>
        <v>151</v>
      </c>
      <c r="G153" s="50" t="str">
        <f>IF(FT!A153&lt;&gt;"",FT!A153*10,"")</f>
        <v/>
      </c>
      <c r="H153" s="50" t="str">
        <f>IF(FT!B153&lt;&gt;"",FT!B153*100,"")</f>
        <v/>
      </c>
      <c r="I153" s="50" t="str">
        <f t="shared" si="24"/>
        <v/>
      </c>
      <c r="J153" t="str">
        <f>IF(FT!B153&lt;&gt;"",FT!E153,"")</f>
        <v/>
      </c>
      <c r="K153" t="str">
        <f>IF(FT!B153&lt;&gt;"",IF(FT!C153&lt;&gt;"",FT!C153,F153/$M$3*$M$4),"")</f>
        <v/>
      </c>
      <c r="Y153" s="75" t="str">
        <f t="shared" si="25"/>
        <v/>
      </c>
    </row>
    <row r="154" spans="1:25">
      <c r="A154" s="50">
        <f t="shared" si="26"/>
        <v>152</v>
      </c>
      <c r="B154" s="50">
        <f t="shared" si="22"/>
        <v>0</v>
      </c>
      <c r="C154" s="50">
        <f>IF(FH!$C$2&gt;0,FH!A154/FH!$C$2,0)</f>
        <v>0</v>
      </c>
      <c r="D154" s="50">
        <f>IF(hist!$D$2&gt;0,hist!B154/hist!$D$2,0)</f>
        <v>0</v>
      </c>
      <c r="E154" s="50">
        <f t="shared" si="23"/>
        <v>1.191292122966256E-5</v>
      </c>
      <c r="F154">
        <f t="shared" si="27"/>
        <v>152</v>
      </c>
      <c r="G154" s="50" t="str">
        <f>IF(FT!A154&lt;&gt;"",FT!A154*10,"")</f>
        <v/>
      </c>
      <c r="H154" s="50" t="str">
        <f>IF(FT!B154&lt;&gt;"",FT!B154*100,"")</f>
        <v/>
      </c>
      <c r="I154" s="50" t="str">
        <f t="shared" si="24"/>
        <v/>
      </c>
      <c r="J154" t="str">
        <f>IF(FT!B154&lt;&gt;"",FT!E154,"")</f>
        <v/>
      </c>
      <c r="K154" t="str">
        <f>IF(FT!B154&lt;&gt;"",IF(FT!C154&lt;&gt;"",FT!C154,F154/$M$3*$M$4),"")</f>
        <v/>
      </c>
      <c r="Y154" s="75" t="str">
        <f t="shared" si="25"/>
        <v/>
      </c>
    </row>
    <row r="155" spans="1:25">
      <c r="A155" s="50">
        <f t="shared" si="26"/>
        <v>153</v>
      </c>
      <c r="B155" s="50">
        <f t="shared" si="22"/>
        <v>0</v>
      </c>
      <c r="C155" s="50">
        <f>IF(FH!$C$2&gt;0,FH!A155/FH!$C$2,0)</f>
        <v>0</v>
      </c>
      <c r="D155" s="50">
        <f>IF(hist!$D$2&gt;0,hist!B155/hist!$D$2,0)</f>
        <v>0</v>
      </c>
      <c r="E155" s="50">
        <f t="shared" si="23"/>
        <v>1.191292122966256E-5</v>
      </c>
      <c r="F155">
        <f t="shared" si="27"/>
        <v>153</v>
      </c>
      <c r="G155" s="50" t="str">
        <f>IF(FT!A155&lt;&gt;"",FT!A155*10,"")</f>
        <v/>
      </c>
      <c r="H155" s="50" t="str">
        <f>IF(FT!B155&lt;&gt;"",FT!B155*100,"")</f>
        <v/>
      </c>
      <c r="I155" s="50" t="str">
        <f t="shared" si="24"/>
        <v/>
      </c>
      <c r="J155" t="str">
        <f>IF(FT!B155&lt;&gt;"",FT!E155,"")</f>
        <v/>
      </c>
      <c r="K155" t="str">
        <f>IF(FT!B155&lt;&gt;"",IF(FT!C155&lt;&gt;"",FT!C155,F155/$M$3*$M$4),"")</f>
        <v/>
      </c>
      <c r="Y155" s="75" t="str">
        <f t="shared" si="25"/>
        <v/>
      </c>
    </row>
    <row r="156" spans="1:25">
      <c r="A156" s="50">
        <f t="shared" si="26"/>
        <v>154</v>
      </c>
      <c r="B156" s="50">
        <f t="shared" si="22"/>
        <v>0</v>
      </c>
      <c r="C156" s="50">
        <f>IF(FH!$C$2&gt;0,FH!A156/FH!$C$2,0)</f>
        <v>0</v>
      </c>
      <c r="D156" s="50">
        <f>IF(hist!$D$2&gt;0,hist!B156/hist!$D$2,0)</f>
        <v>0</v>
      </c>
      <c r="E156" s="50">
        <f t="shared" si="23"/>
        <v>1.191292122966256E-5</v>
      </c>
      <c r="F156">
        <f t="shared" si="27"/>
        <v>154</v>
      </c>
      <c r="G156" s="50" t="str">
        <f>IF(FT!A156&lt;&gt;"",FT!A156*10,"")</f>
        <v/>
      </c>
      <c r="H156" s="50" t="str">
        <f>IF(FT!B156&lt;&gt;"",FT!B156*100,"")</f>
        <v/>
      </c>
      <c r="I156" s="50" t="str">
        <f t="shared" si="24"/>
        <v/>
      </c>
      <c r="J156" t="str">
        <f>IF(FT!B156&lt;&gt;"",FT!E156,"")</f>
        <v/>
      </c>
      <c r="K156" t="str">
        <f>IF(FT!B156&lt;&gt;"",IF(FT!C156&lt;&gt;"",FT!C156,F156/$M$3*$M$4),"")</f>
        <v/>
      </c>
      <c r="Y156" s="75" t="str">
        <f t="shared" si="25"/>
        <v/>
      </c>
    </row>
    <row r="157" spans="1:25">
      <c r="A157" s="50">
        <f t="shared" si="26"/>
        <v>155</v>
      </c>
      <c r="B157" s="50">
        <f t="shared" si="22"/>
        <v>0</v>
      </c>
      <c r="C157" s="50">
        <f>IF(FH!$C$2&gt;0,FH!A157/FH!$C$2,0)</f>
        <v>0</v>
      </c>
      <c r="D157" s="50">
        <f>IF(hist!$D$2&gt;0,hist!B157/hist!$D$2,0)</f>
        <v>0</v>
      </c>
      <c r="E157" s="50">
        <f t="shared" si="23"/>
        <v>1.191292122966256E-5</v>
      </c>
      <c r="F157">
        <f t="shared" si="27"/>
        <v>155</v>
      </c>
      <c r="G157" s="50" t="str">
        <f>IF(FT!A157&lt;&gt;"",FT!A157*10,"")</f>
        <v/>
      </c>
      <c r="H157" s="50" t="str">
        <f>IF(FT!B157&lt;&gt;"",FT!B157*100,"")</f>
        <v/>
      </c>
      <c r="I157" s="50" t="str">
        <f t="shared" si="24"/>
        <v/>
      </c>
      <c r="J157" t="str">
        <f>IF(FT!B157&lt;&gt;"",FT!E157,"")</f>
        <v/>
      </c>
      <c r="K157" t="str">
        <f>IF(FT!B157&lt;&gt;"",IF(FT!C157&lt;&gt;"",FT!C157,F157/$M$3*$M$4),"")</f>
        <v/>
      </c>
      <c r="Y157" s="75" t="str">
        <f t="shared" si="25"/>
        <v/>
      </c>
    </row>
    <row r="158" spans="1:25">
      <c r="A158" s="50">
        <f t="shared" si="26"/>
        <v>156</v>
      </c>
      <c r="B158" s="50">
        <f t="shared" si="22"/>
        <v>0</v>
      </c>
      <c r="C158" s="50">
        <f>IF(FH!$C$2&gt;0,FH!A158/FH!$C$2,0)</f>
        <v>0</v>
      </c>
      <c r="D158" s="50">
        <f>IF(hist!$D$2&gt;0,hist!B158/hist!$D$2,0)</f>
        <v>0</v>
      </c>
      <c r="E158" s="50">
        <f t="shared" si="23"/>
        <v>1.191292122966256E-5</v>
      </c>
      <c r="F158">
        <f t="shared" si="27"/>
        <v>156</v>
      </c>
      <c r="G158" s="50" t="str">
        <f>IF(FT!A158&lt;&gt;"",FT!A158*10,"")</f>
        <v/>
      </c>
      <c r="H158" s="50" t="str">
        <f>IF(FT!B158&lt;&gt;"",FT!B158*100,"")</f>
        <v/>
      </c>
      <c r="I158" s="50" t="str">
        <f t="shared" si="24"/>
        <v/>
      </c>
      <c r="J158" t="str">
        <f>IF(FT!B158&lt;&gt;"",FT!E158,"")</f>
        <v/>
      </c>
      <c r="K158" t="str">
        <f>IF(FT!B158&lt;&gt;"",IF(FT!C158&lt;&gt;"",FT!C158,F158/$M$3*$M$4),"")</f>
        <v/>
      </c>
      <c r="Y158" s="75" t="str">
        <f t="shared" si="25"/>
        <v/>
      </c>
    </row>
    <row r="159" spans="1:25">
      <c r="A159" s="50">
        <f t="shared" si="26"/>
        <v>157</v>
      </c>
      <c r="B159" s="50">
        <f t="shared" si="22"/>
        <v>0</v>
      </c>
      <c r="C159" s="50">
        <f>IF(FH!$C$2&gt;0,FH!A159/FH!$C$2,0)</f>
        <v>0</v>
      </c>
      <c r="D159" s="50">
        <f>IF(hist!$D$2&gt;0,hist!B159/hist!$D$2,0)</f>
        <v>0</v>
      </c>
      <c r="E159" s="50">
        <f t="shared" si="23"/>
        <v>1.191292122966256E-5</v>
      </c>
      <c r="F159">
        <f t="shared" si="27"/>
        <v>157</v>
      </c>
      <c r="G159" s="50" t="str">
        <f>IF(FT!A159&lt;&gt;"",FT!A159*10,"")</f>
        <v/>
      </c>
      <c r="H159" s="50" t="str">
        <f>IF(FT!B159&lt;&gt;"",FT!B159*100,"")</f>
        <v/>
      </c>
      <c r="I159" s="50" t="str">
        <f t="shared" si="24"/>
        <v/>
      </c>
      <c r="J159" t="str">
        <f>IF(FT!B159&lt;&gt;"",FT!E159,"")</f>
        <v/>
      </c>
      <c r="K159" t="str">
        <f>IF(FT!B159&lt;&gt;"",IF(FT!C159&lt;&gt;"",FT!C159,F159/$M$3*$M$4),"")</f>
        <v/>
      </c>
      <c r="Y159" s="75" t="str">
        <f t="shared" si="25"/>
        <v/>
      </c>
    </row>
    <row r="160" spans="1:25">
      <c r="A160" s="50">
        <f t="shared" si="26"/>
        <v>158</v>
      </c>
      <c r="B160" s="50">
        <f t="shared" si="22"/>
        <v>0</v>
      </c>
      <c r="C160" s="50">
        <f>IF(FH!$C$2&gt;0,FH!A160/FH!$C$2,0)</f>
        <v>0</v>
      </c>
      <c r="D160" s="50">
        <f>IF(hist!$D$2&gt;0,hist!B160/hist!$D$2,0)</f>
        <v>0</v>
      </c>
      <c r="E160" s="50">
        <f t="shared" si="23"/>
        <v>1.191292122966256E-5</v>
      </c>
      <c r="F160">
        <f t="shared" si="27"/>
        <v>158</v>
      </c>
      <c r="G160" s="50" t="str">
        <f>IF(FT!A160&lt;&gt;"",FT!A160*10,"")</f>
        <v/>
      </c>
      <c r="H160" s="50" t="str">
        <f>IF(FT!B160&lt;&gt;"",FT!B160*100,"")</f>
        <v/>
      </c>
      <c r="I160" s="50" t="str">
        <f t="shared" si="24"/>
        <v/>
      </c>
      <c r="J160" t="str">
        <f>IF(FT!B160&lt;&gt;"",FT!E160,"")</f>
        <v/>
      </c>
      <c r="K160" t="str">
        <f>IF(FT!B160&lt;&gt;"",IF(FT!C160&lt;&gt;"",FT!C160,F160/$M$3*$M$4),"")</f>
        <v/>
      </c>
      <c r="Y160" s="75" t="str">
        <f t="shared" si="25"/>
        <v/>
      </c>
    </row>
    <row r="161" spans="1:25">
      <c r="A161" s="50">
        <f t="shared" si="26"/>
        <v>159</v>
      </c>
      <c r="B161" s="50">
        <f t="shared" si="22"/>
        <v>0</v>
      </c>
      <c r="C161" s="50">
        <f>IF(FH!$C$2&gt;0,FH!A161/FH!$C$2,0)</f>
        <v>0</v>
      </c>
      <c r="D161" s="50">
        <f>IF(hist!$D$2&gt;0,hist!B161/hist!$D$2,0)</f>
        <v>0</v>
      </c>
      <c r="E161" s="50">
        <f t="shared" si="23"/>
        <v>1.191292122966256E-5</v>
      </c>
      <c r="F161">
        <f t="shared" si="27"/>
        <v>159</v>
      </c>
      <c r="G161" s="50" t="str">
        <f>IF(FT!A161&lt;&gt;"",FT!A161*10,"")</f>
        <v/>
      </c>
      <c r="H161" s="50" t="str">
        <f>IF(FT!B161&lt;&gt;"",FT!B161*100,"")</f>
        <v/>
      </c>
      <c r="I161" s="50" t="str">
        <f t="shared" si="24"/>
        <v/>
      </c>
      <c r="J161" t="str">
        <f>IF(FT!B161&lt;&gt;"",FT!E161,"")</f>
        <v/>
      </c>
      <c r="K161" t="str">
        <f>IF(FT!B161&lt;&gt;"",IF(FT!C161&lt;&gt;"",FT!C161,F161/$M$3*$M$4),"")</f>
        <v/>
      </c>
      <c r="Y161" s="75" t="str">
        <f t="shared" si="25"/>
        <v/>
      </c>
    </row>
    <row r="162" spans="1:25">
      <c r="A162" s="50">
        <f t="shared" si="26"/>
        <v>160</v>
      </c>
      <c r="B162" s="50">
        <f t="shared" si="22"/>
        <v>0</v>
      </c>
      <c r="C162" s="50">
        <f>IF(FH!$C$2&gt;0,FH!A162/FH!$C$2,0)</f>
        <v>0</v>
      </c>
      <c r="D162" s="50">
        <f>IF(hist!$D$2&gt;0,hist!B162/hist!$D$2,0)</f>
        <v>0</v>
      </c>
      <c r="E162" s="50">
        <f t="shared" si="23"/>
        <v>1.191292122966256E-5</v>
      </c>
      <c r="F162">
        <f t="shared" si="27"/>
        <v>160</v>
      </c>
      <c r="G162" s="50" t="str">
        <f>IF(FT!A162&lt;&gt;"",FT!A162*10,"")</f>
        <v/>
      </c>
      <c r="H162" s="50" t="str">
        <f>IF(FT!B162&lt;&gt;"",FT!B162*100,"")</f>
        <v/>
      </c>
      <c r="I162" s="50" t="str">
        <f t="shared" si="24"/>
        <v/>
      </c>
      <c r="J162" t="str">
        <f>IF(FT!B162&lt;&gt;"",FT!E162,"")</f>
        <v/>
      </c>
      <c r="K162" t="str">
        <f>IF(FT!B162&lt;&gt;"",IF(FT!C162&lt;&gt;"",FT!C162,F162/$M$3*$M$4),"")</f>
        <v/>
      </c>
      <c r="Y162" s="75" t="str">
        <f t="shared" si="25"/>
        <v/>
      </c>
    </row>
    <row r="163" spans="1:25">
      <c r="A163" s="50">
        <f t="shared" si="26"/>
        <v>161</v>
      </c>
      <c r="B163" s="50">
        <f t="shared" si="22"/>
        <v>0</v>
      </c>
      <c r="C163" s="50">
        <f>IF(FH!$C$2&gt;0,FH!A163/FH!$C$2,0)</f>
        <v>0</v>
      </c>
      <c r="D163" s="50">
        <f>IF(hist!$D$2&gt;0,hist!B163/hist!$D$2,0)</f>
        <v>0</v>
      </c>
      <c r="E163" s="50">
        <f t="shared" si="23"/>
        <v>1.191292122966256E-5</v>
      </c>
      <c r="F163">
        <f t="shared" si="27"/>
        <v>161</v>
      </c>
      <c r="G163" s="50" t="str">
        <f>IF(FT!A163&lt;&gt;"",FT!A163*10,"")</f>
        <v/>
      </c>
      <c r="H163" s="50" t="str">
        <f>IF(FT!B163&lt;&gt;"",FT!B163*100,"")</f>
        <v/>
      </c>
      <c r="I163" s="50" t="str">
        <f t="shared" si="24"/>
        <v/>
      </c>
      <c r="J163" t="str">
        <f>IF(FT!B163&lt;&gt;"",FT!E163,"")</f>
        <v/>
      </c>
      <c r="K163" t="str">
        <f>IF(FT!B163&lt;&gt;"",IF(FT!C163&lt;&gt;"",FT!C163,F163/$M$3*$M$4),"")</f>
        <v/>
      </c>
      <c r="Y163" s="75" t="str">
        <f t="shared" si="25"/>
        <v/>
      </c>
    </row>
    <row r="164" spans="1:25">
      <c r="A164" s="50">
        <f t="shared" si="26"/>
        <v>162</v>
      </c>
      <c r="B164" s="50">
        <f t="shared" si="22"/>
        <v>0</v>
      </c>
      <c r="C164" s="50">
        <f>IF(FH!$C$2&gt;0,FH!A164/FH!$C$2,0)</f>
        <v>0</v>
      </c>
      <c r="D164" s="50">
        <f>IF(hist!$D$2&gt;0,hist!B164/hist!$D$2,0)</f>
        <v>0</v>
      </c>
      <c r="E164" s="50">
        <f t="shared" si="23"/>
        <v>1.191292122966256E-5</v>
      </c>
      <c r="F164">
        <f t="shared" si="27"/>
        <v>162</v>
      </c>
      <c r="G164" s="50" t="str">
        <f>IF(FT!A164&lt;&gt;"",FT!A164*10,"")</f>
        <v/>
      </c>
      <c r="H164" s="50" t="str">
        <f>IF(FT!B164&lt;&gt;"",FT!B164*100,"")</f>
        <v/>
      </c>
      <c r="I164" s="50" t="str">
        <f t="shared" si="24"/>
        <v/>
      </c>
      <c r="J164" t="str">
        <f>IF(FT!B164&lt;&gt;"",FT!E164,"")</f>
        <v/>
      </c>
      <c r="K164" t="str">
        <f>IF(FT!B164&lt;&gt;"",IF(FT!C164&lt;&gt;"",FT!C164,F164/$M$3*$M$4),"")</f>
        <v/>
      </c>
      <c r="Y164" s="75" t="str">
        <f t="shared" si="25"/>
        <v/>
      </c>
    </row>
    <row r="165" spans="1:25">
      <c r="A165" s="50">
        <f t="shared" si="26"/>
        <v>163</v>
      </c>
      <c r="B165" s="50">
        <f t="shared" si="22"/>
        <v>0</v>
      </c>
      <c r="C165" s="50">
        <f>IF(FH!$C$2&gt;0,FH!A165/FH!$C$2,0)</f>
        <v>0</v>
      </c>
      <c r="D165" s="50">
        <f>IF(hist!$D$2&gt;0,hist!B165/hist!$D$2,0)</f>
        <v>0</v>
      </c>
      <c r="E165" s="50">
        <f t="shared" si="23"/>
        <v>1.191292122966256E-5</v>
      </c>
      <c r="F165">
        <f t="shared" si="27"/>
        <v>163</v>
      </c>
      <c r="G165" s="50" t="str">
        <f>IF(FT!A165&lt;&gt;"",FT!A165*10,"")</f>
        <v/>
      </c>
      <c r="H165" s="50" t="str">
        <f>IF(FT!B165&lt;&gt;"",FT!B165*100,"")</f>
        <v/>
      </c>
      <c r="I165" s="50" t="str">
        <f t="shared" si="24"/>
        <v/>
      </c>
      <c r="J165" t="str">
        <f>IF(FT!B165&lt;&gt;"",FT!E165,"")</f>
        <v/>
      </c>
      <c r="K165" t="str">
        <f>IF(FT!B165&lt;&gt;"",IF(FT!C165&lt;&gt;"",FT!C165,F165/$M$3*$M$4),"")</f>
        <v/>
      </c>
      <c r="Y165" s="75" t="str">
        <f t="shared" si="25"/>
        <v/>
      </c>
    </row>
    <row r="166" spans="1:25">
      <c r="A166" s="50">
        <f t="shared" si="26"/>
        <v>164</v>
      </c>
      <c r="B166" s="50">
        <f t="shared" si="22"/>
        <v>0</v>
      </c>
      <c r="C166" s="50">
        <f>IF(FH!$C$2&gt;0,FH!A166/FH!$C$2,0)</f>
        <v>0</v>
      </c>
      <c r="D166" s="50">
        <f>IF(hist!$D$2&gt;0,hist!B166/hist!$D$2,0)</f>
        <v>0</v>
      </c>
      <c r="E166" s="50">
        <f t="shared" si="23"/>
        <v>1.191292122966256E-5</v>
      </c>
      <c r="F166">
        <f t="shared" si="27"/>
        <v>164</v>
      </c>
      <c r="G166" s="50" t="str">
        <f>IF(FT!A166&lt;&gt;"",FT!A166*10,"")</f>
        <v/>
      </c>
      <c r="H166" s="50" t="str">
        <f>IF(FT!B166&lt;&gt;"",FT!B166*100,"")</f>
        <v/>
      </c>
      <c r="I166" s="50" t="str">
        <f t="shared" si="24"/>
        <v/>
      </c>
      <c r="J166" t="str">
        <f>IF(FT!B166&lt;&gt;"",FT!E166,"")</f>
        <v/>
      </c>
      <c r="K166" t="str">
        <f>IF(FT!B166&lt;&gt;"",IF(FT!C166&lt;&gt;"",FT!C166,F166/$M$3*$M$4),"")</f>
        <v/>
      </c>
      <c r="Y166" s="75" t="str">
        <f t="shared" si="25"/>
        <v/>
      </c>
    </row>
    <row r="167" spans="1:25">
      <c r="A167" s="50">
        <f t="shared" si="26"/>
        <v>165</v>
      </c>
      <c r="B167" s="50">
        <f t="shared" si="22"/>
        <v>0</v>
      </c>
      <c r="C167" s="50">
        <f>IF(FH!$C$2&gt;0,FH!A167/FH!$C$2,0)</f>
        <v>0</v>
      </c>
      <c r="D167" s="50">
        <f>IF(hist!$D$2&gt;0,hist!B167/hist!$D$2,0)</f>
        <v>0</v>
      </c>
      <c r="E167" s="50">
        <f t="shared" si="23"/>
        <v>1.191292122966256E-5</v>
      </c>
      <c r="F167">
        <f t="shared" si="27"/>
        <v>165</v>
      </c>
      <c r="G167" s="50" t="str">
        <f>IF(FT!A167&lt;&gt;"",FT!A167*10,"")</f>
        <v/>
      </c>
      <c r="H167" s="50" t="str">
        <f>IF(FT!B167&lt;&gt;"",FT!B167*100,"")</f>
        <v/>
      </c>
      <c r="I167" s="50" t="str">
        <f t="shared" si="24"/>
        <v/>
      </c>
      <c r="J167" t="str">
        <f>IF(FT!B167&lt;&gt;"",FT!E167,"")</f>
        <v/>
      </c>
      <c r="K167" t="str">
        <f>IF(FT!B167&lt;&gt;"",IF(FT!C167&lt;&gt;"",FT!C167,F167/$M$3*$M$4),"")</f>
        <v/>
      </c>
      <c r="Y167" s="75" t="str">
        <f t="shared" si="25"/>
        <v/>
      </c>
    </row>
    <row r="168" spans="1:25">
      <c r="A168" s="50">
        <f t="shared" si="26"/>
        <v>166</v>
      </c>
      <c r="B168" s="50">
        <f t="shared" si="22"/>
        <v>0</v>
      </c>
      <c r="C168" s="50">
        <f>IF(FH!$C$2&gt;0,FH!A168/FH!$C$2,0)</f>
        <v>0</v>
      </c>
      <c r="D168" s="50">
        <f>IF(hist!$D$2&gt;0,hist!B168/hist!$D$2,0)</f>
        <v>0</v>
      </c>
      <c r="E168" s="50">
        <f t="shared" si="23"/>
        <v>1.191292122966256E-5</v>
      </c>
      <c r="F168">
        <f t="shared" si="27"/>
        <v>166</v>
      </c>
      <c r="G168" s="50" t="str">
        <f>IF(FT!A168&lt;&gt;"",FT!A168*10,"")</f>
        <v/>
      </c>
      <c r="H168" s="50" t="str">
        <f>IF(FT!B168&lt;&gt;"",FT!B168*100,"")</f>
        <v/>
      </c>
      <c r="I168" s="50" t="str">
        <f t="shared" si="24"/>
        <v/>
      </c>
      <c r="J168" t="str">
        <f>IF(FT!B168&lt;&gt;"",FT!E168,"")</f>
        <v/>
      </c>
      <c r="K168" t="str">
        <f>IF(FT!B168&lt;&gt;"",IF(FT!C168&lt;&gt;"",FT!C168,F168/$M$3*$M$4),"")</f>
        <v/>
      </c>
      <c r="Y168" s="75" t="str">
        <f t="shared" si="25"/>
        <v/>
      </c>
    </row>
    <row r="169" spans="1:25">
      <c r="A169" s="50">
        <f t="shared" si="26"/>
        <v>167</v>
      </c>
      <c r="B169" s="50">
        <f t="shared" si="22"/>
        <v>0</v>
      </c>
      <c r="C169" s="50">
        <f>IF(FH!$C$2&gt;0,FH!A169/FH!$C$2,0)</f>
        <v>0</v>
      </c>
      <c r="D169" s="50">
        <f>IF(hist!$D$2&gt;0,hist!B169/hist!$D$2,0)</f>
        <v>0</v>
      </c>
      <c r="E169" s="50">
        <f t="shared" si="23"/>
        <v>1.191292122966256E-5</v>
      </c>
      <c r="F169">
        <f t="shared" si="27"/>
        <v>167</v>
      </c>
      <c r="G169" s="50" t="str">
        <f>IF(FT!A169&lt;&gt;"",FT!A169*10,"")</f>
        <v/>
      </c>
      <c r="H169" s="50" t="str">
        <f>IF(FT!B169&lt;&gt;"",FT!B169*100,"")</f>
        <v/>
      </c>
      <c r="I169" s="50" t="str">
        <f t="shared" si="24"/>
        <v/>
      </c>
      <c r="J169" t="str">
        <f>IF(FT!B169&lt;&gt;"",FT!E169,"")</f>
        <v/>
      </c>
      <c r="K169" t="str">
        <f>IF(FT!B169&lt;&gt;"",IF(FT!C169&lt;&gt;"",FT!C169,F169/$M$3*$M$4),"")</f>
        <v/>
      </c>
      <c r="Y169" s="75" t="str">
        <f t="shared" si="25"/>
        <v/>
      </c>
    </row>
    <row r="170" spans="1:25">
      <c r="A170" s="50">
        <f t="shared" si="26"/>
        <v>168</v>
      </c>
      <c r="B170" s="50">
        <f t="shared" si="22"/>
        <v>0</v>
      </c>
      <c r="C170" s="50">
        <f>IF(FH!$C$2&gt;0,FH!A170/FH!$C$2,0)</f>
        <v>0</v>
      </c>
      <c r="D170" s="50">
        <f>IF(hist!$D$2&gt;0,hist!B170/hist!$D$2,0)</f>
        <v>0</v>
      </c>
      <c r="E170" s="50">
        <f t="shared" si="23"/>
        <v>1.191292122966256E-5</v>
      </c>
      <c r="F170">
        <f t="shared" si="27"/>
        <v>168</v>
      </c>
      <c r="G170" s="50" t="str">
        <f>IF(FT!A170&lt;&gt;"",FT!A170*10,"")</f>
        <v/>
      </c>
      <c r="H170" s="50" t="str">
        <f>IF(FT!B170&lt;&gt;"",FT!B170*100,"")</f>
        <v/>
      </c>
      <c r="I170" s="50" t="str">
        <f t="shared" si="24"/>
        <v/>
      </c>
      <c r="J170" t="str">
        <f>IF(FT!B170&lt;&gt;"",FT!E170,"")</f>
        <v/>
      </c>
      <c r="K170" t="str">
        <f>IF(FT!B170&lt;&gt;"",IF(FT!C170&lt;&gt;"",FT!C170,F170/$M$3*$M$4),"")</f>
        <v/>
      </c>
      <c r="Y170" s="75" t="str">
        <f t="shared" si="25"/>
        <v/>
      </c>
    </row>
    <row r="171" spans="1:25">
      <c r="A171" s="50">
        <f t="shared" si="26"/>
        <v>169</v>
      </c>
      <c r="B171" s="50">
        <f t="shared" si="22"/>
        <v>0</v>
      </c>
      <c r="C171" s="50">
        <f>IF(FH!$C$2&gt;0,FH!A171/FH!$C$2,0)</f>
        <v>0</v>
      </c>
      <c r="D171" s="50">
        <f>IF(hist!$D$2&gt;0,hist!B171/hist!$D$2,0)</f>
        <v>0</v>
      </c>
      <c r="E171" s="50">
        <f t="shared" si="23"/>
        <v>1.191292122966256E-5</v>
      </c>
      <c r="F171">
        <f t="shared" si="27"/>
        <v>169</v>
      </c>
      <c r="G171" s="50" t="str">
        <f>IF(FT!A171&lt;&gt;"",FT!A171*10,"")</f>
        <v/>
      </c>
      <c r="H171" s="50" t="str">
        <f>IF(FT!B171&lt;&gt;"",FT!B171*100,"")</f>
        <v/>
      </c>
      <c r="I171" s="50" t="str">
        <f t="shared" si="24"/>
        <v/>
      </c>
      <c r="J171" t="str">
        <f>IF(FT!B171&lt;&gt;"",FT!E171,"")</f>
        <v/>
      </c>
      <c r="K171" t="str">
        <f>IF(FT!B171&lt;&gt;"",IF(FT!C171&lt;&gt;"",FT!C171,F171/$M$3*$M$4),"")</f>
        <v/>
      </c>
      <c r="Y171" s="75" t="str">
        <f t="shared" si="25"/>
        <v/>
      </c>
    </row>
    <row r="172" spans="1:25">
      <c r="A172" s="50">
        <f t="shared" si="26"/>
        <v>170</v>
      </c>
      <c r="B172" s="50">
        <f t="shared" si="22"/>
        <v>0</v>
      </c>
      <c r="C172" s="50">
        <f>IF(FH!$C$2&gt;0,FH!A172/FH!$C$2,0)</f>
        <v>0</v>
      </c>
      <c r="D172" s="50">
        <f>IF(hist!$D$2&gt;0,hist!B172/hist!$D$2,0)</f>
        <v>0</v>
      </c>
      <c r="E172" s="50">
        <f t="shared" si="23"/>
        <v>1.191292122966256E-5</v>
      </c>
      <c r="F172">
        <f t="shared" si="27"/>
        <v>170</v>
      </c>
      <c r="G172" s="50" t="str">
        <f>IF(FT!A172&lt;&gt;"",FT!A172*10,"")</f>
        <v/>
      </c>
      <c r="H172" s="50" t="str">
        <f>IF(FT!B172&lt;&gt;"",FT!B172*100,"")</f>
        <v/>
      </c>
      <c r="I172" s="50" t="str">
        <f t="shared" si="24"/>
        <v/>
      </c>
      <c r="J172" t="str">
        <f>IF(FT!B172&lt;&gt;"",FT!E172,"")</f>
        <v/>
      </c>
      <c r="K172" t="str">
        <f>IF(FT!B172&lt;&gt;"",IF(FT!C172&lt;&gt;"",FT!C172,F172/$M$3*$M$4),"")</f>
        <v/>
      </c>
      <c r="Y172" s="75" t="str">
        <f t="shared" si="25"/>
        <v/>
      </c>
    </row>
    <row r="173" spans="1:25">
      <c r="A173" s="50">
        <f t="shared" si="26"/>
        <v>171</v>
      </c>
      <c r="B173" s="50">
        <f t="shared" si="22"/>
        <v>0</v>
      </c>
      <c r="C173" s="50">
        <f>IF(FH!$C$2&gt;0,FH!A173/FH!$C$2,0)</f>
        <v>0</v>
      </c>
      <c r="D173" s="50">
        <f>IF(hist!$D$2&gt;0,hist!B173/hist!$D$2,0)</f>
        <v>0</v>
      </c>
      <c r="E173" s="50">
        <f t="shared" si="23"/>
        <v>1.191292122966256E-5</v>
      </c>
      <c r="F173">
        <f t="shared" si="27"/>
        <v>171</v>
      </c>
      <c r="G173" s="50" t="str">
        <f>IF(FT!A173&lt;&gt;"",FT!A173*10,"")</f>
        <v/>
      </c>
      <c r="H173" s="50" t="str">
        <f>IF(FT!B173&lt;&gt;"",FT!B173*100,"")</f>
        <v/>
      </c>
      <c r="I173" s="50" t="str">
        <f t="shared" si="24"/>
        <v/>
      </c>
      <c r="J173" t="str">
        <f>IF(FT!B173&lt;&gt;"",FT!E173,"")</f>
        <v/>
      </c>
      <c r="K173" t="str">
        <f>IF(FT!B173&lt;&gt;"",IF(FT!C173&lt;&gt;"",FT!C173,F173/$M$3*$M$4),"")</f>
        <v/>
      </c>
      <c r="Y173" s="75" t="str">
        <f t="shared" si="25"/>
        <v/>
      </c>
    </row>
    <row r="174" spans="1:25">
      <c r="A174" s="50">
        <f t="shared" si="26"/>
        <v>172</v>
      </c>
      <c r="B174" s="50">
        <f t="shared" si="22"/>
        <v>0</v>
      </c>
      <c r="C174" s="50">
        <f>IF(FH!$C$2&gt;0,FH!A174/FH!$C$2,0)</f>
        <v>0</v>
      </c>
      <c r="D174" s="50">
        <f>IF(hist!$D$2&gt;0,hist!B174/hist!$D$2,0)</f>
        <v>0</v>
      </c>
      <c r="E174" s="50">
        <f t="shared" si="23"/>
        <v>1.191292122966256E-5</v>
      </c>
      <c r="F174">
        <f t="shared" si="27"/>
        <v>172</v>
      </c>
      <c r="G174" s="50" t="str">
        <f>IF(FT!A174&lt;&gt;"",FT!A174*10,"")</f>
        <v/>
      </c>
      <c r="H174" s="50" t="str">
        <f>IF(FT!B174&lt;&gt;"",FT!B174*100,"")</f>
        <v/>
      </c>
      <c r="I174" s="50" t="str">
        <f t="shared" si="24"/>
        <v/>
      </c>
      <c r="J174" t="str">
        <f>IF(FT!B174&lt;&gt;"",FT!E174,"")</f>
        <v/>
      </c>
      <c r="K174" t="str">
        <f>IF(FT!B174&lt;&gt;"",IF(FT!C174&lt;&gt;"",FT!C174,F174/$M$3*$M$4),"")</f>
        <v/>
      </c>
      <c r="Y174" s="75" t="str">
        <f t="shared" si="25"/>
        <v/>
      </c>
    </row>
    <row r="175" spans="1:25">
      <c r="A175" s="50">
        <f t="shared" si="26"/>
        <v>173</v>
      </c>
      <c r="B175" s="50">
        <f t="shared" si="22"/>
        <v>0</v>
      </c>
      <c r="C175" s="50">
        <f>IF(FH!$C$2&gt;0,FH!A175/FH!$C$2,0)</f>
        <v>0</v>
      </c>
      <c r="D175" s="50">
        <f>IF(hist!$D$2&gt;0,hist!B175/hist!$D$2,0)</f>
        <v>0</v>
      </c>
      <c r="E175" s="50">
        <f t="shared" si="23"/>
        <v>1.191292122966256E-5</v>
      </c>
      <c r="F175">
        <f t="shared" si="27"/>
        <v>173</v>
      </c>
      <c r="G175" s="50" t="str">
        <f>IF(FT!A175&lt;&gt;"",FT!A175*10,"")</f>
        <v/>
      </c>
      <c r="H175" s="50" t="str">
        <f>IF(FT!B175&lt;&gt;"",FT!B175*100,"")</f>
        <v/>
      </c>
      <c r="I175" s="50" t="str">
        <f t="shared" si="24"/>
        <v/>
      </c>
      <c r="J175" t="str">
        <f>IF(FT!B175&lt;&gt;"",FT!E175,"")</f>
        <v/>
      </c>
      <c r="K175" t="str">
        <f>IF(FT!B175&lt;&gt;"",IF(FT!C175&lt;&gt;"",FT!C175,F175/$M$3*$M$4),"")</f>
        <v/>
      </c>
      <c r="Y175" s="75" t="str">
        <f t="shared" si="25"/>
        <v/>
      </c>
    </row>
    <row r="176" spans="1:25">
      <c r="A176" s="50">
        <f t="shared" si="26"/>
        <v>174</v>
      </c>
      <c r="B176" s="50">
        <f t="shared" si="22"/>
        <v>0</v>
      </c>
      <c r="C176" s="50">
        <f>IF(FH!$C$2&gt;0,FH!A176/FH!$C$2,0)</f>
        <v>0</v>
      </c>
      <c r="D176" s="50">
        <f>IF(hist!$D$2&gt;0,hist!B176/hist!$D$2,0)</f>
        <v>0</v>
      </c>
      <c r="E176" s="50">
        <f t="shared" si="23"/>
        <v>1.191292122966256E-5</v>
      </c>
      <c r="F176">
        <f t="shared" si="27"/>
        <v>174</v>
      </c>
      <c r="G176" s="50" t="str">
        <f>IF(FT!A176&lt;&gt;"",FT!A176*10,"")</f>
        <v/>
      </c>
      <c r="H176" s="50" t="str">
        <f>IF(FT!B176&lt;&gt;"",FT!B176*100,"")</f>
        <v/>
      </c>
      <c r="I176" s="50" t="str">
        <f t="shared" si="24"/>
        <v/>
      </c>
      <c r="J176" t="str">
        <f>IF(FT!B176&lt;&gt;"",FT!E176,"")</f>
        <v/>
      </c>
      <c r="K176" t="str">
        <f>IF(FT!B176&lt;&gt;"",IF(FT!C176&lt;&gt;"",FT!C176,F176/$M$3*$M$4),"")</f>
        <v/>
      </c>
      <c r="Y176" s="75" t="str">
        <f t="shared" si="25"/>
        <v/>
      </c>
    </row>
    <row r="177" spans="1:25">
      <c r="A177" s="50">
        <f t="shared" si="26"/>
        <v>175</v>
      </c>
      <c r="B177" s="50">
        <f t="shared" si="22"/>
        <v>0</v>
      </c>
      <c r="C177" s="50">
        <f>IF(FH!$C$2&gt;0,FH!A177/FH!$C$2,0)</f>
        <v>0</v>
      </c>
      <c r="D177" s="50">
        <f>IF(hist!$D$2&gt;0,hist!B177/hist!$D$2,0)</f>
        <v>0</v>
      </c>
      <c r="E177" s="50">
        <f t="shared" si="23"/>
        <v>1.191292122966256E-5</v>
      </c>
      <c r="F177">
        <f t="shared" si="27"/>
        <v>175</v>
      </c>
      <c r="G177" s="50" t="str">
        <f>IF(FT!A177&lt;&gt;"",FT!A177*10,"")</f>
        <v/>
      </c>
      <c r="H177" s="50" t="str">
        <f>IF(FT!B177&lt;&gt;"",FT!B177*100,"")</f>
        <v/>
      </c>
      <c r="I177" s="50" t="str">
        <f t="shared" si="24"/>
        <v/>
      </c>
      <c r="J177" t="str">
        <f>IF(FT!B177&lt;&gt;"",FT!E177,"")</f>
        <v/>
      </c>
      <c r="K177" t="str">
        <f>IF(FT!B177&lt;&gt;"",IF(FT!C177&lt;&gt;"",FT!C177,F177/$M$3*$M$4),"")</f>
        <v/>
      </c>
      <c r="Y177" s="75" t="str">
        <f t="shared" si="25"/>
        <v/>
      </c>
    </row>
    <row r="178" spans="1:25">
      <c r="A178" s="50">
        <f t="shared" si="26"/>
        <v>176</v>
      </c>
      <c r="B178" s="50">
        <f t="shared" si="22"/>
        <v>0</v>
      </c>
      <c r="C178" s="50">
        <f>IF(FH!$C$2&gt;0,FH!A178/FH!$C$2,0)</f>
        <v>0</v>
      </c>
      <c r="D178" s="50">
        <f>IF(hist!$D$2&gt;0,hist!B178/hist!$D$2,0)</f>
        <v>0</v>
      </c>
      <c r="E178" s="50">
        <f t="shared" si="23"/>
        <v>1.191292122966256E-5</v>
      </c>
      <c r="F178">
        <f t="shared" si="27"/>
        <v>176</v>
      </c>
      <c r="G178" s="50" t="str">
        <f>IF(FT!A178&lt;&gt;"",FT!A178*10,"")</f>
        <v/>
      </c>
      <c r="H178" s="50" t="str">
        <f>IF(FT!B178&lt;&gt;"",FT!B178*100,"")</f>
        <v/>
      </c>
      <c r="I178" s="50" t="str">
        <f t="shared" si="24"/>
        <v/>
      </c>
      <c r="J178" t="str">
        <f>IF(FT!B178&lt;&gt;"",FT!E178,"")</f>
        <v/>
      </c>
      <c r="K178" t="str">
        <f>IF(FT!B178&lt;&gt;"",IF(FT!C178&lt;&gt;"",FT!C178,F178/$M$3*$M$4),"")</f>
        <v/>
      </c>
      <c r="Y178" s="75" t="str">
        <f t="shared" si="25"/>
        <v/>
      </c>
    </row>
    <row r="179" spans="1:25">
      <c r="A179" s="50">
        <f t="shared" si="26"/>
        <v>177</v>
      </c>
      <c r="B179" s="50">
        <f t="shared" si="22"/>
        <v>0</v>
      </c>
      <c r="C179" s="50">
        <f>IF(FH!$C$2&gt;0,FH!A179/FH!$C$2,0)</f>
        <v>0</v>
      </c>
      <c r="D179" s="50">
        <f>IF(hist!$D$2&gt;0,hist!B179/hist!$D$2,0)</f>
        <v>0</v>
      </c>
      <c r="E179" s="50">
        <f t="shared" si="23"/>
        <v>1.191292122966256E-5</v>
      </c>
      <c r="F179">
        <f t="shared" si="27"/>
        <v>177</v>
      </c>
      <c r="G179" s="50" t="str">
        <f>IF(FT!A179&lt;&gt;"",FT!A179*10,"")</f>
        <v/>
      </c>
      <c r="H179" s="50" t="str">
        <f>IF(FT!B179&lt;&gt;"",FT!B179*100,"")</f>
        <v/>
      </c>
      <c r="I179" s="50" t="str">
        <f t="shared" si="24"/>
        <v/>
      </c>
      <c r="J179" t="str">
        <f>IF(FT!B179&lt;&gt;"",FT!E179,"")</f>
        <v/>
      </c>
      <c r="K179" t="str">
        <f>IF(FT!B179&lt;&gt;"",IF(FT!C179&lt;&gt;"",FT!C179,F179/$M$3*$M$4),"")</f>
        <v/>
      </c>
      <c r="Y179" s="75" t="str">
        <f t="shared" si="25"/>
        <v/>
      </c>
    </row>
    <row r="180" spans="1:25">
      <c r="A180" s="50">
        <f t="shared" si="26"/>
        <v>178</v>
      </c>
      <c r="B180" s="50">
        <f t="shared" si="22"/>
        <v>0</v>
      </c>
      <c r="C180" s="50">
        <f>IF(FH!$C$2&gt;0,FH!A180/FH!$C$2,0)</f>
        <v>0</v>
      </c>
      <c r="D180" s="50">
        <f>IF(hist!$D$2&gt;0,hist!B180/hist!$D$2,0)</f>
        <v>0</v>
      </c>
      <c r="E180" s="50">
        <f t="shared" si="23"/>
        <v>1.191292122966256E-5</v>
      </c>
      <c r="F180">
        <f t="shared" si="27"/>
        <v>178</v>
      </c>
      <c r="G180" s="50" t="str">
        <f>IF(FT!A180&lt;&gt;"",FT!A180*10,"")</f>
        <v/>
      </c>
      <c r="H180" s="50" t="str">
        <f>IF(FT!B180&lt;&gt;"",FT!B180*100,"")</f>
        <v/>
      </c>
      <c r="I180" s="50" t="str">
        <f t="shared" si="24"/>
        <v/>
      </c>
      <c r="J180" t="str">
        <f>IF(FT!B180&lt;&gt;"",FT!E180,"")</f>
        <v/>
      </c>
      <c r="K180" t="str">
        <f>IF(FT!B180&lt;&gt;"",IF(FT!C180&lt;&gt;"",FT!C180,F180/$M$3*$M$4),"")</f>
        <v/>
      </c>
      <c r="Y180" s="75" t="str">
        <f t="shared" si="25"/>
        <v/>
      </c>
    </row>
    <row r="181" spans="1:25">
      <c r="A181" s="50">
        <f t="shared" si="26"/>
        <v>179</v>
      </c>
      <c r="B181" s="50">
        <f t="shared" si="22"/>
        <v>0</v>
      </c>
      <c r="C181" s="50">
        <f>IF(FH!$C$2&gt;0,FH!A181/FH!$C$2,0)</f>
        <v>0</v>
      </c>
      <c r="D181" s="50">
        <f>IF(hist!$D$2&gt;0,hist!B181/hist!$D$2,0)</f>
        <v>0</v>
      </c>
      <c r="E181" s="50">
        <f t="shared" si="23"/>
        <v>1.191292122966256E-5</v>
      </c>
      <c r="F181">
        <f t="shared" si="27"/>
        <v>179</v>
      </c>
      <c r="G181" s="50" t="str">
        <f>IF(FT!A181&lt;&gt;"",FT!A181*10,"")</f>
        <v/>
      </c>
      <c r="H181" s="50" t="str">
        <f>IF(FT!B181&lt;&gt;"",FT!B181*100,"")</f>
        <v/>
      </c>
      <c r="I181" s="50" t="str">
        <f t="shared" si="24"/>
        <v/>
      </c>
      <c r="J181" t="str">
        <f>IF(FT!B181&lt;&gt;"",FT!E181,"")</f>
        <v/>
      </c>
      <c r="K181" t="str">
        <f>IF(FT!B181&lt;&gt;"",IF(FT!C181&lt;&gt;"",FT!C181,F181/$M$3*$M$4),"")</f>
        <v/>
      </c>
      <c r="Y181" s="75" t="str">
        <f t="shared" si="25"/>
        <v/>
      </c>
    </row>
    <row r="182" spans="1:25">
      <c r="A182" s="50">
        <f t="shared" si="26"/>
        <v>180</v>
      </c>
      <c r="B182" s="50">
        <f t="shared" si="22"/>
        <v>0</v>
      </c>
      <c r="C182" s="50">
        <f>IF(FH!$C$2&gt;0,FH!A182/FH!$C$2,0)</f>
        <v>0</v>
      </c>
      <c r="D182" s="50">
        <f>IF(hist!$D$2&gt;0,hist!B182/hist!$D$2,0)</f>
        <v>0</v>
      </c>
      <c r="E182" s="50">
        <f t="shared" si="23"/>
        <v>1.191292122966256E-5</v>
      </c>
      <c r="F182">
        <f t="shared" si="27"/>
        <v>180</v>
      </c>
      <c r="G182" s="50" t="str">
        <f>IF(FT!A182&lt;&gt;"",FT!A182*10,"")</f>
        <v/>
      </c>
      <c r="H182" s="50" t="str">
        <f>IF(FT!B182&lt;&gt;"",FT!B182*100,"")</f>
        <v/>
      </c>
      <c r="I182" s="50" t="str">
        <f t="shared" si="24"/>
        <v/>
      </c>
      <c r="J182" t="str">
        <f>IF(FT!B182&lt;&gt;"",FT!E182,"")</f>
        <v/>
      </c>
      <c r="K182" t="str">
        <f>IF(FT!B182&lt;&gt;"",IF(FT!C182&lt;&gt;"",FT!C182,F182/$M$3*$M$4),"")</f>
        <v/>
      </c>
      <c r="Y182" s="75" t="str">
        <f t="shared" si="25"/>
        <v/>
      </c>
    </row>
    <row r="183" spans="1:25">
      <c r="A183" s="50">
        <f t="shared" si="26"/>
        <v>181</v>
      </c>
      <c r="B183" s="50">
        <f t="shared" si="22"/>
        <v>0</v>
      </c>
      <c r="C183" s="50">
        <f>IF(FH!$C$2&gt;0,FH!A183/FH!$C$2,0)</f>
        <v>0</v>
      </c>
      <c r="D183" s="50">
        <f>IF(hist!$D$2&gt;0,hist!B183/hist!$D$2,0)</f>
        <v>0</v>
      </c>
      <c r="E183" s="50">
        <f t="shared" si="23"/>
        <v>1.191292122966256E-5</v>
      </c>
      <c r="F183">
        <f t="shared" si="27"/>
        <v>181</v>
      </c>
      <c r="G183" s="50" t="str">
        <f>IF(FT!A183&lt;&gt;"",FT!A183*10,"")</f>
        <v/>
      </c>
      <c r="H183" s="50" t="str">
        <f>IF(FT!B183&lt;&gt;"",FT!B183*100,"")</f>
        <v/>
      </c>
      <c r="I183" s="50" t="str">
        <f t="shared" si="24"/>
        <v/>
      </c>
      <c r="J183" t="str">
        <f>IF(FT!B183&lt;&gt;"",FT!E183,"")</f>
        <v/>
      </c>
      <c r="K183" t="str">
        <f>IF(FT!B183&lt;&gt;"",IF(FT!C183&lt;&gt;"",FT!C183,F183/$M$3*$M$4),"")</f>
        <v/>
      </c>
      <c r="Y183" s="75" t="str">
        <f t="shared" si="25"/>
        <v/>
      </c>
    </row>
    <row r="184" spans="1:25">
      <c r="A184" s="50">
        <f t="shared" si="26"/>
        <v>182</v>
      </c>
      <c r="B184" s="50">
        <f t="shared" si="22"/>
        <v>0</v>
      </c>
      <c r="C184" s="50">
        <f>IF(FH!$C$2&gt;0,FH!A184/FH!$C$2,0)</f>
        <v>0</v>
      </c>
      <c r="D184" s="50">
        <f>IF(hist!$D$2&gt;0,hist!B184/hist!$D$2,0)</f>
        <v>0</v>
      </c>
      <c r="E184" s="50">
        <f t="shared" si="23"/>
        <v>1.191292122966256E-5</v>
      </c>
      <c r="F184">
        <f t="shared" si="27"/>
        <v>182</v>
      </c>
      <c r="G184" s="50" t="str">
        <f>IF(FT!A184&lt;&gt;"",FT!A184*10,"")</f>
        <v/>
      </c>
      <c r="H184" s="50" t="str">
        <f>IF(FT!B184&lt;&gt;"",FT!B184*100,"")</f>
        <v/>
      </c>
      <c r="I184" s="50" t="str">
        <f t="shared" si="24"/>
        <v/>
      </c>
      <c r="J184" t="str">
        <f>IF(FT!B184&lt;&gt;"",FT!E184,"")</f>
        <v/>
      </c>
      <c r="K184" t="str">
        <f>IF(FT!B184&lt;&gt;"",IF(FT!C184&lt;&gt;"",FT!C184,F184/$M$3*$M$4),"")</f>
        <v/>
      </c>
      <c r="Y184" s="75" t="str">
        <f t="shared" si="25"/>
        <v/>
      </c>
    </row>
    <row r="185" spans="1:25">
      <c r="A185" s="50">
        <f t="shared" si="26"/>
        <v>183</v>
      </c>
      <c r="B185" s="50">
        <f t="shared" si="22"/>
        <v>0</v>
      </c>
      <c r="C185" s="50">
        <f>IF(FH!$C$2&gt;0,FH!A185/FH!$C$2,0)</f>
        <v>0</v>
      </c>
      <c r="D185" s="50">
        <f>IF(hist!$D$2&gt;0,hist!B185/hist!$D$2,0)</f>
        <v>0</v>
      </c>
      <c r="E185" s="50">
        <f t="shared" si="23"/>
        <v>1.191292122966256E-5</v>
      </c>
      <c r="F185">
        <f t="shared" si="27"/>
        <v>183</v>
      </c>
      <c r="G185" s="50" t="str">
        <f>IF(FT!A185&lt;&gt;"",FT!A185*10,"")</f>
        <v/>
      </c>
      <c r="H185" s="50" t="str">
        <f>IF(FT!B185&lt;&gt;"",FT!B185*100,"")</f>
        <v/>
      </c>
      <c r="I185" s="50" t="str">
        <f t="shared" si="24"/>
        <v/>
      </c>
      <c r="J185" t="str">
        <f>IF(FT!B185&lt;&gt;"",FT!E185,"")</f>
        <v/>
      </c>
      <c r="K185" t="str">
        <f>IF(FT!B185&lt;&gt;"",IF(FT!C185&lt;&gt;"",FT!C185,F185/$M$3*$M$4),"")</f>
        <v/>
      </c>
      <c r="Y185" s="75" t="str">
        <f t="shared" si="25"/>
        <v/>
      </c>
    </row>
    <row r="186" spans="1:25">
      <c r="A186" s="50">
        <f t="shared" si="26"/>
        <v>184</v>
      </c>
      <c r="B186" s="50">
        <f t="shared" si="22"/>
        <v>0</v>
      </c>
      <c r="C186" s="50">
        <f>IF(FH!$C$2&gt;0,FH!A186/FH!$C$2,0)</f>
        <v>0</v>
      </c>
      <c r="D186" s="50">
        <f>IF(hist!$D$2&gt;0,hist!B186/hist!$D$2,0)</f>
        <v>0</v>
      </c>
      <c r="E186" s="50">
        <f t="shared" si="23"/>
        <v>1.191292122966256E-5</v>
      </c>
      <c r="F186">
        <f t="shared" si="27"/>
        <v>184</v>
      </c>
      <c r="G186" s="50" t="str">
        <f>IF(FT!A186&lt;&gt;"",FT!A186*10,"")</f>
        <v/>
      </c>
      <c r="H186" s="50" t="str">
        <f>IF(FT!B186&lt;&gt;"",FT!B186*100,"")</f>
        <v/>
      </c>
      <c r="I186" s="50" t="str">
        <f t="shared" si="24"/>
        <v/>
      </c>
      <c r="J186" t="str">
        <f>IF(FT!B186&lt;&gt;"",FT!E186,"")</f>
        <v/>
      </c>
      <c r="K186" t="str">
        <f>IF(FT!B186&lt;&gt;"",IF(FT!C186&lt;&gt;"",FT!C186,F186/$M$3*$M$4),"")</f>
        <v/>
      </c>
      <c r="Y186" s="75" t="str">
        <f t="shared" si="25"/>
        <v/>
      </c>
    </row>
    <row r="187" spans="1:25">
      <c r="A187" s="50">
        <f t="shared" si="26"/>
        <v>185</v>
      </c>
      <c r="B187" s="50">
        <f t="shared" si="22"/>
        <v>0</v>
      </c>
      <c r="C187" s="50">
        <f>IF(FH!$C$2&gt;0,FH!A187/FH!$C$2,0)</f>
        <v>0</v>
      </c>
      <c r="D187" s="50">
        <f>IF(hist!$D$2&gt;0,hist!B187/hist!$D$2,0)</f>
        <v>0</v>
      </c>
      <c r="E187" s="50">
        <f t="shared" si="23"/>
        <v>1.191292122966256E-5</v>
      </c>
      <c r="F187">
        <f t="shared" si="27"/>
        <v>185</v>
      </c>
      <c r="G187" s="50" t="str">
        <f>IF(FT!A187&lt;&gt;"",FT!A187*10,"")</f>
        <v/>
      </c>
      <c r="H187" s="50" t="str">
        <f>IF(FT!B187&lt;&gt;"",FT!B187*100,"")</f>
        <v/>
      </c>
      <c r="I187" s="50" t="str">
        <f t="shared" si="24"/>
        <v/>
      </c>
      <c r="J187" t="str">
        <f>IF(FT!B187&lt;&gt;"",FT!E187,"")</f>
        <v/>
      </c>
      <c r="K187" t="str">
        <f>IF(FT!B187&lt;&gt;"",IF(FT!C187&lt;&gt;"",FT!C187,F187/$M$3*$M$4),"")</f>
        <v/>
      </c>
      <c r="Y187" s="75" t="str">
        <f t="shared" si="25"/>
        <v/>
      </c>
    </row>
    <row r="188" spans="1:25">
      <c r="A188" s="50">
        <f t="shared" si="26"/>
        <v>186</v>
      </c>
      <c r="B188" s="50">
        <f t="shared" si="22"/>
        <v>0</v>
      </c>
      <c r="C188" s="50">
        <f>IF(FH!$C$2&gt;0,FH!A188/FH!$C$2,0)</f>
        <v>0</v>
      </c>
      <c r="D188" s="50">
        <f>IF(hist!$D$2&gt;0,hist!B188/hist!$D$2,0)</f>
        <v>0</v>
      </c>
      <c r="E188" s="50">
        <f t="shared" si="23"/>
        <v>1.191292122966256E-5</v>
      </c>
      <c r="F188">
        <f t="shared" si="27"/>
        <v>186</v>
      </c>
      <c r="G188" s="50" t="str">
        <f>IF(FT!A188&lt;&gt;"",FT!A188*10,"")</f>
        <v/>
      </c>
      <c r="H188" s="50" t="str">
        <f>IF(FT!B188&lt;&gt;"",FT!B188*100,"")</f>
        <v/>
      </c>
      <c r="I188" s="50" t="str">
        <f t="shared" si="24"/>
        <v/>
      </c>
      <c r="J188" t="str">
        <f>IF(FT!B188&lt;&gt;"",FT!E188,"")</f>
        <v/>
      </c>
      <c r="K188" t="str">
        <f>IF(FT!B188&lt;&gt;"",IF(FT!C188&lt;&gt;"",FT!C188,F188/$M$3*$M$4),"")</f>
        <v/>
      </c>
      <c r="Y188" s="75" t="str">
        <f t="shared" si="25"/>
        <v/>
      </c>
    </row>
    <row r="189" spans="1:25">
      <c r="A189" s="50">
        <f t="shared" si="26"/>
        <v>187</v>
      </c>
      <c r="B189" s="50">
        <f t="shared" si="22"/>
        <v>0</v>
      </c>
      <c r="C189" s="50">
        <f>IF(FH!$C$2&gt;0,FH!A189/FH!$C$2,0)</f>
        <v>0</v>
      </c>
      <c r="D189" s="50">
        <f>IF(hist!$D$2&gt;0,hist!B189/hist!$D$2,0)</f>
        <v>0</v>
      </c>
      <c r="E189" s="50">
        <f t="shared" si="23"/>
        <v>1.191292122966256E-5</v>
      </c>
      <c r="F189">
        <f t="shared" si="27"/>
        <v>187</v>
      </c>
      <c r="G189" s="50" t="str">
        <f>IF(FT!A189&lt;&gt;"",FT!A189*10,"")</f>
        <v/>
      </c>
      <c r="H189" s="50" t="str">
        <f>IF(FT!B189&lt;&gt;"",FT!B189*100,"")</f>
        <v/>
      </c>
      <c r="I189" s="50" t="str">
        <f t="shared" si="24"/>
        <v/>
      </c>
      <c r="J189" t="str">
        <f>IF(FT!B189&lt;&gt;"",FT!E189,"")</f>
        <v/>
      </c>
      <c r="K189" t="str">
        <f>IF(FT!B189&lt;&gt;"",IF(FT!C189&lt;&gt;"",FT!C189,F189/$M$3*$M$4),"")</f>
        <v/>
      </c>
      <c r="Y189" s="75" t="str">
        <f t="shared" si="25"/>
        <v/>
      </c>
    </row>
    <row r="190" spans="1:25">
      <c r="A190" s="50">
        <f t="shared" si="26"/>
        <v>188</v>
      </c>
      <c r="B190" s="50">
        <f t="shared" si="22"/>
        <v>0</v>
      </c>
      <c r="C190" s="50">
        <f>IF(FH!$C$2&gt;0,FH!A190/FH!$C$2,0)</f>
        <v>0</v>
      </c>
      <c r="D190" s="50">
        <f>IF(hist!$D$2&gt;0,hist!B190/hist!$D$2,0)</f>
        <v>0</v>
      </c>
      <c r="E190" s="50">
        <f t="shared" si="23"/>
        <v>1.191292122966256E-5</v>
      </c>
      <c r="F190">
        <f t="shared" si="27"/>
        <v>188</v>
      </c>
      <c r="G190" s="50" t="str">
        <f>IF(FT!A190&lt;&gt;"",FT!A190*10,"")</f>
        <v/>
      </c>
      <c r="H190" s="50" t="str">
        <f>IF(FT!B190&lt;&gt;"",FT!B190*100,"")</f>
        <v/>
      </c>
      <c r="I190" s="50" t="str">
        <f t="shared" si="24"/>
        <v/>
      </c>
      <c r="J190" t="str">
        <f>IF(FT!B190&lt;&gt;"",FT!E190,"")</f>
        <v/>
      </c>
      <c r="K190" t="str">
        <f>IF(FT!B190&lt;&gt;"",IF(FT!C190&lt;&gt;"",FT!C190,F190/$M$3*$M$4),"")</f>
        <v/>
      </c>
      <c r="Y190" s="75" t="str">
        <f t="shared" si="25"/>
        <v/>
      </c>
    </row>
    <row r="191" spans="1:25">
      <c r="A191" s="50">
        <f t="shared" si="26"/>
        <v>189</v>
      </c>
      <c r="B191" s="50">
        <f t="shared" si="22"/>
        <v>0</v>
      </c>
      <c r="C191" s="50">
        <f>IF(FH!$C$2&gt;0,FH!A191/FH!$C$2,0)</f>
        <v>0</v>
      </c>
      <c r="D191" s="50">
        <f>IF(hist!$D$2&gt;0,hist!B191/hist!$D$2,0)</f>
        <v>0</v>
      </c>
      <c r="E191" s="50">
        <f t="shared" si="23"/>
        <v>1.191292122966256E-5</v>
      </c>
      <c r="F191">
        <f t="shared" si="27"/>
        <v>189</v>
      </c>
      <c r="G191" s="50" t="str">
        <f>IF(FT!A191&lt;&gt;"",FT!A191*10,"")</f>
        <v/>
      </c>
      <c r="H191" s="50" t="str">
        <f>IF(FT!B191&lt;&gt;"",FT!B191*100,"")</f>
        <v/>
      </c>
      <c r="I191" s="50" t="str">
        <f t="shared" si="24"/>
        <v/>
      </c>
      <c r="J191" t="str">
        <f>IF(FT!B191&lt;&gt;"",FT!E191,"")</f>
        <v/>
      </c>
      <c r="K191" t="str">
        <f>IF(FT!B191&lt;&gt;"",IF(FT!C191&lt;&gt;"",FT!C191,F191/$M$3*$M$4),"")</f>
        <v/>
      </c>
      <c r="Y191" s="75" t="str">
        <f t="shared" si="25"/>
        <v/>
      </c>
    </row>
    <row r="192" spans="1:25">
      <c r="A192" s="50">
        <f t="shared" si="26"/>
        <v>190</v>
      </c>
      <c r="B192" s="50">
        <f t="shared" si="22"/>
        <v>0</v>
      </c>
      <c r="C192" s="50">
        <f>IF(FH!$C$2&gt;0,FH!A192/FH!$C$2,0)</f>
        <v>0</v>
      </c>
      <c r="D192" s="50">
        <f>IF(hist!$D$2&gt;0,hist!B192/hist!$D$2,0)</f>
        <v>0</v>
      </c>
      <c r="E192" s="50">
        <f t="shared" si="23"/>
        <v>1.191292122966256E-5</v>
      </c>
      <c r="F192">
        <f t="shared" si="27"/>
        <v>190</v>
      </c>
      <c r="G192" s="50" t="str">
        <f>IF(FT!A192&lt;&gt;"",FT!A192*10,"")</f>
        <v/>
      </c>
      <c r="H192" s="50" t="str">
        <f>IF(FT!B192&lt;&gt;"",FT!B192*100,"")</f>
        <v/>
      </c>
      <c r="I192" s="50" t="str">
        <f t="shared" si="24"/>
        <v/>
      </c>
      <c r="J192" t="str">
        <f>IF(FT!B192&lt;&gt;"",FT!E192,"")</f>
        <v/>
      </c>
      <c r="K192" t="str">
        <f>IF(FT!B192&lt;&gt;"",IF(FT!C192&lt;&gt;"",FT!C192,F192/$M$3*$M$4),"")</f>
        <v/>
      </c>
      <c r="Y192" s="75" t="str">
        <f t="shared" si="25"/>
        <v/>
      </c>
    </row>
    <row r="193" spans="1:25">
      <c r="A193" s="50">
        <f t="shared" si="26"/>
        <v>191</v>
      </c>
      <c r="B193" s="50">
        <f t="shared" si="22"/>
        <v>0</v>
      </c>
      <c r="C193" s="50">
        <f>IF(FH!$C$2&gt;0,FH!A193/FH!$C$2,0)</f>
        <v>0</v>
      </c>
      <c r="D193" s="50">
        <f>IF(hist!$D$2&gt;0,hist!B193/hist!$D$2,0)</f>
        <v>0</v>
      </c>
      <c r="E193" s="50">
        <f t="shared" si="23"/>
        <v>1.191292122966256E-5</v>
      </c>
      <c r="F193">
        <f t="shared" si="27"/>
        <v>191</v>
      </c>
      <c r="G193" s="50" t="str">
        <f>IF(FT!A193&lt;&gt;"",FT!A193*10,"")</f>
        <v/>
      </c>
      <c r="H193" s="50" t="str">
        <f>IF(FT!B193&lt;&gt;"",FT!B193*100,"")</f>
        <v/>
      </c>
      <c r="I193" s="50" t="str">
        <f t="shared" si="24"/>
        <v/>
      </c>
      <c r="J193" t="str">
        <f>IF(FT!B193&lt;&gt;"",FT!E193,"")</f>
        <v/>
      </c>
      <c r="K193" t="str">
        <f>IF(FT!B193&lt;&gt;"",IF(FT!C193&lt;&gt;"",FT!C193,F193/$M$3*$M$4),"")</f>
        <v/>
      </c>
      <c r="Y193" s="75" t="str">
        <f t="shared" si="25"/>
        <v/>
      </c>
    </row>
    <row r="194" spans="1:25">
      <c r="A194" s="50">
        <f t="shared" si="26"/>
        <v>192</v>
      </c>
      <c r="B194" s="50">
        <f t="shared" si="22"/>
        <v>0</v>
      </c>
      <c r="C194" s="50">
        <f>IF(FH!$C$2&gt;0,FH!A194/FH!$C$2,0)</f>
        <v>0</v>
      </c>
      <c r="D194" s="50">
        <f>IF(hist!$D$2&gt;0,hist!B194/hist!$D$2,0)</f>
        <v>0</v>
      </c>
      <c r="E194" s="50">
        <f t="shared" si="23"/>
        <v>1.191292122966256E-5</v>
      </c>
      <c r="F194">
        <f t="shared" si="27"/>
        <v>192</v>
      </c>
      <c r="G194" s="50" t="str">
        <f>IF(FT!A194&lt;&gt;"",FT!A194*10,"")</f>
        <v/>
      </c>
      <c r="H194" s="50" t="str">
        <f>IF(FT!B194&lt;&gt;"",FT!B194*100,"")</f>
        <v/>
      </c>
      <c r="I194" s="50" t="str">
        <f t="shared" si="24"/>
        <v/>
      </c>
      <c r="J194" t="str">
        <f>IF(FT!B194&lt;&gt;"",FT!E194,"")</f>
        <v/>
      </c>
      <c r="K194" t="str">
        <f>IF(FT!B194&lt;&gt;"",IF(FT!C194&lt;&gt;"",FT!C194,F194/$M$3*$M$4),"")</f>
        <v/>
      </c>
      <c r="Y194" s="75" t="str">
        <f t="shared" si="25"/>
        <v/>
      </c>
    </row>
    <row r="195" spans="1:25">
      <c r="A195" s="50">
        <f t="shared" si="26"/>
        <v>193</v>
      </c>
      <c r="B195" s="50">
        <f t="shared" ref="B195:B257" si="28">A195/255*$M$2</f>
        <v>0</v>
      </c>
      <c r="C195" s="50">
        <f>IF(FH!$C$2&gt;0,FH!A195/FH!$C$2,0)</f>
        <v>0</v>
      </c>
      <c r="D195" s="50">
        <f>IF(hist!$D$2&gt;0,hist!B195/hist!$D$2,0)</f>
        <v>0</v>
      </c>
      <c r="E195" s="50">
        <f t="shared" ref="E195:E257" si="29">NORMDIST(B195,2,0.421,FALSE)</f>
        <v>1.191292122966256E-5</v>
      </c>
      <c r="F195">
        <f t="shared" si="27"/>
        <v>193</v>
      </c>
      <c r="G195" s="50" t="str">
        <f>IF(FT!A195&lt;&gt;"",FT!A195*10,"")</f>
        <v/>
      </c>
      <c r="H195" s="50" t="str">
        <f>IF(FT!B195&lt;&gt;"",FT!B195*100,"")</f>
        <v/>
      </c>
      <c r="I195" s="50" t="str">
        <f t="shared" ref="I195:I258" si="30">(IF(G195&lt;&gt;"",1,""))</f>
        <v/>
      </c>
      <c r="J195" t="str">
        <f>IF(FT!B195&lt;&gt;"",FT!E195,"")</f>
        <v/>
      </c>
      <c r="K195" t="str">
        <f>IF(FT!B195&lt;&gt;"",IF(FT!C195&lt;&gt;"",FT!C195,F195/$M$3*$M$4),"")</f>
        <v/>
      </c>
      <c r="Y195" s="75" t="str">
        <f t="shared" ref="Y195:Y258" si="31">IF(I195=1,H195/G195,"")</f>
        <v/>
      </c>
    </row>
    <row r="196" spans="1:25">
      <c r="A196" s="50">
        <f t="shared" ref="A196:A257" si="32">A195+1</f>
        <v>194</v>
      </c>
      <c r="B196" s="50">
        <f t="shared" si="28"/>
        <v>0</v>
      </c>
      <c r="C196" s="50">
        <f>IF(FH!$C$2&gt;0,FH!A196/FH!$C$2,0)</f>
        <v>0</v>
      </c>
      <c r="D196" s="50">
        <f>IF(hist!$D$2&gt;0,hist!B196/hist!$D$2,0)</f>
        <v>0</v>
      </c>
      <c r="E196" s="50">
        <f t="shared" si="29"/>
        <v>1.191292122966256E-5</v>
      </c>
      <c r="F196">
        <f t="shared" ref="F196:F259" si="33">F195+1</f>
        <v>194</v>
      </c>
      <c r="G196" s="50" t="str">
        <f>IF(FT!A196&lt;&gt;"",FT!A196*10,"")</f>
        <v/>
      </c>
      <c r="H196" s="50" t="str">
        <f>IF(FT!B196&lt;&gt;"",FT!B196*100,"")</f>
        <v/>
      </c>
      <c r="I196" s="50" t="str">
        <f t="shared" si="30"/>
        <v/>
      </c>
      <c r="J196" t="str">
        <f>IF(FT!B196&lt;&gt;"",FT!E196,"")</f>
        <v/>
      </c>
      <c r="K196" t="str">
        <f>IF(FT!B196&lt;&gt;"",IF(FT!C196&lt;&gt;"",FT!C196,F196/$M$3*$M$4),"")</f>
        <v/>
      </c>
      <c r="Y196" s="75" t="str">
        <f t="shared" si="31"/>
        <v/>
      </c>
    </row>
    <row r="197" spans="1:25">
      <c r="A197" s="50">
        <f t="shared" si="32"/>
        <v>195</v>
      </c>
      <c r="B197" s="50">
        <f t="shared" si="28"/>
        <v>0</v>
      </c>
      <c r="C197" s="50">
        <f>IF(FH!$C$2&gt;0,FH!A197/FH!$C$2,0)</f>
        <v>0</v>
      </c>
      <c r="D197" s="50">
        <f>IF(hist!$D$2&gt;0,hist!B197/hist!$D$2,0)</f>
        <v>0</v>
      </c>
      <c r="E197" s="50">
        <f t="shared" si="29"/>
        <v>1.191292122966256E-5</v>
      </c>
      <c r="F197">
        <f t="shared" si="33"/>
        <v>195</v>
      </c>
      <c r="G197" s="50" t="str">
        <f>IF(FT!A197&lt;&gt;"",FT!A197*10,"")</f>
        <v/>
      </c>
      <c r="H197" s="50" t="str">
        <f>IF(FT!B197&lt;&gt;"",FT!B197*100,"")</f>
        <v/>
      </c>
      <c r="I197" s="50" t="str">
        <f t="shared" si="30"/>
        <v/>
      </c>
      <c r="J197" t="str">
        <f>IF(FT!B197&lt;&gt;"",FT!E197,"")</f>
        <v/>
      </c>
      <c r="K197" t="str">
        <f>IF(FT!B197&lt;&gt;"",IF(FT!C197&lt;&gt;"",FT!C197,F197/$M$3*$M$4),"")</f>
        <v/>
      </c>
      <c r="Y197" s="75" t="str">
        <f t="shared" si="31"/>
        <v/>
      </c>
    </row>
    <row r="198" spans="1:25">
      <c r="A198" s="50">
        <f t="shared" si="32"/>
        <v>196</v>
      </c>
      <c r="B198" s="50">
        <f t="shared" si="28"/>
        <v>0</v>
      </c>
      <c r="C198" s="50">
        <f>IF(FH!$C$2&gt;0,FH!A198/FH!$C$2,0)</f>
        <v>0</v>
      </c>
      <c r="D198" s="50">
        <f>IF(hist!$D$2&gt;0,hist!B198/hist!$D$2,0)</f>
        <v>0</v>
      </c>
      <c r="E198" s="50">
        <f t="shared" si="29"/>
        <v>1.191292122966256E-5</v>
      </c>
      <c r="F198">
        <f t="shared" si="33"/>
        <v>196</v>
      </c>
      <c r="G198" s="50" t="str">
        <f>IF(FT!A198&lt;&gt;"",FT!A198*10,"")</f>
        <v/>
      </c>
      <c r="H198" s="50" t="str">
        <f>IF(FT!B198&lt;&gt;"",FT!B198*100,"")</f>
        <v/>
      </c>
      <c r="I198" s="50" t="str">
        <f t="shared" si="30"/>
        <v/>
      </c>
      <c r="J198" t="str">
        <f>IF(FT!B198&lt;&gt;"",FT!E198,"")</f>
        <v/>
      </c>
      <c r="K198" t="str">
        <f>IF(FT!B198&lt;&gt;"",IF(FT!C198&lt;&gt;"",FT!C198,F198/$M$3*$M$4),"")</f>
        <v/>
      </c>
      <c r="Y198" s="75" t="str">
        <f t="shared" si="31"/>
        <v/>
      </c>
    </row>
    <row r="199" spans="1:25">
      <c r="A199" s="50">
        <f t="shared" si="32"/>
        <v>197</v>
      </c>
      <c r="B199" s="50">
        <f t="shared" si="28"/>
        <v>0</v>
      </c>
      <c r="C199" s="50">
        <f>IF(FH!$C$2&gt;0,FH!A199/FH!$C$2,0)</f>
        <v>0</v>
      </c>
      <c r="D199" s="50">
        <f>IF(hist!$D$2&gt;0,hist!B199/hist!$D$2,0)</f>
        <v>0</v>
      </c>
      <c r="E199" s="50">
        <f t="shared" si="29"/>
        <v>1.191292122966256E-5</v>
      </c>
      <c r="F199">
        <f t="shared" si="33"/>
        <v>197</v>
      </c>
      <c r="G199" s="50" t="str">
        <f>IF(FT!A199&lt;&gt;"",FT!A199*10,"")</f>
        <v/>
      </c>
      <c r="H199" s="50" t="str">
        <f>IF(FT!B199&lt;&gt;"",FT!B199*100,"")</f>
        <v/>
      </c>
      <c r="I199" s="50" t="str">
        <f t="shared" si="30"/>
        <v/>
      </c>
      <c r="J199" t="str">
        <f>IF(FT!B199&lt;&gt;"",FT!E199,"")</f>
        <v/>
      </c>
      <c r="K199" t="str">
        <f>IF(FT!B199&lt;&gt;"",IF(FT!C199&lt;&gt;"",FT!C199,F199/$M$3*$M$4),"")</f>
        <v/>
      </c>
      <c r="Y199" s="75" t="str">
        <f t="shared" si="31"/>
        <v/>
      </c>
    </row>
    <row r="200" spans="1:25">
      <c r="A200" s="50">
        <f t="shared" si="32"/>
        <v>198</v>
      </c>
      <c r="B200" s="50">
        <f t="shared" si="28"/>
        <v>0</v>
      </c>
      <c r="C200" s="50">
        <f>IF(FH!$C$2&gt;0,FH!A200/FH!$C$2,0)</f>
        <v>0</v>
      </c>
      <c r="D200" s="50">
        <f>IF(hist!$D$2&gt;0,hist!B200/hist!$D$2,0)</f>
        <v>0</v>
      </c>
      <c r="E200" s="50">
        <f t="shared" si="29"/>
        <v>1.191292122966256E-5</v>
      </c>
      <c r="F200">
        <f t="shared" si="33"/>
        <v>198</v>
      </c>
      <c r="G200" s="50" t="str">
        <f>IF(FT!A200&lt;&gt;"",FT!A200*10,"")</f>
        <v/>
      </c>
      <c r="H200" s="50" t="str">
        <f>IF(FT!B200&lt;&gt;"",FT!B200*100,"")</f>
        <v/>
      </c>
      <c r="I200" s="50" t="str">
        <f t="shared" si="30"/>
        <v/>
      </c>
      <c r="J200" t="str">
        <f>IF(FT!B200&lt;&gt;"",FT!E200,"")</f>
        <v/>
      </c>
      <c r="K200" t="str">
        <f>IF(FT!B200&lt;&gt;"",IF(FT!C200&lt;&gt;"",FT!C200,F200/$M$3*$M$4),"")</f>
        <v/>
      </c>
      <c r="Y200" s="75" t="str">
        <f t="shared" si="31"/>
        <v/>
      </c>
    </row>
    <row r="201" spans="1:25">
      <c r="A201" s="50">
        <f t="shared" si="32"/>
        <v>199</v>
      </c>
      <c r="B201" s="50">
        <f t="shared" si="28"/>
        <v>0</v>
      </c>
      <c r="C201" s="50">
        <f>IF(FH!$C$2&gt;0,FH!A201/FH!$C$2,0)</f>
        <v>0</v>
      </c>
      <c r="D201" s="50">
        <f>IF(hist!$D$2&gt;0,hist!B201/hist!$D$2,0)</f>
        <v>0</v>
      </c>
      <c r="E201" s="50">
        <f t="shared" si="29"/>
        <v>1.191292122966256E-5</v>
      </c>
      <c r="F201">
        <f t="shared" si="33"/>
        <v>199</v>
      </c>
      <c r="G201" s="50" t="str">
        <f>IF(FT!A201&lt;&gt;"",FT!A201*10,"")</f>
        <v/>
      </c>
      <c r="H201" s="50" t="str">
        <f>IF(FT!B201&lt;&gt;"",FT!B201*100,"")</f>
        <v/>
      </c>
      <c r="I201" s="50" t="str">
        <f t="shared" si="30"/>
        <v/>
      </c>
      <c r="J201" t="str">
        <f>IF(FT!B201&lt;&gt;"",FT!E201,"")</f>
        <v/>
      </c>
      <c r="K201" t="str">
        <f>IF(FT!B201&lt;&gt;"",IF(FT!C201&lt;&gt;"",FT!C201,F201/$M$3*$M$4),"")</f>
        <v/>
      </c>
      <c r="Y201" s="75" t="str">
        <f t="shared" si="31"/>
        <v/>
      </c>
    </row>
    <row r="202" spans="1:25">
      <c r="A202" s="50">
        <f t="shared" si="32"/>
        <v>200</v>
      </c>
      <c r="B202" s="50">
        <f t="shared" si="28"/>
        <v>0</v>
      </c>
      <c r="C202" s="50">
        <f>IF(FH!$C$2&gt;0,FH!A202/FH!$C$2,0)</f>
        <v>0</v>
      </c>
      <c r="D202" s="50">
        <f>IF(hist!$D$2&gt;0,hist!B202/hist!$D$2,0)</f>
        <v>0</v>
      </c>
      <c r="E202" s="50">
        <f t="shared" si="29"/>
        <v>1.191292122966256E-5</v>
      </c>
      <c r="F202">
        <f t="shared" si="33"/>
        <v>200</v>
      </c>
      <c r="G202" s="50" t="str">
        <f>IF(FT!A202&lt;&gt;"",FT!A202*10,"")</f>
        <v/>
      </c>
      <c r="H202" s="50" t="str">
        <f>IF(FT!B202&lt;&gt;"",FT!B202*100,"")</f>
        <v/>
      </c>
      <c r="I202" s="50" t="str">
        <f t="shared" si="30"/>
        <v/>
      </c>
      <c r="J202" t="str">
        <f>IF(FT!B202&lt;&gt;"",FT!E202,"")</f>
        <v/>
      </c>
      <c r="K202" t="str">
        <f>IF(FT!B202&lt;&gt;"",IF(FT!C202&lt;&gt;"",FT!C202,F202/$M$3*$M$4),"")</f>
        <v/>
      </c>
      <c r="Y202" s="75" t="str">
        <f t="shared" si="31"/>
        <v/>
      </c>
    </row>
    <row r="203" spans="1:25">
      <c r="A203" s="50">
        <f t="shared" si="32"/>
        <v>201</v>
      </c>
      <c r="B203" s="50">
        <f t="shared" si="28"/>
        <v>0</v>
      </c>
      <c r="C203" s="50">
        <f>IF(FH!$C$2&gt;0,FH!A203/FH!$C$2,0)</f>
        <v>0</v>
      </c>
      <c r="D203" s="50">
        <f>IF(hist!$D$2&gt;0,hist!B203/hist!$D$2,0)</f>
        <v>0</v>
      </c>
      <c r="E203" s="50">
        <f t="shared" si="29"/>
        <v>1.191292122966256E-5</v>
      </c>
      <c r="F203">
        <f t="shared" si="33"/>
        <v>201</v>
      </c>
      <c r="G203" s="50" t="str">
        <f>IF(FT!A203&lt;&gt;"",FT!A203*10,"")</f>
        <v/>
      </c>
      <c r="H203" s="50" t="str">
        <f>IF(FT!B203&lt;&gt;"",FT!B203*100,"")</f>
        <v/>
      </c>
      <c r="I203" s="50" t="str">
        <f t="shared" si="30"/>
        <v/>
      </c>
      <c r="J203" t="str">
        <f>IF(FT!B203&lt;&gt;"",FT!E203,"")</f>
        <v/>
      </c>
      <c r="K203" t="str">
        <f>IF(FT!B203&lt;&gt;"",IF(FT!C203&lt;&gt;"",FT!C203,F203/$M$3*$M$4),"")</f>
        <v/>
      </c>
      <c r="Y203" s="75" t="str">
        <f t="shared" si="31"/>
        <v/>
      </c>
    </row>
    <row r="204" spans="1:25">
      <c r="A204" s="50">
        <f t="shared" si="32"/>
        <v>202</v>
      </c>
      <c r="B204" s="50">
        <f t="shared" si="28"/>
        <v>0</v>
      </c>
      <c r="C204" s="50">
        <f>IF(FH!$C$2&gt;0,FH!A204/FH!$C$2,0)</f>
        <v>0</v>
      </c>
      <c r="D204" s="50">
        <f>IF(hist!$D$2&gt;0,hist!B204/hist!$D$2,0)</f>
        <v>0</v>
      </c>
      <c r="E204" s="50">
        <f t="shared" si="29"/>
        <v>1.191292122966256E-5</v>
      </c>
      <c r="F204">
        <f t="shared" si="33"/>
        <v>202</v>
      </c>
      <c r="G204" s="50" t="str">
        <f>IF(FT!A204&lt;&gt;"",FT!A204*10,"")</f>
        <v/>
      </c>
      <c r="H204" s="50" t="str">
        <f>IF(FT!B204&lt;&gt;"",FT!B204*100,"")</f>
        <v/>
      </c>
      <c r="I204" s="50" t="str">
        <f t="shared" si="30"/>
        <v/>
      </c>
      <c r="J204" t="str">
        <f>IF(FT!B204&lt;&gt;"",FT!E204,"")</f>
        <v/>
      </c>
      <c r="K204" t="str">
        <f>IF(FT!B204&lt;&gt;"",IF(FT!C204&lt;&gt;"",FT!C204,F204/$M$3*$M$4),"")</f>
        <v/>
      </c>
      <c r="Y204" s="75" t="str">
        <f t="shared" si="31"/>
        <v/>
      </c>
    </row>
    <row r="205" spans="1:25">
      <c r="A205" s="50">
        <f t="shared" si="32"/>
        <v>203</v>
      </c>
      <c r="B205" s="50">
        <f t="shared" si="28"/>
        <v>0</v>
      </c>
      <c r="C205" s="50">
        <f>IF(FH!$C$2&gt;0,FH!A205/FH!$C$2,0)</f>
        <v>0</v>
      </c>
      <c r="D205" s="50">
        <f>IF(hist!$D$2&gt;0,hist!B205/hist!$D$2,0)</f>
        <v>0</v>
      </c>
      <c r="E205" s="50">
        <f t="shared" si="29"/>
        <v>1.191292122966256E-5</v>
      </c>
      <c r="F205">
        <f t="shared" si="33"/>
        <v>203</v>
      </c>
      <c r="G205" s="50" t="str">
        <f>IF(FT!A205&lt;&gt;"",FT!A205*10,"")</f>
        <v/>
      </c>
      <c r="H205" s="50" t="str">
        <f>IF(FT!B205&lt;&gt;"",FT!B205*100,"")</f>
        <v/>
      </c>
      <c r="I205" s="50" t="str">
        <f t="shared" si="30"/>
        <v/>
      </c>
      <c r="J205" t="str">
        <f>IF(FT!B205&lt;&gt;"",FT!E205,"")</f>
        <v/>
      </c>
      <c r="K205" t="str">
        <f>IF(FT!B205&lt;&gt;"",IF(FT!C205&lt;&gt;"",FT!C205,F205/$M$3*$M$4),"")</f>
        <v/>
      </c>
      <c r="Y205" s="75" t="str">
        <f t="shared" si="31"/>
        <v/>
      </c>
    </row>
    <row r="206" spans="1:25">
      <c r="A206" s="50">
        <f t="shared" si="32"/>
        <v>204</v>
      </c>
      <c r="B206" s="50">
        <f t="shared" si="28"/>
        <v>0</v>
      </c>
      <c r="C206" s="50">
        <f>IF(FH!$C$2&gt;0,FH!A206/FH!$C$2,0)</f>
        <v>0</v>
      </c>
      <c r="D206" s="50">
        <f>IF(hist!$D$2&gt;0,hist!B206/hist!$D$2,0)</f>
        <v>0</v>
      </c>
      <c r="E206" s="50">
        <f t="shared" si="29"/>
        <v>1.191292122966256E-5</v>
      </c>
      <c r="F206">
        <f t="shared" si="33"/>
        <v>204</v>
      </c>
      <c r="G206" s="50" t="str">
        <f>IF(FT!A206&lt;&gt;"",FT!A206*10,"")</f>
        <v/>
      </c>
      <c r="H206" s="50" t="str">
        <f>IF(FT!B206&lt;&gt;"",FT!B206*100,"")</f>
        <v/>
      </c>
      <c r="I206" s="50" t="str">
        <f t="shared" si="30"/>
        <v/>
      </c>
      <c r="J206" t="str">
        <f>IF(FT!B206&lt;&gt;"",FT!E206,"")</f>
        <v/>
      </c>
      <c r="K206" t="str">
        <f>IF(FT!B206&lt;&gt;"",IF(FT!C206&lt;&gt;"",FT!C206,F206/$M$3*$M$4),"")</f>
        <v/>
      </c>
      <c r="Y206" s="75" t="str">
        <f t="shared" si="31"/>
        <v/>
      </c>
    </row>
    <row r="207" spans="1:25">
      <c r="A207" s="50">
        <f t="shared" si="32"/>
        <v>205</v>
      </c>
      <c r="B207" s="50">
        <f t="shared" si="28"/>
        <v>0</v>
      </c>
      <c r="C207" s="50">
        <f>IF(FH!$C$2&gt;0,FH!A207/FH!$C$2,0)</f>
        <v>0</v>
      </c>
      <c r="D207" s="50">
        <f>IF(hist!$D$2&gt;0,hist!B207/hist!$D$2,0)</f>
        <v>0</v>
      </c>
      <c r="E207" s="50">
        <f t="shared" si="29"/>
        <v>1.191292122966256E-5</v>
      </c>
      <c r="F207">
        <f t="shared" si="33"/>
        <v>205</v>
      </c>
      <c r="G207" s="50" t="str">
        <f>IF(FT!A207&lt;&gt;"",FT!A207*10,"")</f>
        <v/>
      </c>
      <c r="H207" s="50" t="str">
        <f>IF(FT!B207&lt;&gt;"",FT!B207*100,"")</f>
        <v/>
      </c>
      <c r="I207" s="50" t="str">
        <f t="shared" si="30"/>
        <v/>
      </c>
      <c r="J207" t="str">
        <f>IF(FT!B207&lt;&gt;"",FT!E207,"")</f>
        <v/>
      </c>
      <c r="K207" t="str">
        <f>IF(FT!B207&lt;&gt;"",IF(FT!C207&lt;&gt;"",FT!C207,F207/$M$3*$M$4),"")</f>
        <v/>
      </c>
      <c r="Y207" s="75" t="str">
        <f t="shared" si="31"/>
        <v/>
      </c>
    </row>
    <row r="208" spans="1:25">
      <c r="A208" s="50">
        <f t="shared" si="32"/>
        <v>206</v>
      </c>
      <c r="B208" s="50">
        <f t="shared" si="28"/>
        <v>0</v>
      </c>
      <c r="C208" s="50">
        <f>IF(FH!$C$2&gt;0,FH!A208/FH!$C$2,0)</f>
        <v>0</v>
      </c>
      <c r="D208" s="50">
        <f>IF(hist!$D$2&gt;0,hist!B208/hist!$D$2,0)</f>
        <v>0</v>
      </c>
      <c r="E208" s="50">
        <f t="shared" si="29"/>
        <v>1.191292122966256E-5</v>
      </c>
      <c r="F208">
        <f t="shared" si="33"/>
        <v>206</v>
      </c>
      <c r="G208" s="50" t="str">
        <f>IF(FT!A208&lt;&gt;"",FT!A208*10,"")</f>
        <v/>
      </c>
      <c r="H208" s="50" t="str">
        <f>IF(FT!B208&lt;&gt;"",FT!B208*100,"")</f>
        <v/>
      </c>
      <c r="I208" s="50" t="str">
        <f t="shared" si="30"/>
        <v/>
      </c>
      <c r="J208" t="str">
        <f>IF(FT!B208&lt;&gt;"",FT!E208,"")</f>
        <v/>
      </c>
      <c r="K208" t="str">
        <f>IF(FT!B208&lt;&gt;"",IF(FT!C208&lt;&gt;"",FT!C208,F208/$M$3*$M$4),"")</f>
        <v/>
      </c>
      <c r="Y208" s="75" t="str">
        <f t="shared" si="31"/>
        <v/>
      </c>
    </row>
    <row r="209" spans="1:25">
      <c r="A209" s="50">
        <f t="shared" si="32"/>
        <v>207</v>
      </c>
      <c r="B209" s="50">
        <f t="shared" si="28"/>
        <v>0</v>
      </c>
      <c r="C209" s="50">
        <f>IF(FH!$C$2&gt;0,FH!A209/FH!$C$2,0)</f>
        <v>0</v>
      </c>
      <c r="D209" s="50">
        <f>IF(hist!$D$2&gt;0,hist!B209/hist!$D$2,0)</f>
        <v>0</v>
      </c>
      <c r="E209" s="50">
        <f t="shared" si="29"/>
        <v>1.191292122966256E-5</v>
      </c>
      <c r="F209">
        <f t="shared" si="33"/>
        <v>207</v>
      </c>
      <c r="G209" s="50" t="str">
        <f>IF(FT!A209&lt;&gt;"",FT!A209*10,"")</f>
        <v/>
      </c>
      <c r="H209" s="50" t="str">
        <f>IF(FT!B209&lt;&gt;"",FT!B209*100,"")</f>
        <v/>
      </c>
      <c r="I209" s="50" t="str">
        <f t="shared" si="30"/>
        <v/>
      </c>
      <c r="J209" t="str">
        <f>IF(FT!B209&lt;&gt;"",FT!E209,"")</f>
        <v/>
      </c>
      <c r="K209" t="str">
        <f>IF(FT!B209&lt;&gt;"",IF(FT!C209&lt;&gt;"",FT!C209,F209/$M$3*$M$4),"")</f>
        <v/>
      </c>
      <c r="Y209" s="75" t="str">
        <f t="shared" si="31"/>
        <v/>
      </c>
    </row>
    <row r="210" spans="1:25">
      <c r="A210" s="50">
        <f t="shared" si="32"/>
        <v>208</v>
      </c>
      <c r="B210" s="50">
        <f t="shared" si="28"/>
        <v>0</v>
      </c>
      <c r="C210" s="50">
        <f>IF(FH!$C$2&gt;0,FH!A210/FH!$C$2,0)</f>
        <v>0</v>
      </c>
      <c r="D210" s="50">
        <f>IF(hist!$D$2&gt;0,hist!B210/hist!$D$2,0)</f>
        <v>0</v>
      </c>
      <c r="E210" s="50">
        <f t="shared" si="29"/>
        <v>1.191292122966256E-5</v>
      </c>
      <c r="F210">
        <f t="shared" si="33"/>
        <v>208</v>
      </c>
      <c r="G210" s="50" t="str">
        <f>IF(FT!A210&lt;&gt;"",FT!A210*10,"")</f>
        <v/>
      </c>
      <c r="H210" s="50" t="str">
        <f>IF(FT!B210&lt;&gt;"",FT!B210*100,"")</f>
        <v/>
      </c>
      <c r="I210" s="50" t="str">
        <f t="shared" si="30"/>
        <v/>
      </c>
      <c r="J210" t="str">
        <f>IF(FT!B210&lt;&gt;"",FT!E210,"")</f>
        <v/>
      </c>
      <c r="K210" t="str">
        <f>IF(FT!B210&lt;&gt;"",IF(FT!C210&lt;&gt;"",FT!C210,F210/$M$3*$M$4),"")</f>
        <v/>
      </c>
      <c r="Y210" s="75" t="str">
        <f t="shared" si="31"/>
        <v/>
      </c>
    </row>
    <row r="211" spans="1:25">
      <c r="A211" s="50">
        <f t="shared" si="32"/>
        <v>209</v>
      </c>
      <c r="B211" s="50">
        <f t="shared" si="28"/>
        <v>0</v>
      </c>
      <c r="C211" s="50">
        <f>IF(FH!$C$2&gt;0,FH!A211/FH!$C$2,0)</f>
        <v>0</v>
      </c>
      <c r="D211" s="50">
        <f>IF(hist!$D$2&gt;0,hist!B211/hist!$D$2,0)</f>
        <v>0</v>
      </c>
      <c r="E211" s="50">
        <f t="shared" si="29"/>
        <v>1.191292122966256E-5</v>
      </c>
      <c r="F211">
        <f t="shared" si="33"/>
        <v>209</v>
      </c>
      <c r="G211" s="50" t="str">
        <f>IF(FT!A211&lt;&gt;"",FT!A211*10,"")</f>
        <v/>
      </c>
      <c r="H211" s="50" t="str">
        <f>IF(FT!B211&lt;&gt;"",FT!B211*100,"")</f>
        <v/>
      </c>
      <c r="I211" s="50" t="str">
        <f t="shared" si="30"/>
        <v/>
      </c>
      <c r="J211" t="str">
        <f>IF(FT!B211&lt;&gt;"",FT!E211,"")</f>
        <v/>
      </c>
      <c r="K211" t="str">
        <f>IF(FT!B211&lt;&gt;"",IF(FT!C211&lt;&gt;"",FT!C211,F211/$M$3*$M$4),"")</f>
        <v/>
      </c>
      <c r="Y211" s="75" t="str">
        <f t="shared" si="31"/>
        <v/>
      </c>
    </row>
    <row r="212" spans="1:25">
      <c r="A212" s="50">
        <f t="shared" si="32"/>
        <v>210</v>
      </c>
      <c r="B212" s="50">
        <f t="shared" si="28"/>
        <v>0</v>
      </c>
      <c r="C212" s="50">
        <f>IF(FH!$C$2&gt;0,FH!A212/FH!$C$2,0)</f>
        <v>0</v>
      </c>
      <c r="D212" s="50">
        <f>IF(hist!$D$2&gt;0,hist!B212/hist!$D$2,0)</f>
        <v>0</v>
      </c>
      <c r="E212" s="50">
        <f t="shared" si="29"/>
        <v>1.191292122966256E-5</v>
      </c>
      <c r="F212">
        <f t="shared" si="33"/>
        <v>210</v>
      </c>
      <c r="G212" s="50" t="str">
        <f>IF(FT!A212&lt;&gt;"",FT!A212*10,"")</f>
        <v/>
      </c>
      <c r="H212" s="50" t="str">
        <f>IF(FT!B212&lt;&gt;"",FT!B212*100,"")</f>
        <v/>
      </c>
      <c r="I212" s="50" t="str">
        <f t="shared" si="30"/>
        <v/>
      </c>
      <c r="J212" t="str">
        <f>IF(FT!B212&lt;&gt;"",FT!E212,"")</f>
        <v/>
      </c>
      <c r="K212" t="str">
        <f>IF(FT!B212&lt;&gt;"",IF(FT!C212&lt;&gt;"",FT!C212,F212/$M$3*$M$4),"")</f>
        <v/>
      </c>
      <c r="Y212" s="75" t="str">
        <f t="shared" si="31"/>
        <v/>
      </c>
    </row>
    <row r="213" spans="1:25">
      <c r="A213" s="50">
        <f t="shared" si="32"/>
        <v>211</v>
      </c>
      <c r="B213" s="50">
        <f t="shared" si="28"/>
        <v>0</v>
      </c>
      <c r="C213" s="50">
        <f>IF(FH!$C$2&gt;0,FH!A213/FH!$C$2,0)</f>
        <v>0</v>
      </c>
      <c r="D213" s="50">
        <f>IF(hist!$D$2&gt;0,hist!B213/hist!$D$2,0)</f>
        <v>0</v>
      </c>
      <c r="E213" s="50">
        <f t="shared" si="29"/>
        <v>1.191292122966256E-5</v>
      </c>
      <c r="F213">
        <f t="shared" si="33"/>
        <v>211</v>
      </c>
      <c r="G213" s="50" t="str">
        <f>IF(FT!A213&lt;&gt;"",FT!A213*10,"")</f>
        <v/>
      </c>
      <c r="H213" s="50" t="str">
        <f>IF(FT!B213&lt;&gt;"",FT!B213*100,"")</f>
        <v/>
      </c>
      <c r="I213" s="50" t="str">
        <f t="shared" si="30"/>
        <v/>
      </c>
      <c r="J213" t="str">
        <f>IF(FT!B213&lt;&gt;"",FT!E213,"")</f>
        <v/>
      </c>
      <c r="K213" t="str">
        <f>IF(FT!B213&lt;&gt;"",IF(FT!C213&lt;&gt;"",FT!C213,F213/$M$3*$M$4),"")</f>
        <v/>
      </c>
      <c r="Y213" s="75" t="str">
        <f t="shared" si="31"/>
        <v/>
      </c>
    </row>
    <row r="214" spans="1:25">
      <c r="A214" s="50">
        <f t="shared" si="32"/>
        <v>212</v>
      </c>
      <c r="B214" s="50">
        <f t="shared" si="28"/>
        <v>0</v>
      </c>
      <c r="C214" s="50">
        <f>IF(FH!$C$2&gt;0,FH!A214/FH!$C$2,0)</f>
        <v>0</v>
      </c>
      <c r="D214" s="50">
        <f>IF(hist!$D$2&gt;0,hist!B214/hist!$D$2,0)</f>
        <v>0</v>
      </c>
      <c r="E214" s="50">
        <f t="shared" si="29"/>
        <v>1.191292122966256E-5</v>
      </c>
      <c r="F214">
        <f t="shared" si="33"/>
        <v>212</v>
      </c>
      <c r="G214" s="50" t="str">
        <f>IF(FT!A214&lt;&gt;"",FT!A214*10,"")</f>
        <v/>
      </c>
      <c r="H214" s="50" t="str">
        <f>IF(FT!B214&lt;&gt;"",FT!B214*100,"")</f>
        <v/>
      </c>
      <c r="I214" s="50" t="str">
        <f t="shared" si="30"/>
        <v/>
      </c>
      <c r="J214" t="str">
        <f>IF(FT!B214&lt;&gt;"",FT!E214,"")</f>
        <v/>
      </c>
      <c r="K214" t="str">
        <f>IF(FT!B214&lt;&gt;"",IF(FT!C214&lt;&gt;"",FT!C214,F214/$M$3*$M$4),"")</f>
        <v/>
      </c>
      <c r="Y214" s="75" t="str">
        <f t="shared" si="31"/>
        <v/>
      </c>
    </row>
    <row r="215" spans="1:25">
      <c r="A215" s="50">
        <f t="shared" si="32"/>
        <v>213</v>
      </c>
      <c r="B215" s="50">
        <f t="shared" si="28"/>
        <v>0</v>
      </c>
      <c r="C215" s="50">
        <f>IF(FH!$C$2&gt;0,FH!A215/FH!$C$2,0)</f>
        <v>0</v>
      </c>
      <c r="D215" s="50">
        <f>IF(hist!$D$2&gt;0,hist!B215/hist!$D$2,0)</f>
        <v>0</v>
      </c>
      <c r="E215" s="50">
        <f t="shared" si="29"/>
        <v>1.191292122966256E-5</v>
      </c>
      <c r="F215">
        <f t="shared" si="33"/>
        <v>213</v>
      </c>
      <c r="G215" s="50" t="str">
        <f>IF(FT!A215&lt;&gt;"",FT!A215*10,"")</f>
        <v/>
      </c>
      <c r="H215" s="50" t="str">
        <f>IF(FT!B215&lt;&gt;"",FT!B215*100,"")</f>
        <v/>
      </c>
      <c r="I215" s="50" t="str">
        <f t="shared" si="30"/>
        <v/>
      </c>
      <c r="J215" t="str">
        <f>IF(FT!B215&lt;&gt;"",FT!E215,"")</f>
        <v/>
      </c>
      <c r="K215" t="str">
        <f>IF(FT!B215&lt;&gt;"",IF(FT!C215&lt;&gt;"",FT!C215,F215/$M$3*$M$4),"")</f>
        <v/>
      </c>
      <c r="Y215" s="75" t="str">
        <f t="shared" si="31"/>
        <v/>
      </c>
    </row>
    <row r="216" spans="1:25">
      <c r="A216" s="50">
        <f t="shared" si="32"/>
        <v>214</v>
      </c>
      <c r="B216" s="50">
        <f t="shared" si="28"/>
        <v>0</v>
      </c>
      <c r="C216" s="50">
        <f>IF(FH!$C$2&gt;0,FH!A216/FH!$C$2,0)</f>
        <v>0</v>
      </c>
      <c r="D216" s="50">
        <f>IF(hist!$D$2&gt;0,hist!B216/hist!$D$2,0)</f>
        <v>0</v>
      </c>
      <c r="E216" s="50">
        <f t="shared" si="29"/>
        <v>1.191292122966256E-5</v>
      </c>
      <c r="F216">
        <f t="shared" si="33"/>
        <v>214</v>
      </c>
      <c r="G216" s="50" t="str">
        <f>IF(FT!A216&lt;&gt;"",FT!A216*10,"")</f>
        <v/>
      </c>
      <c r="H216" s="50" t="str">
        <f>IF(FT!B216&lt;&gt;"",FT!B216*100,"")</f>
        <v/>
      </c>
      <c r="I216" s="50" t="str">
        <f t="shared" si="30"/>
        <v/>
      </c>
      <c r="J216" t="str">
        <f>IF(FT!B216&lt;&gt;"",FT!E216,"")</f>
        <v/>
      </c>
      <c r="K216" t="str">
        <f>IF(FT!B216&lt;&gt;"",IF(FT!C216&lt;&gt;"",FT!C216,F216/$M$3*$M$4),"")</f>
        <v/>
      </c>
      <c r="Y216" s="75" t="str">
        <f t="shared" si="31"/>
        <v/>
      </c>
    </row>
    <row r="217" spans="1:25">
      <c r="A217" s="50">
        <f t="shared" si="32"/>
        <v>215</v>
      </c>
      <c r="B217" s="50">
        <f t="shared" si="28"/>
        <v>0</v>
      </c>
      <c r="C217" s="50">
        <f>IF(FH!$C$2&gt;0,FH!A217/FH!$C$2,0)</f>
        <v>0</v>
      </c>
      <c r="D217" s="50">
        <f>IF(hist!$D$2&gt;0,hist!B217/hist!$D$2,0)</f>
        <v>0</v>
      </c>
      <c r="E217" s="50">
        <f t="shared" si="29"/>
        <v>1.191292122966256E-5</v>
      </c>
      <c r="F217">
        <f t="shared" si="33"/>
        <v>215</v>
      </c>
      <c r="G217" s="50" t="str">
        <f>IF(FT!A217&lt;&gt;"",FT!A217*10,"")</f>
        <v/>
      </c>
      <c r="H217" s="50" t="str">
        <f>IF(FT!B217&lt;&gt;"",FT!B217*100,"")</f>
        <v/>
      </c>
      <c r="I217" s="50" t="str">
        <f t="shared" si="30"/>
        <v/>
      </c>
      <c r="J217" t="str">
        <f>IF(FT!B217&lt;&gt;"",FT!E217,"")</f>
        <v/>
      </c>
      <c r="K217" t="str">
        <f>IF(FT!B217&lt;&gt;"",IF(FT!C217&lt;&gt;"",FT!C217,F217/$M$3*$M$4),"")</f>
        <v/>
      </c>
      <c r="Y217" s="75" t="str">
        <f t="shared" si="31"/>
        <v/>
      </c>
    </row>
    <row r="218" spans="1:25">
      <c r="A218" s="50">
        <f t="shared" si="32"/>
        <v>216</v>
      </c>
      <c r="B218" s="50">
        <f t="shared" si="28"/>
        <v>0</v>
      </c>
      <c r="C218" s="50">
        <f>IF(FH!$C$2&gt;0,FH!A218/FH!$C$2,0)</f>
        <v>0</v>
      </c>
      <c r="D218" s="50">
        <f>IF(hist!$D$2&gt;0,hist!B218/hist!$D$2,0)</f>
        <v>0</v>
      </c>
      <c r="E218" s="50">
        <f t="shared" si="29"/>
        <v>1.191292122966256E-5</v>
      </c>
      <c r="F218">
        <f t="shared" si="33"/>
        <v>216</v>
      </c>
      <c r="G218" s="50" t="str">
        <f>IF(FT!A218&lt;&gt;"",FT!A218*10,"")</f>
        <v/>
      </c>
      <c r="H218" s="50" t="str">
        <f>IF(FT!B218&lt;&gt;"",FT!B218*100,"")</f>
        <v/>
      </c>
      <c r="I218" s="50" t="str">
        <f t="shared" si="30"/>
        <v/>
      </c>
      <c r="J218" t="str">
        <f>IF(FT!B218&lt;&gt;"",FT!E218,"")</f>
        <v/>
      </c>
      <c r="K218" t="str">
        <f>IF(FT!B218&lt;&gt;"",IF(FT!C218&lt;&gt;"",FT!C218,F218/$M$3*$M$4),"")</f>
        <v/>
      </c>
      <c r="Y218" s="75" t="str">
        <f t="shared" si="31"/>
        <v/>
      </c>
    </row>
    <row r="219" spans="1:25">
      <c r="A219" s="50">
        <f t="shared" si="32"/>
        <v>217</v>
      </c>
      <c r="B219" s="50">
        <f t="shared" si="28"/>
        <v>0</v>
      </c>
      <c r="C219" s="50">
        <f>IF(FH!$C$2&gt;0,FH!A219/FH!$C$2,0)</f>
        <v>0</v>
      </c>
      <c r="D219" s="50">
        <f>IF(hist!$D$2&gt;0,hist!B219/hist!$D$2,0)</f>
        <v>0</v>
      </c>
      <c r="E219" s="50">
        <f t="shared" si="29"/>
        <v>1.191292122966256E-5</v>
      </c>
      <c r="F219">
        <f t="shared" si="33"/>
        <v>217</v>
      </c>
      <c r="G219" s="50" t="str">
        <f>IF(FT!A219&lt;&gt;"",FT!A219*10,"")</f>
        <v/>
      </c>
      <c r="H219" s="50" t="str">
        <f>IF(FT!B219&lt;&gt;"",FT!B219*100,"")</f>
        <v/>
      </c>
      <c r="I219" s="50" t="str">
        <f t="shared" si="30"/>
        <v/>
      </c>
      <c r="J219" t="str">
        <f>IF(FT!B219&lt;&gt;"",FT!E219,"")</f>
        <v/>
      </c>
      <c r="K219" t="str">
        <f>IF(FT!B219&lt;&gt;"",IF(FT!C219&lt;&gt;"",FT!C219,F219/$M$3*$M$4),"")</f>
        <v/>
      </c>
      <c r="Y219" s="75" t="str">
        <f t="shared" si="31"/>
        <v/>
      </c>
    </row>
    <row r="220" spans="1:25">
      <c r="A220" s="50">
        <f t="shared" si="32"/>
        <v>218</v>
      </c>
      <c r="B220" s="50">
        <f t="shared" si="28"/>
        <v>0</v>
      </c>
      <c r="C220" s="50">
        <f>IF(FH!$C$2&gt;0,FH!A220/FH!$C$2,0)</f>
        <v>0</v>
      </c>
      <c r="D220" s="50">
        <f>IF(hist!$D$2&gt;0,hist!B220/hist!$D$2,0)</f>
        <v>0</v>
      </c>
      <c r="E220" s="50">
        <f t="shared" si="29"/>
        <v>1.191292122966256E-5</v>
      </c>
      <c r="F220">
        <f t="shared" si="33"/>
        <v>218</v>
      </c>
      <c r="G220" s="50" t="str">
        <f>IF(FT!A220&lt;&gt;"",FT!A220*10,"")</f>
        <v/>
      </c>
      <c r="H220" s="50" t="str">
        <f>IF(FT!B220&lt;&gt;"",FT!B220*100,"")</f>
        <v/>
      </c>
      <c r="I220" s="50" t="str">
        <f t="shared" si="30"/>
        <v/>
      </c>
      <c r="J220" t="str">
        <f>IF(FT!B220&lt;&gt;"",FT!E220,"")</f>
        <v/>
      </c>
      <c r="K220" t="str">
        <f>IF(FT!B220&lt;&gt;"",IF(FT!C220&lt;&gt;"",FT!C220,F220/$M$3*$M$4),"")</f>
        <v/>
      </c>
      <c r="Y220" s="75" t="str">
        <f t="shared" si="31"/>
        <v/>
      </c>
    </row>
    <row r="221" spans="1:25">
      <c r="A221" s="50">
        <f t="shared" si="32"/>
        <v>219</v>
      </c>
      <c r="B221" s="50">
        <f t="shared" si="28"/>
        <v>0</v>
      </c>
      <c r="C221" s="50">
        <f>IF(FH!$C$2&gt;0,FH!A221/FH!$C$2,0)</f>
        <v>0</v>
      </c>
      <c r="D221" s="50">
        <f>IF(hist!$D$2&gt;0,hist!B221/hist!$D$2,0)</f>
        <v>0</v>
      </c>
      <c r="E221" s="50">
        <f t="shared" si="29"/>
        <v>1.191292122966256E-5</v>
      </c>
      <c r="F221">
        <f t="shared" si="33"/>
        <v>219</v>
      </c>
      <c r="G221" s="50" t="str">
        <f>IF(FT!A221&lt;&gt;"",FT!A221*10,"")</f>
        <v/>
      </c>
      <c r="H221" s="50" t="str">
        <f>IF(FT!B221&lt;&gt;"",FT!B221*100,"")</f>
        <v/>
      </c>
      <c r="I221" s="50" t="str">
        <f t="shared" si="30"/>
        <v/>
      </c>
      <c r="J221" t="str">
        <f>IF(FT!B221&lt;&gt;"",FT!E221,"")</f>
        <v/>
      </c>
      <c r="K221" t="str">
        <f>IF(FT!B221&lt;&gt;"",IF(FT!C221&lt;&gt;"",FT!C221,F221/$M$3*$M$4),"")</f>
        <v/>
      </c>
      <c r="Y221" s="75" t="str">
        <f t="shared" si="31"/>
        <v/>
      </c>
    </row>
    <row r="222" spans="1:25">
      <c r="A222" s="50">
        <f t="shared" si="32"/>
        <v>220</v>
      </c>
      <c r="B222" s="50">
        <f t="shared" si="28"/>
        <v>0</v>
      </c>
      <c r="C222" s="50">
        <f>IF(FH!$C$2&gt;0,FH!A222/FH!$C$2,0)</f>
        <v>0</v>
      </c>
      <c r="D222" s="50">
        <f>IF(hist!$D$2&gt;0,hist!B222/hist!$D$2,0)</f>
        <v>0</v>
      </c>
      <c r="E222" s="50">
        <f t="shared" si="29"/>
        <v>1.191292122966256E-5</v>
      </c>
      <c r="F222">
        <f t="shared" si="33"/>
        <v>220</v>
      </c>
      <c r="G222" s="50" t="str">
        <f>IF(FT!A222&lt;&gt;"",FT!A222*10,"")</f>
        <v/>
      </c>
      <c r="H222" s="50" t="str">
        <f>IF(FT!B222&lt;&gt;"",FT!B222*100,"")</f>
        <v/>
      </c>
      <c r="I222" s="50" t="str">
        <f t="shared" si="30"/>
        <v/>
      </c>
      <c r="J222" t="str">
        <f>IF(FT!B222&lt;&gt;"",FT!E222,"")</f>
        <v/>
      </c>
      <c r="K222" t="str">
        <f>IF(FT!B222&lt;&gt;"",IF(FT!C222&lt;&gt;"",FT!C222,F222/$M$3*$M$4),"")</f>
        <v/>
      </c>
      <c r="Y222" s="75" t="str">
        <f t="shared" si="31"/>
        <v/>
      </c>
    </row>
    <row r="223" spans="1:25">
      <c r="A223" s="50">
        <f t="shared" si="32"/>
        <v>221</v>
      </c>
      <c r="B223" s="50">
        <f t="shared" si="28"/>
        <v>0</v>
      </c>
      <c r="C223" s="50">
        <f>IF(FH!$C$2&gt;0,FH!A223/FH!$C$2,0)</f>
        <v>0</v>
      </c>
      <c r="D223" s="50">
        <f>IF(hist!$D$2&gt;0,hist!B223/hist!$D$2,0)</f>
        <v>0</v>
      </c>
      <c r="E223" s="50">
        <f t="shared" si="29"/>
        <v>1.191292122966256E-5</v>
      </c>
      <c r="F223">
        <f t="shared" si="33"/>
        <v>221</v>
      </c>
      <c r="G223" s="50" t="str">
        <f>IF(FT!A223&lt;&gt;"",FT!A223*10,"")</f>
        <v/>
      </c>
      <c r="H223" s="50" t="str">
        <f>IF(FT!B223&lt;&gt;"",FT!B223*100,"")</f>
        <v/>
      </c>
      <c r="I223" s="50" t="str">
        <f t="shared" si="30"/>
        <v/>
      </c>
      <c r="J223" t="str">
        <f>IF(FT!B223&lt;&gt;"",FT!E223,"")</f>
        <v/>
      </c>
      <c r="K223" t="str">
        <f>IF(FT!B223&lt;&gt;"",IF(FT!C223&lt;&gt;"",FT!C223,F223/$M$3*$M$4),"")</f>
        <v/>
      </c>
      <c r="Y223" s="75" t="str">
        <f t="shared" si="31"/>
        <v/>
      </c>
    </row>
    <row r="224" spans="1:25">
      <c r="A224" s="50">
        <f t="shared" si="32"/>
        <v>222</v>
      </c>
      <c r="B224" s="50">
        <f t="shared" si="28"/>
        <v>0</v>
      </c>
      <c r="C224" s="50">
        <f>IF(FH!$C$2&gt;0,FH!A224/FH!$C$2,0)</f>
        <v>0</v>
      </c>
      <c r="D224" s="50">
        <f>IF(hist!$D$2&gt;0,hist!B224/hist!$D$2,0)</f>
        <v>0</v>
      </c>
      <c r="E224" s="50">
        <f t="shared" si="29"/>
        <v>1.191292122966256E-5</v>
      </c>
      <c r="F224">
        <f t="shared" si="33"/>
        <v>222</v>
      </c>
      <c r="G224" s="50" t="str">
        <f>IF(FT!A224&lt;&gt;"",FT!A224*10,"")</f>
        <v/>
      </c>
      <c r="H224" s="50" t="str">
        <f>IF(FT!B224&lt;&gt;"",FT!B224*100,"")</f>
        <v/>
      </c>
      <c r="I224" s="50" t="str">
        <f t="shared" si="30"/>
        <v/>
      </c>
      <c r="J224" t="str">
        <f>IF(FT!B224&lt;&gt;"",FT!E224,"")</f>
        <v/>
      </c>
      <c r="K224" t="str">
        <f>IF(FT!B224&lt;&gt;"",IF(FT!C224&lt;&gt;"",FT!C224,F224/$M$3*$M$4),"")</f>
        <v/>
      </c>
      <c r="Y224" s="75" t="str">
        <f t="shared" si="31"/>
        <v/>
      </c>
    </row>
    <row r="225" spans="1:25">
      <c r="A225" s="50">
        <f t="shared" si="32"/>
        <v>223</v>
      </c>
      <c r="B225" s="50">
        <f t="shared" si="28"/>
        <v>0</v>
      </c>
      <c r="C225" s="50">
        <f>IF(FH!$C$2&gt;0,FH!A225/FH!$C$2,0)</f>
        <v>0</v>
      </c>
      <c r="D225" s="50">
        <f>IF(hist!$D$2&gt;0,hist!B225/hist!$D$2,0)</f>
        <v>0</v>
      </c>
      <c r="E225" s="50">
        <f t="shared" si="29"/>
        <v>1.191292122966256E-5</v>
      </c>
      <c r="F225">
        <f t="shared" si="33"/>
        <v>223</v>
      </c>
      <c r="G225" s="50" t="str">
        <f>IF(FT!A225&lt;&gt;"",FT!A225*10,"")</f>
        <v/>
      </c>
      <c r="H225" s="50" t="str">
        <f>IF(FT!B225&lt;&gt;"",FT!B225*100,"")</f>
        <v/>
      </c>
      <c r="I225" s="50" t="str">
        <f t="shared" si="30"/>
        <v/>
      </c>
      <c r="J225" t="str">
        <f>IF(FT!B225&lt;&gt;"",FT!E225,"")</f>
        <v/>
      </c>
      <c r="K225" t="str">
        <f>IF(FT!B225&lt;&gt;"",IF(FT!C225&lt;&gt;"",FT!C225,F225/$M$3*$M$4),"")</f>
        <v/>
      </c>
      <c r="Y225" s="75" t="str">
        <f t="shared" si="31"/>
        <v/>
      </c>
    </row>
    <row r="226" spans="1:25">
      <c r="A226" s="50">
        <f t="shared" si="32"/>
        <v>224</v>
      </c>
      <c r="B226" s="50">
        <f t="shared" si="28"/>
        <v>0</v>
      </c>
      <c r="C226" s="50">
        <f>IF(FH!$C$2&gt;0,FH!A226/FH!$C$2,0)</f>
        <v>0</v>
      </c>
      <c r="D226" s="50">
        <f>IF(hist!$D$2&gt;0,hist!B226/hist!$D$2,0)</f>
        <v>0</v>
      </c>
      <c r="E226" s="50">
        <f t="shared" si="29"/>
        <v>1.191292122966256E-5</v>
      </c>
      <c r="F226">
        <f t="shared" si="33"/>
        <v>224</v>
      </c>
      <c r="G226" s="50" t="str">
        <f>IF(FT!A226&lt;&gt;"",FT!A226*10,"")</f>
        <v/>
      </c>
      <c r="H226" s="50" t="str">
        <f>IF(FT!B226&lt;&gt;"",FT!B226*100,"")</f>
        <v/>
      </c>
      <c r="I226" s="50" t="str">
        <f t="shared" si="30"/>
        <v/>
      </c>
      <c r="J226" t="str">
        <f>IF(FT!B226&lt;&gt;"",FT!E226,"")</f>
        <v/>
      </c>
      <c r="K226" t="str">
        <f>IF(FT!B226&lt;&gt;"",IF(FT!C226&lt;&gt;"",FT!C226,F226/$M$3*$M$4),"")</f>
        <v/>
      </c>
      <c r="Y226" s="75" t="str">
        <f t="shared" si="31"/>
        <v/>
      </c>
    </row>
    <row r="227" spans="1:25">
      <c r="A227" s="50">
        <f t="shared" si="32"/>
        <v>225</v>
      </c>
      <c r="B227" s="50">
        <f t="shared" si="28"/>
        <v>0</v>
      </c>
      <c r="C227" s="50">
        <f>IF(FH!$C$2&gt;0,FH!A227/FH!$C$2,0)</f>
        <v>0</v>
      </c>
      <c r="D227" s="50">
        <f>IF(hist!$D$2&gt;0,hist!B227/hist!$D$2,0)</f>
        <v>0</v>
      </c>
      <c r="E227" s="50">
        <f t="shared" si="29"/>
        <v>1.191292122966256E-5</v>
      </c>
      <c r="F227">
        <f t="shared" si="33"/>
        <v>225</v>
      </c>
      <c r="G227" s="50" t="str">
        <f>IF(FT!A227&lt;&gt;"",FT!A227*10,"")</f>
        <v/>
      </c>
      <c r="H227" s="50" t="str">
        <f>IF(FT!B227&lt;&gt;"",FT!B227*100,"")</f>
        <v/>
      </c>
      <c r="I227" s="50" t="str">
        <f t="shared" si="30"/>
        <v/>
      </c>
      <c r="J227" t="str">
        <f>IF(FT!B227&lt;&gt;"",FT!E227,"")</f>
        <v/>
      </c>
      <c r="K227" t="str">
        <f>IF(FT!B227&lt;&gt;"",IF(FT!C227&lt;&gt;"",FT!C227,F227/$M$3*$M$4),"")</f>
        <v/>
      </c>
      <c r="Y227" s="75" t="str">
        <f t="shared" si="31"/>
        <v/>
      </c>
    </row>
    <row r="228" spans="1:25">
      <c r="A228" s="50">
        <f t="shared" si="32"/>
        <v>226</v>
      </c>
      <c r="B228" s="50">
        <f t="shared" si="28"/>
        <v>0</v>
      </c>
      <c r="C228" s="50">
        <f>IF(FH!$C$2&gt;0,FH!A228/FH!$C$2,0)</f>
        <v>0</v>
      </c>
      <c r="D228" s="50">
        <f>IF(hist!$D$2&gt;0,hist!B228/hist!$D$2,0)</f>
        <v>0</v>
      </c>
      <c r="E228" s="50">
        <f t="shared" si="29"/>
        <v>1.191292122966256E-5</v>
      </c>
      <c r="F228">
        <f t="shared" si="33"/>
        <v>226</v>
      </c>
      <c r="G228" s="50" t="str">
        <f>IF(FT!A228&lt;&gt;"",FT!A228*10,"")</f>
        <v/>
      </c>
      <c r="H228" s="50" t="str">
        <f>IF(FT!B228&lt;&gt;"",FT!B228*100,"")</f>
        <v/>
      </c>
      <c r="I228" s="50" t="str">
        <f t="shared" si="30"/>
        <v/>
      </c>
      <c r="J228" t="str">
        <f>IF(FT!B228&lt;&gt;"",FT!E228,"")</f>
        <v/>
      </c>
      <c r="K228" t="str">
        <f>IF(FT!B228&lt;&gt;"",IF(FT!C228&lt;&gt;"",FT!C228,F228/$M$3*$M$4),"")</f>
        <v/>
      </c>
      <c r="Y228" s="75" t="str">
        <f t="shared" si="31"/>
        <v/>
      </c>
    </row>
    <row r="229" spans="1:25">
      <c r="A229" s="50">
        <f t="shared" si="32"/>
        <v>227</v>
      </c>
      <c r="B229" s="50">
        <f t="shared" si="28"/>
        <v>0</v>
      </c>
      <c r="C229" s="50">
        <f>IF(FH!$C$2&gt;0,FH!A229/FH!$C$2,0)</f>
        <v>0</v>
      </c>
      <c r="D229" s="50">
        <f>IF(hist!$D$2&gt;0,hist!B229/hist!$D$2,0)</f>
        <v>0</v>
      </c>
      <c r="E229" s="50">
        <f t="shared" si="29"/>
        <v>1.191292122966256E-5</v>
      </c>
      <c r="F229">
        <f t="shared" si="33"/>
        <v>227</v>
      </c>
      <c r="G229" s="50" t="str">
        <f>IF(FT!A229&lt;&gt;"",FT!A229*10,"")</f>
        <v/>
      </c>
      <c r="H229" s="50" t="str">
        <f>IF(FT!B229&lt;&gt;"",FT!B229*100,"")</f>
        <v/>
      </c>
      <c r="I229" s="50" t="str">
        <f t="shared" si="30"/>
        <v/>
      </c>
      <c r="J229" t="str">
        <f>IF(FT!B229&lt;&gt;"",FT!E229,"")</f>
        <v/>
      </c>
      <c r="K229" t="str">
        <f>IF(FT!B229&lt;&gt;"",IF(FT!C229&lt;&gt;"",FT!C229,F229/$M$3*$M$4),"")</f>
        <v/>
      </c>
      <c r="Y229" s="75" t="str">
        <f t="shared" si="31"/>
        <v/>
      </c>
    </row>
    <row r="230" spans="1:25">
      <c r="A230" s="50">
        <f t="shared" si="32"/>
        <v>228</v>
      </c>
      <c r="B230" s="50">
        <f t="shared" si="28"/>
        <v>0</v>
      </c>
      <c r="C230" s="50">
        <f>IF(FH!$C$2&gt;0,FH!A230/FH!$C$2,0)</f>
        <v>0</v>
      </c>
      <c r="D230" s="50">
        <f>IF(hist!$D$2&gt;0,hist!B230/hist!$D$2,0)</f>
        <v>0</v>
      </c>
      <c r="E230" s="50">
        <f t="shared" si="29"/>
        <v>1.191292122966256E-5</v>
      </c>
      <c r="F230">
        <f t="shared" si="33"/>
        <v>228</v>
      </c>
      <c r="G230" s="50" t="str">
        <f>IF(FT!A230&lt;&gt;"",FT!A230*10,"")</f>
        <v/>
      </c>
      <c r="H230" s="50" t="str">
        <f>IF(FT!B230&lt;&gt;"",FT!B230*100,"")</f>
        <v/>
      </c>
      <c r="I230" s="50" t="str">
        <f t="shared" si="30"/>
        <v/>
      </c>
      <c r="J230" t="str">
        <f>IF(FT!B230&lt;&gt;"",FT!E230,"")</f>
        <v/>
      </c>
      <c r="K230" t="str">
        <f>IF(FT!B230&lt;&gt;"",IF(FT!C230&lt;&gt;"",FT!C230,F230/$M$3*$M$4),"")</f>
        <v/>
      </c>
      <c r="Y230" s="75" t="str">
        <f t="shared" si="31"/>
        <v/>
      </c>
    </row>
    <row r="231" spans="1:25">
      <c r="A231" s="50">
        <f t="shared" si="32"/>
        <v>229</v>
      </c>
      <c r="B231" s="50">
        <f t="shared" si="28"/>
        <v>0</v>
      </c>
      <c r="C231" s="50">
        <f>IF(FH!$C$2&gt;0,FH!A231/FH!$C$2,0)</f>
        <v>0</v>
      </c>
      <c r="D231" s="50">
        <f>IF(hist!$D$2&gt;0,hist!B231/hist!$D$2,0)</f>
        <v>0</v>
      </c>
      <c r="E231" s="50">
        <f t="shared" si="29"/>
        <v>1.191292122966256E-5</v>
      </c>
      <c r="F231">
        <f t="shared" si="33"/>
        <v>229</v>
      </c>
      <c r="G231" s="50" t="str">
        <f>IF(FT!A231&lt;&gt;"",FT!A231*10,"")</f>
        <v/>
      </c>
      <c r="H231" s="50" t="str">
        <f>IF(FT!B231&lt;&gt;"",FT!B231*100,"")</f>
        <v/>
      </c>
      <c r="I231" s="50" t="str">
        <f t="shared" si="30"/>
        <v/>
      </c>
      <c r="J231" t="str">
        <f>IF(FT!B231&lt;&gt;"",FT!E231,"")</f>
        <v/>
      </c>
      <c r="K231" t="str">
        <f>IF(FT!B231&lt;&gt;"",IF(FT!C231&lt;&gt;"",FT!C231,F231/$M$3*$M$4),"")</f>
        <v/>
      </c>
      <c r="Y231" s="75" t="str">
        <f t="shared" si="31"/>
        <v/>
      </c>
    </row>
    <row r="232" spans="1:25">
      <c r="A232" s="50">
        <f t="shared" si="32"/>
        <v>230</v>
      </c>
      <c r="B232" s="50">
        <f t="shared" si="28"/>
        <v>0</v>
      </c>
      <c r="C232" s="50">
        <f>IF(FH!$C$2&gt;0,FH!A232/FH!$C$2,0)</f>
        <v>0</v>
      </c>
      <c r="D232" s="50">
        <f>IF(hist!$D$2&gt;0,hist!B232/hist!$D$2,0)</f>
        <v>0</v>
      </c>
      <c r="E232" s="50">
        <f t="shared" si="29"/>
        <v>1.191292122966256E-5</v>
      </c>
      <c r="F232">
        <f t="shared" si="33"/>
        <v>230</v>
      </c>
      <c r="G232" s="50" t="str">
        <f>IF(FT!A232&lt;&gt;"",FT!A232*10,"")</f>
        <v/>
      </c>
      <c r="H232" s="50" t="str">
        <f>IF(FT!B232&lt;&gt;"",FT!B232*100,"")</f>
        <v/>
      </c>
      <c r="I232" s="50" t="str">
        <f t="shared" si="30"/>
        <v/>
      </c>
      <c r="J232" t="str">
        <f>IF(FT!B232&lt;&gt;"",FT!E232,"")</f>
        <v/>
      </c>
      <c r="K232" t="str">
        <f>IF(FT!B232&lt;&gt;"",IF(FT!C232&lt;&gt;"",FT!C232,F232/$M$3*$M$4),"")</f>
        <v/>
      </c>
      <c r="Y232" s="75" t="str">
        <f t="shared" si="31"/>
        <v/>
      </c>
    </row>
    <row r="233" spans="1:25">
      <c r="A233" s="50">
        <f t="shared" si="32"/>
        <v>231</v>
      </c>
      <c r="B233" s="50">
        <f t="shared" si="28"/>
        <v>0</v>
      </c>
      <c r="C233" s="50">
        <f>IF(FH!$C$2&gt;0,FH!A233/FH!$C$2,0)</f>
        <v>0</v>
      </c>
      <c r="D233" s="50">
        <f>IF(hist!$D$2&gt;0,hist!B233/hist!$D$2,0)</f>
        <v>0</v>
      </c>
      <c r="E233" s="50">
        <f t="shared" si="29"/>
        <v>1.191292122966256E-5</v>
      </c>
      <c r="F233">
        <f t="shared" si="33"/>
        <v>231</v>
      </c>
      <c r="G233" s="50" t="str">
        <f>IF(FT!A233&lt;&gt;"",FT!A233*10,"")</f>
        <v/>
      </c>
      <c r="H233" s="50" t="str">
        <f>IF(FT!B233&lt;&gt;"",FT!B233*100,"")</f>
        <v/>
      </c>
      <c r="I233" s="50" t="str">
        <f t="shared" si="30"/>
        <v/>
      </c>
      <c r="J233" t="str">
        <f>IF(FT!B233&lt;&gt;"",FT!E233,"")</f>
        <v/>
      </c>
      <c r="K233" t="str">
        <f>IF(FT!B233&lt;&gt;"",IF(FT!C233&lt;&gt;"",FT!C233,F233/$M$3*$M$4),"")</f>
        <v/>
      </c>
      <c r="Y233" s="75" t="str">
        <f t="shared" si="31"/>
        <v/>
      </c>
    </row>
    <row r="234" spans="1:25">
      <c r="A234" s="50">
        <f t="shared" si="32"/>
        <v>232</v>
      </c>
      <c r="B234" s="50">
        <f t="shared" si="28"/>
        <v>0</v>
      </c>
      <c r="C234" s="50">
        <f>IF(FH!$C$2&gt;0,FH!A234/FH!$C$2,0)</f>
        <v>0</v>
      </c>
      <c r="D234" s="50">
        <f>IF(hist!$D$2&gt;0,hist!B234/hist!$D$2,0)</f>
        <v>0</v>
      </c>
      <c r="E234" s="50">
        <f t="shared" si="29"/>
        <v>1.191292122966256E-5</v>
      </c>
      <c r="F234">
        <f t="shared" si="33"/>
        <v>232</v>
      </c>
      <c r="G234" s="50" t="str">
        <f>IF(FT!A234&lt;&gt;"",FT!A234*10,"")</f>
        <v/>
      </c>
      <c r="H234" s="50" t="str">
        <f>IF(FT!B234&lt;&gt;"",FT!B234*100,"")</f>
        <v/>
      </c>
      <c r="I234" s="50" t="str">
        <f t="shared" si="30"/>
        <v/>
      </c>
      <c r="J234" t="str">
        <f>IF(FT!B234&lt;&gt;"",FT!E234,"")</f>
        <v/>
      </c>
      <c r="K234" t="str">
        <f>IF(FT!B234&lt;&gt;"",IF(FT!C234&lt;&gt;"",FT!C234,F234/$M$3*$M$4),"")</f>
        <v/>
      </c>
      <c r="Y234" s="75" t="str">
        <f t="shared" si="31"/>
        <v/>
      </c>
    </row>
    <row r="235" spans="1:25">
      <c r="A235" s="50">
        <f t="shared" si="32"/>
        <v>233</v>
      </c>
      <c r="B235" s="50">
        <f t="shared" si="28"/>
        <v>0</v>
      </c>
      <c r="C235" s="50">
        <f>IF(FH!$C$2&gt;0,FH!A235/FH!$C$2,0)</f>
        <v>0</v>
      </c>
      <c r="D235" s="50">
        <f>IF(hist!$D$2&gt;0,hist!B235/hist!$D$2,0)</f>
        <v>0</v>
      </c>
      <c r="E235" s="50">
        <f t="shared" si="29"/>
        <v>1.191292122966256E-5</v>
      </c>
      <c r="F235">
        <f t="shared" si="33"/>
        <v>233</v>
      </c>
      <c r="G235" s="50" t="str">
        <f>IF(FT!A235&lt;&gt;"",FT!A235*10,"")</f>
        <v/>
      </c>
      <c r="H235" s="50" t="str">
        <f>IF(FT!B235&lt;&gt;"",FT!B235*100,"")</f>
        <v/>
      </c>
      <c r="I235" s="50" t="str">
        <f t="shared" si="30"/>
        <v/>
      </c>
      <c r="J235" t="str">
        <f>IF(FT!B235&lt;&gt;"",FT!E235,"")</f>
        <v/>
      </c>
      <c r="K235" t="str">
        <f>IF(FT!B235&lt;&gt;"",IF(FT!C235&lt;&gt;"",FT!C235,F235/$M$3*$M$4),"")</f>
        <v/>
      </c>
      <c r="Y235" s="75" t="str">
        <f t="shared" si="31"/>
        <v/>
      </c>
    </row>
    <row r="236" spans="1:25">
      <c r="A236" s="50">
        <f t="shared" si="32"/>
        <v>234</v>
      </c>
      <c r="B236" s="50">
        <f t="shared" si="28"/>
        <v>0</v>
      </c>
      <c r="C236" s="50">
        <f>IF(FH!$C$2&gt;0,FH!A236/FH!$C$2,0)</f>
        <v>0</v>
      </c>
      <c r="D236" s="50">
        <f>IF(hist!$D$2&gt;0,hist!B236/hist!$D$2,0)</f>
        <v>0</v>
      </c>
      <c r="E236" s="50">
        <f t="shared" si="29"/>
        <v>1.191292122966256E-5</v>
      </c>
      <c r="F236">
        <f t="shared" si="33"/>
        <v>234</v>
      </c>
      <c r="G236" s="50" t="str">
        <f>IF(FT!A236&lt;&gt;"",FT!A236*10,"")</f>
        <v/>
      </c>
      <c r="H236" s="50" t="str">
        <f>IF(FT!B236&lt;&gt;"",FT!B236*100,"")</f>
        <v/>
      </c>
      <c r="I236" s="50" t="str">
        <f t="shared" si="30"/>
        <v/>
      </c>
      <c r="J236" t="str">
        <f>IF(FT!B236&lt;&gt;"",FT!E236,"")</f>
        <v/>
      </c>
      <c r="K236" t="str">
        <f>IF(FT!B236&lt;&gt;"",IF(FT!C236&lt;&gt;"",FT!C236,F236/$M$3*$M$4),"")</f>
        <v/>
      </c>
      <c r="Y236" s="75" t="str">
        <f t="shared" si="31"/>
        <v/>
      </c>
    </row>
    <row r="237" spans="1:25">
      <c r="A237" s="50">
        <f t="shared" si="32"/>
        <v>235</v>
      </c>
      <c r="B237" s="50">
        <f t="shared" si="28"/>
        <v>0</v>
      </c>
      <c r="C237" s="50">
        <f>IF(FH!$C$2&gt;0,FH!A237/FH!$C$2,0)</f>
        <v>0</v>
      </c>
      <c r="D237" s="50">
        <f>IF(hist!$D$2&gt;0,hist!B237/hist!$D$2,0)</f>
        <v>0</v>
      </c>
      <c r="E237" s="50">
        <f t="shared" si="29"/>
        <v>1.191292122966256E-5</v>
      </c>
      <c r="F237">
        <f t="shared" si="33"/>
        <v>235</v>
      </c>
      <c r="G237" s="50" t="str">
        <f>IF(FT!A237&lt;&gt;"",FT!A237*10,"")</f>
        <v/>
      </c>
      <c r="H237" s="50" t="str">
        <f>IF(FT!B237&lt;&gt;"",FT!B237*100,"")</f>
        <v/>
      </c>
      <c r="I237" s="50" t="str">
        <f t="shared" si="30"/>
        <v/>
      </c>
      <c r="J237" t="str">
        <f>IF(FT!B237&lt;&gt;"",FT!E237,"")</f>
        <v/>
      </c>
      <c r="K237" t="str">
        <f>IF(FT!B237&lt;&gt;"",IF(FT!C237&lt;&gt;"",FT!C237,F237/$M$3*$M$4),"")</f>
        <v/>
      </c>
      <c r="Y237" s="75" t="str">
        <f t="shared" si="31"/>
        <v/>
      </c>
    </row>
    <row r="238" spans="1:25">
      <c r="A238" s="50">
        <f t="shared" si="32"/>
        <v>236</v>
      </c>
      <c r="B238" s="50">
        <f t="shared" si="28"/>
        <v>0</v>
      </c>
      <c r="C238" s="50">
        <f>IF(FH!$C$2&gt;0,FH!A238/FH!$C$2,0)</f>
        <v>0</v>
      </c>
      <c r="D238" s="50">
        <f>IF(hist!$D$2&gt;0,hist!B238/hist!$D$2,0)</f>
        <v>0</v>
      </c>
      <c r="E238" s="50">
        <f t="shared" si="29"/>
        <v>1.191292122966256E-5</v>
      </c>
      <c r="F238">
        <f t="shared" si="33"/>
        <v>236</v>
      </c>
      <c r="G238" s="50" t="str">
        <f>IF(FT!A238&lt;&gt;"",FT!A238*10,"")</f>
        <v/>
      </c>
      <c r="H238" s="50" t="str">
        <f>IF(FT!B238&lt;&gt;"",FT!B238*100,"")</f>
        <v/>
      </c>
      <c r="I238" s="50" t="str">
        <f t="shared" si="30"/>
        <v/>
      </c>
      <c r="J238" t="str">
        <f>IF(FT!B238&lt;&gt;"",FT!E238,"")</f>
        <v/>
      </c>
      <c r="K238" t="str">
        <f>IF(FT!B238&lt;&gt;"",IF(FT!C238&lt;&gt;"",FT!C238,F238/$M$3*$M$4),"")</f>
        <v/>
      </c>
      <c r="Y238" s="75" t="str">
        <f t="shared" si="31"/>
        <v/>
      </c>
    </row>
    <row r="239" spans="1:25">
      <c r="A239" s="50">
        <f t="shared" si="32"/>
        <v>237</v>
      </c>
      <c r="B239" s="50">
        <f t="shared" si="28"/>
        <v>0</v>
      </c>
      <c r="C239" s="50">
        <f>IF(FH!$C$2&gt;0,FH!A239/FH!$C$2,0)</f>
        <v>0</v>
      </c>
      <c r="D239" s="50">
        <f>IF(hist!$D$2&gt;0,hist!B239/hist!$D$2,0)</f>
        <v>0</v>
      </c>
      <c r="E239" s="50">
        <f t="shared" si="29"/>
        <v>1.191292122966256E-5</v>
      </c>
      <c r="F239">
        <f t="shared" si="33"/>
        <v>237</v>
      </c>
      <c r="G239" s="50" t="str">
        <f>IF(FT!A239&lt;&gt;"",FT!A239*10,"")</f>
        <v/>
      </c>
      <c r="H239" s="50" t="str">
        <f>IF(FT!B239&lt;&gt;"",FT!B239*100,"")</f>
        <v/>
      </c>
      <c r="I239" s="50" t="str">
        <f t="shared" si="30"/>
        <v/>
      </c>
      <c r="J239" t="str">
        <f>IF(FT!B239&lt;&gt;"",FT!E239,"")</f>
        <v/>
      </c>
      <c r="K239" t="str">
        <f>IF(FT!B239&lt;&gt;"",IF(FT!C239&lt;&gt;"",FT!C239,F239/$M$3*$M$4),"")</f>
        <v/>
      </c>
      <c r="Y239" s="75" t="str">
        <f t="shared" si="31"/>
        <v/>
      </c>
    </row>
    <row r="240" spans="1:25">
      <c r="A240" s="50">
        <f t="shared" si="32"/>
        <v>238</v>
      </c>
      <c r="B240" s="50">
        <f t="shared" si="28"/>
        <v>0</v>
      </c>
      <c r="C240" s="50">
        <f>IF(FH!$C$2&gt;0,FH!A240/FH!$C$2,0)</f>
        <v>0</v>
      </c>
      <c r="D240" s="50">
        <f>IF(hist!$D$2&gt;0,hist!B240/hist!$D$2,0)</f>
        <v>0</v>
      </c>
      <c r="E240" s="50">
        <f t="shared" si="29"/>
        <v>1.191292122966256E-5</v>
      </c>
      <c r="F240">
        <f t="shared" si="33"/>
        <v>238</v>
      </c>
      <c r="G240" s="50" t="str">
        <f>IF(FT!A240&lt;&gt;"",FT!A240*10,"")</f>
        <v/>
      </c>
      <c r="H240" s="50" t="str">
        <f>IF(FT!B240&lt;&gt;"",FT!B240*100,"")</f>
        <v/>
      </c>
      <c r="I240" s="50" t="str">
        <f t="shared" si="30"/>
        <v/>
      </c>
      <c r="J240" t="str">
        <f>IF(FT!B240&lt;&gt;"",FT!E240,"")</f>
        <v/>
      </c>
      <c r="K240" t="str">
        <f>IF(FT!B240&lt;&gt;"",IF(FT!C240&lt;&gt;"",FT!C240,F240/$M$3*$M$4),"")</f>
        <v/>
      </c>
      <c r="Y240" s="75" t="str">
        <f t="shared" si="31"/>
        <v/>
      </c>
    </row>
    <row r="241" spans="1:25">
      <c r="A241" s="50">
        <f t="shared" si="32"/>
        <v>239</v>
      </c>
      <c r="B241" s="50">
        <f t="shared" si="28"/>
        <v>0</v>
      </c>
      <c r="C241" s="50">
        <f>IF(FH!$C$2&gt;0,FH!A241/FH!$C$2,0)</f>
        <v>0</v>
      </c>
      <c r="D241" s="50">
        <f>IF(hist!$D$2&gt;0,hist!B241/hist!$D$2,0)</f>
        <v>0</v>
      </c>
      <c r="E241" s="50">
        <f t="shared" si="29"/>
        <v>1.191292122966256E-5</v>
      </c>
      <c r="F241">
        <f t="shared" si="33"/>
        <v>239</v>
      </c>
      <c r="G241" s="50" t="str">
        <f>IF(FT!A241&lt;&gt;"",FT!A241*10,"")</f>
        <v/>
      </c>
      <c r="H241" s="50" t="str">
        <f>IF(FT!B241&lt;&gt;"",FT!B241*100,"")</f>
        <v/>
      </c>
      <c r="I241" s="50" t="str">
        <f t="shared" si="30"/>
        <v/>
      </c>
      <c r="J241" t="str">
        <f>IF(FT!B241&lt;&gt;"",FT!E241,"")</f>
        <v/>
      </c>
      <c r="K241" t="str">
        <f>IF(FT!B241&lt;&gt;"",IF(FT!C241&lt;&gt;"",FT!C241,F241/$M$3*$M$4),"")</f>
        <v/>
      </c>
      <c r="Y241" s="75" t="str">
        <f t="shared" si="31"/>
        <v/>
      </c>
    </row>
    <row r="242" spans="1:25">
      <c r="A242" s="50">
        <f t="shared" si="32"/>
        <v>240</v>
      </c>
      <c r="B242" s="50">
        <f t="shared" si="28"/>
        <v>0</v>
      </c>
      <c r="C242" s="50">
        <f>IF(FH!$C$2&gt;0,FH!A242/FH!$C$2,0)</f>
        <v>0</v>
      </c>
      <c r="D242" s="50">
        <f>IF(hist!$D$2&gt;0,hist!B242/hist!$D$2,0)</f>
        <v>0</v>
      </c>
      <c r="E242" s="50">
        <f t="shared" si="29"/>
        <v>1.191292122966256E-5</v>
      </c>
      <c r="F242">
        <f t="shared" si="33"/>
        <v>240</v>
      </c>
      <c r="G242" s="50" t="str">
        <f>IF(FT!A242&lt;&gt;"",FT!A242*10,"")</f>
        <v/>
      </c>
      <c r="H242" s="50" t="str">
        <f>IF(FT!B242&lt;&gt;"",FT!B242*100,"")</f>
        <v/>
      </c>
      <c r="I242" s="50" t="str">
        <f t="shared" si="30"/>
        <v/>
      </c>
      <c r="J242" t="str">
        <f>IF(FT!B242&lt;&gt;"",FT!E242,"")</f>
        <v/>
      </c>
      <c r="K242" t="str">
        <f>IF(FT!B242&lt;&gt;"",IF(FT!C242&lt;&gt;"",FT!C242,F242/$M$3*$M$4),"")</f>
        <v/>
      </c>
      <c r="Y242" s="75" t="str">
        <f t="shared" si="31"/>
        <v/>
      </c>
    </row>
    <row r="243" spans="1:25">
      <c r="A243" s="50">
        <f t="shared" si="32"/>
        <v>241</v>
      </c>
      <c r="B243" s="50">
        <f t="shared" si="28"/>
        <v>0</v>
      </c>
      <c r="C243" s="50">
        <f>IF(FH!$C$2&gt;0,FH!A243/FH!$C$2,0)</f>
        <v>0</v>
      </c>
      <c r="D243" s="50">
        <f>IF(hist!$D$2&gt;0,hist!B243/hist!$D$2,0)</f>
        <v>0</v>
      </c>
      <c r="E243" s="50">
        <f t="shared" si="29"/>
        <v>1.191292122966256E-5</v>
      </c>
      <c r="F243">
        <f t="shared" si="33"/>
        <v>241</v>
      </c>
      <c r="G243" s="50" t="str">
        <f>IF(FT!A243&lt;&gt;"",FT!A243*10,"")</f>
        <v/>
      </c>
      <c r="H243" s="50" t="str">
        <f>IF(FT!B243&lt;&gt;"",FT!B243*100,"")</f>
        <v/>
      </c>
      <c r="I243" s="50" t="str">
        <f t="shared" si="30"/>
        <v/>
      </c>
      <c r="J243" t="str">
        <f>IF(FT!B243&lt;&gt;"",FT!E243,"")</f>
        <v/>
      </c>
      <c r="K243" t="str">
        <f>IF(FT!B243&lt;&gt;"",IF(FT!C243&lt;&gt;"",FT!C243,F243/$M$3*$M$4),"")</f>
        <v/>
      </c>
      <c r="Y243" s="75" t="str">
        <f t="shared" si="31"/>
        <v/>
      </c>
    </row>
    <row r="244" spans="1:25">
      <c r="A244" s="50">
        <f t="shared" si="32"/>
        <v>242</v>
      </c>
      <c r="B244" s="50">
        <f t="shared" si="28"/>
        <v>0</v>
      </c>
      <c r="C244" s="50">
        <f>IF(FH!$C$2&gt;0,FH!A244/FH!$C$2,0)</f>
        <v>0</v>
      </c>
      <c r="D244" s="50">
        <f>IF(hist!$D$2&gt;0,hist!B244/hist!$D$2,0)</f>
        <v>0</v>
      </c>
      <c r="E244" s="50">
        <f t="shared" si="29"/>
        <v>1.191292122966256E-5</v>
      </c>
      <c r="F244">
        <f t="shared" si="33"/>
        <v>242</v>
      </c>
      <c r="G244" s="50" t="str">
        <f>IF(FT!A244&lt;&gt;"",FT!A244*10,"")</f>
        <v/>
      </c>
      <c r="H244" s="50" t="str">
        <f>IF(FT!B244&lt;&gt;"",FT!B244*100,"")</f>
        <v/>
      </c>
      <c r="I244" s="50" t="str">
        <f t="shared" si="30"/>
        <v/>
      </c>
      <c r="J244" t="str">
        <f>IF(FT!B244&lt;&gt;"",FT!E244,"")</f>
        <v/>
      </c>
      <c r="K244" t="str">
        <f>IF(FT!B244&lt;&gt;"",IF(FT!C244&lt;&gt;"",FT!C244,F244/$M$3*$M$4),"")</f>
        <v/>
      </c>
      <c r="Y244" s="75" t="str">
        <f t="shared" si="31"/>
        <v/>
      </c>
    </row>
    <row r="245" spans="1:25">
      <c r="A245" s="50">
        <f t="shared" si="32"/>
        <v>243</v>
      </c>
      <c r="B245" s="50">
        <f t="shared" si="28"/>
        <v>0</v>
      </c>
      <c r="C245" s="50">
        <f>IF(FH!$C$2&gt;0,FH!A245/FH!$C$2,0)</f>
        <v>0</v>
      </c>
      <c r="D245" s="50">
        <f>IF(hist!$D$2&gt;0,hist!B245/hist!$D$2,0)</f>
        <v>0</v>
      </c>
      <c r="E245" s="50">
        <f t="shared" si="29"/>
        <v>1.191292122966256E-5</v>
      </c>
      <c r="F245">
        <f t="shared" si="33"/>
        <v>243</v>
      </c>
      <c r="G245" s="50" t="str">
        <f>IF(FT!A245&lt;&gt;"",FT!A245*10,"")</f>
        <v/>
      </c>
      <c r="H245" s="50" t="str">
        <f>IF(FT!B245&lt;&gt;"",FT!B245*100,"")</f>
        <v/>
      </c>
      <c r="I245" s="50" t="str">
        <f t="shared" si="30"/>
        <v/>
      </c>
      <c r="J245" t="str">
        <f>IF(FT!B245&lt;&gt;"",FT!E245,"")</f>
        <v/>
      </c>
      <c r="K245" t="str">
        <f>IF(FT!B245&lt;&gt;"",IF(FT!C245&lt;&gt;"",FT!C245,F245/$M$3*$M$4),"")</f>
        <v/>
      </c>
      <c r="Y245" s="75" t="str">
        <f t="shared" si="31"/>
        <v/>
      </c>
    </row>
    <row r="246" spans="1:25">
      <c r="A246" s="50">
        <f t="shared" si="32"/>
        <v>244</v>
      </c>
      <c r="B246" s="50">
        <f t="shared" si="28"/>
        <v>0</v>
      </c>
      <c r="C246" s="50">
        <f>IF(FH!$C$2&gt;0,FH!A246/FH!$C$2,0)</f>
        <v>0</v>
      </c>
      <c r="D246" s="50">
        <f>IF(hist!$D$2&gt;0,hist!B246/hist!$D$2,0)</f>
        <v>0</v>
      </c>
      <c r="E246" s="50">
        <f t="shared" si="29"/>
        <v>1.191292122966256E-5</v>
      </c>
      <c r="F246">
        <f t="shared" si="33"/>
        <v>244</v>
      </c>
      <c r="G246" s="50" t="str">
        <f>IF(FT!A246&lt;&gt;"",FT!A246*10,"")</f>
        <v/>
      </c>
      <c r="H246" s="50" t="str">
        <f>IF(FT!B246&lt;&gt;"",FT!B246*100,"")</f>
        <v/>
      </c>
      <c r="I246" s="50" t="str">
        <f t="shared" si="30"/>
        <v/>
      </c>
      <c r="J246" t="str">
        <f>IF(FT!B246&lt;&gt;"",FT!E246,"")</f>
        <v/>
      </c>
      <c r="K246" t="str">
        <f>IF(FT!B246&lt;&gt;"",IF(FT!C246&lt;&gt;"",FT!C246,F246/$M$3*$M$4),"")</f>
        <v/>
      </c>
      <c r="Y246" s="75" t="str">
        <f t="shared" si="31"/>
        <v/>
      </c>
    </row>
    <row r="247" spans="1:25">
      <c r="A247" s="50">
        <f t="shared" si="32"/>
        <v>245</v>
      </c>
      <c r="B247" s="50">
        <f t="shared" si="28"/>
        <v>0</v>
      </c>
      <c r="C247" s="50">
        <f>IF(FH!$C$2&gt;0,FH!A247/FH!$C$2,0)</f>
        <v>0</v>
      </c>
      <c r="D247" s="50">
        <f>IF(hist!$D$2&gt;0,hist!B247/hist!$D$2,0)</f>
        <v>0</v>
      </c>
      <c r="E247" s="50">
        <f t="shared" si="29"/>
        <v>1.191292122966256E-5</v>
      </c>
      <c r="F247">
        <f t="shared" si="33"/>
        <v>245</v>
      </c>
      <c r="G247" s="50" t="str">
        <f>IF(FT!A247&lt;&gt;"",FT!A247*10,"")</f>
        <v/>
      </c>
      <c r="H247" s="50" t="str">
        <f>IF(FT!B247&lt;&gt;"",FT!B247*100,"")</f>
        <v/>
      </c>
      <c r="I247" s="50" t="str">
        <f t="shared" si="30"/>
        <v/>
      </c>
      <c r="J247" t="str">
        <f>IF(FT!B247&lt;&gt;"",FT!E247,"")</f>
        <v/>
      </c>
      <c r="K247" t="str">
        <f>IF(FT!B247&lt;&gt;"",IF(FT!C247&lt;&gt;"",FT!C247,F247/$M$3*$M$4),"")</f>
        <v/>
      </c>
      <c r="Y247" s="75" t="str">
        <f t="shared" si="31"/>
        <v/>
      </c>
    </row>
    <row r="248" spans="1:25">
      <c r="A248" s="50">
        <f t="shared" si="32"/>
        <v>246</v>
      </c>
      <c r="B248" s="50">
        <f t="shared" si="28"/>
        <v>0</v>
      </c>
      <c r="C248" s="50">
        <f>IF(FH!$C$2&gt;0,FH!A248/FH!$C$2,0)</f>
        <v>0</v>
      </c>
      <c r="D248" s="50">
        <f>IF(hist!$D$2&gt;0,hist!B248/hist!$D$2,0)</f>
        <v>0</v>
      </c>
      <c r="E248" s="50">
        <f t="shared" si="29"/>
        <v>1.191292122966256E-5</v>
      </c>
      <c r="F248">
        <f t="shared" si="33"/>
        <v>246</v>
      </c>
      <c r="G248" s="50" t="str">
        <f>IF(FT!A248&lt;&gt;"",FT!A248*10,"")</f>
        <v/>
      </c>
      <c r="H248" s="50" t="str">
        <f>IF(FT!B248&lt;&gt;"",FT!B248*100,"")</f>
        <v/>
      </c>
      <c r="I248" s="50" t="str">
        <f t="shared" si="30"/>
        <v/>
      </c>
      <c r="J248" t="str">
        <f>IF(FT!B248&lt;&gt;"",FT!E248,"")</f>
        <v/>
      </c>
      <c r="K248" t="str">
        <f>IF(FT!B248&lt;&gt;"",IF(FT!C248&lt;&gt;"",FT!C248,F248/$M$3*$M$4),"")</f>
        <v/>
      </c>
      <c r="Y248" s="75" t="str">
        <f t="shared" si="31"/>
        <v/>
      </c>
    </row>
    <row r="249" spans="1:25">
      <c r="A249" s="50">
        <f t="shared" si="32"/>
        <v>247</v>
      </c>
      <c r="B249" s="50">
        <f t="shared" si="28"/>
        <v>0</v>
      </c>
      <c r="C249" s="50">
        <f>IF(FH!$C$2&gt;0,FH!A249/FH!$C$2,0)</f>
        <v>0</v>
      </c>
      <c r="D249" s="50">
        <f>IF(hist!$D$2&gt;0,hist!B249/hist!$D$2,0)</f>
        <v>0</v>
      </c>
      <c r="E249" s="50">
        <f t="shared" si="29"/>
        <v>1.191292122966256E-5</v>
      </c>
      <c r="F249">
        <f t="shared" si="33"/>
        <v>247</v>
      </c>
      <c r="G249" s="50" t="str">
        <f>IF(FT!A249&lt;&gt;"",FT!A249*10,"")</f>
        <v/>
      </c>
      <c r="H249" s="50" t="str">
        <f>IF(FT!B249&lt;&gt;"",FT!B249*100,"")</f>
        <v/>
      </c>
      <c r="I249" s="50" t="str">
        <f t="shared" si="30"/>
        <v/>
      </c>
      <c r="J249" t="str">
        <f>IF(FT!B249&lt;&gt;"",FT!E249,"")</f>
        <v/>
      </c>
      <c r="K249" t="str">
        <f>IF(FT!B249&lt;&gt;"",IF(FT!C249&lt;&gt;"",FT!C249,F249/$M$3*$M$4),"")</f>
        <v/>
      </c>
      <c r="Y249" s="75" t="str">
        <f t="shared" si="31"/>
        <v/>
      </c>
    </row>
    <row r="250" spans="1:25">
      <c r="A250" s="50">
        <f t="shared" si="32"/>
        <v>248</v>
      </c>
      <c r="B250" s="50">
        <f t="shared" si="28"/>
        <v>0</v>
      </c>
      <c r="C250" s="50">
        <f>IF(FH!$C$2&gt;0,FH!A250/FH!$C$2,0)</f>
        <v>0</v>
      </c>
      <c r="D250" s="50">
        <f>IF(hist!$D$2&gt;0,hist!B250/hist!$D$2,0)</f>
        <v>0</v>
      </c>
      <c r="E250" s="50">
        <f t="shared" si="29"/>
        <v>1.191292122966256E-5</v>
      </c>
      <c r="F250">
        <f t="shared" si="33"/>
        <v>248</v>
      </c>
      <c r="G250" s="50" t="str">
        <f>IF(FT!A250&lt;&gt;"",FT!A250*10,"")</f>
        <v/>
      </c>
      <c r="H250" s="50" t="str">
        <f>IF(FT!B250&lt;&gt;"",FT!B250*100,"")</f>
        <v/>
      </c>
      <c r="I250" s="50" t="str">
        <f t="shared" si="30"/>
        <v/>
      </c>
      <c r="J250" t="str">
        <f>IF(FT!B250&lt;&gt;"",FT!E250,"")</f>
        <v/>
      </c>
      <c r="K250" t="str">
        <f>IF(FT!B250&lt;&gt;"",IF(FT!C250&lt;&gt;"",FT!C250,F250/$M$3*$M$4),"")</f>
        <v/>
      </c>
      <c r="Y250" s="75" t="str">
        <f t="shared" si="31"/>
        <v/>
      </c>
    </row>
    <row r="251" spans="1:25">
      <c r="A251" s="50">
        <f t="shared" si="32"/>
        <v>249</v>
      </c>
      <c r="B251" s="50">
        <f t="shared" si="28"/>
        <v>0</v>
      </c>
      <c r="C251" s="50">
        <f>IF(FH!$C$2&gt;0,FH!A251/FH!$C$2,0)</f>
        <v>0</v>
      </c>
      <c r="D251" s="50">
        <f>IF(hist!$D$2&gt;0,hist!B251/hist!$D$2,0)</f>
        <v>0</v>
      </c>
      <c r="E251" s="50">
        <f t="shared" si="29"/>
        <v>1.191292122966256E-5</v>
      </c>
      <c r="F251">
        <f t="shared" si="33"/>
        <v>249</v>
      </c>
      <c r="G251" s="50" t="str">
        <f>IF(FT!A251&lt;&gt;"",FT!A251*10,"")</f>
        <v/>
      </c>
      <c r="H251" s="50" t="str">
        <f>IF(FT!B251&lt;&gt;"",FT!B251*100,"")</f>
        <v/>
      </c>
      <c r="I251" s="50" t="str">
        <f t="shared" si="30"/>
        <v/>
      </c>
      <c r="J251" t="str">
        <f>IF(FT!B251&lt;&gt;"",FT!E251,"")</f>
        <v/>
      </c>
      <c r="K251" t="str">
        <f>IF(FT!B251&lt;&gt;"",IF(FT!C251&lt;&gt;"",FT!C251,F251/$M$3*$M$4),"")</f>
        <v/>
      </c>
      <c r="Y251" s="75" t="str">
        <f t="shared" si="31"/>
        <v/>
      </c>
    </row>
    <row r="252" spans="1:25">
      <c r="A252" s="50">
        <f t="shared" si="32"/>
        <v>250</v>
      </c>
      <c r="B252" s="50">
        <f t="shared" si="28"/>
        <v>0</v>
      </c>
      <c r="C252" s="50">
        <f>IF(FH!$C$2&gt;0,FH!A252/FH!$C$2,0)</f>
        <v>0</v>
      </c>
      <c r="D252" s="50">
        <f>IF(hist!$D$2&gt;0,hist!B252/hist!$D$2,0)</f>
        <v>0</v>
      </c>
      <c r="E252" s="50">
        <f t="shared" si="29"/>
        <v>1.191292122966256E-5</v>
      </c>
      <c r="F252">
        <f t="shared" si="33"/>
        <v>250</v>
      </c>
      <c r="G252" s="50" t="str">
        <f>IF(FT!A252&lt;&gt;"",FT!A252*10,"")</f>
        <v/>
      </c>
      <c r="H252" s="50" t="str">
        <f>IF(FT!B252&lt;&gt;"",FT!B252*100,"")</f>
        <v/>
      </c>
      <c r="I252" s="50" t="str">
        <f t="shared" si="30"/>
        <v/>
      </c>
      <c r="J252" t="str">
        <f>IF(FT!B252&lt;&gt;"",FT!E252,"")</f>
        <v/>
      </c>
      <c r="K252" t="str">
        <f>IF(FT!B252&lt;&gt;"",IF(FT!C252&lt;&gt;"",FT!C252,F252/$M$3*$M$4),"")</f>
        <v/>
      </c>
      <c r="Y252" s="75" t="str">
        <f t="shared" si="31"/>
        <v/>
      </c>
    </row>
    <row r="253" spans="1:25">
      <c r="A253" s="50">
        <f t="shared" si="32"/>
        <v>251</v>
      </c>
      <c r="B253" s="50">
        <f t="shared" si="28"/>
        <v>0</v>
      </c>
      <c r="C253" s="50">
        <f>IF(FH!$C$2&gt;0,FH!A253/FH!$C$2,0)</f>
        <v>0</v>
      </c>
      <c r="D253" s="50">
        <f>IF(hist!$D$2&gt;0,hist!B253/hist!$D$2,0)</f>
        <v>0</v>
      </c>
      <c r="E253" s="50">
        <f t="shared" si="29"/>
        <v>1.191292122966256E-5</v>
      </c>
      <c r="F253">
        <f t="shared" si="33"/>
        <v>251</v>
      </c>
      <c r="G253" s="50" t="str">
        <f>IF(FT!A253&lt;&gt;"",FT!A253*10,"")</f>
        <v/>
      </c>
      <c r="H253" s="50" t="str">
        <f>IF(FT!B253&lt;&gt;"",FT!B253*100,"")</f>
        <v/>
      </c>
      <c r="I253" s="50" t="str">
        <f t="shared" si="30"/>
        <v/>
      </c>
      <c r="J253" t="str">
        <f>IF(FT!B253&lt;&gt;"",FT!E253,"")</f>
        <v/>
      </c>
      <c r="K253" t="str">
        <f>IF(FT!B253&lt;&gt;"",IF(FT!C253&lt;&gt;"",FT!C253,F253/$M$3*$M$4),"")</f>
        <v/>
      </c>
      <c r="Y253" s="75" t="str">
        <f t="shared" si="31"/>
        <v/>
      </c>
    </row>
    <row r="254" spans="1:25">
      <c r="A254" s="50">
        <f t="shared" si="32"/>
        <v>252</v>
      </c>
      <c r="B254" s="50">
        <f t="shared" si="28"/>
        <v>0</v>
      </c>
      <c r="C254" s="50">
        <f>IF(FH!$C$2&gt;0,FH!A254/FH!$C$2,0)</f>
        <v>0</v>
      </c>
      <c r="D254" s="50">
        <f>IF(hist!$D$2&gt;0,hist!B254/hist!$D$2,0)</f>
        <v>0</v>
      </c>
      <c r="E254" s="50">
        <f t="shared" si="29"/>
        <v>1.191292122966256E-5</v>
      </c>
      <c r="F254">
        <f t="shared" si="33"/>
        <v>252</v>
      </c>
      <c r="G254" s="50" t="str">
        <f>IF(FT!A254&lt;&gt;"",FT!A254*10,"")</f>
        <v/>
      </c>
      <c r="H254" s="50" t="str">
        <f>IF(FT!B254&lt;&gt;"",FT!B254*100,"")</f>
        <v/>
      </c>
      <c r="I254" s="50" t="str">
        <f t="shared" si="30"/>
        <v/>
      </c>
      <c r="J254" t="str">
        <f>IF(FT!B254&lt;&gt;"",FT!E254,"")</f>
        <v/>
      </c>
      <c r="K254" t="str">
        <f>IF(FT!B254&lt;&gt;"",IF(FT!C254&lt;&gt;"",FT!C254,F254/$M$3*$M$4),"")</f>
        <v/>
      </c>
      <c r="Y254" s="75" t="str">
        <f t="shared" si="31"/>
        <v/>
      </c>
    </row>
    <row r="255" spans="1:25">
      <c r="A255" s="50">
        <f t="shared" si="32"/>
        <v>253</v>
      </c>
      <c r="B255" s="50">
        <f t="shared" si="28"/>
        <v>0</v>
      </c>
      <c r="C255" s="50">
        <f>IF(FH!$C$2&gt;0,FH!A255/FH!$C$2,0)</f>
        <v>0</v>
      </c>
      <c r="D255" s="50">
        <f>IF(hist!$D$2&gt;0,hist!B255/hist!$D$2,0)</f>
        <v>0</v>
      </c>
      <c r="E255" s="50">
        <f t="shared" si="29"/>
        <v>1.191292122966256E-5</v>
      </c>
      <c r="F255">
        <f t="shared" si="33"/>
        <v>253</v>
      </c>
      <c r="G255" s="50" t="str">
        <f>IF(FT!A255&lt;&gt;"",FT!A255*10,"")</f>
        <v/>
      </c>
      <c r="H255" s="50" t="str">
        <f>IF(FT!B255&lt;&gt;"",FT!B255*100,"")</f>
        <v/>
      </c>
      <c r="I255" s="50" t="str">
        <f t="shared" si="30"/>
        <v/>
      </c>
      <c r="J255" t="str">
        <f>IF(FT!B255&lt;&gt;"",FT!E255,"")</f>
        <v/>
      </c>
      <c r="K255" t="str">
        <f>IF(FT!B255&lt;&gt;"",IF(FT!C255&lt;&gt;"",FT!C255,F255/$M$3*$M$4),"")</f>
        <v/>
      </c>
      <c r="Y255" s="75" t="str">
        <f t="shared" si="31"/>
        <v/>
      </c>
    </row>
    <row r="256" spans="1:25">
      <c r="A256" s="50">
        <f t="shared" si="32"/>
        <v>254</v>
      </c>
      <c r="B256" s="50">
        <f t="shared" si="28"/>
        <v>0</v>
      </c>
      <c r="C256" s="50">
        <f>IF(FH!$C$2&gt;0,FH!A256/FH!$C$2,0)</f>
        <v>0</v>
      </c>
      <c r="D256" s="50">
        <f>IF(hist!$D$2&gt;0,hist!B256/hist!$D$2,0)</f>
        <v>0</v>
      </c>
      <c r="E256" s="50">
        <f t="shared" si="29"/>
        <v>1.191292122966256E-5</v>
      </c>
      <c r="F256">
        <f t="shared" si="33"/>
        <v>254</v>
      </c>
      <c r="G256" s="50" t="str">
        <f>IF(FT!A256&lt;&gt;"",FT!A256*10,"")</f>
        <v/>
      </c>
      <c r="H256" s="50" t="str">
        <f>IF(FT!B256&lt;&gt;"",FT!B256*100,"")</f>
        <v/>
      </c>
      <c r="I256" s="50" t="str">
        <f t="shared" si="30"/>
        <v/>
      </c>
      <c r="J256" t="str">
        <f>IF(FT!B256&lt;&gt;"",FT!E256,"")</f>
        <v/>
      </c>
      <c r="K256" t="str">
        <f>IF(FT!B256&lt;&gt;"",IF(FT!C256&lt;&gt;"",FT!C256,F256/$M$3*$M$4),"")</f>
        <v/>
      </c>
      <c r="Y256" s="75" t="str">
        <f t="shared" si="31"/>
        <v/>
      </c>
    </row>
    <row r="257" spans="1:25">
      <c r="A257" s="50">
        <f t="shared" si="32"/>
        <v>255</v>
      </c>
      <c r="B257" s="50">
        <f t="shared" si="28"/>
        <v>0</v>
      </c>
      <c r="C257" s="50">
        <f>IF(FH!$C$2&gt;0,FH!A257/FH!$C$2,0)</f>
        <v>0</v>
      </c>
      <c r="D257" s="50">
        <f>IF(hist!$D$2&gt;0,hist!B257/hist!$D$2,0)</f>
        <v>0</v>
      </c>
      <c r="E257" s="50">
        <f t="shared" si="29"/>
        <v>1.191292122966256E-5</v>
      </c>
      <c r="F257">
        <f t="shared" si="33"/>
        <v>255</v>
      </c>
      <c r="G257" s="50" t="str">
        <f>IF(FT!A257&lt;&gt;"",FT!A257*10,"")</f>
        <v/>
      </c>
      <c r="H257" s="50" t="str">
        <f>IF(FT!B257&lt;&gt;"",FT!B257*100,"")</f>
        <v/>
      </c>
      <c r="I257" s="50" t="str">
        <f t="shared" si="30"/>
        <v/>
      </c>
      <c r="J257" t="str">
        <f>IF(FT!B257&lt;&gt;"",FT!E257,"")</f>
        <v/>
      </c>
      <c r="K257" t="str">
        <f>IF(FT!B257&lt;&gt;"",IF(FT!C257&lt;&gt;"",FT!C257,F257/$M$3*$M$4),"")</f>
        <v/>
      </c>
      <c r="Y257" s="75" t="str">
        <f t="shared" si="31"/>
        <v/>
      </c>
    </row>
    <row r="258" spans="1:25">
      <c r="F258">
        <f t="shared" si="33"/>
        <v>256</v>
      </c>
      <c r="G258" s="50" t="str">
        <f>IF(FT!A258&lt;&gt;"",FT!A258*10,"")</f>
        <v/>
      </c>
      <c r="H258" s="50" t="str">
        <f>IF(FT!B258&lt;&gt;"",FT!B258*100,"")</f>
        <v/>
      </c>
      <c r="I258" s="50" t="str">
        <f t="shared" si="30"/>
        <v/>
      </c>
      <c r="J258" t="str">
        <f>IF(FT!B258&lt;&gt;"",FT!E258,"")</f>
        <v/>
      </c>
      <c r="K258" t="str">
        <f>IF(FT!B258&lt;&gt;"",IF(FT!C258&lt;&gt;"",FT!C258,F258/$M$3*$M$4),"")</f>
        <v/>
      </c>
      <c r="Y258" s="75" t="str">
        <f t="shared" si="31"/>
        <v/>
      </c>
    </row>
    <row r="259" spans="1:25">
      <c r="F259">
        <f t="shared" si="33"/>
        <v>257</v>
      </c>
      <c r="G259" s="50" t="str">
        <f>IF(FT!A259&lt;&gt;"",FT!A259*10,"")</f>
        <v/>
      </c>
      <c r="H259" s="50" t="str">
        <f>IF(FT!B259&lt;&gt;"",FT!B259*100,"")</f>
        <v/>
      </c>
      <c r="I259" s="50" t="str">
        <f t="shared" ref="I259:I322" si="34">(IF(G259&lt;&gt;"",1,""))</f>
        <v/>
      </c>
      <c r="J259" t="str">
        <f>IF(FT!B259&lt;&gt;"",FT!E259,"")</f>
        <v/>
      </c>
      <c r="K259" t="str">
        <f>IF(FT!B259&lt;&gt;"",IF(FT!C259&lt;&gt;"",FT!C259,F259/$M$3*$M$4),"")</f>
        <v/>
      </c>
      <c r="Y259" s="75" t="str">
        <f t="shared" ref="Y259:Y322" si="35">IF(I259=1,H259/G259,"")</f>
        <v/>
      </c>
    </row>
    <row r="260" spans="1:25">
      <c r="F260">
        <f t="shared" ref="F260:F323" si="36">F259+1</f>
        <v>258</v>
      </c>
      <c r="G260" s="50" t="str">
        <f>IF(FT!A260&lt;&gt;"",FT!A260*10,"")</f>
        <v/>
      </c>
      <c r="H260" s="50" t="str">
        <f>IF(FT!B260&lt;&gt;"",FT!B260*100,"")</f>
        <v/>
      </c>
      <c r="I260" s="50" t="str">
        <f t="shared" si="34"/>
        <v/>
      </c>
      <c r="J260" t="str">
        <f>IF(FT!B260&lt;&gt;"",FT!E260,"")</f>
        <v/>
      </c>
      <c r="K260" t="str">
        <f>IF(FT!B260&lt;&gt;"",IF(FT!C260&lt;&gt;"",FT!C260,F260/$M$3*$M$4),"")</f>
        <v/>
      </c>
      <c r="Y260" s="75" t="str">
        <f t="shared" si="35"/>
        <v/>
      </c>
    </row>
    <row r="261" spans="1:25">
      <c r="F261">
        <f t="shared" si="36"/>
        <v>259</v>
      </c>
      <c r="G261" s="50" t="str">
        <f>IF(FT!A261&lt;&gt;"",FT!A261*10,"")</f>
        <v/>
      </c>
      <c r="H261" s="50" t="str">
        <f>IF(FT!B261&lt;&gt;"",FT!B261*100,"")</f>
        <v/>
      </c>
      <c r="I261" s="50" t="str">
        <f t="shared" si="34"/>
        <v/>
      </c>
      <c r="J261" t="str">
        <f>IF(FT!B261&lt;&gt;"",FT!E261,"")</f>
        <v/>
      </c>
      <c r="K261" t="str">
        <f>IF(FT!B261&lt;&gt;"",IF(FT!C261&lt;&gt;"",FT!C261,F261/$M$3*$M$4),"")</f>
        <v/>
      </c>
      <c r="Y261" s="75" t="str">
        <f t="shared" si="35"/>
        <v/>
      </c>
    </row>
    <row r="262" spans="1:25">
      <c r="F262">
        <f t="shared" si="36"/>
        <v>260</v>
      </c>
      <c r="G262" s="50" t="str">
        <f>IF(FT!A262&lt;&gt;"",FT!A262*10,"")</f>
        <v/>
      </c>
      <c r="H262" s="50" t="str">
        <f>IF(FT!B262&lt;&gt;"",FT!B262*100,"")</f>
        <v/>
      </c>
      <c r="I262" s="50" t="str">
        <f t="shared" si="34"/>
        <v/>
      </c>
      <c r="J262" t="str">
        <f>IF(FT!B262&lt;&gt;"",FT!E262,"")</f>
        <v/>
      </c>
      <c r="K262" t="str">
        <f>IF(FT!B262&lt;&gt;"",IF(FT!C262&lt;&gt;"",FT!C262,F262/$M$3*$M$4),"")</f>
        <v/>
      </c>
      <c r="Y262" s="75" t="str">
        <f t="shared" si="35"/>
        <v/>
      </c>
    </row>
    <row r="263" spans="1:25">
      <c r="F263">
        <f t="shared" si="36"/>
        <v>261</v>
      </c>
      <c r="G263" s="50" t="str">
        <f>IF(FT!A263&lt;&gt;"",FT!A263*10,"")</f>
        <v/>
      </c>
      <c r="H263" s="50" t="str">
        <f>IF(FT!B263&lt;&gt;"",FT!B263*100,"")</f>
        <v/>
      </c>
      <c r="I263" s="50" t="str">
        <f t="shared" si="34"/>
        <v/>
      </c>
      <c r="J263" t="str">
        <f>IF(FT!B263&lt;&gt;"",FT!E263,"")</f>
        <v/>
      </c>
      <c r="K263" t="str">
        <f>IF(FT!B263&lt;&gt;"",IF(FT!C263&lt;&gt;"",FT!C263,F263/$M$3*$M$4),"")</f>
        <v/>
      </c>
      <c r="Y263" s="75" t="str">
        <f t="shared" si="35"/>
        <v/>
      </c>
    </row>
    <row r="264" spans="1:25">
      <c r="F264">
        <f t="shared" si="36"/>
        <v>262</v>
      </c>
      <c r="G264" s="50" t="str">
        <f>IF(FT!A264&lt;&gt;"",FT!A264*10,"")</f>
        <v/>
      </c>
      <c r="H264" s="50" t="str">
        <f>IF(FT!B264&lt;&gt;"",FT!B264*100,"")</f>
        <v/>
      </c>
      <c r="I264" s="50" t="str">
        <f t="shared" si="34"/>
        <v/>
      </c>
      <c r="J264" t="str">
        <f>IF(FT!B264&lt;&gt;"",FT!E264,"")</f>
        <v/>
      </c>
      <c r="K264" t="str">
        <f>IF(FT!B264&lt;&gt;"",IF(FT!C264&lt;&gt;"",FT!C264,F264/$M$3*$M$4),"")</f>
        <v/>
      </c>
      <c r="Y264" s="75" t="str">
        <f t="shared" si="35"/>
        <v/>
      </c>
    </row>
    <row r="265" spans="1:25">
      <c r="F265">
        <f t="shared" si="36"/>
        <v>263</v>
      </c>
      <c r="G265" s="50" t="str">
        <f>IF(FT!A265&lt;&gt;"",FT!A265*10,"")</f>
        <v/>
      </c>
      <c r="H265" s="50" t="str">
        <f>IF(FT!B265&lt;&gt;"",FT!B265*100,"")</f>
        <v/>
      </c>
      <c r="I265" s="50" t="str">
        <f t="shared" si="34"/>
        <v/>
      </c>
      <c r="J265" t="str">
        <f>IF(FT!B265&lt;&gt;"",FT!E265,"")</f>
        <v/>
      </c>
      <c r="K265" t="str">
        <f>IF(FT!B265&lt;&gt;"",IF(FT!C265&lt;&gt;"",FT!C265,F265/$M$3*$M$4),"")</f>
        <v/>
      </c>
      <c r="Y265" s="75" t="str">
        <f t="shared" si="35"/>
        <v/>
      </c>
    </row>
    <row r="266" spans="1:25">
      <c r="F266">
        <f t="shared" si="36"/>
        <v>264</v>
      </c>
      <c r="G266" s="50" t="str">
        <f>IF(FT!A266&lt;&gt;"",FT!A266*10,"")</f>
        <v/>
      </c>
      <c r="H266" s="50" t="str">
        <f>IF(FT!B266&lt;&gt;"",FT!B266*100,"")</f>
        <v/>
      </c>
      <c r="I266" s="50" t="str">
        <f t="shared" si="34"/>
        <v/>
      </c>
      <c r="J266" t="str">
        <f>IF(FT!B266&lt;&gt;"",FT!E266,"")</f>
        <v/>
      </c>
      <c r="K266" t="str">
        <f>IF(FT!B266&lt;&gt;"",IF(FT!C266&lt;&gt;"",FT!C266,F266/$M$3*$M$4),"")</f>
        <v/>
      </c>
      <c r="Y266" s="75" t="str">
        <f t="shared" si="35"/>
        <v/>
      </c>
    </row>
    <row r="267" spans="1:25">
      <c r="F267">
        <f t="shared" si="36"/>
        <v>265</v>
      </c>
      <c r="G267" s="50" t="str">
        <f>IF(FT!A267&lt;&gt;"",FT!A267*10,"")</f>
        <v/>
      </c>
      <c r="H267" s="50" t="str">
        <f>IF(FT!B267&lt;&gt;"",FT!B267*100,"")</f>
        <v/>
      </c>
      <c r="I267" s="50" t="str">
        <f t="shared" si="34"/>
        <v/>
      </c>
      <c r="J267" t="str">
        <f>IF(FT!B267&lt;&gt;"",FT!E267,"")</f>
        <v/>
      </c>
      <c r="K267" t="str">
        <f>IF(FT!B267&lt;&gt;"",IF(FT!C267&lt;&gt;"",FT!C267,F267/$M$3*$M$4),"")</f>
        <v/>
      </c>
      <c r="Y267" s="75" t="str">
        <f t="shared" si="35"/>
        <v/>
      </c>
    </row>
    <row r="268" spans="1:25">
      <c r="F268">
        <f t="shared" si="36"/>
        <v>266</v>
      </c>
      <c r="G268" s="50" t="str">
        <f>IF(FT!A268&lt;&gt;"",FT!A268*10,"")</f>
        <v/>
      </c>
      <c r="H268" s="50" t="str">
        <f>IF(FT!B268&lt;&gt;"",FT!B268*100,"")</f>
        <v/>
      </c>
      <c r="I268" s="50" t="str">
        <f t="shared" si="34"/>
        <v/>
      </c>
      <c r="J268" t="str">
        <f>IF(FT!B268&lt;&gt;"",FT!E268,"")</f>
        <v/>
      </c>
      <c r="K268" t="str">
        <f>IF(FT!B268&lt;&gt;"",IF(FT!C268&lt;&gt;"",FT!C268,F268/$M$3*$M$4),"")</f>
        <v/>
      </c>
      <c r="Y268" s="75" t="str">
        <f t="shared" si="35"/>
        <v/>
      </c>
    </row>
    <row r="269" spans="1:25">
      <c r="F269">
        <f t="shared" si="36"/>
        <v>267</v>
      </c>
      <c r="G269" s="50" t="str">
        <f>IF(FT!A269&lt;&gt;"",FT!A269*10,"")</f>
        <v/>
      </c>
      <c r="H269" s="50" t="str">
        <f>IF(FT!B269&lt;&gt;"",FT!B269*100,"")</f>
        <v/>
      </c>
      <c r="I269" s="50" t="str">
        <f t="shared" si="34"/>
        <v/>
      </c>
      <c r="J269" t="str">
        <f>IF(FT!B269&lt;&gt;"",FT!E269,"")</f>
        <v/>
      </c>
      <c r="K269" t="str">
        <f>IF(FT!B269&lt;&gt;"",IF(FT!C269&lt;&gt;"",FT!C269,F269/$M$3*$M$4),"")</f>
        <v/>
      </c>
      <c r="Y269" s="75" t="str">
        <f t="shared" si="35"/>
        <v/>
      </c>
    </row>
    <row r="270" spans="1:25">
      <c r="F270">
        <f t="shared" si="36"/>
        <v>268</v>
      </c>
      <c r="G270" s="50" t="str">
        <f>IF(FT!A270&lt;&gt;"",FT!A270*10,"")</f>
        <v/>
      </c>
      <c r="H270" s="50" t="str">
        <f>IF(FT!B270&lt;&gt;"",FT!B270*100,"")</f>
        <v/>
      </c>
      <c r="I270" s="50" t="str">
        <f t="shared" si="34"/>
        <v/>
      </c>
      <c r="J270" t="str">
        <f>IF(FT!B270&lt;&gt;"",FT!E270,"")</f>
        <v/>
      </c>
      <c r="K270" t="str">
        <f>IF(FT!B270&lt;&gt;"",IF(FT!C270&lt;&gt;"",FT!C270,F270/$M$3*$M$4),"")</f>
        <v/>
      </c>
      <c r="Y270" s="75" t="str">
        <f t="shared" si="35"/>
        <v/>
      </c>
    </row>
    <row r="271" spans="1:25">
      <c r="F271">
        <f t="shared" si="36"/>
        <v>269</v>
      </c>
      <c r="G271" s="50" t="str">
        <f>IF(FT!A271&lt;&gt;"",FT!A271*10,"")</f>
        <v/>
      </c>
      <c r="H271" s="50" t="str">
        <f>IF(FT!B271&lt;&gt;"",FT!B271*100,"")</f>
        <v/>
      </c>
      <c r="I271" s="50" t="str">
        <f t="shared" si="34"/>
        <v/>
      </c>
      <c r="J271" t="str">
        <f>IF(FT!B271&lt;&gt;"",FT!E271,"")</f>
        <v/>
      </c>
      <c r="K271" t="str">
        <f>IF(FT!B271&lt;&gt;"",IF(FT!C271&lt;&gt;"",FT!C271,F271/$M$3*$M$4),"")</f>
        <v/>
      </c>
      <c r="Y271" s="75" t="str">
        <f t="shared" si="35"/>
        <v/>
      </c>
    </row>
    <row r="272" spans="1:25">
      <c r="F272">
        <f t="shared" si="36"/>
        <v>270</v>
      </c>
      <c r="G272" s="50" t="str">
        <f>IF(FT!A272&lt;&gt;"",FT!A272*10,"")</f>
        <v/>
      </c>
      <c r="H272" s="50" t="str">
        <f>IF(FT!B272&lt;&gt;"",FT!B272*100,"")</f>
        <v/>
      </c>
      <c r="I272" s="50" t="str">
        <f t="shared" si="34"/>
        <v/>
      </c>
      <c r="J272" t="str">
        <f>IF(FT!B272&lt;&gt;"",FT!E272,"")</f>
        <v/>
      </c>
      <c r="K272" t="str">
        <f>IF(FT!B272&lt;&gt;"",IF(FT!C272&lt;&gt;"",FT!C272,F272/$M$3*$M$4),"")</f>
        <v/>
      </c>
      <c r="Y272" s="75" t="str">
        <f t="shared" si="35"/>
        <v/>
      </c>
    </row>
    <row r="273" spans="6:25">
      <c r="F273">
        <f t="shared" si="36"/>
        <v>271</v>
      </c>
      <c r="G273" s="50" t="str">
        <f>IF(FT!A273&lt;&gt;"",FT!A273*10,"")</f>
        <v/>
      </c>
      <c r="H273" s="50" t="str">
        <f>IF(FT!B273&lt;&gt;"",FT!B273*100,"")</f>
        <v/>
      </c>
      <c r="I273" s="50" t="str">
        <f t="shared" si="34"/>
        <v/>
      </c>
      <c r="J273" t="str">
        <f>IF(FT!B273&lt;&gt;"",FT!E273,"")</f>
        <v/>
      </c>
      <c r="K273" t="str">
        <f>IF(FT!B273&lt;&gt;"",IF(FT!C273&lt;&gt;"",FT!C273,F273/$M$3*$M$4),"")</f>
        <v/>
      </c>
      <c r="Y273" s="75" t="str">
        <f t="shared" si="35"/>
        <v/>
      </c>
    </row>
    <row r="274" spans="6:25">
      <c r="F274">
        <f t="shared" si="36"/>
        <v>272</v>
      </c>
      <c r="G274" s="50" t="str">
        <f>IF(FT!A274&lt;&gt;"",FT!A274*10,"")</f>
        <v/>
      </c>
      <c r="H274" s="50" t="str">
        <f>IF(FT!B274&lt;&gt;"",FT!B274*100,"")</f>
        <v/>
      </c>
      <c r="I274" s="50" t="str">
        <f t="shared" si="34"/>
        <v/>
      </c>
      <c r="J274" t="str">
        <f>IF(FT!B274&lt;&gt;"",FT!E274,"")</f>
        <v/>
      </c>
      <c r="K274" t="str">
        <f>IF(FT!B274&lt;&gt;"",IF(FT!C274&lt;&gt;"",FT!C274,F274/$M$3*$M$4),"")</f>
        <v/>
      </c>
      <c r="Y274" s="75" t="str">
        <f t="shared" si="35"/>
        <v/>
      </c>
    </row>
    <row r="275" spans="6:25">
      <c r="F275">
        <f t="shared" si="36"/>
        <v>273</v>
      </c>
      <c r="G275" s="50" t="str">
        <f>IF(FT!A275&lt;&gt;"",FT!A275*10,"")</f>
        <v/>
      </c>
      <c r="H275" s="50" t="str">
        <f>IF(FT!B275&lt;&gt;"",FT!B275*100,"")</f>
        <v/>
      </c>
      <c r="I275" s="50" t="str">
        <f t="shared" si="34"/>
        <v/>
      </c>
      <c r="J275" t="str">
        <f>IF(FT!B275&lt;&gt;"",FT!E275,"")</f>
        <v/>
      </c>
      <c r="K275" t="str">
        <f>IF(FT!B275&lt;&gt;"",IF(FT!C275&lt;&gt;"",FT!C275,F275/$M$3*$M$4),"")</f>
        <v/>
      </c>
      <c r="Y275" s="75" t="str">
        <f t="shared" si="35"/>
        <v/>
      </c>
    </row>
    <row r="276" spans="6:25">
      <c r="F276">
        <f t="shared" si="36"/>
        <v>274</v>
      </c>
      <c r="G276" s="50" t="str">
        <f>IF(FT!A276&lt;&gt;"",FT!A276*10,"")</f>
        <v/>
      </c>
      <c r="H276" s="50" t="str">
        <f>IF(FT!B276&lt;&gt;"",FT!B276*100,"")</f>
        <v/>
      </c>
      <c r="I276" s="50" t="str">
        <f t="shared" si="34"/>
        <v/>
      </c>
      <c r="J276" t="str">
        <f>IF(FT!B276&lt;&gt;"",FT!E276,"")</f>
        <v/>
      </c>
      <c r="K276" t="str">
        <f>IF(FT!B276&lt;&gt;"",IF(FT!C276&lt;&gt;"",FT!C276,F276/$M$3*$M$4),"")</f>
        <v/>
      </c>
      <c r="Y276" s="75" t="str">
        <f t="shared" si="35"/>
        <v/>
      </c>
    </row>
    <row r="277" spans="6:25">
      <c r="F277">
        <f t="shared" si="36"/>
        <v>275</v>
      </c>
      <c r="G277" s="50" t="str">
        <f>IF(FT!A277&lt;&gt;"",FT!A277*10,"")</f>
        <v/>
      </c>
      <c r="H277" s="50" t="str">
        <f>IF(FT!B277&lt;&gt;"",FT!B277*100,"")</f>
        <v/>
      </c>
      <c r="I277" s="50" t="str">
        <f t="shared" si="34"/>
        <v/>
      </c>
      <c r="J277" t="str">
        <f>IF(FT!B277&lt;&gt;"",FT!E277,"")</f>
        <v/>
      </c>
      <c r="K277" t="str">
        <f>IF(FT!B277&lt;&gt;"",IF(FT!C277&lt;&gt;"",FT!C277,F277/$M$3*$M$4),"")</f>
        <v/>
      </c>
      <c r="Y277" s="75" t="str">
        <f t="shared" si="35"/>
        <v/>
      </c>
    </row>
    <row r="278" spans="6:25">
      <c r="F278">
        <f t="shared" si="36"/>
        <v>276</v>
      </c>
      <c r="G278" s="50" t="str">
        <f>IF(FT!A278&lt;&gt;"",FT!A278*10,"")</f>
        <v/>
      </c>
      <c r="H278" s="50" t="str">
        <f>IF(FT!B278&lt;&gt;"",FT!B278*100,"")</f>
        <v/>
      </c>
      <c r="I278" s="50" t="str">
        <f t="shared" si="34"/>
        <v/>
      </c>
      <c r="J278" t="str">
        <f>IF(FT!B278&lt;&gt;"",FT!E278,"")</f>
        <v/>
      </c>
      <c r="K278" t="str">
        <f>IF(FT!B278&lt;&gt;"",IF(FT!C278&lt;&gt;"",FT!C278,F278/$M$3*$M$4),"")</f>
        <v/>
      </c>
      <c r="Y278" s="75" t="str">
        <f t="shared" si="35"/>
        <v/>
      </c>
    </row>
    <row r="279" spans="6:25">
      <c r="F279">
        <f t="shared" si="36"/>
        <v>277</v>
      </c>
      <c r="G279" s="50" t="str">
        <f>IF(FT!A279&lt;&gt;"",FT!A279*10,"")</f>
        <v/>
      </c>
      <c r="H279" s="50" t="str">
        <f>IF(FT!B279&lt;&gt;"",FT!B279*100,"")</f>
        <v/>
      </c>
      <c r="I279" s="50" t="str">
        <f t="shared" si="34"/>
        <v/>
      </c>
      <c r="J279" t="str">
        <f>IF(FT!B279&lt;&gt;"",FT!E279,"")</f>
        <v/>
      </c>
      <c r="K279" t="str">
        <f>IF(FT!B279&lt;&gt;"",IF(FT!C279&lt;&gt;"",FT!C279,F279/$M$3*$M$4),"")</f>
        <v/>
      </c>
      <c r="Y279" s="75" t="str">
        <f t="shared" si="35"/>
        <v/>
      </c>
    </row>
    <row r="280" spans="6:25">
      <c r="F280">
        <f t="shared" si="36"/>
        <v>278</v>
      </c>
      <c r="G280" s="50" t="str">
        <f>IF(FT!A280&lt;&gt;"",FT!A280*10,"")</f>
        <v/>
      </c>
      <c r="H280" s="50" t="str">
        <f>IF(FT!B280&lt;&gt;"",FT!B280*100,"")</f>
        <v/>
      </c>
      <c r="I280" s="50" t="str">
        <f t="shared" si="34"/>
        <v/>
      </c>
      <c r="J280" t="str">
        <f>IF(FT!B280&lt;&gt;"",FT!E280,"")</f>
        <v/>
      </c>
      <c r="K280" t="str">
        <f>IF(FT!B280&lt;&gt;"",IF(FT!C280&lt;&gt;"",FT!C280,F280/$M$3*$M$4),"")</f>
        <v/>
      </c>
      <c r="Y280" s="75" t="str">
        <f t="shared" si="35"/>
        <v/>
      </c>
    </row>
    <row r="281" spans="6:25">
      <c r="F281">
        <f t="shared" si="36"/>
        <v>279</v>
      </c>
      <c r="G281" s="50" t="str">
        <f>IF(FT!A281&lt;&gt;"",FT!A281*10,"")</f>
        <v/>
      </c>
      <c r="H281" s="50" t="str">
        <f>IF(FT!B281&lt;&gt;"",FT!B281*100,"")</f>
        <v/>
      </c>
      <c r="I281" s="50" t="str">
        <f t="shared" si="34"/>
        <v/>
      </c>
      <c r="J281" t="str">
        <f>IF(FT!B281&lt;&gt;"",FT!E281,"")</f>
        <v/>
      </c>
      <c r="K281" t="str">
        <f>IF(FT!B281&lt;&gt;"",IF(FT!C281&lt;&gt;"",FT!C281,F281/$M$3*$M$4),"")</f>
        <v/>
      </c>
      <c r="Y281" s="75" t="str">
        <f t="shared" si="35"/>
        <v/>
      </c>
    </row>
    <row r="282" spans="6:25">
      <c r="F282">
        <f t="shared" si="36"/>
        <v>280</v>
      </c>
      <c r="G282" s="50" t="str">
        <f>IF(FT!A282&lt;&gt;"",FT!A282*10,"")</f>
        <v/>
      </c>
      <c r="H282" s="50" t="str">
        <f>IF(FT!B282&lt;&gt;"",FT!B282*100,"")</f>
        <v/>
      </c>
      <c r="I282" s="50" t="str">
        <f t="shared" si="34"/>
        <v/>
      </c>
      <c r="J282" t="str">
        <f>IF(FT!B282&lt;&gt;"",FT!E282,"")</f>
        <v/>
      </c>
      <c r="K282" t="str">
        <f>IF(FT!B282&lt;&gt;"",IF(FT!C282&lt;&gt;"",FT!C282,F282/$M$3*$M$4),"")</f>
        <v/>
      </c>
      <c r="Y282" s="75" t="str">
        <f t="shared" si="35"/>
        <v/>
      </c>
    </row>
    <row r="283" spans="6:25">
      <c r="F283">
        <f t="shared" si="36"/>
        <v>281</v>
      </c>
      <c r="G283" s="50" t="str">
        <f>IF(FT!A283&lt;&gt;"",FT!A283*10,"")</f>
        <v/>
      </c>
      <c r="H283" s="50" t="str">
        <f>IF(FT!B283&lt;&gt;"",FT!B283*100,"")</f>
        <v/>
      </c>
      <c r="I283" s="50" t="str">
        <f t="shared" si="34"/>
        <v/>
      </c>
      <c r="J283" t="str">
        <f>IF(FT!B283&lt;&gt;"",FT!E283,"")</f>
        <v/>
      </c>
      <c r="K283" t="str">
        <f>IF(FT!B283&lt;&gt;"",IF(FT!C283&lt;&gt;"",FT!C283,F283/$M$3*$M$4),"")</f>
        <v/>
      </c>
      <c r="Y283" s="75" t="str">
        <f t="shared" si="35"/>
        <v/>
      </c>
    </row>
    <row r="284" spans="6:25">
      <c r="F284">
        <f t="shared" si="36"/>
        <v>282</v>
      </c>
      <c r="G284" s="50" t="str">
        <f>IF(FT!A284&lt;&gt;"",FT!A284*10,"")</f>
        <v/>
      </c>
      <c r="H284" s="50" t="str">
        <f>IF(FT!B284&lt;&gt;"",FT!B284*100,"")</f>
        <v/>
      </c>
      <c r="I284" s="50" t="str">
        <f t="shared" si="34"/>
        <v/>
      </c>
      <c r="J284" t="str">
        <f>IF(FT!B284&lt;&gt;"",FT!E284,"")</f>
        <v/>
      </c>
      <c r="K284" t="str">
        <f>IF(FT!B284&lt;&gt;"",IF(FT!C284&lt;&gt;"",FT!C284,F284/$M$3*$M$4),"")</f>
        <v/>
      </c>
      <c r="Y284" s="75" t="str">
        <f t="shared" si="35"/>
        <v/>
      </c>
    </row>
    <row r="285" spans="6:25">
      <c r="F285">
        <f t="shared" si="36"/>
        <v>283</v>
      </c>
      <c r="G285" s="50" t="str">
        <f>IF(FT!A285&lt;&gt;"",FT!A285*10,"")</f>
        <v/>
      </c>
      <c r="H285" s="50" t="str">
        <f>IF(FT!B285&lt;&gt;"",FT!B285*100,"")</f>
        <v/>
      </c>
      <c r="I285" s="50" t="str">
        <f t="shared" si="34"/>
        <v/>
      </c>
      <c r="J285" t="str">
        <f>IF(FT!B285&lt;&gt;"",FT!E285,"")</f>
        <v/>
      </c>
      <c r="K285" t="str">
        <f>IF(FT!B285&lt;&gt;"",IF(FT!C285&lt;&gt;"",FT!C285,F285/$M$3*$M$4),"")</f>
        <v/>
      </c>
      <c r="Y285" s="75" t="str">
        <f t="shared" si="35"/>
        <v/>
      </c>
    </row>
    <row r="286" spans="6:25">
      <c r="F286">
        <f t="shared" si="36"/>
        <v>284</v>
      </c>
      <c r="G286" s="50" t="str">
        <f>IF(FT!A286&lt;&gt;"",FT!A286*10,"")</f>
        <v/>
      </c>
      <c r="H286" s="50" t="str">
        <f>IF(FT!B286&lt;&gt;"",FT!B286*100,"")</f>
        <v/>
      </c>
      <c r="I286" s="50" t="str">
        <f t="shared" si="34"/>
        <v/>
      </c>
      <c r="J286" t="str">
        <f>IF(FT!B286&lt;&gt;"",FT!E286,"")</f>
        <v/>
      </c>
      <c r="K286" t="str">
        <f>IF(FT!B286&lt;&gt;"",IF(FT!C286&lt;&gt;"",FT!C286,F286/$M$3*$M$4),"")</f>
        <v/>
      </c>
      <c r="Y286" s="75" t="str">
        <f t="shared" si="35"/>
        <v/>
      </c>
    </row>
    <row r="287" spans="6:25">
      <c r="F287">
        <f t="shared" si="36"/>
        <v>285</v>
      </c>
      <c r="G287" s="50" t="str">
        <f>IF(FT!A287&lt;&gt;"",FT!A287*10,"")</f>
        <v/>
      </c>
      <c r="H287" s="50" t="str">
        <f>IF(FT!B287&lt;&gt;"",FT!B287*100,"")</f>
        <v/>
      </c>
      <c r="I287" s="50" t="str">
        <f t="shared" si="34"/>
        <v/>
      </c>
      <c r="J287" t="str">
        <f>IF(FT!B287&lt;&gt;"",FT!E287,"")</f>
        <v/>
      </c>
      <c r="K287" t="str">
        <f>IF(FT!B287&lt;&gt;"",IF(FT!C287&lt;&gt;"",FT!C287,F287/$M$3*$M$4),"")</f>
        <v/>
      </c>
      <c r="Y287" s="75" t="str">
        <f t="shared" si="35"/>
        <v/>
      </c>
    </row>
    <row r="288" spans="6:25">
      <c r="F288">
        <f t="shared" si="36"/>
        <v>286</v>
      </c>
      <c r="G288" s="50" t="str">
        <f>IF(FT!A288&lt;&gt;"",FT!A288*10,"")</f>
        <v/>
      </c>
      <c r="H288" s="50" t="str">
        <f>IF(FT!B288&lt;&gt;"",FT!B288*100,"")</f>
        <v/>
      </c>
      <c r="I288" s="50" t="str">
        <f t="shared" si="34"/>
        <v/>
      </c>
      <c r="J288" t="str">
        <f>IF(FT!B288&lt;&gt;"",FT!E288,"")</f>
        <v/>
      </c>
      <c r="K288" t="str">
        <f>IF(FT!B288&lt;&gt;"",IF(FT!C288&lt;&gt;"",FT!C288,F288/$M$3*$M$4),"")</f>
        <v/>
      </c>
      <c r="Y288" s="75" t="str">
        <f t="shared" si="35"/>
        <v/>
      </c>
    </row>
    <row r="289" spans="6:25">
      <c r="F289">
        <f t="shared" si="36"/>
        <v>287</v>
      </c>
      <c r="G289" s="50" t="str">
        <f>IF(FT!A289&lt;&gt;"",FT!A289*10,"")</f>
        <v/>
      </c>
      <c r="H289" s="50" t="str">
        <f>IF(FT!B289&lt;&gt;"",FT!B289*100,"")</f>
        <v/>
      </c>
      <c r="I289" s="50" t="str">
        <f t="shared" si="34"/>
        <v/>
      </c>
      <c r="J289" t="str">
        <f>IF(FT!B289&lt;&gt;"",FT!E289,"")</f>
        <v/>
      </c>
      <c r="K289" t="str">
        <f>IF(FT!B289&lt;&gt;"",IF(FT!C289&lt;&gt;"",FT!C289,F289/$M$3*$M$4),"")</f>
        <v/>
      </c>
      <c r="Y289" s="75" t="str">
        <f t="shared" si="35"/>
        <v/>
      </c>
    </row>
    <row r="290" spans="6:25">
      <c r="F290">
        <f t="shared" si="36"/>
        <v>288</v>
      </c>
      <c r="G290" s="50" t="str">
        <f>IF(FT!A290&lt;&gt;"",FT!A290*10,"")</f>
        <v/>
      </c>
      <c r="H290" s="50" t="str">
        <f>IF(FT!B290&lt;&gt;"",FT!B290*100,"")</f>
        <v/>
      </c>
      <c r="I290" s="50" t="str">
        <f t="shared" si="34"/>
        <v/>
      </c>
      <c r="J290" t="str">
        <f>IF(FT!B290&lt;&gt;"",FT!E290,"")</f>
        <v/>
      </c>
      <c r="K290" t="str">
        <f>IF(FT!B290&lt;&gt;"",IF(FT!C290&lt;&gt;"",FT!C290,F290/$M$3*$M$4),"")</f>
        <v/>
      </c>
      <c r="Y290" s="75" t="str">
        <f t="shared" si="35"/>
        <v/>
      </c>
    </row>
    <row r="291" spans="6:25">
      <c r="F291">
        <f t="shared" si="36"/>
        <v>289</v>
      </c>
      <c r="G291" s="50" t="str">
        <f>IF(FT!A291&lt;&gt;"",FT!A291*10,"")</f>
        <v/>
      </c>
      <c r="H291" s="50" t="str">
        <f>IF(FT!B291&lt;&gt;"",FT!B291*100,"")</f>
        <v/>
      </c>
      <c r="I291" s="50" t="str">
        <f t="shared" si="34"/>
        <v/>
      </c>
      <c r="J291" t="str">
        <f>IF(FT!B291&lt;&gt;"",FT!E291,"")</f>
        <v/>
      </c>
      <c r="K291" t="str">
        <f>IF(FT!B291&lt;&gt;"",IF(FT!C291&lt;&gt;"",FT!C291,F291/$M$3*$M$4),"")</f>
        <v/>
      </c>
      <c r="Y291" s="75" t="str">
        <f t="shared" si="35"/>
        <v/>
      </c>
    </row>
    <row r="292" spans="6:25">
      <c r="F292">
        <f t="shared" si="36"/>
        <v>290</v>
      </c>
      <c r="G292" s="50" t="str">
        <f>IF(FT!A292&lt;&gt;"",FT!A292*10,"")</f>
        <v/>
      </c>
      <c r="H292" s="50" t="str">
        <f>IF(FT!B292&lt;&gt;"",FT!B292*100,"")</f>
        <v/>
      </c>
      <c r="I292" s="50" t="str">
        <f t="shared" si="34"/>
        <v/>
      </c>
      <c r="J292" t="str">
        <f>IF(FT!B292&lt;&gt;"",FT!E292,"")</f>
        <v/>
      </c>
      <c r="K292" t="str">
        <f>IF(FT!B292&lt;&gt;"",IF(FT!C292&lt;&gt;"",FT!C292,F292/$M$3*$M$4),"")</f>
        <v/>
      </c>
      <c r="Y292" s="75" t="str">
        <f t="shared" si="35"/>
        <v/>
      </c>
    </row>
    <row r="293" spans="6:25">
      <c r="F293">
        <f t="shared" si="36"/>
        <v>291</v>
      </c>
      <c r="G293" s="50" t="str">
        <f>IF(FT!A293&lt;&gt;"",FT!A293*10,"")</f>
        <v/>
      </c>
      <c r="H293" s="50" t="str">
        <f>IF(FT!B293&lt;&gt;"",FT!B293*100,"")</f>
        <v/>
      </c>
      <c r="I293" s="50" t="str">
        <f t="shared" si="34"/>
        <v/>
      </c>
      <c r="J293" t="str">
        <f>IF(FT!B293&lt;&gt;"",FT!E293,"")</f>
        <v/>
      </c>
      <c r="K293" t="str">
        <f>IF(FT!B293&lt;&gt;"",IF(FT!C293&lt;&gt;"",FT!C293,F293/$M$3*$M$4),"")</f>
        <v/>
      </c>
      <c r="Y293" s="75" t="str">
        <f t="shared" si="35"/>
        <v/>
      </c>
    </row>
    <row r="294" spans="6:25">
      <c r="F294">
        <f t="shared" si="36"/>
        <v>292</v>
      </c>
      <c r="G294" s="50" t="str">
        <f>IF(FT!A294&lt;&gt;"",FT!A294*10,"")</f>
        <v/>
      </c>
      <c r="H294" s="50" t="str">
        <f>IF(FT!B294&lt;&gt;"",FT!B294*100,"")</f>
        <v/>
      </c>
      <c r="I294" s="50" t="str">
        <f t="shared" si="34"/>
        <v/>
      </c>
      <c r="J294" t="str">
        <f>IF(FT!B294&lt;&gt;"",FT!E294,"")</f>
        <v/>
      </c>
      <c r="K294" t="str">
        <f>IF(FT!B294&lt;&gt;"",IF(FT!C294&lt;&gt;"",FT!C294,F294/$M$3*$M$4),"")</f>
        <v/>
      </c>
      <c r="Y294" s="75" t="str">
        <f t="shared" si="35"/>
        <v/>
      </c>
    </row>
    <row r="295" spans="6:25">
      <c r="F295">
        <f t="shared" si="36"/>
        <v>293</v>
      </c>
      <c r="G295" s="50" t="str">
        <f>IF(FT!A295&lt;&gt;"",FT!A295*10,"")</f>
        <v/>
      </c>
      <c r="H295" s="50" t="str">
        <f>IF(FT!B295&lt;&gt;"",FT!B295*100,"")</f>
        <v/>
      </c>
      <c r="I295" s="50" t="str">
        <f t="shared" si="34"/>
        <v/>
      </c>
      <c r="J295" t="str">
        <f>IF(FT!B295&lt;&gt;"",FT!E295,"")</f>
        <v/>
      </c>
      <c r="K295" t="str">
        <f>IF(FT!B295&lt;&gt;"",IF(FT!C295&lt;&gt;"",FT!C295,F295/$M$3*$M$4),"")</f>
        <v/>
      </c>
      <c r="Y295" s="75" t="str">
        <f t="shared" si="35"/>
        <v/>
      </c>
    </row>
    <row r="296" spans="6:25">
      <c r="F296">
        <f t="shared" si="36"/>
        <v>294</v>
      </c>
      <c r="G296" s="50" t="str">
        <f>IF(FT!A296&lt;&gt;"",FT!A296*10,"")</f>
        <v/>
      </c>
      <c r="H296" s="50" t="str">
        <f>IF(FT!B296&lt;&gt;"",FT!B296*100,"")</f>
        <v/>
      </c>
      <c r="I296" s="50" t="str">
        <f t="shared" si="34"/>
        <v/>
      </c>
      <c r="J296" t="str">
        <f>IF(FT!B296&lt;&gt;"",FT!E296,"")</f>
        <v/>
      </c>
      <c r="K296" t="str">
        <f>IF(FT!B296&lt;&gt;"",IF(FT!C296&lt;&gt;"",FT!C296,F296/$M$3*$M$4),"")</f>
        <v/>
      </c>
      <c r="Y296" s="75" t="str">
        <f t="shared" si="35"/>
        <v/>
      </c>
    </row>
    <row r="297" spans="6:25">
      <c r="F297">
        <f t="shared" si="36"/>
        <v>295</v>
      </c>
      <c r="G297" s="50" t="str">
        <f>IF(FT!A297&lt;&gt;"",FT!A297*10,"")</f>
        <v/>
      </c>
      <c r="H297" s="50" t="str">
        <f>IF(FT!B297&lt;&gt;"",FT!B297*100,"")</f>
        <v/>
      </c>
      <c r="I297" s="50" t="str">
        <f t="shared" si="34"/>
        <v/>
      </c>
      <c r="J297" t="str">
        <f>IF(FT!B297&lt;&gt;"",FT!E297,"")</f>
        <v/>
      </c>
      <c r="K297" t="str">
        <f>IF(FT!B297&lt;&gt;"",IF(FT!C297&lt;&gt;"",FT!C297,F297/$M$3*$M$4),"")</f>
        <v/>
      </c>
      <c r="Y297" s="75" t="str">
        <f t="shared" si="35"/>
        <v/>
      </c>
    </row>
    <row r="298" spans="6:25">
      <c r="F298">
        <f t="shared" si="36"/>
        <v>296</v>
      </c>
      <c r="G298" s="50" t="str">
        <f>IF(FT!A298&lt;&gt;"",FT!A298*10,"")</f>
        <v/>
      </c>
      <c r="H298" s="50" t="str">
        <f>IF(FT!B298&lt;&gt;"",FT!B298*100,"")</f>
        <v/>
      </c>
      <c r="I298" s="50" t="str">
        <f t="shared" si="34"/>
        <v/>
      </c>
      <c r="J298" t="str">
        <f>IF(FT!B298&lt;&gt;"",FT!E298,"")</f>
        <v/>
      </c>
      <c r="K298" t="str">
        <f>IF(FT!B298&lt;&gt;"",IF(FT!C298&lt;&gt;"",FT!C298,F298/$M$3*$M$4),"")</f>
        <v/>
      </c>
      <c r="Y298" s="75" t="str">
        <f t="shared" si="35"/>
        <v/>
      </c>
    </row>
    <row r="299" spans="6:25">
      <c r="F299">
        <f t="shared" si="36"/>
        <v>297</v>
      </c>
      <c r="G299" s="50" t="str">
        <f>IF(FT!A299&lt;&gt;"",FT!A299*10,"")</f>
        <v/>
      </c>
      <c r="H299" s="50" t="str">
        <f>IF(FT!B299&lt;&gt;"",FT!B299*100,"")</f>
        <v/>
      </c>
      <c r="I299" s="50" t="str">
        <f t="shared" si="34"/>
        <v/>
      </c>
      <c r="J299" t="str">
        <f>IF(FT!B299&lt;&gt;"",FT!E299,"")</f>
        <v/>
      </c>
      <c r="K299" t="str">
        <f>IF(FT!B299&lt;&gt;"",IF(FT!C299&lt;&gt;"",FT!C299,F299/$M$3*$M$4),"")</f>
        <v/>
      </c>
      <c r="Y299" s="75" t="str">
        <f t="shared" si="35"/>
        <v/>
      </c>
    </row>
    <row r="300" spans="6:25">
      <c r="F300">
        <f t="shared" si="36"/>
        <v>298</v>
      </c>
      <c r="G300" s="50" t="str">
        <f>IF(FT!A300&lt;&gt;"",FT!A300*10,"")</f>
        <v/>
      </c>
      <c r="H300" s="50" t="str">
        <f>IF(FT!B300&lt;&gt;"",FT!B300*100,"")</f>
        <v/>
      </c>
      <c r="I300" s="50" t="str">
        <f t="shared" si="34"/>
        <v/>
      </c>
      <c r="J300" t="str">
        <f>IF(FT!B300&lt;&gt;"",FT!E300,"")</f>
        <v/>
      </c>
      <c r="K300" t="str">
        <f>IF(FT!B300&lt;&gt;"",IF(FT!C300&lt;&gt;"",FT!C300,F300/$M$3*$M$4),"")</f>
        <v/>
      </c>
      <c r="Y300" s="75" t="str">
        <f t="shared" si="35"/>
        <v/>
      </c>
    </row>
    <row r="301" spans="6:25">
      <c r="F301">
        <f t="shared" si="36"/>
        <v>299</v>
      </c>
      <c r="G301" s="50" t="str">
        <f>IF(FT!A301&lt;&gt;"",FT!A301*10,"")</f>
        <v/>
      </c>
      <c r="H301" s="50" t="str">
        <f>IF(FT!B301&lt;&gt;"",FT!B301*100,"")</f>
        <v/>
      </c>
      <c r="I301" s="50" t="str">
        <f t="shared" si="34"/>
        <v/>
      </c>
      <c r="J301" t="str">
        <f>IF(FT!B301&lt;&gt;"",FT!E301,"")</f>
        <v/>
      </c>
      <c r="K301" t="str">
        <f>IF(FT!B301&lt;&gt;"",IF(FT!C301&lt;&gt;"",FT!C301,F301/$M$3*$M$4),"")</f>
        <v/>
      </c>
      <c r="Y301" s="75" t="str">
        <f t="shared" si="35"/>
        <v/>
      </c>
    </row>
    <row r="302" spans="6:25">
      <c r="F302">
        <f t="shared" si="36"/>
        <v>300</v>
      </c>
      <c r="G302" s="50" t="str">
        <f>IF(FT!A302&lt;&gt;"",FT!A302*10,"")</f>
        <v/>
      </c>
      <c r="H302" s="50" t="str">
        <f>IF(FT!B302&lt;&gt;"",FT!B302*100,"")</f>
        <v/>
      </c>
      <c r="I302" s="50" t="str">
        <f t="shared" si="34"/>
        <v/>
      </c>
      <c r="J302" t="str">
        <f>IF(FT!B302&lt;&gt;"",FT!E302,"")</f>
        <v/>
      </c>
      <c r="K302" t="str">
        <f>IF(FT!B302&lt;&gt;"",IF(FT!C302&lt;&gt;"",FT!C302,F302/$M$3*$M$4),"")</f>
        <v/>
      </c>
      <c r="Y302" s="75" t="str">
        <f t="shared" si="35"/>
        <v/>
      </c>
    </row>
    <row r="303" spans="6:25">
      <c r="F303">
        <f t="shared" si="36"/>
        <v>301</v>
      </c>
      <c r="G303" s="50" t="str">
        <f>IF(FT!A303&lt;&gt;"",FT!A303*10,"")</f>
        <v/>
      </c>
      <c r="H303" s="50" t="str">
        <f>IF(FT!B303&lt;&gt;"",FT!B303*100,"")</f>
        <v/>
      </c>
      <c r="I303" s="50" t="str">
        <f t="shared" si="34"/>
        <v/>
      </c>
      <c r="J303" t="str">
        <f>IF(FT!B303&lt;&gt;"",FT!E303,"")</f>
        <v/>
      </c>
      <c r="K303" t="str">
        <f>IF(FT!B303&lt;&gt;"",IF(FT!C303&lt;&gt;"",FT!C303,F303/$M$3*$M$4),"")</f>
        <v/>
      </c>
      <c r="Y303" s="75" t="str">
        <f t="shared" si="35"/>
        <v/>
      </c>
    </row>
    <row r="304" spans="6:25">
      <c r="F304">
        <f t="shared" si="36"/>
        <v>302</v>
      </c>
      <c r="G304" s="50" t="str">
        <f>IF(FT!A304&lt;&gt;"",FT!A304*10,"")</f>
        <v/>
      </c>
      <c r="H304" s="50" t="str">
        <f>IF(FT!B304&lt;&gt;"",FT!B304*100,"")</f>
        <v/>
      </c>
      <c r="I304" s="50" t="str">
        <f t="shared" si="34"/>
        <v/>
      </c>
      <c r="J304" t="str">
        <f>IF(FT!B304&lt;&gt;"",FT!E304,"")</f>
        <v/>
      </c>
      <c r="K304" t="str">
        <f>IF(FT!B304&lt;&gt;"",IF(FT!C304&lt;&gt;"",FT!C304,F304/$M$3*$M$4),"")</f>
        <v/>
      </c>
      <c r="Y304" s="75" t="str">
        <f t="shared" si="35"/>
        <v/>
      </c>
    </row>
    <row r="305" spans="6:25">
      <c r="F305">
        <f t="shared" si="36"/>
        <v>303</v>
      </c>
      <c r="G305" s="50" t="str">
        <f>IF(FT!A305&lt;&gt;"",FT!A305*10,"")</f>
        <v/>
      </c>
      <c r="H305" s="50" t="str">
        <f>IF(FT!B305&lt;&gt;"",FT!B305*100,"")</f>
        <v/>
      </c>
      <c r="I305" s="50" t="str">
        <f t="shared" si="34"/>
        <v/>
      </c>
      <c r="J305" t="str">
        <f>IF(FT!B305&lt;&gt;"",FT!E305,"")</f>
        <v/>
      </c>
      <c r="K305" t="str">
        <f>IF(FT!B305&lt;&gt;"",IF(FT!C305&lt;&gt;"",FT!C305,F305/$M$3*$M$4),"")</f>
        <v/>
      </c>
      <c r="Y305" s="75" t="str">
        <f t="shared" si="35"/>
        <v/>
      </c>
    </row>
    <row r="306" spans="6:25">
      <c r="F306">
        <f t="shared" si="36"/>
        <v>304</v>
      </c>
      <c r="G306" s="50" t="str">
        <f>IF(FT!A306&lt;&gt;"",FT!A306*10,"")</f>
        <v/>
      </c>
      <c r="H306" s="50" t="str">
        <f>IF(FT!B306&lt;&gt;"",FT!B306*100,"")</f>
        <v/>
      </c>
      <c r="I306" s="50" t="str">
        <f t="shared" si="34"/>
        <v/>
      </c>
      <c r="J306" t="str">
        <f>IF(FT!B306&lt;&gt;"",FT!E306,"")</f>
        <v/>
      </c>
      <c r="K306" t="str">
        <f>IF(FT!B306&lt;&gt;"",IF(FT!C306&lt;&gt;"",FT!C306,F306/$M$3*$M$4),"")</f>
        <v/>
      </c>
      <c r="Y306" s="75" t="str">
        <f t="shared" si="35"/>
        <v/>
      </c>
    </row>
    <row r="307" spans="6:25">
      <c r="F307">
        <f t="shared" si="36"/>
        <v>305</v>
      </c>
      <c r="G307" s="50" t="str">
        <f>IF(FT!A307&lt;&gt;"",FT!A307*10,"")</f>
        <v/>
      </c>
      <c r="H307" s="50" t="str">
        <f>IF(FT!B307&lt;&gt;"",FT!B307*100,"")</f>
        <v/>
      </c>
      <c r="I307" s="50" t="str">
        <f t="shared" si="34"/>
        <v/>
      </c>
      <c r="J307" t="str">
        <f>IF(FT!B307&lt;&gt;"",FT!E307,"")</f>
        <v/>
      </c>
      <c r="K307" t="str">
        <f>IF(FT!B307&lt;&gt;"",IF(FT!C307&lt;&gt;"",FT!C307,F307/$M$3*$M$4),"")</f>
        <v/>
      </c>
      <c r="Y307" s="75" t="str">
        <f t="shared" si="35"/>
        <v/>
      </c>
    </row>
    <row r="308" spans="6:25">
      <c r="F308">
        <f t="shared" si="36"/>
        <v>306</v>
      </c>
      <c r="G308" s="50" t="str">
        <f>IF(FT!A308&lt;&gt;"",FT!A308*10,"")</f>
        <v/>
      </c>
      <c r="H308" s="50" t="str">
        <f>IF(FT!B308&lt;&gt;"",FT!B308*100,"")</f>
        <v/>
      </c>
      <c r="I308" s="50" t="str">
        <f t="shared" si="34"/>
        <v/>
      </c>
      <c r="J308" t="str">
        <f>IF(FT!B308&lt;&gt;"",FT!E308,"")</f>
        <v/>
      </c>
      <c r="K308" t="str">
        <f>IF(FT!B308&lt;&gt;"",IF(FT!C308&lt;&gt;"",FT!C308,F308/$M$3*$M$4),"")</f>
        <v/>
      </c>
      <c r="Y308" s="75" t="str">
        <f t="shared" si="35"/>
        <v/>
      </c>
    </row>
    <row r="309" spans="6:25">
      <c r="F309">
        <f t="shared" si="36"/>
        <v>307</v>
      </c>
      <c r="G309" s="50" t="str">
        <f>IF(FT!A309&lt;&gt;"",FT!A309*10,"")</f>
        <v/>
      </c>
      <c r="H309" s="50" t="str">
        <f>IF(FT!B309&lt;&gt;"",FT!B309*100,"")</f>
        <v/>
      </c>
      <c r="I309" s="50" t="str">
        <f t="shared" si="34"/>
        <v/>
      </c>
      <c r="J309" t="str">
        <f>IF(FT!B309&lt;&gt;"",FT!E309,"")</f>
        <v/>
      </c>
      <c r="K309" t="str">
        <f>IF(FT!B309&lt;&gt;"",IF(FT!C309&lt;&gt;"",FT!C309,F309/$M$3*$M$4),"")</f>
        <v/>
      </c>
      <c r="Y309" s="75" t="str">
        <f t="shared" si="35"/>
        <v/>
      </c>
    </row>
    <row r="310" spans="6:25">
      <c r="F310">
        <f t="shared" si="36"/>
        <v>308</v>
      </c>
      <c r="G310" s="50" t="str">
        <f>IF(FT!A310&lt;&gt;"",FT!A310*10,"")</f>
        <v/>
      </c>
      <c r="H310" s="50" t="str">
        <f>IF(FT!B310&lt;&gt;"",FT!B310*100,"")</f>
        <v/>
      </c>
      <c r="I310" s="50" t="str">
        <f t="shared" si="34"/>
        <v/>
      </c>
      <c r="J310" t="str">
        <f>IF(FT!B310&lt;&gt;"",FT!E310,"")</f>
        <v/>
      </c>
      <c r="K310" t="str">
        <f>IF(FT!B310&lt;&gt;"",IF(FT!C310&lt;&gt;"",FT!C310,F310/$M$3*$M$4),"")</f>
        <v/>
      </c>
      <c r="Y310" s="75" t="str">
        <f t="shared" si="35"/>
        <v/>
      </c>
    </row>
    <row r="311" spans="6:25">
      <c r="F311">
        <f t="shared" si="36"/>
        <v>309</v>
      </c>
      <c r="G311" s="50" t="str">
        <f>IF(FT!A311&lt;&gt;"",FT!A311*10,"")</f>
        <v/>
      </c>
      <c r="H311" s="50" t="str">
        <f>IF(FT!B311&lt;&gt;"",FT!B311*100,"")</f>
        <v/>
      </c>
      <c r="I311" s="50" t="str">
        <f t="shared" si="34"/>
        <v/>
      </c>
      <c r="J311" t="str">
        <f>IF(FT!B311&lt;&gt;"",FT!E311,"")</f>
        <v/>
      </c>
      <c r="K311" t="str">
        <f>IF(FT!B311&lt;&gt;"",IF(FT!C311&lt;&gt;"",FT!C311,F311/$M$3*$M$4),"")</f>
        <v/>
      </c>
      <c r="Y311" s="75" t="str">
        <f t="shared" si="35"/>
        <v/>
      </c>
    </row>
    <row r="312" spans="6:25">
      <c r="F312">
        <f t="shared" si="36"/>
        <v>310</v>
      </c>
      <c r="G312" s="50" t="str">
        <f>IF(FT!A312&lt;&gt;"",FT!A312*10,"")</f>
        <v/>
      </c>
      <c r="H312" s="50" t="str">
        <f>IF(FT!B312&lt;&gt;"",FT!B312*100,"")</f>
        <v/>
      </c>
      <c r="I312" s="50" t="str">
        <f t="shared" si="34"/>
        <v/>
      </c>
      <c r="J312" t="str">
        <f>IF(FT!B312&lt;&gt;"",FT!E312,"")</f>
        <v/>
      </c>
      <c r="K312" t="str">
        <f>IF(FT!B312&lt;&gt;"",IF(FT!C312&lt;&gt;"",FT!C312,F312/$M$3*$M$4),"")</f>
        <v/>
      </c>
      <c r="Y312" s="75" t="str">
        <f t="shared" si="35"/>
        <v/>
      </c>
    </row>
    <row r="313" spans="6:25">
      <c r="F313">
        <f t="shared" si="36"/>
        <v>311</v>
      </c>
      <c r="G313" s="50" t="str">
        <f>IF(FT!A313&lt;&gt;"",FT!A313*10,"")</f>
        <v/>
      </c>
      <c r="H313" s="50" t="str">
        <f>IF(FT!B313&lt;&gt;"",FT!B313*100,"")</f>
        <v/>
      </c>
      <c r="I313" s="50" t="str">
        <f t="shared" si="34"/>
        <v/>
      </c>
      <c r="J313" t="str">
        <f>IF(FT!B313&lt;&gt;"",FT!E313,"")</f>
        <v/>
      </c>
      <c r="K313" t="str">
        <f>IF(FT!B313&lt;&gt;"",IF(FT!C313&lt;&gt;"",FT!C313,F313/$M$3*$M$4),"")</f>
        <v/>
      </c>
      <c r="Y313" s="75" t="str">
        <f t="shared" si="35"/>
        <v/>
      </c>
    </row>
    <row r="314" spans="6:25">
      <c r="F314">
        <f t="shared" si="36"/>
        <v>312</v>
      </c>
      <c r="G314" s="50" t="str">
        <f>IF(FT!A314&lt;&gt;"",FT!A314*10,"")</f>
        <v/>
      </c>
      <c r="H314" s="50" t="str">
        <f>IF(FT!B314&lt;&gt;"",FT!B314*100,"")</f>
        <v/>
      </c>
      <c r="I314" s="50" t="str">
        <f t="shared" si="34"/>
        <v/>
      </c>
      <c r="J314" t="str">
        <f>IF(FT!B314&lt;&gt;"",FT!E314,"")</f>
        <v/>
      </c>
      <c r="K314" t="str">
        <f>IF(FT!B314&lt;&gt;"",IF(FT!C314&lt;&gt;"",FT!C314,F314/$M$3*$M$4),"")</f>
        <v/>
      </c>
      <c r="Y314" s="75" t="str">
        <f t="shared" si="35"/>
        <v/>
      </c>
    </row>
    <row r="315" spans="6:25">
      <c r="F315">
        <f t="shared" si="36"/>
        <v>313</v>
      </c>
      <c r="G315" s="50" t="str">
        <f>IF(FT!A315&lt;&gt;"",FT!A315*10,"")</f>
        <v/>
      </c>
      <c r="H315" s="50" t="str">
        <f>IF(FT!B315&lt;&gt;"",FT!B315*100,"")</f>
        <v/>
      </c>
      <c r="I315" s="50" t="str">
        <f t="shared" si="34"/>
        <v/>
      </c>
      <c r="J315" t="str">
        <f>IF(FT!B315&lt;&gt;"",FT!E315,"")</f>
        <v/>
      </c>
      <c r="K315" t="str">
        <f>IF(FT!B315&lt;&gt;"",IF(FT!C315&lt;&gt;"",FT!C315,F315/$M$3*$M$4),"")</f>
        <v/>
      </c>
      <c r="Y315" s="75" t="str">
        <f t="shared" si="35"/>
        <v/>
      </c>
    </row>
    <row r="316" spans="6:25">
      <c r="F316">
        <f t="shared" si="36"/>
        <v>314</v>
      </c>
      <c r="G316" s="50" t="str">
        <f>IF(FT!A316&lt;&gt;"",FT!A316*10,"")</f>
        <v/>
      </c>
      <c r="H316" s="50" t="str">
        <f>IF(FT!B316&lt;&gt;"",FT!B316*100,"")</f>
        <v/>
      </c>
      <c r="I316" s="50" t="str">
        <f t="shared" si="34"/>
        <v/>
      </c>
      <c r="J316" t="str">
        <f>IF(FT!B316&lt;&gt;"",FT!E316,"")</f>
        <v/>
      </c>
      <c r="K316" t="str">
        <f>IF(FT!B316&lt;&gt;"",IF(FT!C316&lt;&gt;"",FT!C316,F316/$M$3*$M$4),"")</f>
        <v/>
      </c>
      <c r="Y316" s="75" t="str">
        <f t="shared" si="35"/>
        <v/>
      </c>
    </row>
    <row r="317" spans="6:25">
      <c r="F317">
        <f t="shared" si="36"/>
        <v>315</v>
      </c>
      <c r="G317" s="50" t="str">
        <f>IF(FT!A317&lt;&gt;"",FT!A317*10,"")</f>
        <v/>
      </c>
      <c r="H317" s="50" t="str">
        <f>IF(FT!B317&lt;&gt;"",FT!B317*100,"")</f>
        <v/>
      </c>
      <c r="I317" s="50" t="str">
        <f t="shared" si="34"/>
        <v/>
      </c>
      <c r="J317" t="str">
        <f>IF(FT!B317&lt;&gt;"",FT!E317,"")</f>
        <v/>
      </c>
      <c r="K317" t="str">
        <f>IF(FT!B317&lt;&gt;"",IF(FT!C317&lt;&gt;"",FT!C317,F317/$M$3*$M$4),"")</f>
        <v/>
      </c>
      <c r="Y317" s="75" t="str">
        <f t="shared" si="35"/>
        <v/>
      </c>
    </row>
    <row r="318" spans="6:25">
      <c r="F318">
        <f t="shared" si="36"/>
        <v>316</v>
      </c>
      <c r="G318" s="50" t="str">
        <f>IF(FT!A318&lt;&gt;"",FT!A318*10,"")</f>
        <v/>
      </c>
      <c r="H318" s="50" t="str">
        <f>IF(FT!B318&lt;&gt;"",FT!B318*100,"")</f>
        <v/>
      </c>
      <c r="I318" s="50" t="str">
        <f t="shared" si="34"/>
        <v/>
      </c>
      <c r="J318" t="str">
        <f>IF(FT!B318&lt;&gt;"",FT!E318,"")</f>
        <v/>
      </c>
      <c r="K318" t="str">
        <f>IF(FT!B318&lt;&gt;"",IF(FT!C318&lt;&gt;"",FT!C318,F318/$M$3*$M$4),"")</f>
        <v/>
      </c>
      <c r="Y318" s="75" t="str">
        <f t="shared" si="35"/>
        <v/>
      </c>
    </row>
    <row r="319" spans="6:25">
      <c r="F319">
        <f t="shared" si="36"/>
        <v>317</v>
      </c>
      <c r="G319" s="50" t="str">
        <f>IF(FT!A319&lt;&gt;"",FT!A319*10,"")</f>
        <v/>
      </c>
      <c r="H319" s="50" t="str">
        <f>IF(FT!B319&lt;&gt;"",FT!B319*100,"")</f>
        <v/>
      </c>
      <c r="I319" s="50" t="str">
        <f t="shared" si="34"/>
        <v/>
      </c>
      <c r="J319" t="str">
        <f>IF(FT!B319&lt;&gt;"",FT!E319,"")</f>
        <v/>
      </c>
      <c r="K319" t="str">
        <f>IF(FT!B319&lt;&gt;"",IF(FT!C319&lt;&gt;"",FT!C319,F319/$M$3*$M$4),"")</f>
        <v/>
      </c>
      <c r="Y319" s="75" t="str">
        <f t="shared" si="35"/>
        <v/>
      </c>
    </row>
    <row r="320" spans="6:25">
      <c r="F320">
        <f t="shared" si="36"/>
        <v>318</v>
      </c>
      <c r="G320" s="50" t="str">
        <f>IF(FT!A320&lt;&gt;"",FT!A320*10,"")</f>
        <v/>
      </c>
      <c r="H320" s="50" t="str">
        <f>IF(FT!B320&lt;&gt;"",FT!B320*100,"")</f>
        <v/>
      </c>
      <c r="I320" s="50" t="str">
        <f t="shared" si="34"/>
        <v/>
      </c>
      <c r="J320" t="str">
        <f>IF(FT!B320&lt;&gt;"",FT!E320,"")</f>
        <v/>
      </c>
      <c r="K320" t="str">
        <f>IF(FT!B320&lt;&gt;"",IF(FT!C320&lt;&gt;"",FT!C320,F320/$M$3*$M$4),"")</f>
        <v/>
      </c>
      <c r="Y320" s="75" t="str">
        <f t="shared" si="35"/>
        <v/>
      </c>
    </row>
    <row r="321" spans="6:25">
      <c r="F321">
        <f t="shared" si="36"/>
        <v>319</v>
      </c>
      <c r="G321" s="50" t="str">
        <f>IF(FT!A321&lt;&gt;"",FT!A321*10,"")</f>
        <v/>
      </c>
      <c r="H321" s="50" t="str">
        <f>IF(FT!B321&lt;&gt;"",FT!B321*100,"")</f>
        <v/>
      </c>
      <c r="I321" s="50" t="str">
        <f t="shared" si="34"/>
        <v/>
      </c>
      <c r="J321" t="str">
        <f>IF(FT!B321&lt;&gt;"",FT!E321,"")</f>
        <v/>
      </c>
      <c r="K321" t="str">
        <f>IF(FT!B321&lt;&gt;"",IF(FT!C321&lt;&gt;"",FT!C321,F321/$M$3*$M$4),"")</f>
        <v/>
      </c>
      <c r="Y321" s="75" t="str">
        <f t="shared" si="35"/>
        <v/>
      </c>
    </row>
    <row r="322" spans="6:25">
      <c r="F322">
        <f t="shared" si="36"/>
        <v>320</v>
      </c>
      <c r="G322" s="50" t="str">
        <f>IF(FT!A322&lt;&gt;"",FT!A322*10,"")</f>
        <v/>
      </c>
      <c r="H322" s="50" t="str">
        <f>IF(FT!B322&lt;&gt;"",FT!B322*100,"")</f>
        <v/>
      </c>
      <c r="I322" s="50" t="str">
        <f t="shared" si="34"/>
        <v/>
      </c>
      <c r="J322" t="str">
        <f>IF(FT!B322&lt;&gt;"",FT!E322,"")</f>
        <v/>
      </c>
      <c r="K322" t="str">
        <f>IF(FT!B322&lt;&gt;"",IF(FT!C322&lt;&gt;"",FT!C322,F322/$M$3*$M$4),"")</f>
        <v/>
      </c>
      <c r="Y322" s="75" t="str">
        <f t="shared" si="35"/>
        <v/>
      </c>
    </row>
    <row r="323" spans="6:25">
      <c r="F323">
        <f t="shared" si="36"/>
        <v>321</v>
      </c>
      <c r="G323" s="50" t="str">
        <f>IF(FT!A323&lt;&gt;"",FT!A323*10,"")</f>
        <v/>
      </c>
      <c r="H323" s="50" t="str">
        <f>IF(FT!B323&lt;&gt;"",FT!B323*100,"")</f>
        <v/>
      </c>
      <c r="I323" s="50" t="str">
        <f t="shared" ref="I323:I386" si="37">(IF(G323&lt;&gt;"",1,""))</f>
        <v/>
      </c>
      <c r="J323" t="str">
        <f>IF(FT!B323&lt;&gt;"",FT!E323,"")</f>
        <v/>
      </c>
      <c r="K323" t="str">
        <f>IF(FT!B323&lt;&gt;"",IF(FT!C323&lt;&gt;"",FT!C323,F323/$M$3*$M$4),"")</f>
        <v/>
      </c>
      <c r="Y323" s="75" t="str">
        <f t="shared" ref="Y323:Y386" si="38">IF(I323=1,H323/G323,"")</f>
        <v/>
      </c>
    </row>
    <row r="324" spans="6:25">
      <c r="F324">
        <f t="shared" ref="F324:F387" si="39">F323+1</f>
        <v>322</v>
      </c>
      <c r="G324" s="50" t="str">
        <f>IF(FT!A324&lt;&gt;"",FT!A324*10,"")</f>
        <v/>
      </c>
      <c r="H324" s="50" t="str">
        <f>IF(FT!B324&lt;&gt;"",FT!B324*100,"")</f>
        <v/>
      </c>
      <c r="I324" s="50" t="str">
        <f t="shared" si="37"/>
        <v/>
      </c>
      <c r="J324" t="str">
        <f>IF(FT!B324&lt;&gt;"",FT!E324,"")</f>
        <v/>
      </c>
      <c r="K324" t="str">
        <f>IF(FT!B324&lt;&gt;"",IF(FT!C324&lt;&gt;"",FT!C324,F324/$M$3*$M$4),"")</f>
        <v/>
      </c>
      <c r="Y324" s="75" t="str">
        <f t="shared" si="38"/>
        <v/>
      </c>
    </row>
    <row r="325" spans="6:25">
      <c r="F325">
        <f t="shared" si="39"/>
        <v>323</v>
      </c>
      <c r="G325" s="50" t="str">
        <f>IF(FT!A325&lt;&gt;"",FT!A325*10,"")</f>
        <v/>
      </c>
      <c r="H325" s="50" t="str">
        <f>IF(FT!B325&lt;&gt;"",FT!B325*100,"")</f>
        <v/>
      </c>
      <c r="I325" s="50" t="str">
        <f t="shared" si="37"/>
        <v/>
      </c>
      <c r="J325" t="str">
        <f>IF(FT!B325&lt;&gt;"",FT!E325,"")</f>
        <v/>
      </c>
      <c r="K325" t="str">
        <f>IF(FT!B325&lt;&gt;"",IF(FT!C325&lt;&gt;"",FT!C325,F325/$M$3*$M$4),"")</f>
        <v/>
      </c>
      <c r="Y325" s="75" t="str">
        <f t="shared" si="38"/>
        <v/>
      </c>
    </row>
    <row r="326" spans="6:25">
      <c r="F326">
        <f t="shared" si="39"/>
        <v>324</v>
      </c>
      <c r="G326" s="50" t="str">
        <f>IF(FT!A326&lt;&gt;"",FT!A326*10,"")</f>
        <v/>
      </c>
      <c r="H326" s="50" t="str">
        <f>IF(FT!B326&lt;&gt;"",FT!B326*100,"")</f>
        <v/>
      </c>
      <c r="I326" s="50" t="str">
        <f t="shared" si="37"/>
        <v/>
      </c>
      <c r="J326" t="str">
        <f>IF(FT!B326&lt;&gt;"",FT!E326,"")</f>
        <v/>
      </c>
      <c r="K326" t="str">
        <f>IF(FT!B326&lt;&gt;"",IF(FT!C326&lt;&gt;"",FT!C326,F326/$M$3*$M$4),"")</f>
        <v/>
      </c>
      <c r="Y326" s="75" t="str">
        <f t="shared" si="38"/>
        <v/>
      </c>
    </row>
    <row r="327" spans="6:25">
      <c r="F327">
        <f t="shared" si="39"/>
        <v>325</v>
      </c>
      <c r="G327" s="50" t="str">
        <f>IF(FT!A327&lt;&gt;"",FT!A327*10,"")</f>
        <v/>
      </c>
      <c r="H327" s="50" t="str">
        <f>IF(FT!B327&lt;&gt;"",FT!B327*100,"")</f>
        <v/>
      </c>
      <c r="I327" s="50" t="str">
        <f t="shared" si="37"/>
        <v/>
      </c>
      <c r="J327" t="str">
        <f>IF(FT!B327&lt;&gt;"",FT!E327,"")</f>
        <v/>
      </c>
      <c r="K327" t="str">
        <f>IF(FT!B327&lt;&gt;"",IF(FT!C327&lt;&gt;"",FT!C327,F327/$M$3*$M$4),"")</f>
        <v/>
      </c>
      <c r="Y327" s="75" t="str">
        <f t="shared" si="38"/>
        <v/>
      </c>
    </row>
    <row r="328" spans="6:25">
      <c r="F328">
        <f t="shared" si="39"/>
        <v>326</v>
      </c>
      <c r="G328" s="50" t="str">
        <f>IF(FT!A328&lt;&gt;"",FT!A328*10,"")</f>
        <v/>
      </c>
      <c r="H328" s="50" t="str">
        <f>IF(FT!B328&lt;&gt;"",FT!B328*100,"")</f>
        <v/>
      </c>
      <c r="I328" s="50" t="str">
        <f t="shared" si="37"/>
        <v/>
      </c>
      <c r="J328" t="str">
        <f>IF(FT!B328&lt;&gt;"",FT!E328,"")</f>
        <v/>
      </c>
      <c r="K328" t="str">
        <f>IF(FT!B328&lt;&gt;"",IF(FT!C328&lt;&gt;"",FT!C328,F328/$M$3*$M$4),"")</f>
        <v/>
      </c>
      <c r="Y328" s="75" t="str">
        <f t="shared" si="38"/>
        <v/>
      </c>
    </row>
    <row r="329" spans="6:25">
      <c r="F329">
        <f t="shared" si="39"/>
        <v>327</v>
      </c>
      <c r="G329" s="50" t="str">
        <f>IF(FT!A329&lt;&gt;"",FT!A329*10,"")</f>
        <v/>
      </c>
      <c r="H329" s="50" t="str">
        <f>IF(FT!B329&lt;&gt;"",FT!B329*100,"")</f>
        <v/>
      </c>
      <c r="I329" s="50" t="str">
        <f t="shared" si="37"/>
        <v/>
      </c>
      <c r="J329" t="str">
        <f>IF(FT!B329&lt;&gt;"",FT!E329,"")</f>
        <v/>
      </c>
      <c r="K329" t="str">
        <f>IF(FT!B329&lt;&gt;"",IF(FT!C329&lt;&gt;"",FT!C329,F329/$M$3*$M$4),"")</f>
        <v/>
      </c>
      <c r="Y329" s="75" t="str">
        <f t="shared" si="38"/>
        <v/>
      </c>
    </row>
    <row r="330" spans="6:25">
      <c r="F330">
        <f t="shared" si="39"/>
        <v>328</v>
      </c>
      <c r="G330" s="50" t="str">
        <f>IF(FT!A330&lt;&gt;"",FT!A330*10,"")</f>
        <v/>
      </c>
      <c r="H330" s="50" t="str">
        <f>IF(FT!B330&lt;&gt;"",FT!B330*100,"")</f>
        <v/>
      </c>
      <c r="I330" s="50" t="str">
        <f t="shared" si="37"/>
        <v/>
      </c>
      <c r="J330" t="str">
        <f>IF(FT!B330&lt;&gt;"",FT!E330,"")</f>
        <v/>
      </c>
      <c r="K330" t="str">
        <f>IF(FT!B330&lt;&gt;"",IF(FT!C330&lt;&gt;"",FT!C330,F330/$M$3*$M$4),"")</f>
        <v/>
      </c>
      <c r="Y330" s="75" t="str">
        <f t="shared" si="38"/>
        <v/>
      </c>
    </row>
    <row r="331" spans="6:25">
      <c r="F331">
        <f t="shared" si="39"/>
        <v>329</v>
      </c>
      <c r="G331" s="50" t="str">
        <f>IF(FT!A331&lt;&gt;"",FT!A331*10,"")</f>
        <v/>
      </c>
      <c r="H331" s="50" t="str">
        <f>IF(FT!B331&lt;&gt;"",FT!B331*100,"")</f>
        <v/>
      </c>
      <c r="I331" s="50" t="str">
        <f t="shared" si="37"/>
        <v/>
      </c>
      <c r="J331" t="str">
        <f>IF(FT!B331&lt;&gt;"",FT!E331,"")</f>
        <v/>
      </c>
      <c r="K331" t="str">
        <f>IF(FT!B331&lt;&gt;"",IF(FT!C331&lt;&gt;"",FT!C331,F331/$M$3*$M$4),"")</f>
        <v/>
      </c>
      <c r="Y331" s="75" t="str">
        <f t="shared" si="38"/>
        <v/>
      </c>
    </row>
    <row r="332" spans="6:25">
      <c r="F332">
        <f t="shared" si="39"/>
        <v>330</v>
      </c>
      <c r="G332" s="50" t="str">
        <f>IF(FT!A332&lt;&gt;"",FT!A332*10,"")</f>
        <v/>
      </c>
      <c r="H332" s="50" t="str">
        <f>IF(FT!B332&lt;&gt;"",FT!B332*100,"")</f>
        <v/>
      </c>
      <c r="I332" s="50" t="str">
        <f t="shared" si="37"/>
        <v/>
      </c>
      <c r="J332" t="str">
        <f>IF(FT!B332&lt;&gt;"",FT!E332,"")</f>
        <v/>
      </c>
      <c r="K332" t="str">
        <f>IF(FT!B332&lt;&gt;"",IF(FT!C332&lt;&gt;"",FT!C332,F332/$M$3*$M$4),"")</f>
        <v/>
      </c>
      <c r="Y332" s="75" t="str">
        <f t="shared" si="38"/>
        <v/>
      </c>
    </row>
    <row r="333" spans="6:25">
      <c r="F333">
        <f t="shared" si="39"/>
        <v>331</v>
      </c>
      <c r="G333" s="50" t="str">
        <f>IF(FT!A333&lt;&gt;"",FT!A333*10,"")</f>
        <v/>
      </c>
      <c r="H333" s="50" t="str">
        <f>IF(FT!B333&lt;&gt;"",FT!B333*100,"")</f>
        <v/>
      </c>
      <c r="I333" s="50" t="str">
        <f t="shared" si="37"/>
        <v/>
      </c>
      <c r="J333" t="str">
        <f>IF(FT!B333&lt;&gt;"",FT!E333,"")</f>
        <v/>
      </c>
      <c r="K333" t="str">
        <f>IF(FT!B333&lt;&gt;"",IF(FT!C333&lt;&gt;"",FT!C333,F333/$M$3*$M$4),"")</f>
        <v/>
      </c>
      <c r="Y333" s="75" t="str">
        <f t="shared" si="38"/>
        <v/>
      </c>
    </row>
    <row r="334" spans="6:25">
      <c r="F334">
        <f t="shared" si="39"/>
        <v>332</v>
      </c>
      <c r="G334" s="50" t="str">
        <f>IF(FT!A334&lt;&gt;"",FT!A334*10,"")</f>
        <v/>
      </c>
      <c r="H334" s="50" t="str">
        <f>IF(FT!B334&lt;&gt;"",FT!B334*100,"")</f>
        <v/>
      </c>
      <c r="I334" s="50" t="str">
        <f t="shared" si="37"/>
        <v/>
      </c>
      <c r="J334" t="str">
        <f>IF(FT!B334&lt;&gt;"",FT!E334,"")</f>
        <v/>
      </c>
      <c r="K334" t="str">
        <f>IF(FT!B334&lt;&gt;"",IF(FT!C334&lt;&gt;"",FT!C334,F334/$M$3*$M$4),"")</f>
        <v/>
      </c>
      <c r="Y334" s="75" t="str">
        <f t="shared" si="38"/>
        <v/>
      </c>
    </row>
    <row r="335" spans="6:25">
      <c r="F335">
        <f t="shared" si="39"/>
        <v>333</v>
      </c>
      <c r="G335" s="50" t="str">
        <f>IF(FT!A335&lt;&gt;"",FT!A335*10,"")</f>
        <v/>
      </c>
      <c r="H335" s="50" t="str">
        <f>IF(FT!B335&lt;&gt;"",FT!B335*100,"")</f>
        <v/>
      </c>
      <c r="I335" s="50" t="str">
        <f t="shared" si="37"/>
        <v/>
      </c>
      <c r="J335" t="str">
        <f>IF(FT!B335&lt;&gt;"",FT!E335,"")</f>
        <v/>
      </c>
      <c r="K335" t="str">
        <f>IF(FT!B335&lt;&gt;"",IF(FT!C335&lt;&gt;"",FT!C335,F335/$M$3*$M$4),"")</f>
        <v/>
      </c>
      <c r="Y335" s="75" t="str">
        <f t="shared" si="38"/>
        <v/>
      </c>
    </row>
    <row r="336" spans="6:25">
      <c r="F336">
        <f t="shared" si="39"/>
        <v>334</v>
      </c>
      <c r="G336" s="50" t="str">
        <f>IF(FT!A336&lt;&gt;"",FT!A336*10,"")</f>
        <v/>
      </c>
      <c r="H336" s="50" t="str">
        <f>IF(FT!B336&lt;&gt;"",FT!B336*100,"")</f>
        <v/>
      </c>
      <c r="I336" s="50" t="str">
        <f t="shared" si="37"/>
        <v/>
      </c>
      <c r="J336" t="str">
        <f>IF(FT!B336&lt;&gt;"",FT!E336,"")</f>
        <v/>
      </c>
      <c r="K336" t="str">
        <f>IF(FT!B336&lt;&gt;"",IF(FT!C336&lt;&gt;"",FT!C336,F336/$M$3*$M$4),"")</f>
        <v/>
      </c>
      <c r="Y336" s="75" t="str">
        <f t="shared" si="38"/>
        <v/>
      </c>
    </row>
    <row r="337" spans="6:25">
      <c r="F337">
        <f t="shared" si="39"/>
        <v>335</v>
      </c>
      <c r="G337" s="50" t="str">
        <f>IF(FT!A337&lt;&gt;"",FT!A337*10,"")</f>
        <v/>
      </c>
      <c r="H337" s="50" t="str">
        <f>IF(FT!B337&lt;&gt;"",FT!B337*100,"")</f>
        <v/>
      </c>
      <c r="I337" s="50" t="str">
        <f t="shared" si="37"/>
        <v/>
      </c>
      <c r="J337" t="str">
        <f>IF(FT!B337&lt;&gt;"",FT!E337,"")</f>
        <v/>
      </c>
      <c r="K337" t="str">
        <f>IF(FT!B337&lt;&gt;"",IF(FT!C337&lt;&gt;"",FT!C337,F337/$M$3*$M$4),"")</f>
        <v/>
      </c>
      <c r="Y337" s="75" t="str">
        <f t="shared" si="38"/>
        <v/>
      </c>
    </row>
    <row r="338" spans="6:25">
      <c r="F338">
        <f t="shared" si="39"/>
        <v>336</v>
      </c>
      <c r="G338" s="50" t="str">
        <f>IF(FT!A338&lt;&gt;"",FT!A338*10,"")</f>
        <v/>
      </c>
      <c r="H338" s="50" t="str">
        <f>IF(FT!B338&lt;&gt;"",FT!B338*100,"")</f>
        <v/>
      </c>
      <c r="I338" s="50" t="str">
        <f t="shared" si="37"/>
        <v/>
      </c>
      <c r="J338" t="str">
        <f>IF(FT!B338&lt;&gt;"",FT!E338,"")</f>
        <v/>
      </c>
      <c r="K338" t="str">
        <f>IF(FT!B338&lt;&gt;"",IF(FT!C338&lt;&gt;"",FT!C338,F338/$M$3*$M$4),"")</f>
        <v/>
      </c>
      <c r="Y338" s="75" t="str">
        <f t="shared" si="38"/>
        <v/>
      </c>
    </row>
    <row r="339" spans="6:25">
      <c r="F339">
        <f t="shared" si="39"/>
        <v>337</v>
      </c>
      <c r="G339" s="50" t="str">
        <f>IF(FT!A339&lt;&gt;"",FT!A339*10,"")</f>
        <v/>
      </c>
      <c r="H339" s="50" t="str">
        <f>IF(FT!B339&lt;&gt;"",FT!B339*100,"")</f>
        <v/>
      </c>
      <c r="I339" s="50" t="str">
        <f t="shared" si="37"/>
        <v/>
      </c>
      <c r="J339" t="str">
        <f>IF(FT!B339&lt;&gt;"",FT!E339,"")</f>
        <v/>
      </c>
      <c r="K339" t="str">
        <f>IF(FT!B339&lt;&gt;"",IF(FT!C339&lt;&gt;"",FT!C339,F339/$M$3*$M$4),"")</f>
        <v/>
      </c>
      <c r="Y339" s="75" t="str">
        <f t="shared" si="38"/>
        <v/>
      </c>
    </row>
    <row r="340" spans="6:25">
      <c r="F340">
        <f t="shared" si="39"/>
        <v>338</v>
      </c>
      <c r="G340" s="50" t="str">
        <f>IF(FT!A340&lt;&gt;"",FT!A340*10,"")</f>
        <v/>
      </c>
      <c r="H340" s="50" t="str">
        <f>IF(FT!B340&lt;&gt;"",FT!B340*100,"")</f>
        <v/>
      </c>
      <c r="I340" s="50" t="str">
        <f t="shared" si="37"/>
        <v/>
      </c>
      <c r="J340" t="str">
        <f>IF(FT!B340&lt;&gt;"",FT!E340,"")</f>
        <v/>
      </c>
      <c r="K340" t="str">
        <f>IF(FT!B340&lt;&gt;"",IF(FT!C340&lt;&gt;"",FT!C340,F340/$M$3*$M$4),"")</f>
        <v/>
      </c>
      <c r="Y340" s="75" t="str">
        <f t="shared" si="38"/>
        <v/>
      </c>
    </row>
    <row r="341" spans="6:25">
      <c r="F341">
        <f t="shared" si="39"/>
        <v>339</v>
      </c>
      <c r="G341" s="50" t="str">
        <f>IF(FT!A341&lt;&gt;"",FT!A341*10,"")</f>
        <v/>
      </c>
      <c r="H341" s="50" t="str">
        <f>IF(FT!B341&lt;&gt;"",FT!B341*100,"")</f>
        <v/>
      </c>
      <c r="I341" s="50" t="str">
        <f t="shared" si="37"/>
        <v/>
      </c>
      <c r="J341" t="str">
        <f>IF(FT!B341&lt;&gt;"",FT!E341,"")</f>
        <v/>
      </c>
      <c r="K341" t="str">
        <f>IF(FT!B341&lt;&gt;"",IF(FT!C341&lt;&gt;"",FT!C341,F341/$M$3*$M$4),"")</f>
        <v/>
      </c>
      <c r="Y341" s="75" t="str">
        <f t="shared" si="38"/>
        <v/>
      </c>
    </row>
    <row r="342" spans="6:25">
      <c r="F342">
        <f t="shared" si="39"/>
        <v>340</v>
      </c>
      <c r="G342" s="50" t="str">
        <f>IF(FT!A342&lt;&gt;"",FT!A342*10,"")</f>
        <v/>
      </c>
      <c r="H342" s="50" t="str">
        <f>IF(FT!B342&lt;&gt;"",FT!B342*100,"")</f>
        <v/>
      </c>
      <c r="I342" s="50" t="str">
        <f t="shared" si="37"/>
        <v/>
      </c>
      <c r="J342" t="str">
        <f>IF(FT!B342&lt;&gt;"",FT!E342,"")</f>
        <v/>
      </c>
      <c r="K342" t="str">
        <f>IF(FT!B342&lt;&gt;"",IF(FT!C342&lt;&gt;"",FT!C342,F342/$M$3*$M$4),"")</f>
        <v/>
      </c>
      <c r="Y342" s="75" t="str">
        <f t="shared" si="38"/>
        <v/>
      </c>
    </row>
    <row r="343" spans="6:25">
      <c r="F343">
        <f t="shared" si="39"/>
        <v>341</v>
      </c>
      <c r="G343" s="50" t="str">
        <f>IF(FT!A343&lt;&gt;"",FT!A343*10,"")</f>
        <v/>
      </c>
      <c r="H343" s="50" t="str">
        <f>IF(FT!B343&lt;&gt;"",FT!B343*100,"")</f>
        <v/>
      </c>
      <c r="I343" s="50" t="str">
        <f t="shared" si="37"/>
        <v/>
      </c>
      <c r="J343" t="str">
        <f>IF(FT!B343&lt;&gt;"",FT!E343,"")</f>
        <v/>
      </c>
      <c r="K343" t="str">
        <f>IF(FT!B343&lt;&gt;"",IF(FT!C343&lt;&gt;"",FT!C343,F343/$M$3*$M$4),"")</f>
        <v/>
      </c>
      <c r="Y343" s="75" t="str">
        <f t="shared" si="38"/>
        <v/>
      </c>
    </row>
    <row r="344" spans="6:25">
      <c r="F344">
        <f t="shared" si="39"/>
        <v>342</v>
      </c>
      <c r="G344" s="50" t="str">
        <f>IF(FT!A344&lt;&gt;"",FT!A344*10,"")</f>
        <v/>
      </c>
      <c r="H344" s="50" t="str">
        <f>IF(FT!B344&lt;&gt;"",FT!B344*100,"")</f>
        <v/>
      </c>
      <c r="I344" s="50" t="str">
        <f t="shared" si="37"/>
        <v/>
      </c>
      <c r="J344" t="str">
        <f>IF(FT!B344&lt;&gt;"",FT!E344,"")</f>
        <v/>
      </c>
      <c r="K344" t="str">
        <f>IF(FT!B344&lt;&gt;"",IF(FT!C344&lt;&gt;"",FT!C344,F344/$M$3*$M$4),"")</f>
        <v/>
      </c>
      <c r="Y344" s="75" t="str">
        <f t="shared" si="38"/>
        <v/>
      </c>
    </row>
    <row r="345" spans="6:25">
      <c r="F345">
        <f t="shared" si="39"/>
        <v>343</v>
      </c>
      <c r="G345" s="50" t="str">
        <f>IF(FT!A345&lt;&gt;"",FT!A345*10,"")</f>
        <v/>
      </c>
      <c r="H345" s="50" t="str">
        <f>IF(FT!B345&lt;&gt;"",FT!B345*100,"")</f>
        <v/>
      </c>
      <c r="I345" s="50" t="str">
        <f t="shared" si="37"/>
        <v/>
      </c>
      <c r="J345" t="str">
        <f>IF(FT!B345&lt;&gt;"",FT!E345,"")</f>
        <v/>
      </c>
      <c r="K345" t="str">
        <f>IF(FT!B345&lt;&gt;"",IF(FT!C345&lt;&gt;"",FT!C345,F345/$M$3*$M$4),"")</f>
        <v/>
      </c>
      <c r="Y345" s="75" t="str">
        <f t="shared" si="38"/>
        <v/>
      </c>
    </row>
    <row r="346" spans="6:25">
      <c r="F346">
        <f t="shared" si="39"/>
        <v>344</v>
      </c>
      <c r="G346" s="50" t="str">
        <f>IF(FT!A346&lt;&gt;"",FT!A346*10,"")</f>
        <v/>
      </c>
      <c r="H346" s="50" t="str">
        <f>IF(FT!B346&lt;&gt;"",FT!B346*100,"")</f>
        <v/>
      </c>
      <c r="I346" s="50" t="str">
        <f t="shared" si="37"/>
        <v/>
      </c>
      <c r="J346" t="str">
        <f>IF(FT!B346&lt;&gt;"",FT!E346,"")</f>
        <v/>
      </c>
      <c r="K346" t="str">
        <f>IF(FT!B346&lt;&gt;"",IF(FT!C346&lt;&gt;"",FT!C346,F346/$M$3*$M$4),"")</f>
        <v/>
      </c>
      <c r="Y346" s="75" t="str">
        <f t="shared" si="38"/>
        <v/>
      </c>
    </row>
    <row r="347" spans="6:25">
      <c r="F347">
        <f t="shared" si="39"/>
        <v>345</v>
      </c>
      <c r="G347" s="50" t="str">
        <f>IF(FT!A347&lt;&gt;"",FT!A347*10,"")</f>
        <v/>
      </c>
      <c r="H347" s="50" t="str">
        <f>IF(FT!B347&lt;&gt;"",FT!B347*100,"")</f>
        <v/>
      </c>
      <c r="I347" s="50" t="str">
        <f t="shared" si="37"/>
        <v/>
      </c>
      <c r="J347" t="str">
        <f>IF(FT!B347&lt;&gt;"",FT!E347,"")</f>
        <v/>
      </c>
      <c r="K347" t="str">
        <f>IF(FT!B347&lt;&gt;"",IF(FT!C347&lt;&gt;"",FT!C347,F347/$M$3*$M$4),"")</f>
        <v/>
      </c>
      <c r="Y347" s="75" t="str">
        <f t="shared" si="38"/>
        <v/>
      </c>
    </row>
    <row r="348" spans="6:25">
      <c r="F348">
        <f t="shared" si="39"/>
        <v>346</v>
      </c>
      <c r="G348" s="50" t="str">
        <f>IF(FT!A348&lt;&gt;"",FT!A348*10,"")</f>
        <v/>
      </c>
      <c r="H348" s="50" t="str">
        <f>IF(FT!B348&lt;&gt;"",FT!B348*100,"")</f>
        <v/>
      </c>
      <c r="I348" s="50" t="str">
        <f t="shared" si="37"/>
        <v/>
      </c>
      <c r="J348" t="str">
        <f>IF(FT!B348&lt;&gt;"",FT!E348,"")</f>
        <v/>
      </c>
      <c r="K348" t="str">
        <f>IF(FT!B348&lt;&gt;"",IF(FT!C348&lt;&gt;"",FT!C348,F348/$M$3*$M$4),"")</f>
        <v/>
      </c>
      <c r="Y348" s="75" t="str">
        <f t="shared" si="38"/>
        <v/>
      </c>
    </row>
    <row r="349" spans="6:25">
      <c r="F349">
        <f t="shared" si="39"/>
        <v>347</v>
      </c>
      <c r="G349" s="50" t="str">
        <f>IF(FT!A349&lt;&gt;"",FT!A349*10,"")</f>
        <v/>
      </c>
      <c r="H349" s="50" t="str">
        <f>IF(FT!B349&lt;&gt;"",FT!B349*100,"")</f>
        <v/>
      </c>
      <c r="I349" s="50" t="str">
        <f t="shared" si="37"/>
        <v/>
      </c>
      <c r="J349" t="str">
        <f>IF(FT!B349&lt;&gt;"",FT!E349,"")</f>
        <v/>
      </c>
      <c r="K349" t="str">
        <f>IF(FT!B349&lt;&gt;"",IF(FT!C349&lt;&gt;"",FT!C349,F349/$M$3*$M$4),"")</f>
        <v/>
      </c>
      <c r="Y349" s="75" t="str">
        <f t="shared" si="38"/>
        <v/>
      </c>
    </row>
    <row r="350" spans="6:25">
      <c r="F350">
        <f t="shared" si="39"/>
        <v>348</v>
      </c>
      <c r="G350" s="50" t="str">
        <f>IF(FT!A350&lt;&gt;"",FT!A350*10,"")</f>
        <v/>
      </c>
      <c r="H350" s="50" t="str">
        <f>IF(FT!B350&lt;&gt;"",FT!B350*100,"")</f>
        <v/>
      </c>
      <c r="I350" s="50" t="str">
        <f t="shared" si="37"/>
        <v/>
      </c>
      <c r="J350" t="str">
        <f>IF(FT!B350&lt;&gt;"",FT!E350,"")</f>
        <v/>
      </c>
      <c r="K350" t="str">
        <f>IF(FT!B350&lt;&gt;"",IF(FT!C350&lt;&gt;"",FT!C350,F350/$M$3*$M$4),"")</f>
        <v/>
      </c>
      <c r="Y350" s="75" t="str">
        <f t="shared" si="38"/>
        <v/>
      </c>
    </row>
    <row r="351" spans="6:25">
      <c r="F351">
        <f t="shared" si="39"/>
        <v>349</v>
      </c>
      <c r="G351" s="50" t="str">
        <f>IF(FT!A351&lt;&gt;"",FT!A351*10,"")</f>
        <v/>
      </c>
      <c r="H351" s="50" t="str">
        <f>IF(FT!B351&lt;&gt;"",FT!B351*100,"")</f>
        <v/>
      </c>
      <c r="I351" s="50" t="str">
        <f t="shared" si="37"/>
        <v/>
      </c>
      <c r="J351" t="str">
        <f>IF(FT!B351&lt;&gt;"",FT!E351,"")</f>
        <v/>
      </c>
      <c r="K351" t="str">
        <f>IF(FT!B351&lt;&gt;"",IF(FT!C351&lt;&gt;"",FT!C351,F351/$M$3*$M$4),"")</f>
        <v/>
      </c>
      <c r="Y351" s="75" t="str">
        <f t="shared" si="38"/>
        <v/>
      </c>
    </row>
    <row r="352" spans="6:25">
      <c r="F352">
        <f t="shared" si="39"/>
        <v>350</v>
      </c>
      <c r="G352" s="50" t="str">
        <f>IF(FT!A352&lt;&gt;"",FT!A352*10,"")</f>
        <v/>
      </c>
      <c r="H352" s="50" t="str">
        <f>IF(FT!B352&lt;&gt;"",FT!B352*100,"")</f>
        <v/>
      </c>
      <c r="I352" s="50" t="str">
        <f t="shared" si="37"/>
        <v/>
      </c>
      <c r="J352" t="str">
        <f>IF(FT!B352&lt;&gt;"",FT!E352,"")</f>
        <v/>
      </c>
      <c r="K352" t="str">
        <f>IF(FT!B352&lt;&gt;"",IF(FT!C352&lt;&gt;"",FT!C352,F352/$M$3*$M$4),"")</f>
        <v/>
      </c>
      <c r="Y352" s="75" t="str">
        <f t="shared" si="38"/>
        <v/>
      </c>
    </row>
    <row r="353" spans="6:25">
      <c r="F353">
        <f t="shared" si="39"/>
        <v>351</v>
      </c>
      <c r="G353" s="50" t="str">
        <f>IF(FT!A353&lt;&gt;"",FT!A353*10,"")</f>
        <v/>
      </c>
      <c r="H353" s="50" t="str">
        <f>IF(FT!B353&lt;&gt;"",FT!B353*100,"")</f>
        <v/>
      </c>
      <c r="I353" s="50" t="str">
        <f t="shared" si="37"/>
        <v/>
      </c>
      <c r="J353" t="str">
        <f>IF(FT!B353&lt;&gt;"",FT!E353,"")</f>
        <v/>
      </c>
      <c r="K353" t="str">
        <f>IF(FT!B353&lt;&gt;"",IF(FT!C353&lt;&gt;"",FT!C353,F353/$M$3*$M$4),"")</f>
        <v/>
      </c>
      <c r="Y353" s="75" t="str">
        <f t="shared" si="38"/>
        <v/>
      </c>
    </row>
    <row r="354" spans="6:25">
      <c r="F354">
        <f t="shared" si="39"/>
        <v>352</v>
      </c>
      <c r="G354" s="50" t="str">
        <f>IF(FT!A354&lt;&gt;"",FT!A354*10,"")</f>
        <v/>
      </c>
      <c r="H354" s="50" t="str">
        <f>IF(FT!B354&lt;&gt;"",FT!B354*100,"")</f>
        <v/>
      </c>
      <c r="I354" s="50" t="str">
        <f t="shared" si="37"/>
        <v/>
      </c>
      <c r="J354" t="str">
        <f>IF(FT!B354&lt;&gt;"",FT!E354,"")</f>
        <v/>
      </c>
      <c r="K354" t="str">
        <f>IF(FT!B354&lt;&gt;"",IF(FT!C354&lt;&gt;"",FT!C354,F354/$M$3*$M$4),"")</f>
        <v/>
      </c>
      <c r="Y354" s="75" t="str">
        <f t="shared" si="38"/>
        <v/>
      </c>
    </row>
    <row r="355" spans="6:25">
      <c r="F355">
        <f t="shared" si="39"/>
        <v>353</v>
      </c>
      <c r="G355" s="50" t="str">
        <f>IF(FT!A355&lt;&gt;"",FT!A355*10,"")</f>
        <v/>
      </c>
      <c r="H355" s="50" t="str">
        <f>IF(FT!B355&lt;&gt;"",FT!B355*100,"")</f>
        <v/>
      </c>
      <c r="I355" s="50" t="str">
        <f t="shared" si="37"/>
        <v/>
      </c>
      <c r="J355" t="str">
        <f>IF(FT!B355&lt;&gt;"",FT!E355,"")</f>
        <v/>
      </c>
      <c r="K355" t="str">
        <f>IF(FT!B355&lt;&gt;"",IF(FT!C355&lt;&gt;"",FT!C355,F355/$M$3*$M$4),"")</f>
        <v/>
      </c>
      <c r="Y355" s="75" t="str">
        <f t="shared" si="38"/>
        <v/>
      </c>
    </row>
    <row r="356" spans="6:25">
      <c r="F356">
        <f t="shared" si="39"/>
        <v>354</v>
      </c>
      <c r="G356" s="50" t="str">
        <f>IF(FT!A356&lt;&gt;"",FT!A356*10,"")</f>
        <v/>
      </c>
      <c r="H356" s="50" t="str">
        <f>IF(FT!B356&lt;&gt;"",FT!B356*100,"")</f>
        <v/>
      </c>
      <c r="I356" s="50" t="str">
        <f t="shared" si="37"/>
        <v/>
      </c>
      <c r="J356" t="str">
        <f>IF(FT!B356&lt;&gt;"",FT!E356,"")</f>
        <v/>
      </c>
      <c r="K356" t="str">
        <f>IF(FT!B356&lt;&gt;"",IF(FT!C356&lt;&gt;"",FT!C356,F356/$M$3*$M$4),"")</f>
        <v/>
      </c>
      <c r="Y356" s="75" t="str">
        <f t="shared" si="38"/>
        <v/>
      </c>
    </row>
    <row r="357" spans="6:25">
      <c r="F357">
        <f t="shared" si="39"/>
        <v>355</v>
      </c>
      <c r="G357" s="50" t="str">
        <f>IF(FT!A357&lt;&gt;"",FT!A357*10,"")</f>
        <v/>
      </c>
      <c r="H357" s="50" t="str">
        <f>IF(FT!B357&lt;&gt;"",FT!B357*100,"")</f>
        <v/>
      </c>
      <c r="I357" s="50" t="str">
        <f t="shared" si="37"/>
        <v/>
      </c>
      <c r="J357" t="str">
        <f>IF(FT!B357&lt;&gt;"",FT!E357,"")</f>
        <v/>
      </c>
      <c r="K357" t="str">
        <f>IF(FT!B357&lt;&gt;"",IF(FT!C357&lt;&gt;"",FT!C357,F357/$M$3*$M$4),"")</f>
        <v/>
      </c>
      <c r="Y357" s="75" t="str">
        <f t="shared" si="38"/>
        <v/>
      </c>
    </row>
    <row r="358" spans="6:25">
      <c r="F358">
        <f t="shared" si="39"/>
        <v>356</v>
      </c>
      <c r="G358" s="50" t="str">
        <f>IF(FT!A358&lt;&gt;"",FT!A358*10,"")</f>
        <v/>
      </c>
      <c r="H358" s="50" t="str">
        <f>IF(FT!B358&lt;&gt;"",FT!B358*100,"")</f>
        <v/>
      </c>
      <c r="I358" s="50" t="str">
        <f t="shared" si="37"/>
        <v/>
      </c>
      <c r="J358" t="str">
        <f>IF(FT!B358&lt;&gt;"",FT!E358,"")</f>
        <v/>
      </c>
      <c r="K358" t="str">
        <f>IF(FT!B358&lt;&gt;"",IF(FT!C358&lt;&gt;"",FT!C358,F358/$M$3*$M$4),"")</f>
        <v/>
      </c>
      <c r="Y358" s="75" t="str">
        <f t="shared" si="38"/>
        <v/>
      </c>
    </row>
    <row r="359" spans="6:25">
      <c r="F359">
        <f t="shared" si="39"/>
        <v>357</v>
      </c>
      <c r="G359" s="50" t="str">
        <f>IF(FT!A359&lt;&gt;"",FT!A359*10,"")</f>
        <v/>
      </c>
      <c r="H359" s="50" t="str">
        <f>IF(FT!B359&lt;&gt;"",FT!B359*100,"")</f>
        <v/>
      </c>
      <c r="I359" s="50" t="str">
        <f t="shared" si="37"/>
        <v/>
      </c>
      <c r="J359" t="str">
        <f>IF(FT!B359&lt;&gt;"",FT!E359,"")</f>
        <v/>
      </c>
      <c r="K359" t="str">
        <f>IF(FT!B359&lt;&gt;"",IF(FT!C359&lt;&gt;"",FT!C359,F359/$M$3*$M$4),"")</f>
        <v/>
      </c>
      <c r="Y359" s="75" t="str">
        <f t="shared" si="38"/>
        <v/>
      </c>
    </row>
    <row r="360" spans="6:25">
      <c r="F360">
        <f t="shared" si="39"/>
        <v>358</v>
      </c>
      <c r="G360" s="50" t="str">
        <f>IF(FT!A360&lt;&gt;"",FT!A360*10,"")</f>
        <v/>
      </c>
      <c r="H360" s="50" t="str">
        <f>IF(FT!B360&lt;&gt;"",FT!B360*100,"")</f>
        <v/>
      </c>
      <c r="I360" s="50" t="str">
        <f t="shared" si="37"/>
        <v/>
      </c>
      <c r="J360" t="str">
        <f>IF(FT!B360&lt;&gt;"",FT!E360,"")</f>
        <v/>
      </c>
      <c r="K360" t="str">
        <f>IF(FT!B360&lt;&gt;"",IF(FT!C360&lt;&gt;"",FT!C360,F360/$M$3*$M$4),"")</f>
        <v/>
      </c>
      <c r="Y360" s="75" t="str">
        <f t="shared" si="38"/>
        <v/>
      </c>
    </row>
    <row r="361" spans="6:25">
      <c r="F361">
        <f t="shared" si="39"/>
        <v>359</v>
      </c>
      <c r="G361" s="50" t="str">
        <f>IF(FT!A361&lt;&gt;"",FT!A361*10,"")</f>
        <v/>
      </c>
      <c r="H361" s="50" t="str">
        <f>IF(FT!B361&lt;&gt;"",FT!B361*100,"")</f>
        <v/>
      </c>
      <c r="I361" s="50" t="str">
        <f t="shared" si="37"/>
        <v/>
      </c>
      <c r="J361" t="str">
        <f>IF(FT!B361&lt;&gt;"",FT!E361,"")</f>
        <v/>
      </c>
      <c r="K361" t="str">
        <f>IF(FT!B361&lt;&gt;"",IF(FT!C361&lt;&gt;"",FT!C361,F361/$M$3*$M$4),"")</f>
        <v/>
      </c>
      <c r="Y361" s="75" t="str">
        <f t="shared" si="38"/>
        <v/>
      </c>
    </row>
    <row r="362" spans="6:25">
      <c r="F362">
        <f t="shared" si="39"/>
        <v>360</v>
      </c>
      <c r="G362" s="50" t="str">
        <f>IF(FT!A362&lt;&gt;"",FT!A362*10,"")</f>
        <v/>
      </c>
      <c r="H362" s="50" t="str">
        <f>IF(FT!B362&lt;&gt;"",FT!B362*100,"")</f>
        <v/>
      </c>
      <c r="I362" s="50" t="str">
        <f t="shared" si="37"/>
        <v/>
      </c>
      <c r="J362" t="str">
        <f>IF(FT!B362&lt;&gt;"",FT!E362,"")</f>
        <v/>
      </c>
      <c r="K362" t="str">
        <f>IF(FT!B362&lt;&gt;"",IF(FT!C362&lt;&gt;"",FT!C362,F362/$M$3*$M$4),"")</f>
        <v/>
      </c>
      <c r="Y362" s="75" t="str">
        <f t="shared" si="38"/>
        <v/>
      </c>
    </row>
    <row r="363" spans="6:25">
      <c r="F363">
        <f t="shared" si="39"/>
        <v>361</v>
      </c>
      <c r="G363" s="50" t="str">
        <f>IF(FT!A363&lt;&gt;"",FT!A363*10,"")</f>
        <v/>
      </c>
      <c r="H363" s="50" t="str">
        <f>IF(FT!B363&lt;&gt;"",FT!B363*100,"")</f>
        <v/>
      </c>
      <c r="I363" s="50" t="str">
        <f t="shared" si="37"/>
        <v/>
      </c>
      <c r="J363" t="str">
        <f>IF(FT!B363&lt;&gt;"",FT!E363,"")</f>
        <v/>
      </c>
      <c r="K363" t="str">
        <f>IF(FT!B363&lt;&gt;"",IF(FT!C363&lt;&gt;"",FT!C363,F363/$M$3*$M$4),"")</f>
        <v/>
      </c>
      <c r="Y363" s="75" t="str">
        <f t="shared" si="38"/>
        <v/>
      </c>
    </row>
    <row r="364" spans="6:25">
      <c r="F364">
        <f t="shared" si="39"/>
        <v>362</v>
      </c>
      <c r="G364" s="50" t="str">
        <f>IF(FT!A364&lt;&gt;"",FT!A364*10,"")</f>
        <v/>
      </c>
      <c r="H364" s="50" t="str">
        <f>IF(FT!B364&lt;&gt;"",FT!B364*100,"")</f>
        <v/>
      </c>
      <c r="I364" s="50" t="str">
        <f t="shared" si="37"/>
        <v/>
      </c>
      <c r="J364" t="str">
        <f>IF(FT!B364&lt;&gt;"",FT!E364,"")</f>
        <v/>
      </c>
      <c r="K364" t="str">
        <f>IF(FT!B364&lt;&gt;"",IF(FT!C364&lt;&gt;"",FT!C364,F364/$M$3*$M$4),"")</f>
        <v/>
      </c>
      <c r="Y364" s="75" t="str">
        <f t="shared" si="38"/>
        <v/>
      </c>
    </row>
    <row r="365" spans="6:25">
      <c r="F365">
        <f t="shared" si="39"/>
        <v>363</v>
      </c>
      <c r="G365" s="50" t="str">
        <f>IF(FT!A365&lt;&gt;"",FT!A365*10,"")</f>
        <v/>
      </c>
      <c r="H365" s="50" t="str">
        <f>IF(FT!B365&lt;&gt;"",FT!B365*100,"")</f>
        <v/>
      </c>
      <c r="I365" s="50" t="str">
        <f t="shared" si="37"/>
        <v/>
      </c>
      <c r="J365" t="str">
        <f>IF(FT!B365&lt;&gt;"",FT!E365,"")</f>
        <v/>
      </c>
      <c r="K365" t="str">
        <f>IF(FT!B365&lt;&gt;"",IF(FT!C365&lt;&gt;"",FT!C365,F365/$M$3*$M$4),"")</f>
        <v/>
      </c>
      <c r="Y365" s="75" t="str">
        <f t="shared" si="38"/>
        <v/>
      </c>
    </row>
    <row r="366" spans="6:25">
      <c r="F366">
        <f t="shared" si="39"/>
        <v>364</v>
      </c>
      <c r="G366" s="50" t="str">
        <f>IF(FT!A366&lt;&gt;"",FT!A366*10,"")</f>
        <v/>
      </c>
      <c r="H366" s="50" t="str">
        <f>IF(FT!B366&lt;&gt;"",FT!B366*100,"")</f>
        <v/>
      </c>
      <c r="I366" s="50" t="str">
        <f t="shared" si="37"/>
        <v/>
      </c>
      <c r="J366" t="str">
        <f>IF(FT!B366&lt;&gt;"",FT!E366,"")</f>
        <v/>
      </c>
      <c r="K366" t="str">
        <f>IF(FT!B366&lt;&gt;"",IF(FT!C366&lt;&gt;"",FT!C366,F366/$M$3*$M$4),"")</f>
        <v/>
      </c>
      <c r="Y366" s="75" t="str">
        <f t="shared" si="38"/>
        <v/>
      </c>
    </row>
    <row r="367" spans="6:25">
      <c r="F367">
        <f t="shared" si="39"/>
        <v>365</v>
      </c>
      <c r="G367" s="50" t="str">
        <f>IF(FT!A367&lt;&gt;"",FT!A367*10,"")</f>
        <v/>
      </c>
      <c r="H367" s="50" t="str">
        <f>IF(FT!B367&lt;&gt;"",FT!B367*100,"")</f>
        <v/>
      </c>
      <c r="I367" s="50" t="str">
        <f t="shared" si="37"/>
        <v/>
      </c>
      <c r="J367" t="str">
        <f>IF(FT!B367&lt;&gt;"",FT!E367,"")</f>
        <v/>
      </c>
      <c r="K367" t="str">
        <f>IF(FT!B367&lt;&gt;"",IF(FT!C367&lt;&gt;"",FT!C367,F367/$M$3*$M$4),"")</f>
        <v/>
      </c>
      <c r="Y367" s="75" t="str">
        <f t="shared" si="38"/>
        <v/>
      </c>
    </row>
    <row r="368" spans="6:25">
      <c r="F368">
        <f t="shared" si="39"/>
        <v>366</v>
      </c>
      <c r="G368" s="50" t="str">
        <f>IF(FT!A368&lt;&gt;"",FT!A368*10,"")</f>
        <v/>
      </c>
      <c r="H368" s="50" t="str">
        <f>IF(FT!B368&lt;&gt;"",FT!B368*100,"")</f>
        <v/>
      </c>
      <c r="I368" s="50" t="str">
        <f t="shared" si="37"/>
        <v/>
      </c>
      <c r="J368" t="str">
        <f>IF(FT!B368&lt;&gt;"",FT!E368,"")</f>
        <v/>
      </c>
      <c r="K368" t="str">
        <f>IF(FT!B368&lt;&gt;"",IF(FT!C368&lt;&gt;"",FT!C368,F368/$M$3*$M$4),"")</f>
        <v/>
      </c>
      <c r="Y368" s="75" t="str">
        <f t="shared" si="38"/>
        <v/>
      </c>
    </row>
    <row r="369" spans="6:25">
      <c r="F369">
        <f t="shared" si="39"/>
        <v>367</v>
      </c>
      <c r="G369" s="50" t="str">
        <f>IF(FT!A369&lt;&gt;"",FT!A369*10,"")</f>
        <v/>
      </c>
      <c r="H369" s="50" t="str">
        <f>IF(FT!B369&lt;&gt;"",FT!B369*100,"")</f>
        <v/>
      </c>
      <c r="I369" s="50" t="str">
        <f t="shared" si="37"/>
        <v/>
      </c>
      <c r="J369" t="str">
        <f>IF(FT!B369&lt;&gt;"",FT!E369,"")</f>
        <v/>
      </c>
      <c r="K369" t="str">
        <f>IF(FT!B369&lt;&gt;"",IF(FT!C369&lt;&gt;"",FT!C369,F369/$M$3*$M$4),"")</f>
        <v/>
      </c>
      <c r="Y369" s="75" t="str">
        <f t="shared" si="38"/>
        <v/>
      </c>
    </row>
    <row r="370" spans="6:25">
      <c r="F370">
        <f t="shared" si="39"/>
        <v>368</v>
      </c>
      <c r="G370" s="50" t="str">
        <f>IF(FT!A370&lt;&gt;"",FT!A370*10,"")</f>
        <v/>
      </c>
      <c r="H370" s="50" t="str">
        <f>IF(FT!B370&lt;&gt;"",FT!B370*100,"")</f>
        <v/>
      </c>
      <c r="I370" s="50" t="str">
        <f t="shared" si="37"/>
        <v/>
      </c>
      <c r="J370" t="str">
        <f>IF(FT!B370&lt;&gt;"",FT!E370,"")</f>
        <v/>
      </c>
      <c r="K370" t="str">
        <f>IF(FT!B370&lt;&gt;"",IF(FT!C370&lt;&gt;"",FT!C370,F370/$M$3*$M$4),"")</f>
        <v/>
      </c>
      <c r="Y370" s="75" t="str">
        <f t="shared" si="38"/>
        <v/>
      </c>
    </row>
    <row r="371" spans="6:25">
      <c r="F371">
        <f t="shared" si="39"/>
        <v>369</v>
      </c>
      <c r="G371" s="50" t="str">
        <f>IF(FT!A371&lt;&gt;"",FT!A371*10,"")</f>
        <v/>
      </c>
      <c r="H371" s="50" t="str">
        <f>IF(FT!B371&lt;&gt;"",FT!B371*100,"")</f>
        <v/>
      </c>
      <c r="I371" s="50" t="str">
        <f t="shared" si="37"/>
        <v/>
      </c>
      <c r="J371" t="str">
        <f>IF(FT!B371&lt;&gt;"",FT!E371,"")</f>
        <v/>
      </c>
      <c r="K371" t="str">
        <f>IF(FT!B371&lt;&gt;"",IF(FT!C371&lt;&gt;"",FT!C371,F371/$M$3*$M$4),"")</f>
        <v/>
      </c>
      <c r="Y371" s="75" t="str">
        <f t="shared" si="38"/>
        <v/>
      </c>
    </row>
    <row r="372" spans="6:25">
      <c r="F372">
        <f t="shared" si="39"/>
        <v>370</v>
      </c>
      <c r="G372" s="50" t="str">
        <f>IF(FT!A372&lt;&gt;"",FT!A372*10,"")</f>
        <v/>
      </c>
      <c r="H372" s="50" t="str">
        <f>IF(FT!B372&lt;&gt;"",FT!B372*100,"")</f>
        <v/>
      </c>
      <c r="I372" s="50" t="str">
        <f t="shared" si="37"/>
        <v/>
      </c>
      <c r="J372" t="str">
        <f>IF(FT!B372&lt;&gt;"",FT!E372,"")</f>
        <v/>
      </c>
      <c r="K372" t="str">
        <f>IF(FT!B372&lt;&gt;"",IF(FT!C372&lt;&gt;"",FT!C372,F372/$M$3*$M$4),"")</f>
        <v/>
      </c>
      <c r="Y372" s="75" t="str">
        <f t="shared" si="38"/>
        <v/>
      </c>
    </row>
    <row r="373" spans="6:25">
      <c r="F373">
        <f t="shared" si="39"/>
        <v>371</v>
      </c>
      <c r="G373" s="50" t="str">
        <f>IF(FT!A373&lt;&gt;"",FT!A373*10,"")</f>
        <v/>
      </c>
      <c r="H373" s="50" t="str">
        <f>IF(FT!B373&lt;&gt;"",FT!B373*100,"")</f>
        <v/>
      </c>
      <c r="I373" s="50" t="str">
        <f t="shared" si="37"/>
        <v/>
      </c>
      <c r="J373" t="str">
        <f>IF(FT!B373&lt;&gt;"",FT!E373,"")</f>
        <v/>
      </c>
      <c r="K373" t="str">
        <f>IF(FT!B373&lt;&gt;"",IF(FT!C373&lt;&gt;"",FT!C373,F373/$M$3*$M$4),"")</f>
        <v/>
      </c>
      <c r="Y373" s="75" t="str">
        <f t="shared" si="38"/>
        <v/>
      </c>
    </row>
    <row r="374" spans="6:25">
      <c r="F374">
        <f t="shared" si="39"/>
        <v>372</v>
      </c>
      <c r="G374" s="50" t="str">
        <f>IF(FT!A374&lt;&gt;"",FT!A374*10,"")</f>
        <v/>
      </c>
      <c r="H374" s="50" t="str">
        <f>IF(FT!B374&lt;&gt;"",FT!B374*100,"")</f>
        <v/>
      </c>
      <c r="I374" s="50" t="str">
        <f t="shared" si="37"/>
        <v/>
      </c>
      <c r="J374" t="str">
        <f>IF(FT!B374&lt;&gt;"",FT!E374,"")</f>
        <v/>
      </c>
      <c r="K374" t="str">
        <f>IF(FT!B374&lt;&gt;"",IF(FT!C374&lt;&gt;"",FT!C374,F374/$M$3*$M$4),"")</f>
        <v/>
      </c>
      <c r="Y374" s="75" t="str">
        <f t="shared" si="38"/>
        <v/>
      </c>
    </row>
    <row r="375" spans="6:25">
      <c r="F375">
        <f t="shared" si="39"/>
        <v>373</v>
      </c>
      <c r="G375" s="50" t="str">
        <f>IF(FT!A375&lt;&gt;"",FT!A375*10,"")</f>
        <v/>
      </c>
      <c r="H375" s="50" t="str">
        <f>IF(FT!B375&lt;&gt;"",FT!B375*100,"")</f>
        <v/>
      </c>
      <c r="I375" s="50" t="str">
        <f t="shared" si="37"/>
        <v/>
      </c>
      <c r="J375" t="str">
        <f>IF(FT!B375&lt;&gt;"",FT!E375,"")</f>
        <v/>
      </c>
      <c r="K375" t="str">
        <f>IF(FT!B375&lt;&gt;"",IF(FT!C375&lt;&gt;"",FT!C375,F375/$M$3*$M$4),"")</f>
        <v/>
      </c>
      <c r="Y375" s="75" t="str">
        <f t="shared" si="38"/>
        <v/>
      </c>
    </row>
    <row r="376" spans="6:25">
      <c r="F376">
        <f t="shared" si="39"/>
        <v>374</v>
      </c>
      <c r="G376" s="50" t="str">
        <f>IF(FT!A376&lt;&gt;"",FT!A376*10,"")</f>
        <v/>
      </c>
      <c r="H376" s="50" t="str">
        <f>IF(FT!B376&lt;&gt;"",FT!B376*100,"")</f>
        <v/>
      </c>
      <c r="I376" s="50" t="str">
        <f t="shared" si="37"/>
        <v/>
      </c>
      <c r="J376" t="str">
        <f>IF(FT!B376&lt;&gt;"",FT!E376,"")</f>
        <v/>
      </c>
      <c r="K376" t="str">
        <f>IF(FT!B376&lt;&gt;"",IF(FT!C376&lt;&gt;"",FT!C376,F376/$M$3*$M$4),"")</f>
        <v/>
      </c>
      <c r="Y376" s="75" t="str">
        <f t="shared" si="38"/>
        <v/>
      </c>
    </row>
    <row r="377" spans="6:25">
      <c r="F377">
        <f t="shared" si="39"/>
        <v>375</v>
      </c>
      <c r="G377" s="50" t="str">
        <f>IF(FT!A377&lt;&gt;"",FT!A377*10,"")</f>
        <v/>
      </c>
      <c r="H377" s="50" t="str">
        <f>IF(FT!B377&lt;&gt;"",FT!B377*100,"")</f>
        <v/>
      </c>
      <c r="I377" s="50" t="str">
        <f t="shared" si="37"/>
        <v/>
      </c>
      <c r="J377" t="str">
        <f>IF(FT!B377&lt;&gt;"",FT!E377,"")</f>
        <v/>
      </c>
      <c r="K377" t="str">
        <f>IF(FT!B377&lt;&gt;"",IF(FT!C377&lt;&gt;"",FT!C377,F377/$M$3*$M$4),"")</f>
        <v/>
      </c>
      <c r="Y377" s="75" t="str">
        <f t="shared" si="38"/>
        <v/>
      </c>
    </row>
    <row r="378" spans="6:25">
      <c r="F378">
        <f t="shared" si="39"/>
        <v>376</v>
      </c>
      <c r="G378" s="50" t="str">
        <f>IF(FT!A378&lt;&gt;"",FT!A378*10,"")</f>
        <v/>
      </c>
      <c r="H378" s="50" t="str">
        <f>IF(FT!B378&lt;&gt;"",FT!B378*100,"")</f>
        <v/>
      </c>
      <c r="I378" s="50" t="str">
        <f t="shared" si="37"/>
        <v/>
      </c>
      <c r="J378" t="str">
        <f>IF(FT!B378&lt;&gt;"",FT!E378,"")</f>
        <v/>
      </c>
      <c r="K378" t="str">
        <f>IF(FT!B378&lt;&gt;"",IF(FT!C378&lt;&gt;"",FT!C378,F378/$M$3*$M$4),"")</f>
        <v/>
      </c>
      <c r="Y378" s="75" t="str">
        <f t="shared" si="38"/>
        <v/>
      </c>
    </row>
    <row r="379" spans="6:25">
      <c r="F379">
        <f t="shared" si="39"/>
        <v>377</v>
      </c>
      <c r="G379" s="50" t="str">
        <f>IF(FT!A379&lt;&gt;"",FT!A379*10,"")</f>
        <v/>
      </c>
      <c r="H379" s="50" t="str">
        <f>IF(FT!B379&lt;&gt;"",FT!B379*100,"")</f>
        <v/>
      </c>
      <c r="I379" s="50" t="str">
        <f t="shared" si="37"/>
        <v/>
      </c>
      <c r="J379" t="str">
        <f>IF(FT!B379&lt;&gt;"",FT!E379,"")</f>
        <v/>
      </c>
      <c r="K379" t="str">
        <f>IF(FT!B379&lt;&gt;"",IF(FT!C379&lt;&gt;"",FT!C379,F379/$M$3*$M$4),"")</f>
        <v/>
      </c>
      <c r="Y379" s="75" t="str">
        <f t="shared" si="38"/>
        <v/>
      </c>
    </row>
    <row r="380" spans="6:25">
      <c r="F380">
        <f t="shared" si="39"/>
        <v>378</v>
      </c>
      <c r="G380" s="50" t="str">
        <f>IF(FT!A380&lt;&gt;"",FT!A380*10,"")</f>
        <v/>
      </c>
      <c r="H380" s="50" t="str">
        <f>IF(FT!B380&lt;&gt;"",FT!B380*100,"")</f>
        <v/>
      </c>
      <c r="I380" s="50" t="str">
        <f t="shared" si="37"/>
        <v/>
      </c>
      <c r="J380" t="str">
        <f>IF(FT!B380&lt;&gt;"",FT!E380,"")</f>
        <v/>
      </c>
      <c r="K380" t="str">
        <f>IF(FT!B380&lt;&gt;"",IF(FT!C380&lt;&gt;"",FT!C380,F380/$M$3*$M$4),"")</f>
        <v/>
      </c>
      <c r="Y380" s="75" t="str">
        <f t="shared" si="38"/>
        <v/>
      </c>
    </row>
    <row r="381" spans="6:25">
      <c r="F381">
        <f t="shared" si="39"/>
        <v>379</v>
      </c>
      <c r="G381" s="50" t="str">
        <f>IF(FT!A381&lt;&gt;"",FT!A381*10,"")</f>
        <v/>
      </c>
      <c r="H381" s="50" t="str">
        <f>IF(FT!B381&lt;&gt;"",FT!B381*100,"")</f>
        <v/>
      </c>
      <c r="I381" s="50" t="str">
        <f t="shared" si="37"/>
        <v/>
      </c>
      <c r="J381" t="str">
        <f>IF(FT!B381&lt;&gt;"",FT!E381,"")</f>
        <v/>
      </c>
      <c r="K381" t="str">
        <f>IF(FT!B381&lt;&gt;"",IF(FT!C381&lt;&gt;"",FT!C381,F381/$M$3*$M$4),"")</f>
        <v/>
      </c>
      <c r="Y381" s="75" t="str">
        <f t="shared" si="38"/>
        <v/>
      </c>
    </row>
    <row r="382" spans="6:25">
      <c r="F382">
        <f t="shared" si="39"/>
        <v>380</v>
      </c>
      <c r="G382" s="50" t="str">
        <f>IF(FT!A382&lt;&gt;"",FT!A382*10,"")</f>
        <v/>
      </c>
      <c r="H382" s="50" t="str">
        <f>IF(FT!B382&lt;&gt;"",FT!B382*100,"")</f>
        <v/>
      </c>
      <c r="I382" s="50" t="str">
        <f t="shared" si="37"/>
        <v/>
      </c>
      <c r="J382" t="str">
        <f>IF(FT!B382&lt;&gt;"",FT!E382,"")</f>
        <v/>
      </c>
      <c r="K382" t="str">
        <f>IF(FT!B382&lt;&gt;"",IF(FT!C382&lt;&gt;"",FT!C382,F382/$M$3*$M$4),"")</f>
        <v/>
      </c>
      <c r="Y382" s="75" t="str">
        <f t="shared" si="38"/>
        <v/>
      </c>
    </row>
    <row r="383" spans="6:25">
      <c r="F383">
        <f t="shared" si="39"/>
        <v>381</v>
      </c>
      <c r="G383" s="50" t="str">
        <f>IF(FT!A383&lt;&gt;"",FT!A383*10,"")</f>
        <v/>
      </c>
      <c r="H383" s="50" t="str">
        <f>IF(FT!B383&lt;&gt;"",FT!B383*100,"")</f>
        <v/>
      </c>
      <c r="I383" s="50" t="str">
        <f t="shared" si="37"/>
        <v/>
      </c>
      <c r="J383" t="str">
        <f>IF(FT!B383&lt;&gt;"",FT!E383,"")</f>
        <v/>
      </c>
      <c r="K383" t="str">
        <f>IF(FT!B383&lt;&gt;"",IF(FT!C383&lt;&gt;"",FT!C383,F383/$M$3*$M$4),"")</f>
        <v/>
      </c>
      <c r="Y383" s="75" t="str">
        <f t="shared" si="38"/>
        <v/>
      </c>
    </row>
    <row r="384" spans="6:25">
      <c r="F384">
        <f t="shared" si="39"/>
        <v>382</v>
      </c>
      <c r="G384" s="50" t="str">
        <f>IF(FT!A384&lt;&gt;"",FT!A384*10,"")</f>
        <v/>
      </c>
      <c r="H384" s="50" t="str">
        <f>IF(FT!B384&lt;&gt;"",FT!B384*100,"")</f>
        <v/>
      </c>
      <c r="I384" s="50" t="str">
        <f t="shared" si="37"/>
        <v/>
      </c>
      <c r="J384" t="str">
        <f>IF(FT!B384&lt;&gt;"",FT!E384,"")</f>
        <v/>
      </c>
      <c r="K384" t="str">
        <f>IF(FT!B384&lt;&gt;"",IF(FT!C384&lt;&gt;"",FT!C384,F384/$M$3*$M$4),"")</f>
        <v/>
      </c>
      <c r="Y384" s="75" t="str">
        <f t="shared" si="38"/>
        <v/>
      </c>
    </row>
    <row r="385" spans="6:25">
      <c r="F385">
        <f t="shared" si="39"/>
        <v>383</v>
      </c>
      <c r="G385" s="50" t="str">
        <f>IF(FT!A385&lt;&gt;"",FT!A385*10,"")</f>
        <v/>
      </c>
      <c r="H385" s="50" t="str">
        <f>IF(FT!B385&lt;&gt;"",FT!B385*100,"")</f>
        <v/>
      </c>
      <c r="I385" s="50" t="str">
        <f t="shared" si="37"/>
        <v/>
      </c>
      <c r="J385" t="str">
        <f>IF(FT!B385&lt;&gt;"",FT!E385,"")</f>
        <v/>
      </c>
      <c r="K385" t="str">
        <f>IF(FT!B385&lt;&gt;"",IF(FT!C385&lt;&gt;"",FT!C385,F385/$M$3*$M$4),"")</f>
        <v/>
      </c>
      <c r="Y385" s="75" t="str">
        <f t="shared" si="38"/>
        <v/>
      </c>
    </row>
    <row r="386" spans="6:25">
      <c r="F386">
        <f t="shared" si="39"/>
        <v>384</v>
      </c>
      <c r="G386" s="50" t="str">
        <f>IF(FT!A386&lt;&gt;"",FT!A386*10,"")</f>
        <v/>
      </c>
      <c r="H386" s="50" t="str">
        <f>IF(FT!B386&lt;&gt;"",FT!B386*100,"")</f>
        <v/>
      </c>
      <c r="I386" s="50" t="str">
        <f t="shared" si="37"/>
        <v/>
      </c>
      <c r="J386" t="str">
        <f>IF(FT!B386&lt;&gt;"",FT!E386,"")</f>
        <v/>
      </c>
      <c r="K386" t="str">
        <f>IF(FT!B386&lt;&gt;"",IF(FT!C386&lt;&gt;"",FT!C386,F386/$M$3*$M$4),"")</f>
        <v/>
      </c>
      <c r="Y386" s="75" t="str">
        <f t="shared" si="38"/>
        <v/>
      </c>
    </row>
    <row r="387" spans="6:25">
      <c r="F387">
        <f t="shared" si="39"/>
        <v>385</v>
      </c>
      <c r="G387" s="50" t="str">
        <f>IF(FT!A387&lt;&gt;"",FT!A387*10,"")</f>
        <v/>
      </c>
      <c r="H387" s="50" t="str">
        <f>IF(FT!B387&lt;&gt;"",FT!B387*100,"")</f>
        <v/>
      </c>
      <c r="I387" s="50" t="str">
        <f t="shared" ref="I387:I450" si="40">(IF(G387&lt;&gt;"",1,""))</f>
        <v/>
      </c>
      <c r="J387" t="str">
        <f>IF(FT!B387&lt;&gt;"",FT!E387,"")</f>
        <v/>
      </c>
      <c r="K387" t="str">
        <f>IF(FT!B387&lt;&gt;"",IF(FT!C387&lt;&gt;"",FT!C387,F387/$M$3*$M$4),"")</f>
        <v/>
      </c>
      <c r="Y387" s="75" t="str">
        <f t="shared" ref="Y387:Y450" si="41">IF(I387=1,H387/G387,"")</f>
        <v/>
      </c>
    </row>
    <row r="388" spans="6:25">
      <c r="F388">
        <f t="shared" ref="F388:F451" si="42">F387+1</f>
        <v>386</v>
      </c>
      <c r="G388" s="50" t="str">
        <f>IF(FT!A388&lt;&gt;"",FT!A388*10,"")</f>
        <v/>
      </c>
      <c r="H388" s="50" t="str">
        <f>IF(FT!B388&lt;&gt;"",FT!B388*100,"")</f>
        <v/>
      </c>
      <c r="I388" s="50" t="str">
        <f t="shared" si="40"/>
        <v/>
      </c>
      <c r="J388" t="str">
        <f>IF(FT!B388&lt;&gt;"",FT!E388,"")</f>
        <v/>
      </c>
      <c r="K388" t="str">
        <f>IF(FT!B388&lt;&gt;"",IF(FT!C388&lt;&gt;"",FT!C388,F388/$M$3*$M$4),"")</f>
        <v/>
      </c>
      <c r="Y388" s="75" t="str">
        <f t="shared" si="41"/>
        <v/>
      </c>
    </row>
    <row r="389" spans="6:25">
      <c r="F389">
        <f t="shared" si="42"/>
        <v>387</v>
      </c>
      <c r="G389" s="50" t="str">
        <f>IF(FT!A389&lt;&gt;"",FT!A389*10,"")</f>
        <v/>
      </c>
      <c r="H389" s="50" t="str">
        <f>IF(FT!B389&lt;&gt;"",FT!B389*100,"")</f>
        <v/>
      </c>
      <c r="I389" s="50" t="str">
        <f t="shared" si="40"/>
        <v/>
      </c>
      <c r="J389" t="str">
        <f>IF(FT!B389&lt;&gt;"",FT!E389,"")</f>
        <v/>
      </c>
      <c r="K389" t="str">
        <f>IF(FT!B389&lt;&gt;"",IF(FT!C389&lt;&gt;"",FT!C389,F389/$M$3*$M$4),"")</f>
        <v/>
      </c>
      <c r="Y389" s="75" t="str">
        <f t="shared" si="41"/>
        <v/>
      </c>
    </row>
    <row r="390" spans="6:25">
      <c r="F390">
        <f t="shared" si="42"/>
        <v>388</v>
      </c>
      <c r="G390" s="50" t="str">
        <f>IF(FT!A390&lt;&gt;"",FT!A390*10,"")</f>
        <v/>
      </c>
      <c r="H390" s="50" t="str">
        <f>IF(FT!B390&lt;&gt;"",FT!B390*100,"")</f>
        <v/>
      </c>
      <c r="I390" s="50" t="str">
        <f t="shared" si="40"/>
        <v/>
      </c>
      <c r="J390" t="str">
        <f>IF(FT!B390&lt;&gt;"",FT!E390,"")</f>
        <v/>
      </c>
      <c r="K390" t="str">
        <f>IF(FT!B390&lt;&gt;"",IF(FT!C390&lt;&gt;"",FT!C390,F390/$M$3*$M$4),"")</f>
        <v/>
      </c>
      <c r="Y390" s="75" t="str">
        <f t="shared" si="41"/>
        <v/>
      </c>
    </row>
    <row r="391" spans="6:25">
      <c r="F391">
        <f t="shared" si="42"/>
        <v>389</v>
      </c>
      <c r="G391" s="50" t="str">
        <f>IF(FT!A391&lt;&gt;"",FT!A391*10,"")</f>
        <v/>
      </c>
      <c r="H391" s="50" t="str">
        <f>IF(FT!B391&lt;&gt;"",FT!B391*100,"")</f>
        <v/>
      </c>
      <c r="I391" s="50" t="str">
        <f t="shared" si="40"/>
        <v/>
      </c>
      <c r="J391" t="str">
        <f>IF(FT!B391&lt;&gt;"",FT!E391,"")</f>
        <v/>
      </c>
      <c r="K391" t="str">
        <f>IF(FT!B391&lt;&gt;"",IF(FT!C391&lt;&gt;"",FT!C391,F391/$M$3*$M$4),"")</f>
        <v/>
      </c>
      <c r="Y391" s="75" t="str">
        <f t="shared" si="41"/>
        <v/>
      </c>
    </row>
    <row r="392" spans="6:25">
      <c r="F392">
        <f t="shared" si="42"/>
        <v>390</v>
      </c>
      <c r="G392" s="50" t="str">
        <f>IF(FT!A392&lt;&gt;"",FT!A392*10,"")</f>
        <v/>
      </c>
      <c r="H392" s="50" t="str">
        <f>IF(FT!B392&lt;&gt;"",FT!B392*100,"")</f>
        <v/>
      </c>
      <c r="I392" s="50" t="str">
        <f t="shared" si="40"/>
        <v/>
      </c>
      <c r="J392" t="str">
        <f>IF(FT!B392&lt;&gt;"",FT!E392,"")</f>
        <v/>
      </c>
      <c r="K392" t="str">
        <f>IF(FT!B392&lt;&gt;"",IF(FT!C392&lt;&gt;"",FT!C392,F392/$M$3*$M$4),"")</f>
        <v/>
      </c>
      <c r="Y392" s="75" t="str">
        <f t="shared" si="41"/>
        <v/>
      </c>
    </row>
    <row r="393" spans="6:25">
      <c r="F393">
        <f t="shared" si="42"/>
        <v>391</v>
      </c>
      <c r="G393" s="50" t="str">
        <f>IF(FT!A393&lt;&gt;"",FT!A393*10,"")</f>
        <v/>
      </c>
      <c r="H393" s="50" t="str">
        <f>IF(FT!B393&lt;&gt;"",FT!B393*100,"")</f>
        <v/>
      </c>
      <c r="I393" s="50" t="str">
        <f t="shared" si="40"/>
        <v/>
      </c>
      <c r="J393" t="str">
        <f>IF(FT!B393&lt;&gt;"",FT!E393,"")</f>
        <v/>
      </c>
      <c r="K393" t="str">
        <f>IF(FT!B393&lt;&gt;"",IF(FT!C393&lt;&gt;"",FT!C393,F393/$M$3*$M$4),"")</f>
        <v/>
      </c>
      <c r="Y393" s="75" t="str">
        <f t="shared" si="41"/>
        <v/>
      </c>
    </row>
    <row r="394" spans="6:25">
      <c r="F394">
        <f t="shared" si="42"/>
        <v>392</v>
      </c>
      <c r="G394" s="50" t="str">
        <f>IF(FT!A394&lt;&gt;"",FT!A394*10,"")</f>
        <v/>
      </c>
      <c r="H394" s="50" t="str">
        <f>IF(FT!B394&lt;&gt;"",FT!B394*100,"")</f>
        <v/>
      </c>
      <c r="I394" s="50" t="str">
        <f t="shared" si="40"/>
        <v/>
      </c>
      <c r="J394" t="str">
        <f>IF(FT!B394&lt;&gt;"",FT!E394,"")</f>
        <v/>
      </c>
      <c r="K394" t="str">
        <f>IF(FT!B394&lt;&gt;"",IF(FT!C394&lt;&gt;"",FT!C394,F394/$M$3*$M$4),"")</f>
        <v/>
      </c>
      <c r="Y394" s="75" t="str">
        <f t="shared" si="41"/>
        <v/>
      </c>
    </row>
    <row r="395" spans="6:25">
      <c r="F395">
        <f t="shared" si="42"/>
        <v>393</v>
      </c>
      <c r="G395" s="50" t="str">
        <f>IF(FT!A395&lt;&gt;"",FT!A395*10,"")</f>
        <v/>
      </c>
      <c r="H395" s="50" t="str">
        <f>IF(FT!B395&lt;&gt;"",FT!B395*100,"")</f>
        <v/>
      </c>
      <c r="I395" s="50" t="str">
        <f t="shared" si="40"/>
        <v/>
      </c>
      <c r="J395" t="str">
        <f>IF(FT!B395&lt;&gt;"",FT!E395,"")</f>
        <v/>
      </c>
      <c r="K395" t="str">
        <f>IF(FT!B395&lt;&gt;"",IF(FT!C395&lt;&gt;"",FT!C395,F395/$M$3*$M$4),"")</f>
        <v/>
      </c>
      <c r="Y395" s="75" t="str">
        <f t="shared" si="41"/>
        <v/>
      </c>
    </row>
    <row r="396" spans="6:25">
      <c r="F396">
        <f t="shared" si="42"/>
        <v>394</v>
      </c>
      <c r="G396" s="50" t="str">
        <f>IF(FT!A396&lt;&gt;"",FT!A396*10,"")</f>
        <v/>
      </c>
      <c r="H396" s="50" t="str">
        <f>IF(FT!B396&lt;&gt;"",FT!B396*100,"")</f>
        <v/>
      </c>
      <c r="I396" s="50" t="str">
        <f t="shared" si="40"/>
        <v/>
      </c>
      <c r="J396" t="str">
        <f>IF(FT!B396&lt;&gt;"",FT!E396,"")</f>
        <v/>
      </c>
      <c r="K396" t="str">
        <f>IF(FT!B396&lt;&gt;"",IF(FT!C396&lt;&gt;"",FT!C396,F396/$M$3*$M$4),"")</f>
        <v/>
      </c>
      <c r="Y396" s="75" t="str">
        <f t="shared" si="41"/>
        <v/>
      </c>
    </row>
    <row r="397" spans="6:25">
      <c r="F397">
        <f t="shared" si="42"/>
        <v>395</v>
      </c>
      <c r="G397" s="50" t="str">
        <f>IF(FT!A397&lt;&gt;"",FT!A397*10,"")</f>
        <v/>
      </c>
      <c r="H397" s="50" t="str">
        <f>IF(FT!B397&lt;&gt;"",FT!B397*100,"")</f>
        <v/>
      </c>
      <c r="I397" s="50" t="str">
        <f t="shared" si="40"/>
        <v/>
      </c>
      <c r="J397" t="str">
        <f>IF(FT!B397&lt;&gt;"",FT!E397,"")</f>
        <v/>
      </c>
      <c r="K397" t="str">
        <f>IF(FT!B397&lt;&gt;"",IF(FT!C397&lt;&gt;"",FT!C397,F397/$M$3*$M$4),"")</f>
        <v/>
      </c>
      <c r="Y397" s="75" t="str">
        <f t="shared" si="41"/>
        <v/>
      </c>
    </row>
    <row r="398" spans="6:25">
      <c r="F398">
        <f t="shared" si="42"/>
        <v>396</v>
      </c>
      <c r="G398" s="50" t="str">
        <f>IF(FT!A398&lt;&gt;"",FT!A398*10,"")</f>
        <v/>
      </c>
      <c r="H398" s="50" t="str">
        <f>IF(FT!B398&lt;&gt;"",FT!B398*100,"")</f>
        <v/>
      </c>
      <c r="I398" s="50" t="str">
        <f t="shared" si="40"/>
        <v/>
      </c>
      <c r="J398" t="str">
        <f>IF(FT!B398&lt;&gt;"",FT!E398,"")</f>
        <v/>
      </c>
      <c r="K398" t="str">
        <f>IF(FT!B398&lt;&gt;"",IF(FT!C398&lt;&gt;"",FT!C398,F398/$M$3*$M$4),"")</f>
        <v/>
      </c>
      <c r="Y398" s="75" t="str">
        <f t="shared" si="41"/>
        <v/>
      </c>
    </row>
    <row r="399" spans="6:25">
      <c r="F399">
        <f t="shared" si="42"/>
        <v>397</v>
      </c>
      <c r="G399" s="50" t="str">
        <f>IF(FT!A399&lt;&gt;"",FT!A399*10,"")</f>
        <v/>
      </c>
      <c r="H399" s="50" t="str">
        <f>IF(FT!B399&lt;&gt;"",FT!B399*100,"")</f>
        <v/>
      </c>
      <c r="I399" s="50" t="str">
        <f t="shared" si="40"/>
        <v/>
      </c>
      <c r="J399" t="str">
        <f>IF(FT!B399&lt;&gt;"",FT!E399,"")</f>
        <v/>
      </c>
      <c r="K399" t="str">
        <f>IF(FT!B399&lt;&gt;"",IF(FT!C399&lt;&gt;"",FT!C399,F399/$M$3*$M$4),"")</f>
        <v/>
      </c>
      <c r="Y399" s="75" t="str">
        <f t="shared" si="41"/>
        <v/>
      </c>
    </row>
    <row r="400" spans="6:25">
      <c r="F400">
        <f t="shared" si="42"/>
        <v>398</v>
      </c>
      <c r="G400" s="50" t="str">
        <f>IF(FT!A400&lt;&gt;"",FT!A400*10,"")</f>
        <v/>
      </c>
      <c r="H400" s="50" t="str">
        <f>IF(FT!B400&lt;&gt;"",FT!B400*100,"")</f>
        <v/>
      </c>
      <c r="I400" s="50" t="str">
        <f t="shared" si="40"/>
        <v/>
      </c>
      <c r="J400" t="str">
        <f>IF(FT!B400&lt;&gt;"",FT!E400,"")</f>
        <v/>
      </c>
      <c r="K400" t="str">
        <f>IF(FT!B400&lt;&gt;"",IF(FT!C400&lt;&gt;"",FT!C400,F400/$M$3*$M$4),"")</f>
        <v/>
      </c>
      <c r="Y400" s="75" t="str">
        <f t="shared" si="41"/>
        <v/>
      </c>
    </row>
    <row r="401" spans="6:25">
      <c r="F401">
        <f t="shared" si="42"/>
        <v>399</v>
      </c>
      <c r="G401" s="50" t="str">
        <f>IF(FT!A401&lt;&gt;"",FT!A401*10,"")</f>
        <v/>
      </c>
      <c r="H401" s="50" t="str">
        <f>IF(FT!B401&lt;&gt;"",FT!B401*100,"")</f>
        <v/>
      </c>
      <c r="I401" s="50" t="str">
        <f t="shared" si="40"/>
        <v/>
      </c>
      <c r="J401" t="str">
        <f>IF(FT!B401&lt;&gt;"",FT!E401,"")</f>
        <v/>
      </c>
      <c r="K401" t="str">
        <f>IF(FT!B401&lt;&gt;"",IF(FT!C401&lt;&gt;"",FT!C401,F401/$M$3*$M$4),"")</f>
        <v/>
      </c>
      <c r="Y401" s="75" t="str">
        <f t="shared" si="41"/>
        <v/>
      </c>
    </row>
    <row r="402" spans="6:25">
      <c r="F402">
        <f t="shared" si="42"/>
        <v>400</v>
      </c>
      <c r="G402" s="50" t="str">
        <f>IF(FT!A402&lt;&gt;"",FT!A402*10,"")</f>
        <v/>
      </c>
      <c r="H402" s="50" t="str">
        <f>IF(FT!B402&lt;&gt;"",FT!B402*100,"")</f>
        <v/>
      </c>
      <c r="I402" s="50" t="str">
        <f t="shared" si="40"/>
        <v/>
      </c>
      <c r="J402" t="str">
        <f>IF(FT!B402&lt;&gt;"",FT!E402,"")</f>
        <v/>
      </c>
      <c r="K402" t="str">
        <f>IF(FT!B402&lt;&gt;"",IF(FT!C402&lt;&gt;"",FT!C402,F402/$M$3*$M$4),"")</f>
        <v/>
      </c>
      <c r="Y402" s="75" t="str">
        <f t="shared" si="41"/>
        <v/>
      </c>
    </row>
    <row r="403" spans="6:25">
      <c r="F403">
        <f t="shared" si="42"/>
        <v>401</v>
      </c>
      <c r="G403" s="50" t="str">
        <f>IF(FT!A403&lt;&gt;"",FT!A403*10,"")</f>
        <v/>
      </c>
      <c r="H403" s="50" t="str">
        <f>IF(FT!B403&lt;&gt;"",FT!B403*100,"")</f>
        <v/>
      </c>
      <c r="I403" s="50" t="str">
        <f t="shared" si="40"/>
        <v/>
      </c>
      <c r="J403" t="str">
        <f>IF(FT!B403&lt;&gt;"",FT!E403,"")</f>
        <v/>
      </c>
      <c r="K403" t="str">
        <f>IF(FT!B403&lt;&gt;"",IF(FT!C403&lt;&gt;"",FT!C403,F403/$M$3*$M$4),"")</f>
        <v/>
      </c>
      <c r="Y403" s="75" t="str">
        <f t="shared" si="41"/>
        <v/>
      </c>
    </row>
    <row r="404" spans="6:25">
      <c r="F404">
        <f t="shared" si="42"/>
        <v>402</v>
      </c>
      <c r="G404" s="50" t="str">
        <f>IF(FT!A404&lt;&gt;"",FT!A404*10,"")</f>
        <v/>
      </c>
      <c r="H404" s="50" t="str">
        <f>IF(FT!B404&lt;&gt;"",FT!B404*100,"")</f>
        <v/>
      </c>
      <c r="I404" s="50" t="str">
        <f t="shared" si="40"/>
        <v/>
      </c>
      <c r="J404" t="str">
        <f>IF(FT!B404&lt;&gt;"",FT!E404,"")</f>
        <v/>
      </c>
      <c r="K404" t="str">
        <f>IF(FT!B404&lt;&gt;"",IF(FT!C404&lt;&gt;"",FT!C404,F404/$M$3*$M$4),"")</f>
        <v/>
      </c>
      <c r="Y404" s="75" t="str">
        <f t="shared" si="41"/>
        <v/>
      </c>
    </row>
    <row r="405" spans="6:25">
      <c r="F405">
        <f t="shared" si="42"/>
        <v>403</v>
      </c>
      <c r="G405" s="50" t="str">
        <f>IF(FT!A405&lt;&gt;"",FT!A405*10,"")</f>
        <v/>
      </c>
      <c r="H405" s="50" t="str">
        <f>IF(FT!B405&lt;&gt;"",FT!B405*100,"")</f>
        <v/>
      </c>
      <c r="I405" s="50" t="str">
        <f t="shared" si="40"/>
        <v/>
      </c>
      <c r="J405" t="str">
        <f>IF(FT!B405&lt;&gt;"",FT!E405,"")</f>
        <v/>
      </c>
      <c r="K405" t="str">
        <f>IF(FT!B405&lt;&gt;"",IF(FT!C405&lt;&gt;"",FT!C405,F405/$M$3*$M$4),"")</f>
        <v/>
      </c>
      <c r="Y405" s="75" t="str">
        <f t="shared" si="41"/>
        <v/>
      </c>
    </row>
    <row r="406" spans="6:25">
      <c r="F406">
        <f t="shared" si="42"/>
        <v>404</v>
      </c>
      <c r="G406" s="50" t="str">
        <f>IF(FT!A406&lt;&gt;"",FT!A406*10,"")</f>
        <v/>
      </c>
      <c r="H406" s="50" t="str">
        <f>IF(FT!B406&lt;&gt;"",FT!B406*100,"")</f>
        <v/>
      </c>
      <c r="I406" s="50" t="str">
        <f t="shared" si="40"/>
        <v/>
      </c>
      <c r="J406" t="str">
        <f>IF(FT!B406&lt;&gt;"",FT!E406,"")</f>
        <v/>
      </c>
      <c r="K406" t="str">
        <f>IF(FT!B406&lt;&gt;"",IF(FT!C406&lt;&gt;"",FT!C406,F406/$M$3*$M$4),"")</f>
        <v/>
      </c>
      <c r="Y406" s="75" t="str">
        <f t="shared" si="41"/>
        <v/>
      </c>
    </row>
    <row r="407" spans="6:25">
      <c r="F407">
        <f t="shared" si="42"/>
        <v>405</v>
      </c>
      <c r="G407" s="50" t="str">
        <f>IF(FT!A407&lt;&gt;"",FT!A407*10,"")</f>
        <v/>
      </c>
      <c r="H407" s="50" t="str">
        <f>IF(FT!B407&lt;&gt;"",FT!B407*100,"")</f>
        <v/>
      </c>
      <c r="I407" s="50" t="str">
        <f t="shared" si="40"/>
        <v/>
      </c>
      <c r="J407" t="str">
        <f>IF(FT!B407&lt;&gt;"",FT!E407,"")</f>
        <v/>
      </c>
      <c r="K407" t="str">
        <f>IF(FT!B407&lt;&gt;"",IF(FT!C407&lt;&gt;"",FT!C407,F407/$M$3*$M$4),"")</f>
        <v/>
      </c>
      <c r="Y407" s="75" t="str">
        <f t="shared" si="41"/>
        <v/>
      </c>
    </row>
    <row r="408" spans="6:25">
      <c r="F408">
        <f t="shared" si="42"/>
        <v>406</v>
      </c>
      <c r="G408" s="50" t="str">
        <f>IF(FT!A408&lt;&gt;"",FT!A408*10,"")</f>
        <v/>
      </c>
      <c r="H408" s="50" t="str">
        <f>IF(FT!B408&lt;&gt;"",FT!B408*100,"")</f>
        <v/>
      </c>
      <c r="I408" s="50" t="str">
        <f t="shared" si="40"/>
        <v/>
      </c>
      <c r="J408" t="str">
        <f>IF(FT!B408&lt;&gt;"",FT!E408,"")</f>
        <v/>
      </c>
      <c r="K408" t="str">
        <f>IF(FT!B408&lt;&gt;"",IF(FT!C408&lt;&gt;"",FT!C408,F408/$M$3*$M$4),"")</f>
        <v/>
      </c>
      <c r="Y408" s="75" t="str">
        <f t="shared" si="41"/>
        <v/>
      </c>
    </row>
    <row r="409" spans="6:25">
      <c r="F409">
        <f t="shared" si="42"/>
        <v>407</v>
      </c>
      <c r="G409" s="50" t="str">
        <f>IF(FT!A409&lt;&gt;"",FT!A409*10,"")</f>
        <v/>
      </c>
      <c r="H409" s="50" t="str">
        <f>IF(FT!B409&lt;&gt;"",FT!B409*100,"")</f>
        <v/>
      </c>
      <c r="I409" s="50" t="str">
        <f t="shared" si="40"/>
        <v/>
      </c>
      <c r="J409" t="str">
        <f>IF(FT!B409&lt;&gt;"",FT!E409,"")</f>
        <v/>
      </c>
      <c r="K409" t="str">
        <f>IF(FT!B409&lt;&gt;"",IF(FT!C409&lt;&gt;"",FT!C409,F409/$M$3*$M$4),"")</f>
        <v/>
      </c>
      <c r="Y409" s="75" t="str">
        <f t="shared" si="41"/>
        <v/>
      </c>
    </row>
    <row r="410" spans="6:25">
      <c r="F410">
        <f t="shared" si="42"/>
        <v>408</v>
      </c>
      <c r="G410" s="50" t="str">
        <f>IF(FT!A410&lt;&gt;"",FT!A410*10,"")</f>
        <v/>
      </c>
      <c r="H410" s="50" t="str">
        <f>IF(FT!B410&lt;&gt;"",FT!B410*100,"")</f>
        <v/>
      </c>
      <c r="I410" s="50" t="str">
        <f t="shared" si="40"/>
        <v/>
      </c>
      <c r="J410" t="str">
        <f>IF(FT!B410&lt;&gt;"",FT!E410,"")</f>
        <v/>
      </c>
      <c r="K410" t="str">
        <f>IF(FT!B410&lt;&gt;"",IF(FT!C410&lt;&gt;"",FT!C410,F410/$M$3*$M$4),"")</f>
        <v/>
      </c>
      <c r="Y410" s="75" t="str">
        <f t="shared" si="41"/>
        <v/>
      </c>
    </row>
    <row r="411" spans="6:25">
      <c r="F411">
        <f t="shared" si="42"/>
        <v>409</v>
      </c>
      <c r="G411" s="50" t="str">
        <f>IF(FT!A411&lt;&gt;"",FT!A411*10,"")</f>
        <v/>
      </c>
      <c r="H411" s="50" t="str">
        <f>IF(FT!B411&lt;&gt;"",FT!B411*100,"")</f>
        <v/>
      </c>
      <c r="I411" s="50" t="str">
        <f t="shared" si="40"/>
        <v/>
      </c>
      <c r="J411" t="str">
        <f>IF(FT!B411&lt;&gt;"",FT!E411,"")</f>
        <v/>
      </c>
      <c r="K411" t="str">
        <f>IF(FT!B411&lt;&gt;"",IF(FT!C411&lt;&gt;"",FT!C411,F411/$M$3*$M$4),"")</f>
        <v/>
      </c>
      <c r="Y411" s="75" t="str">
        <f t="shared" si="41"/>
        <v/>
      </c>
    </row>
    <row r="412" spans="6:25">
      <c r="F412">
        <f t="shared" si="42"/>
        <v>410</v>
      </c>
      <c r="G412" s="50" t="str">
        <f>IF(FT!A412&lt;&gt;"",FT!A412*10,"")</f>
        <v/>
      </c>
      <c r="H412" s="50" t="str">
        <f>IF(FT!B412&lt;&gt;"",FT!B412*100,"")</f>
        <v/>
      </c>
      <c r="I412" s="50" t="str">
        <f t="shared" si="40"/>
        <v/>
      </c>
      <c r="J412" t="str">
        <f>IF(FT!B412&lt;&gt;"",FT!E412,"")</f>
        <v/>
      </c>
      <c r="K412" t="str">
        <f>IF(FT!B412&lt;&gt;"",IF(FT!C412&lt;&gt;"",FT!C412,F412/$M$3*$M$4),"")</f>
        <v/>
      </c>
      <c r="Y412" s="75" t="str">
        <f t="shared" si="41"/>
        <v/>
      </c>
    </row>
    <row r="413" spans="6:25">
      <c r="F413">
        <f t="shared" si="42"/>
        <v>411</v>
      </c>
      <c r="G413" s="50" t="str">
        <f>IF(FT!A413&lt;&gt;"",FT!A413*10,"")</f>
        <v/>
      </c>
      <c r="H413" s="50" t="str">
        <f>IF(FT!B413&lt;&gt;"",FT!B413*100,"")</f>
        <v/>
      </c>
      <c r="I413" s="50" t="str">
        <f t="shared" si="40"/>
        <v/>
      </c>
      <c r="J413" t="str">
        <f>IF(FT!B413&lt;&gt;"",FT!E413,"")</f>
        <v/>
      </c>
      <c r="K413" t="str">
        <f>IF(FT!B413&lt;&gt;"",IF(FT!C413&lt;&gt;"",FT!C413,F413/$M$3*$M$4),"")</f>
        <v/>
      </c>
      <c r="Y413" s="75" t="str">
        <f t="shared" si="41"/>
        <v/>
      </c>
    </row>
    <row r="414" spans="6:25">
      <c r="F414">
        <f t="shared" si="42"/>
        <v>412</v>
      </c>
      <c r="G414" s="50" t="str">
        <f>IF(FT!A414&lt;&gt;"",FT!A414*10,"")</f>
        <v/>
      </c>
      <c r="H414" s="50" t="str">
        <f>IF(FT!B414&lt;&gt;"",FT!B414*100,"")</f>
        <v/>
      </c>
      <c r="I414" s="50" t="str">
        <f t="shared" si="40"/>
        <v/>
      </c>
      <c r="J414" t="str">
        <f>IF(FT!B414&lt;&gt;"",FT!E414,"")</f>
        <v/>
      </c>
      <c r="K414" t="str">
        <f>IF(FT!B414&lt;&gt;"",IF(FT!C414&lt;&gt;"",FT!C414,F414/$M$3*$M$4),"")</f>
        <v/>
      </c>
      <c r="Y414" s="75" t="str">
        <f t="shared" si="41"/>
        <v/>
      </c>
    </row>
    <row r="415" spans="6:25">
      <c r="F415">
        <f t="shared" si="42"/>
        <v>413</v>
      </c>
      <c r="G415" s="50" t="str">
        <f>IF(FT!A415&lt;&gt;"",FT!A415*10,"")</f>
        <v/>
      </c>
      <c r="H415" s="50" t="str">
        <f>IF(FT!B415&lt;&gt;"",FT!B415*100,"")</f>
        <v/>
      </c>
      <c r="I415" s="50" t="str">
        <f t="shared" si="40"/>
        <v/>
      </c>
      <c r="J415" t="str">
        <f>IF(FT!B415&lt;&gt;"",FT!E415,"")</f>
        <v/>
      </c>
      <c r="K415" t="str">
        <f>IF(FT!B415&lt;&gt;"",IF(FT!C415&lt;&gt;"",FT!C415,F415/$M$3*$M$4),"")</f>
        <v/>
      </c>
      <c r="Y415" s="75" t="str">
        <f t="shared" si="41"/>
        <v/>
      </c>
    </row>
    <row r="416" spans="6:25">
      <c r="F416">
        <f t="shared" si="42"/>
        <v>414</v>
      </c>
      <c r="G416" s="50" t="str">
        <f>IF(FT!A416&lt;&gt;"",FT!A416*10,"")</f>
        <v/>
      </c>
      <c r="H416" s="50" t="str">
        <f>IF(FT!B416&lt;&gt;"",FT!B416*100,"")</f>
        <v/>
      </c>
      <c r="I416" s="50" t="str">
        <f t="shared" si="40"/>
        <v/>
      </c>
      <c r="J416" t="str">
        <f>IF(FT!B416&lt;&gt;"",FT!E416,"")</f>
        <v/>
      </c>
      <c r="K416" t="str">
        <f>IF(FT!B416&lt;&gt;"",IF(FT!C416&lt;&gt;"",FT!C416,F416/$M$3*$M$4),"")</f>
        <v/>
      </c>
      <c r="Y416" s="75" t="str">
        <f t="shared" si="41"/>
        <v/>
      </c>
    </row>
    <row r="417" spans="6:25">
      <c r="F417">
        <f t="shared" si="42"/>
        <v>415</v>
      </c>
      <c r="G417" s="50" t="str">
        <f>IF(FT!A417&lt;&gt;"",FT!A417*10,"")</f>
        <v/>
      </c>
      <c r="H417" s="50" t="str">
        <f>IF(FT!B417&lt;&gt;"",FT!B417*100,"")</f>
        <v/>
      </c>
      <c r="I417" s="50" t="str">
        <f t="shared" si="40"/>
        <v/>
      </c>
      <c r="J417" t="str">
        <f>IF(FT!B417&lt;&gt;"",FT!E417,"")</f>
        <v/>
      </c>
      <c r="K417" t="str">
        <f>IF(FT!B417&lt;&gt;"",IF(FT!C417&lt;&gt;"",FT!C417,F417/$M$3*$M$4),"")</f>
        <v/>
      </c>
      <c r="Y417" s="75" t="str">
        <f t="shared" si="41"/>
        <v/>
      </c>
    </row>
    <row r="418" spans="6:25">
      <c r="F418">
        <f t="shared" si="42"/>
        <v>416</v>
      </c>
      <c r="G418" s="50" t="str">
        <f>IF(FT!A418&lt;&gt;"",FT!A418*10,"")</f>
        <v/>
      </c>
      <c r="H418" s="50" t="str">
        <f>IF(FT!B418&lt;&gt;"",FT!B418*100,"")</f>
        <v/>
      </c>
      <c r="I418" s="50" t="str">
        <f t="shared" si="40"/>
        <v/>
      </c>
      <c r="J418" t="str">
        <f>IF(FT!B418&lt;&gt;"",FT!E418,"")</f>
        <v/>
      </c>
      <c r="K418" t="str">
        <f>IF(FT!B418&lt;&gt;"",IF(FT!C418&lt;&gt;"",FT!C418,F418/$M$3*$M$4),"")</f>
        <v/>
      </c>
      <c r="Y418" s="75" t="str">
        <f t="shared" si="41"/>
        <v/>
      </c>
    </row>
    <row r="419" spans="6:25">
      <c r="F419">
        <f t="shared" si="42"/>
        <v>417</v>
      </c>
      <c r="G419" s="50" t="str">
        <f>IF(FT!A419&lt;&gt;"",FT!A419*10,"")</f>
        <v/>
      </c>
      <c r="H419" s="50" t="str">
        <f>IF(FT!B419&lt;&gt;"",FT!B419*100,"")</f>
        <v/>
      </c>
      <c r="I419" s="50" t="str">
        <f t="shared" si="40"/>
        <v/>
      </c>
      <c r="J419" t="str">
        <f>IF(FT!B419&lt;&gt;"",FT!E419,"")</f>
        <v/>
      </c>
      <c r="K419" t="str">
        <f>IF(FT!B419&lt;&gt;"",IF(FT!C419&lt;&gt;"",FT!C419,F419/$M$3*$M$4),"")</f>
        <v/>
      </c>
      <c r="Y419" s="75" t="str">
        <f t="shared" si="41"/>
        <v/>
      </c>
    </row>
    <row r="420" spans="6:25">
      <c r="F420">
        <f t="shared" si="42"/>
        <v>418</v>
      </c>
      <c r="G420" s="50" t="str">
        <f>IF(FT!A420&lt;&gt;"",FT!A420*10,"")</f>
        <v/>
      </c>
      <c r="H420" s="50" t="str">
        <f>IF(FT!B420&lt;&gt;"",FT!B420*100,"")</f>
        <v/>
      </c>
      <c r="I420" s="50" t="str">
        <f t="shared" si="40"/>
        <v/>
      </c>
      <c r="J420" t="str">
        <f>IF(FT!B420&lt;&gt;"",FT!E420,"")</f>
        <v/>
      </c>
      <c r="K420" t="str">
        <f>IF(FT!B420&lt;&gt;"",IF(FT!C420&lt;&gt;"",FT!C420,F420/$M$3*$M$4),"")</f>
        <v/>
      </c>
      <c r="Y420" s="75" t="str">
        <f t="shared" si="41"/>
        <v/>
      </c>
    </row>
    <row r="421" spans="6:25">
      <c r="F421">
        <f t="shared" si="42"/>
        <v>419</v>
      </c>
      <c r="G421" s="50" t="str">
        <f>IF(FT!A421&lt;&gt;"",FT!A421*10,"")</f>
        <v/>
      </c>
      <c r="H421" s="50" t="str">
        <f>IF(FT!B421&lt;&gt;"",FT!B421*100,"")</f>
        <v/>
      </c>
      <c r="I421" s="50" t="str">
        <f t="shared" si="40"/>
        <v/>
      </c>
      <c r="J421" t="str">
        <f>IF(FT!B421&lt;&gt;"",FT!E421,"")</f>
        <v/>
      </c>
      <c r="K421" t="str">
        <f>IF(FT!B421&lt;&gt;"",IF(FT!C421&lt;&gt;"",FT!C421,F421/$M$3*$M$4),"")</f>
        <v/>
      </c>
      <c r="Y421" s="75" t="str">
        <f t="shared" si="41"/>
        <v/>
      </c>
    </row>
    <row r="422" spans="6:25">
      <c r="F422">
        <f t="shared" si="42"/>
        <v>420</v>
      </c>
      <c r="G422" s="50" t="str">
        <f>IF(FT!A422&lt;&gt;"",FT!A422*10,"")</f>
        <v/>
      </c>
      <c r="H422" s="50" t="str">
        <f>IF(FT!B422&lt;&gt;"",FT!B422*100,"")</f>
        <v/>
      </c>
      <c r="I422" s="50" t="str">
        <f t="shared" si="40"/>
        <v/>
      </c>
      <c r="J422" t="str">
        <f>IF(FT!B422&lt;&gt;"",FT!E422,"")</f>
        <v/>
      </c>
      <c r="K422" t="str">
        <f>IF(FT!B422&lt;&gt;"",IF(FT!C422&lt;&gt;"",FT!C422,F422/$M$3*$M$4),"")</f>
        <v/>
      </c>
      <c r="Y422" s="75" t="str">
        <f t="shared" si="41"/>
        <v/>
      </c>
    </row>
    <row r="423" spans="6:25">
      <c r="F423">
        <f t="shared" si="42"/>
        <v>421</v>
      </c>
      <c r="G423" s="50" t="str">
        <f>IF(FT!A423&lt;&gt;"",FT!A423*10,"")</f>
        <v/>
      </c>
      <c r="H423" s="50" t="str">
        <f>IF(FT!B423&lt;&gt;"",FT!B423*100,"")</f>
        <v/>
      </c>
      <c r="I423" s="50" t="str">
        <f t="shared" si="40"/>
        <v/>
      </c>
      <c r="J423" t="str">
        <f>IF(FT!B423&lt;&gt;"",FT!E423,"")</f>
        <v/>
      </c>
      <c r="K423" t="str">
        <f>IF(FT!B423&lt;&gt;"",IF(FT!C423&lt;&gt;"",FT!C423,F423/$M$3*$M$4),"")</f>
        <v/>
      </c>
      <c r="Y423" s="75" t="str">
        <f t="shared" si="41"/>
        <v/>
      </c>
    </row>
    <row r="424" spans="6:25">
      <c r="F424">
        <f t="shared" si="42"/>
        <v>422</v>
      </c>
      <c r="G424" s="50" t="str">
        <f>IF(FT!A424&lt;&gt;"",FT!A424*10,"")</f>
        <v/>
      </c>
      <c r="H424" s="50" t="str">
        <f>IF(FT!B424&lt;&gt;"",FT!B424*100,"")</f>
        <v/>
      </c>
      <c r="I424" s="50" t="str">
        <f t="shared" si="40"/>
        <v/>
      </c>
      <c r="J424" t="str">
        <f>IF(FT!B424&lt;&gt;"",FT!E424,"")</f>
        <v/>
      </c>
      <c r="K424" t="str">
        <f>IF(FT!B424&lt;&gt;"",IF(FT!C424&lt;&gt;"",FT!C424,F424/$M$3*$M$4),"")</f>
        <v/>
      </c>
      <c r="Y424" s="75" t="str">
        <f t="shared" si="41"/>
        <v/>
      </c>
    </row>
    <row r="425" spans="6:25">
      <c r="F425">
        <f t="shared" si="42"/>
        <v>423</v>
      </c>
      <c r="G425" s="50" t="str">
        <f>IF(FT!A425&lt;&gt;"",FT!A425*10,"")</f>
        <v/>
      </c>
      <c r="H425" s="50" t="str">
        <f>IF(FT!B425&lt;&gt;"",FT!B425*100,"")</f>
        <v/>
      </c>
      <c r="I425" s="50" t="str">
        <f t="shared" si="40"/>
        <v/>
      </c>
      <c r="J425" t="str">
        <f>IF(FT!B425&lt;&gt;"",FT!E425,"")</f>
        <v/>
      </c>
      <c r="K425" t="str">
        <f>IF(FT!B425&lt;&gt;"",IF(FT!C425&lt;&gt;"",FT!C425,F425/$M$3*$M$4),"")</f>
        <v/>
      </c>
      <c r="Y425" s="75" t="str">
        <f t="shared" si="41"/>
        <v/>
      </c>
    </row>
    <row r="426" spans="6:25">
      <c r="F426">
        <f t="shared" si="42"/>
        <v>424</v>
      </c>
      <c r="G426" s="50" t="str">
        <f>IF(FT!A426&lt;&gt;"",FT!A426*10,"")</f>
        <v/>
      </c>
      <c r="H426" s="50" t="str">
        <f>IF(FT!B426&lt;&gt;"",FT!B426*100,"")</f>
        <v/>
      </c>
      <c r="I426" s="50" t="str">
        <f t="shared" si="40"/>
        <v/>
      </c>
      <c r="J426" t="str">
        <f>IF(FT!B426&lt;&gt;"",FT!E426,"")</f>
        <v/>
      </c>
      <c r="K426" t="str">
        <f>IF(FT!B426&lt;&gt;"",IF(FT!C426&lt;&gt;"",FT!C426,F426/$M$3*$M$4),"")</f>
        <v/>
      </c>
      <c r="Y426" s="75" t="str">
        <f t="shared" si="41"/>
        <v/>
      </c>
    </row>
    <row r="427" spans="6:25">
      <c r="F427">
        <f t="shared" si="42"/>
        <v>425</v>
      </c>
      <c r="G427" s="50" t="str">
        <f>IF(FT!A427&lt;&gt;"",FT!A427*10,"")</f>
        <v/>
      </c>
      <c r="H427" s="50" t="str">
        <f>IF(FT!B427&lt;&gt;"",FT!B427*100,"")</f>
        <v/>
      </c>
      <c r="I427" s="50" t="str">
        <f t="shared" si="40"/>
        <v/>
      </c>
      <c r="J427" t="str">
        <f>IF(FT!B427&lt;&gt;"",FT!E427,"")</f>
        <v/>
      </c>
      <c r="K427" t="str">
        <f>IF(FT!B427&lt;&gt;"",IF(FT!C427&lt;&gt;"",FT!C427,F427/$M$3*$M$4),"")</f>
        <v/>
      </c>
      <c r="Y427" s="75" t="str">
        <f t="shared" si="41"/>
        <v/>
      </c>
    </row>
    <row r="428" spans="6:25">
      <c r="F428">
        <f t="shared" si="42"/>
        <v>426</v>
      </c>
      <c r="G428" s="50" t="str">
        <f>IF(FT!A428&lt;&gt;"",FT!A428*10,"")</f>
        <v/>
      </c>
      <c r="H428" s="50" t="str">
        <f>IF(FT!B428&lt;&gt;"",FT!B428*100,"")</f>
        <v/>
      </c>
      <c r="I428" s="50" t="str">
        <f t="shared" si="40"/>
        <v/>
      </c>
      <c r="J428" t="str">
        <f>IF(FT!B428&lt;&gt;"",FT!E428,"")</f>
        <v/>
      </c>
      <c r="K428" t="str">
        <f>IF(FT!B428&lt;&gt;"",IF(FT!C428&lt;&gt;"",FT!C428,F428/$M$3*$M$4),"")</f>
        <v/>
      </c>
      <c r="Y428" s="75" t="str">
        <f t="shared" si="41"/>
        <v/>
      </c>
    </row>
    <row r="429" spans="6:25">
      <c r="F429">
        <f t="shared" si="42"/>
        <v>427</v>
      </c>
      <c r="G429" s="50" t="str">
        <f>IF(FT!A429&lt;&gt;"",FT!A429*10,"")</f>
        <v/>
      </c>
      <c r="H429" s="50" t="str">
        <f>IF(FT!B429&lt;&gt;"",FT!B429*100,"")</f>
        <v/>
      </c>
      <c r="I429" s="50" t="str">
        <f t="shared" si="40"/>
        <v/>
      </c>
      <c r="J429" t="str">
        <f>IF(FT!B429&lt;&gt;"",FT!E429,"")</f>
        <v/>
      </c>
      <c r="K429" t="str">
        <f>IF(FT!B429&lt;&gt;"",IF(FT!C429&lt;&gt;"",FT!C429,F429/$M$3*$M$4),"")</f>
        <v/>
      </c>
      <c r="Y429" s="75" t="str">
        <f t="shared" si="41"/>
        <v/>
      </c>
    </row>
    <row r="430" spans="6:25">
      <c r="F430">
        <f t="shared" si="42"/>
        <v>428</v>
      </c>
      <c r="G430" s="50" t="str">
        <f>IF(FT!A430&lt;&gt;"",FT!A430*10,"")</f>
        <v/>
      </c>
      <c r="H430" s="50" t="str">
        <f>IF(FT!B430&lt;&gt;"",FT!B430*100,"")</f>
        <v/>
      </c>
      <c r="I430" s="50" t="str">
        <f t="shared" si="40"/>
        <v/>
      </c>
      <c r="J430" t="str">
        <f>IF(FT!B430&lt;&gt;"",FT!E430,"")</f>
        <v/>
      </c>
      <c r="K430" t="str">
        <f>IF(FT!B430&lt;&gt;"",IF(FT!C430&lt;&gt;"",FT!C430,F430/$M$3*$M$4),"")</f>
        <v/>
      </c>
      <c r="Y430" s="75" t="str">
        <f t="shared" si="41"/>
        <v/>
      </c>
    </row>
    <row r="431" spans="6:25">
      <c r="F431">
        <f t="shared" si="42"/>
        <v>429</v>
      </c>
      <c r="G431" s="50" t="str">
        <f>IF(FT!A431&lt;&gt;"",FT!A431*10,"")</f>
        <v/>
      </c>
      <c r="H431" s="50" t="str">
        <f>IF(FT!B431&lt;&gt;"",FT!B431*100,"")</f>
        <v/>
      </c>
      <c r="I431" s="50" t="str">
        <f t="shared" si="40"/>
        <v/>
      </c>
      <c r="J431" t="str">
        <f>IF(FT!B431&lt;&gt;"",FT!E431,"")</f>
        <v/>
      </c>
      <c r="K431" t="str">
        <f>IF(FT!B431&lt;&gt;"",IF(FT!C431&lt;&gt;"",FT!C431,F431/$M$3*$M$4),"")</f>
        <v/>
      </c>
      <c r="Y431" s="75" t="str">
        <f t="shared" si="41"/>
        <v/>
      </c>
    </row>
    <row r="432" spans="6:25">
      <c r="F432">
        <f t="shared" si="42"/>
        <v>430</v>
      </c>
      <c r="G432" s="50" t="str">
        <f>IF(FT!A432&lt;&gt;"",FT!A432*10,"")</f>
        <v/>
      </c>
      <c r="H432" s="50" t="str">
        <f>IF(FT!B432&lt;&gt;"",FT!B432*100,"")</f>
        <v/>
      </c>
      <c r="I432" s="50" t="str">
        <f t="shared" si="40"/>
        <v/>
      </c>
      <c r="J432" t="str">
        <f>IF(FT!B432&lt;&gt;"",FT!E432,"")</f>
        <v/>
      </c>
      <c r="K432" t="str">
        <f>IF(FT!B432&lt;&gt;"",IF(FT!C432&lt;&gt;"",FT!C432,F432/$M$3*$M$4),"")</f>
        <v/>
      </c>
      <c r="Y432" s="75" t="str">
        <f t="shared" si="41"/>
        <v/>
      </c>
    </row>
    <row r="433" spans="6:25">
      <c r="F433">
        <f t="shared" si="42"/>
        <v>431</v>
      </c>
      <c r="G433" s="50" t="str">
        <f>IF(FT!A433&lt;&gt;"",FT!A433*10,"")</f>
        <v/>
      </c>
      <c r="H433" s="50" t="str">
        <f>IF(FT!B433&lt;&gt;"",FT!B433*100,"")</f>
        <v/>
      </c>
      <c r="I433" s="50" t="str">
        <f t="shared" si="40"/>
        <v/>
      </c>
      <c r="J433" t="str">
        <f>IF(FT!B433&lt;&gt;"",FT!E433,"")</f>
        <v/>
      </c>
      <c r="K433" t="str">
        <f>IF(FT!B433&lt;&gt;"",IF(FT!C433&lt;&gt;"",FT!C433,F433/$M$3*$M$4),"")</f>
        <v/>
      </c>
      <c r="Y433" s="75" t="str">
        <f t="shared" si="41"/>
        <v/>
      </c>
    </row>
    <row r="434" spans="6:25">
      <c r="F434">
        <f t="shared" si="42"/>
        <v>432</v>
      </c>
      <c r="G434" s="50" t="str">
        <f>IF(FT!A434&lt;&gt;"",FT!A434*10,"")</f>
        <v/>
      </c>
      <c r="H434" s="50" t="str">
        <f>IF(FT!B434&lt;&gt;"",FT!B434*100,"")</f>
        <v/>
      </c>
      <c r="I434" s="50" t="str">
        <f t="shared" si="40"/>
        <v/>
      </c>
      <c r="J434" t="str">
        <f>IF(FT!B434&lt;&gt;"",FT!E434,"")</f>
        <v/>
      </c>
      <c r="K434" t="str">
        <f>IF(FT!B434&lt;&gt;"",IF(FT!C434&lt;&gt;"",FT!C434,F434/$M$3*$M$4),"")</f>
        <v/>
      </c>
      <c r="Y434" s="75" t="str">
        <f t="shared" si="41"/>
        <v/>
      </c>
    </row>
    <row r="435" spans="6:25">
      <c r="F435">
        <f t="shared" si="42"/>
        <v>433</v>
      </c>
      <c r="G435" s="50" t="str">
        <f>IF(FT!A435&lt;&gt;"",FT!A435*10,"")</f>
        <v/>
      </c>
      <c r="H435" s="50" t="str">
        <f>IF(FT!B435&lt;&gt;"",FT!B435*100,"")</f>
        <v/>
      </c>
      <c r="I435" s="50" t="str">
        <f t="shared" si="40"/>
        <v/>
      </c>
      <c r="J435" t="str">
        <f>IF(FT!B435&lt;&gt;"",FT!E435,"")</f>
        <v/>
      </c>
      <c r="K435" t="str">
        <f>IF(FT!B435&lt;&gt;"",IF(FT!C435&lt;&gt;"",FT!C435,F435/$M$3*$M$4),"")</f>
        <v/>
      </c>
      <c r="Y435" s="75" t="str">
        <f t="shared" si="41"/>
        <v/>
      </c>
    </row>
    <row r="436" spans="6:25">
      <c r="F436">
        <f t="shared" si="42"/>
        <v>434</v>
      </c>
      <c r="G436" s="50" t="str">
        <f>IF(FT!A436&lt;&gt;"",FT!A436*10,"")</f>
        <v/>
      </c>
      <c r="H436" s="50" t="str">
        <f>IF(FT!B436&lt;&gt;"",FT!B436*100,"")</f>
        <v/>
      </c>
      <c r="I436" s="50" t="str">
        <f t="shared" si="40"/>
        <v/>
      </c>
      <c r="J436" t="str">
        <f>IF(FT!B436&lt;&gt;"",FT!E436,"")</f>
        <v/>
      </c>
      <c r="K436" t="str">
        <f>IF(FT!B436&lt;&gt;"",IF(FT!C436&lt;&gt;"",FT!C436,F436/$M$3*$M$4),"")</f>
        <v/>
      </c>
      <c r="Y436" s="75" t="str">
        <f t="shared" si="41"/>
        <v/>
      </c>
    </row>
    <row r="437" spans="6:25">
      <c r="F437">
        <f t="shared" si="42"/>
        <v>435</v>
      </c>
      <c r="G437" s="50" t="str">
        <f>IF(FT!A437&lt;&gt;"",FT!A437*10,"")</f>
        <v/>
      </c>
      <c r="H437" s="50" t="str">
        <f>IF(FT!B437&lt;&gt;"",FT!B437*100,"")</f>
        <v/>
      </c>
      <c r="I437" s="50" t="str">
        <f t="shared" si="40"/>
        <v/>
      </c>
      <c r="J437" t="str">
        <f>IF(FT!B437&lt;&gt;"",FT!E437,"")</f>
        <v/>
      </c>
      <c r="K437" t="str">
        <f>IF(FT!B437&lt;&gt;"",IF(FT!C437&lt;&gt;"",FT!C437,F437/$M$3*$M$4),"")</f>
        <v/>
      </c>
      <c r="Y437" s="75" t="str">
        <f t="shared" si="41"/>
        <v/>
      </c>
    </row>
    <row r="438" spans="6:25">
      <c r="F438">
        <f t="shared" si="42"/>
        <v>436</v>
      </c>
      <c r="G438" s="50" t="str">
        <f>IF(FT!A438&lt;&gt;"",FT!A438*10,"")</f>
        <v/>
      </c>
      <c r="H438" s="50" t="str">
        <f>IF(FT!B438&lt;&gt;"",FT!B438*100,"")</f>
        <v/>
      </c>
      <c r="I438" s="50" t="str">
        <f t="shared" si="40"/>
        <v/>
      </c>
      <c r="J438" t="str">
        <f>IF(FT!B438&lt;&gt;"",FT!E438,"")</f>
        <v/>
      </c>
      <c r="K438" t="str">
        <f>IF(FT!B438&lt;&gt;"",IF(FT!C438&lt;&gt;"",FT!C438,F438/$M$3*$M$4),"")</f>
        <v/>
      </c>
      <c r="Y438" s="75" t="str">
        <f t="shared" si="41"/>
        <v/>
      </c>
    </row>
    <row r="439" spans="6:25">
      <c r="F439">
        <f t="shared" si="42"/>
        <v>437</v>
      </c>
      <c r="G439" s="50" t="str">
        <f>IF(FT!A439&lt;&gt;"",FT!A439*10,"")</f>
        <v/>
      </c>
      <c r="H439" s="50" t="str">
        <f>IF(FT!B439&lt;&gt;"",FT!B439*100,"")</f>
        <v/>
      </c>
      <c r="I439" s="50" t="str">
        <f t="shared" si="40"/>
        <v/>
      </c>
      <c r="J439" t="str">
        <f>IF(FT!B439&lt;&gt;"",FT!E439,"")</f>
        <v/>
      </c>
      <c r="K439" t="str">
        <f>IF(FT!B439&lt;&gt;"",IF(FT!C439&lt;&gt;"",FT!C439,F439/$M$3*$M$4),"")</f>
        <v/>
      </c>
      <c r="Y439" s="75" t="str">
        <f t="shared" si="41"/>
        <v/>
      </c>
    </row>
    <row r="440" spans="6:25">
      <c r="F440">
        <f t="shared" si="42"/>
        <v>438</v>
      </c>
      <c r="G440" s="50" t="str">
        <f>IF(FT!A440&lt;&gt;"",FT!A440*10,"")</f>
        <v/>
      </c>
      <c r="H440" s="50" t="str">
        <f>IF(FT!B440&lt;&gt;"",FT!B440*100,"")</f>
        <v/>
      </c>
      <c r="I440" s="50" t="str">
        <f t="shared" si="40"/>
        <v/>
      </c>
      <c r="J440" t="str">
        <f>IF(FT!B440&lt;&gt;"",FT!E440,"")</f>
        <v/>
      </c>
      <c r="K440" t="str">
        <f>IF(FT!B440&lt;&gt;"",IF(FT!C440&lt;&gt;"",FT!C440,F440/$M$3*$M$4),"")</f>
        <v/>
      </c>
      <c r="Y440" s="75" t="str">
        <f t="shared" si="41"/>
        <v/>
      </c>
    </row>
    <row r="441" spans="6:25">
      <c r="F441">
        <f t="shared" si="42"/>
        <v>439</v>
      </c>
      <c r="G441" s="50" t="str">
        <f>IF(FT!A441&lt;&gt;"",FT!A441*10,"")</f>
        <v/>
      </c>
      <c r="H441" s="50" t="str">
        <f>IF(FT!B441&lt;&gt;"",FT!B441*100,"")</f>
        <v/>
      </c>
      <c r="I441" s="50" t="str">
        <f t="shared" si="40"/>
        <v/>
      </c>
      <c r="J441" t="str">
        <f>IF(FT!B441&lt;&gt;"",FT!E441,"")</f>
        <v/>
      </c>
      <c r="K441" t="str">
        <f>IF(FT!B441&lt;&gt;"",IF(FT!C441&lt;&gt;"",FT!C441,F441/$M$3*$M$4),"")</f>
        <v/>
      </c>
      <c r="Y441" s="75" t="str">
        <f t="shared" si="41"/>
        <v/>
      </c>
    </row>
    <row r="442" spans="6:25">
      <c r="F442">
        <f t="shared" si="42"/>
        <v>440</v>
      </c>
      <c r="G442" s="50" t="str">
        <f>IF(FT!A442&lt;&gt;"",FT!A442*10,"")</f>
        <v/>
      </c>
      <c r="H442" s="50" t="str">
        <f>IF(FT!B442&lt;&gt;"",FT!B442*100,"")</f>
        <v/>
      </c>
      <c r="I442" s="50" t="str">
        <f t="shared" si="40"/>
        <v/>
      </c>
      <c r="J442" t="str">
        <f>IF(FT!B442&lt;&gt;"",FT!E442,"")</f>
        <v/>
      </c>
      <c r="K442" t="str">
        <f>IF(FT!B442&lt;&gt;"",IF(FT!C442&lt;&gt;"",FT!C442,F442/$M$3*$M$4),"")</f>
        <v/>
      </c>
      <c r="Y442" s="75" t="str">
        <f t="shared" si="41"/>
        <v/>
      </c>
    </row>
    <row r="443" spans="6:25">
      <c r="F443">
        <f t="shared" si="42"/>
        <v>441</v>
      </c>
      <c r="G443" s="50" t="str">
        <f>IF(FT!A443&lt;&gt;"",FT!A443*10,"")</f>
        <v/>
      </c>
      <c r="H443" s="50" t="str">
        <f>IF(FT!B443&lt;&gt;"",FT!B443*100,"")</f>
        <v/>
      </c>
      <c r="I443" s="50" t="str">
        <f t="shared" si="40"/>
        <v/>
      </c>
      <c r="J443" t="str">
        <f>IF(FT!B443&lt;&gt;"",FT!E443,"")</f>
        <v/>
      </c>
      <c r="K443" t="str">
        <f>IF(FT!B443&lt;&gt;"",IF(FT!C443&lt;&gt;"",FT!C443,F443/$M$3*$M$4),"")</f>
        <v/>
      </c>
      <c r="Y443" s="75" t="str">
        <f t="shared" si="41"/>
        <v/>
      </c>
    </row>
    <row r="444" spans="6:25">
      <c r="F444">
        <f t="shared" si="42"/>
        <v>442</v>
      </c>
      <c r="G444" s="50" t="str">
        <f>IF(FT!A444&lt;&gt;"",FT!A444*10,"")</f>
        <v/>
      </c>
      <c r="H444" s="50" t="str">
        <f>IF(FT!B444&lt;&gt;"",FT!B444*100,"")</f>
        <v/>
      </c>
      <c r="I444" s="50" t="str">
        <f t="shared" si="40"/>
        <v/>
      </c>
      <c r="J444" t="str">
        <f>IF(FT!B444&lt;&gt;"",FT!E444,"")</f>
        <v/>
      </c>
      <c r="K444" t="str">
        <f>IF(FT!B444&lt;&gt;"",IF(FT!C444&lt;&gt;"",FT!C444,F444/$M$3*$M$4),"")</f>
        <v/>
      </c>
      <c r="Y444" s="75" t="str">
        <f t="shared" si="41"/>
        <v/>
      </c>
    </row>
    <row r="445" spans="6:25">
      <c r="F445">
        <f t="shared" si="42"/>
        <v>443</v>
      </c>
      <c r="G445" s="50" t="str">
        <f>IF(FT!A445&lt;&gt;"",FT!A445*10,"")</f>
        <v/>
      </c>
      <c r="H445" s="50" t="str">
        <f>IF(FT!B445&lt;&gt;"",FT!B445*100,"")</f>
        <v/>
      </c>
      <c r="I445" s="50" t="str">
        <f t="shared" si="40"/>
        <v/>
      </c>
      <c r="J445" t="str">
        <f>IF(FT!B445&lt;&gt;"",FT!E445,"")</f>
        <v/>
      </c>
      <c r="K445" t="str">
        <f>IF(FT!B445&lt;&gt;"",IF(FT!C445&lt;&gt;"",FT!C445,F445/$M$3*$M$4),"")</f>
        <v/>
      </c>
      <c r="Y445" s="75" t="str">
        <f t="shared" si="41"/>
        <v/>
      </c>
    </row>
    <row r="446" spans="6:25">
      <c r="F446">
        <f t="shared" si="42"/>
        <v>444</v>
      </c>
      <c r="G446" s="50" t="str">
        <f>IF(FT!A446&lt;&gt;"",FT!A446*10,"")</f>
        <v/>
      </c>
      <c r="H446" s="50" t="str">
        <f>IF(FT!B446&lt;&gt;"",FT!B446*100,"")</f>
        <v/>
      </c>
      <c r="I446" s="50" t="str">
        <f t="shared" si="40"/>
        <v/>
      </c>
      <c r="J446" t="str">
        <f>IF(FT!B446&lt;&gt;"",FT!E446,"")</f>
        <v/>
      </c>
      <c r="K446" t="str">
        <f>IF(FT!B446&lt;&gt;"",IF(FT!C446&lt;&gt;"",FT!C446,F446/$M$3*$M$4),"")</f>
        <v/>
      </c>
      <c r="Y446" s="75" t="str">
        <f t="shared" si="41"/>
        <v/>
      </c>
    </row>
    <row r="447" spans="6:25">
      <c r="F447">
        <f t="shared" si="42"/>
        <v>445</v>
      </c>
      <c r="G447" s="50" t="str">
        <f>IF(FT!A447&lt;&gt;"",FT!A447*10,"")</f>
        <v/>
      </c>
      <c r="H447" s="50" t="str">
        <f>IF(FT!B447&lt;&gt;"",FT!B447*100,"")</f>
        <v/>
      </c>
      <c r="I447" s="50" t="str">
        <f t="shared" si="40"/>
        <v/>
      </c>
      <c r="J447" t="str">
        <f>IF(FT!B447&lt;&gt;"",FT!E447,"")</f>
        <v/>
      </c>
      <c r="K447" t="str">
        <f>IF(FT!B447&lt;&gt;"",IF(FT!C447&lt;&gt;"",FT!C447,F447/$M$3*$M$4),"")</f>
        <v/>
      </c>
      <c r="Y447" s="75" t="str">
        <f t="shared" si="41"/>
        <v/>
      </c>
    </row>
    <row r="448" spans="6:25">
      <c r="F448">
        <f t="shared" si="42"/>
        <v>446</v>
      </c>
      <c r="G448" s="50" t="str">
        <f>IF(FT!A448&lt;&gt;"",FT!A448*10,"")</f>
        <v/>
      </c>
      <c r="H448" s="50" t="str">
        <f>IF(FT!B448&lt;&gt;"",FT!B448*100,"")</f>
        <v/>
      </c>
      <c r="I448" s="50" t="str">
        <f t="shared" si="40"/>
        <v/>
      </c>
      <c r="J448" t="str">
        <f>IF(FT!B448&lt;&gt;"",FT!E448,"")</f>
        <v/>
      </c>
      <c r="K448" t="str">
        <f>IF(FT!B448&lt;&gt;"",IF(FT!C448&lt;&gt;"",FT!C448,F448/$M$3*$M$4),"")</f>
        <v/>
      </c>
      <c r="Y448" s="75" t="str">
        <f t="shared" si="41"/>
        <v/>
      </c>
    </row>
    <row r="449" spans="6:25">
      <c r="F449">
        <f t="shared" si="42"/>
        <v>447</v>
      </c>
      <c r="G449" s="50" t="str">
        <f>IF(FT!A449&lt;&gt;"",FT!A449*10,"")</f>
        <v/>
      </c>
      <c r="H449" s="50" t="str">
        <f>IF(FT!B449&lt;&gt;"",FT!B449*100,"")</f>
        <v/>
      </c>
      <c r="I449" s="50" t="str">
        <f t="shared" si="40"/>
        <v/>
      </c>
      <c r="J449" t="str">
        <f>IF(FT!B449&lt;&gt;"",FT!E449,"")</f>
        <v/>
      </c>
      <c r="K449" t="str">
        <f>IF(FT!B449&lt;&gt;"",IF(FT!C449&lt;&gt;"",FT!C449,F449/$M$3*$M$4),"")</f>
        <v/>
      </c>
      <c r="Y449" s="75" t="str">
        <f t="shared" si="41"/>
        <v/>
      </c>
    </row>
    <row r="450" spans="6:25">
      <c r="F450">
        <f t="shared" si="42"/>
        <v>448</v>
      </c>
      <c r="G450" s="50" t="str">
        <f>IF(FT!A450&lt;&gt;"",FT!A450*10,"")</f>
        <v/>
      </c>
      <c r="H450" s="50" t="str">
        <f>IF(FT!B450&lt;&gt;"",FT!B450*100,"")</f>
        <v/>
      </c>
      <c r="I450" s="50" t="str">
        <f t="shared" si="40"/>
        <v/>
      </c>
      <c r="J450" t="str">
        <f>IF(FT!B450&lt;&gt;"",FT!E450,"")</f>
        <v/>
      </c>
      <c r="K450" t="str">
        <f>IF(FT!B450&lt;&gt;"",IF(FT!C450&lt;&gt;"",FT!C450,F450/$M$3*$M$4),"")</f>
        <v/>
      </c>
      <c r="Y450" s="75" t="str">
        <f t="shared" si="41"/>
        <v/>
      </c>
    </row>
    <row r="451" spans="6:25">
      <c r="F451">
        <f t="shared" si="42"/>
        <v>449</v>
      </c>
      <c r="G451" s="50" t="str">
        <f>IF(FT!A451&lt;&gt;"",FT!A451*10,"")</f>
        <v/>
      </c>
      <c r="H451" s="50" t="str">
        <f>IF(FT!B451&lt;&gt;"",FT!B451*100,"")</f>
        <v/>
      </c>
      <c r="I451" s="50" t="str">
        <f t="shared" ref="I451:I514" si="43">(IF(G451&lt;&gt;"",1,""))</f>
        <v/>
      </c>
      <c r="J451" t="str">
        <f>IF(FT!B451&lt;&gt;"",FT!E451,"")</f>
        <v/>
      </c>
      <c r="K451" t="str">
        <f>IF(FT!B451&lt;&gt;"",IF(FT!C451&lt;&gt;"",FT!C451,F451/$M$3*$M$4),"")</f>
        <v/>
      </c>
      <c r="Y451" s="75" t="str">
        <f t="shared" ref="Y451:Y514" si="44">IF(I451=1,H451/G451,"")</f>
        <v/>
      </c>
    </row>
    <row r="452" spans="6:25">
      <c r="F452">
        <f t="shared" ref="F452:F515" si="45">F451+1</f>
        <v>450</v>
      </c>
      <c r="G452" s="50" t="str">
        <f>IF(FT!A452&lt;&gt;"",FT!A452*10,"")</f>
        <v/>
      </c>
      <c r="H452" s="50" t="str">
        <f>IF(FT!B452&lt;&gt;"",FT!B452*100,"")</f>
        <v/>
      </c>
      <c r="I452" s="50" t="str">
        <f t="shared" si="43"/>
        <v/>
      </c>
      <c r="J452" t="str">
        <f>IF(FT!B452&lt;&gt;"",FT!E452,"")</f>
        <v/>
      </c>
      <c r="K452" t="str">
        <f>IF(FT!B452&lt;&gt;"",IF(FT!C452&lt;&gt;"",FT!C452,F452/$M$3*$M$4),"")</f>
        <v/>
      </c>
      <c r="Y452" s="75" t="str">
        <f t="shared" si="44"/>
        <v/>
      </c>
    </row>
    <row r="453" spans="6:25">
      <c r="F453">
        <f t="shared" si="45"/>
        <v>451</v>
      </c>
      <c r="G453" s="50" t="str">
        <f>IF(FT!A453&lt;&gt;"",FT!A453*10,"")</f>
        <v/>
      </c>
      <c r="H453" s="50" t="str">
        <f>IF(FT!B453&lt;&gt;"",FT!B453*100,"")</f>
        <v/>
      </c>
      <c r="I453" s="50" t="str">
        <f t="shared" si="43"/>
        <v/>
      </c>
      <c r="J453" t="str">
        <f>IF(FT!B453&lt;&gt;"",FT!E453,"")</f>
        <v/>
      </c>
      <c r="K453" t="str">
        <f>IF(FT!B453&lt;&gt;"",IF(FT!C453&lt;&gt;"",FT!C453,F453/$M$3*$M$4),"")</f>
        <v/>
      </c>
      <c r="Y453" s="75" t="str">
        <f t="shared" si="44"/>
        <v/>
      </c>
    </row>
    <row r="454" spans="6:25">
      <c r="F454">
        <f t="shared" si="45"/>
        <v>452</v>
      </c>
      <c r="G454" s="50" t="str">
        <f>IF(FT!A454&lt;&gt;"",FT!A454*10,"")</f>
        <v/>
      </c>
      <c r="H454" s="50" t="str">
        <f>IF(FT!B454&lt;&gt;"",FT!B454*100,"")</f>
        <v/>
      </c>
      <c r="I454" s="50" t="str">
        <f t="shared" si="43"/>
        <v/>
      </c>
      <c r="J454" t="str">
        <f>IF(FT!B454&lt;&gt;"",FT!E454,"")</f>
        <v/>
      </c>
      <c r="K454" t="str">
        <f>IF(FT!B454&lt;&gt;"",IF(FT!C454&lt;&gt;"",FT!C454,F454/$M$3*$M$4),"")</f>
        <v/>
      </c>
      <c r="Y454" s="75" t="str">
        <f t="shared" si="44"/>
        <v/>
      </c>
    </row>
    <row r="455" spans="6:25">
      <c r="F455">
        <f t="shared" si="45"/>
        <v>453</v>
      </c>
      <c r="G455" s="50" t="str">
        <f>IF(FT!A455&lt;&gt;"",FT!A455*10,"")</f>
        <v/>
      </c>
      <c r="H455" s="50" t="str">
        <f>IF(FT!B455&lt;&gt;"",FT!B455*100,"")</f>
        <v/>
      </c>
      <c r="I455" s="50" t="str">
        <f t="shared" si="43"/>
        <v/>
      </c>
      <c r="J455" t="str">
        <f>IF(FT!B455&lt;&gt;"",FT!E455,"")</f>
        <v/>
      </c>
      <c r="K455" t="str">
        <f>IF(FT!B455&lt;&gt;"",IF(FT!C455&lt;&gt;"",FT!C455,F455/$M$3*$M$4),"")</f>
        <v/>
      </c>
      <c r="Y455" s="75" t="str">
        <f t="shared" si="44"/>
        <v/>
      </c>
    </row>
    <row r="456" spans="6:25">
      <c r="F456">
        <f t="shared" si="45"/>
        <v>454</v>
      </c>
      <c r="G456" s="50" t="str">
        <f>IF(FT!A456&lt;&gt;"",FT!A456*10,"")</f>
        <v/>
      </c>
      <c r="H456" s="50" t="str">
        <f>IF(FT!B456&lt;&gt;"",FT!B456*100,"")</f>
        <v/>
      </c>
      <c r="I456" s="50" t="str">
        <f t="shared" si="43"/>
        <v/>
      </c>
      <c r="J456" t="str">
        <f>IF(FT!B456&lt;&gt;"",FT!E456,"")</f>
        <v/>
      </c>
      <c r="K456" t="str">
        <f>IF(FT!B456&lt;&gt;"",IF(FT!C456&lt;&gt;"",FT!C456,F456/$M$3*$M$4),"")</f>
        <v/>
      </c>
      <c r="Y456" s="75" t="str">
        <f t="shared" si="44"/>
        <v/>
      </c>
    </row>
    <row r="457" spans="6:25">
      <c r="F457">
        <f t="shared" si="45"/>
        <v>455</v>
      </c>
      <c r="G457" s="50" t="str">
        <f>IF(FT!A457&lt;&gt;"",FT!A457*10,"")</f>
        <v/>
      </c>
      <c r="H457" s="50" t="str">
        <f>IF(FT!B457&lt;&gt;"",FT!B457*100,"")</f>
        <v/>
      </c>
      <c r="I457" s="50" t="str">
        <f t="shared" si="43"/>
        <v/>
      </c>
      <c r="J457" t="str">
        <f>IF(FT!B457&lt;&gt;"",FT!E457,"")</f>
        <v/>
      </c>
      <c r="K457" t="str">
        <f>IF(FT!B457&lt;&gt;"",IF(FT!C457&lt;&gt;"",FT!C457,F457/$M$3*$M$4),"")</f>
        <v/>
      </c>
      <c r="Y457" s="75" t="str">
        <f t="shared" si="44"/>
        <v/>
      </c>
    </row>
    <row r="458" spans="6:25">
      <c r="F458">
        <f t="shared" si="45"/>
        <v>456</v>
      </c>
      <c r="G458" s="50" t="str">
        <f>IF(FT!A458&lt;&gt;"",FT!A458*10,"")</f>
        <v/>
      </c>
      <c r="H458" s="50" t="str">
        <f>IF(FT!B458&lt;&gt;"",FT!B458*100,"")</f>
        <v/>
      </c>
      <c r="I458" s="50" t="str">
        <f t="shared" si="43"/>
        <v/>
      </c>
      <c r="J458" t="str">
        <f>IF(FT!B458&lt;&gt;"",FT!E458,"")</f>
        <v/>
      </c>
      <c r="K458" t="str">
        <f>IF(FT!B458&lt;&gt;"",IF(FT!C458&lt;&gt;"",FT!C458,F458/$M$3*$M$4),"")</f>
        <v/>
      </c>
      <c r="Y458" s="75" t="str">
        <f t="shared" si="44"/>
        <v/>
      </c>
    </row>
    <row r="459" spans="6:25">
      <c r="F459">
        <f t="shared" si="45"/>
        <v>457</v>
      </c>
      <c r="G459" s="50" t="str">
        <f>IF(FT!A459&lt;&gt;"",FT!A459*10,"")</f>
        <v/>
      </c>
      <c r="H459" s="50" t="str">
        <f>IF(FT!B459&lt;&gt;"",FT!B459*100,"")</f>
        <v/>
      </c>
      <c r="I459" s="50" t="str">
        <f t="shared" si="43"/>
        <v/>
      </c>
      <c r="J459" t="str">
        <f>IF(FT!B459&lt;&gt;"",FT!E459,"")</f>
        <v/>
      </c>
      <c r="K459" t="str">
        <f>IF(FT!B459&lt;&gt;"",IF(FT!C459&lt;&gt;"",FT!C459,F459/$M$3*$M$4),"")</f>
        <v/>
      </c>
      <c r="Y459" s="75" t="str">
        <f t="shared" si="44"/>
        <v/>
      </c>
    </row>
    <row r="460" spans="6:25">
      <c r="F460">
        <f t="shared" si="45"/>
        <v>458</v>
      </c>
      <c r="G460" s="50" t="str">
        <f>IF(FT!A460&lt;&gt;"",FT!A460*10,"")</f>
        <v/>
      </c>
      <c r="H460" s="50" t="str">
        <f>IF(FT!B460&lt;&gt;"",FT!B460*100,"")</f>
        <v/>
      </c>
      <c r="I460" s="50" t="str">
        <f t="shared" si="43"/>
        <v/>
      </c>
      <c r="J460" t="str">
        <f>IF(FT!B460&lt;&gt;"",FT!E460,"")</f>
        <v/>
      </c>
      <c r="K460" t="str">
        <f>IF(FT!B460&lt;&gt;"",IF(FT!C460&lt;&gt;"",FT!C460,F460/$M$3*$M$4),"")</f>
        <v/>
      </c>
      <c r="Y460" s="75" t="str">
        <f t="shared" si="44"/>
        <v/>
      </c>
    </row>
    <row r="461" spans="6:25">
      <c r="F461">
        <f t="shared" si="45"/>
        <v>459</v>
      </c>
      <c r="G461" s="50" t="str">
        <f>IF(FT!A461&lt;&gt;"",FT!A461*10,"")</f>
        <v/>
      </c>
      <c r="H461" s="50" t="str">
        <f>IF(FT!B461&lt;&gt;"",FT!B461*100,"")</f>
        <v/>
      </c>
      <c r="I461" s="50" t="str">
        <f t="shared" si="43"/>
        <v/>
      </c>
      <c r="J461" t="str">
        <f>IF(FT!B461&lt;&gt;"",FT!E461,"")</f>
        <v/>
      </c>
      <c r="K461" t="str">
        <f>IF(FT!B461&lt;&gt;"",IF(FT!C461&lt;&gt;"",FT!C461,F461/$M$3*$M$4),"")</f>
        <v/>
      </c>
      <c r="Y461" s="75" t="str">
        <f t="shared" si="44"/>
        <v/>
      </c>
    </row>
    <row r="462" spans="6:25">
      <c r="F462">
        <f t="shared" si="45"/>
        <v>460</v>
      </c>
      <c r="G462" s="50" t="str">
        <f>IF(FT!A462&lt;&gt;"",FT!A462*10,"")</f>
        <v/>
      </c>
      <c r="H462" s="50" t="str">
        <f>IF(FT!B462&lt;&gt;"",FT!B462*100,"")</f>
        <v/>
      </c>
      <c r="I462" s="50" t="str">
        <f t="shared" si="43"/>
        <v/>
      </c>
      <c r="J462" t="str">
        <f>IF(FT!B462&lt;&gt;"",FT!E462,"")</f>
        <v/>
      </c>
      <c r="K462" t="str">
        <f>IF(FT!B462&lt;&gt;"",IF(FT!C462&lt;&gt;"",FT!C462,F462/$M$3*$M$4),"")</f>
        <v/>
      </c>
      <c r="Y462" s="75" t="str">
        <f t="shared" si="44"/>
        <v/>
      </c>
    </row>
    <row r="463" spans="6:25">
      <c r="F463">
        <f t="shared" si="45"/>
        <v>461</v>
      </c>
      <c r="G463" s="50" t="str">
        <f>IF(FT!A463&lt;&gt;"",FT!A463*10,"")</f>
        <v/>
      </c>
      <c r="H463" s="50" t="str">
        <f>IF(FT!B463&lt;&gt;"",FT!B463*100,"")</f>
        <v/>
      </c>
      <c r="I463" s="50" t="str">
        <f t="shared" si="43"/>
        <v/>
      </c>
      <c r="J463" t="str">
        <f>IF(FT!B463&lt;&gt;"",FT!E463,"")</f>
        <v/>
      </c>
      <c r="K463" t="str">
        <f>IF(FT!B463&lt;&gt;"",IF(FT!C463&lt;&gt;"",FT!C463,F463/$M$3*$M$4),"")</f>
        <v/>
      </c>
      <c r="Y463" s="75" t="str">
        <f t="shared" si="44"/>
        <v/>
      </c>
    </row>
    <row r="464" spans="6:25">
      <c r="F464">
        <f t="shared" si="45"/>
        <v>462</v>
      </c>
      <c r="G464" s="50" t="str">
        <f>IF(FT!A464&lt;&gt;"",FT!A464*10,"")</f>
        <v/>
      </c>
      <c r="H464" s="50" t="str">
        <f>IF(FT!B464&lt;&gt;"",FT!B464*100,"")</f>
        <v/>
      </c>
      <c r="I464" s="50" t="str">
        <f t="shared" si="43"/>
        <v/>
      </c>
      <c r="J464" t="str">
        <f>IF(FT!B464&lt;&gt;"",FT!E464,"")</f>
        <v/>
      </c>
      <c r="K464" t="str">
        <f>IF(FT!B464&lt;&gt;"",IF(FT!C464&lt;&gt;"",FT!C464,F464/$M$3*$M$4),"")</f>
        <v/>
      </c>
      <c r="Y464" s="75" t="str">
        <f t="shared" si="44"/>
        <v/>
      </c>
    </row>
    <row r="465" spans="6:25">
      <c r="F465">
        <f t="shared" si="45"/>
        <v>463</v>
      </c>
      <c r="G465" s="50" t="str">
        <f>IF(FT!A465&lt;&gt;"",FT!A465*10,"")</f>
        <v/>
      </c>
      <c r="H465" s="50" t="str">
        <f>IF(FT!B465&lt;&gt;"",FT!B465*100,"")</f>
        <v/>
      </c>
      <c r="I465" s="50" t="str">
        <f t="shared" si="43"/>
        <v/>
      </c>
      <c r="J465" t="str">
        <f>IF(FT!B465&lt;&gt;"",FT!E465,"")</f>
        <v/>
      </c>
      <c r="K465" t="str">
        <f>IF(FT!B465&lt;&gt;"",IF(FT!C465&lt;&gt;"",FT!C465,F465/$M$3*$M$4),"")</f>
        <v/>
      </c>
      <c r="Y465" s="75" t="str">
        <f t="shared" si="44"/>
        <v/>
      </c>
    </row>
    <row r="466" spans="6:25">
      <c r="F466">
        <f t="shared" si="45"/>
        <v>464</v>
      </c>
      <c r="G466" s="50" t="str">
        <f>IF(FT!A466&lt;&gt;"",FT!A466*10,"")</f>
        <v/>
      </c>
      <c r="H466" s="50" t="str">
        <f>IF(FT!B466&lt;&gt;"",FT!B466*100,"")</f>
        <v/>
      </c>
      <c r="I466" s="50" t="str">
        <f t="shared" si="43"/>
        <v/>
      </c>
      <c r="J466" t="str">
        <f>IF(FT!B466&lt;&gt;"",FT!E466,"")</f>
        <v/>
      </c>
      <c r="K466" t="str">
        <f>IF(FT!B466&lt;&gt;"",IF(FT!C466&lt;&gt;"",FT!C466,F466/$M$3*$M$4),"")</f>
        <v/>
      </c>
      <c r="Y466" s="75" t="str">
        <f t="shared" si="44"/>
        <v/>
      </c>
    </row>
    <row r="467" spans="6:25">
      <c r="F467">
        <f t="shared" si="45"/>
        <v>465</v>
      </c>
      <c r="G467" s="50" t="str">
        <f>IF(FT!A467&lt;&gt;"",FT!A467*10,"")</f>
        <v/>
      </c>
      <c r="H467" s="50" t="str">
        <f>IF(FT!B467&lt;&gt;"",FT!B467*100,"")</f>
        <v/>
      </c>
      <c r="I467" s="50" t="str">
        <f t="shared" si="43"/>
        <v/>
      </c>
      <c r="J467" t="str">
        <f>IF(FT!B467&lt;&gt;"",FT!E467,"")</f>
        <v/>
      </c>
      <c r="K467" t="str">
        <f>IF(FT!B467&lt;&gt;"",IF(FT!C467&lt;&gt;"",FT!C467,F467/$M$3*$M$4),"")</f>
        <v/>
      </c>
      <c r="Y467" s="75" t="str">
        <f t="shared" si="44"/>
        <v/>
      </c>
    </row>
    <row r="468" spans="6:25">
      <c r="F468">
        <f t="shared" si="45"/>
        <v>466</v>
      </c>
      <c r="G468" s="50" t="str">
        <f>IF(FT!A468&lt;&gt;"",FT!A468*10,"")</f>
        <v/>
      </c>
      <c r="H468" s="50" t="str">
        <f>IF(FT!B468&lt;&gt;"",FT!B468*100,"")</f>
        <v/>
      </c>
      <c r="I468" s="50" t="str">
        <f t="shared" si="43"/>
        <v/>
      </c>
      <c r="J468" t="str">
        <f>IF(FT!B468&lt;&gt;"",FT!E468,"")</f>
        <v/>
      </c>
      <c r="K468" t="str">
        <f>IF(FT!B468&lt;&gt;"",IF(FT!C468&lt;&gt;"",FT!C468,F468/$M$3*$M$4),"")</f>
        <v/>
      </c>
      <c r="Y468" s="75" t="str">
        <f t="shared" si="44"/>
        <v/>
      </c>
    </row>
    <row r="469" spans="6:25">
      <c r="F469">
        <f t="shared" si="45"/>
        <v>467</v>
      </c>
      <c r="G469" s="50" t="str">
        <f>IF(FT!A469&lt;&gt;"",FT!A469*10,"")</f>
        <v/>
      </c>
      <c r="H469" s="50" t="str">
        <f>IF(FT!B469&lt;&gt;"",FT!B469*100,"")</f>
        <v/>
      </c>
      <c r="I469" s="50" t="str">
        <f t="shared" si="43"/>
        <v/>
      </c>
      <c r="J469" t="str">
        <f>IF(FT!B469&lt;&gt;"",FT!E469,"")</f>
        <v/>
      </c>
      <c r="K469" t="str">
        <f>IF(FT!B469&lt;&gt;"",IF(FT!C469&lt;&gt;"",FT!C469,F469/$M$3*$M$4),"")</f>
        <v/>
      </c>
      <c r="Y469" s="75" t="str">
        <f t="shared" si="44"/>
        <v/>
      </c>
    </row>
    <row r="470" spans="6:25">
      <c r="F470">
        <f t="shared" si="45"/>
        <v>468</v>
      </c>
      <c r="G470" s="50" t="str">
        <f>IF(FT!A470&lt;&gt;"",FT!A470*10,"")</f>
        <v/>
      </c>
      <c r="H470" s="50" t="str">
        <f>IF(FT!B470&lt;&gt;"",FT!B470*100,"")</f>
        <v/>
      </c>
      <c r="I470" s="50" t="str">
        <f t="shared" si="43"/>
        <v/>
      </c>
      <c r="J470" t="str">
        <f>IF(FT!B470&lt;&gt;"",FT!E470,"")</f>
        <v/>
      </c>
      <c r="K470" t="str">
        <f>IF(FT!B470&lt;&gt;"",IF(FT!C470&lt;&gt;"",FT!C470,F470/$M$3*$M$4),"")</f>
        <v/>
      </c>
      <c r="Y470" s="75" t="str">
        <f t="shared" si="44"/>
        <v/>
      </c>
    </row>
    <row r="471" spans="6:25">
      <c r="F471">
        <f t="shared" si="45"/>
        <v>469</v>
      </c>
      <c r="G471" s="50" t="str">
        <f>IF(FT!A471&lt;&gt;"",FT!A471*10,"")</f>
        <v/>
      </c>
      <c r="H471" s="50" t="str">
        <f>IF(FT!B471&lt;&gt;"",FT!B471*100,"")</f>
        <v/>
      </c>
      <c r="I471" s="50" t="str">
        <f t="shared" si="43"/>
        <v/>
      </c>
      <c r="J471" t="str">
        <f>IF(FT!B471&lt;&gt;"",FT!E471,"")</f>
        <v/>
      </c>
      <c r="K471" t="str">
        <f>IF(FT!B471&lt;&gt;"",IF(FT!C471&lt;&gt;"",FT!C471,F471/$M$3*$M$4),"")</f>
        <v/>
      </c>
      <c r="Y471" s="75" t="str">
        <f t="shared" si="44"/>
        <v/>
      </c>
    </row>
    <row r="472" spans="6:25">
      <c r="F472">
        <f t="shared" si="45"/>
        <v>470</v>
      </c>
      <c r="G472" s="50" t="str">
        <f>IF(FT!A472&lt;&gt;"",FT!A472*10,"")</f>
        <v/>
      </c>
      <c r="H472" s="50" t="str">
        <f>IF(FT!B472&lt;&gt;"",FT!B472*100,"")</f>
        <v/>
      </c>
      <c r="I472" s="50" t="str">
        <f t="shared" si="43"/>
        <v/>
      </c>
      <c r="J472" t="str">
        <f>IF(FT!B472&lt;&gt;"",FT!E472,"")</f>
        <v/>
      </c>
      <c r="K472" t="str">
        <f>IF(FT!B472&lt;&gt;"",IF(FT!C472&lt;&gt;"",FT!C472,F472/$M$3*$M$4),"")</f>
        <v/>
      </c>
      <c r="Y472" s="75" t="str">
        <f t="shared" si="44"/>
        <v/>
      </c>
    </row>
    <row r="473" spans="6:25">
      <c r="F473">
        <f t="shared" si="45"/>
        <v>471</v>
      </c>
      <c r="G473" s="50" t="str">
        <f>IF(FT!A473&lt;&gt;"",FT!A473*10,"")</f>
        <v/>
      </c>
      <c r="H473" s="50" t="str">
        <f>IF(FT!B473&lt;&gt;"",FT!B473*100,"")</f>
        <v/>
      </c>
      <c r="I473" s="50" t="str">
        <f t="shared" si="43"/>
        <v/>
      </c>
      <c r="J473" t="str">
        <f>IF(FT!B473&lt;&gt;"",FT!E473,"")</f>
        <v/>
      </c>
      <c r="K473" t="str">
        <f>IF(FT!B473&lt;&gt;"",IF(FT!C473&lt;&gt;"",FT!C473,F473/$M$3*$M$4),"")</f>
        <v/>
      </c>
      <c r="Y473" s="75" t="str">
        <f t="shared" si="44"/>
        <v/>
      </c>
    </row>
    <row r="474" spans="6:25">
      <c r="F474">
        <f t="shared" si="45"/>
        <v>472</v>
      </c>
      <c r="G474" s="50" t="str">
        <f>IF(FT!A474&lt;&gt;"",FT!A474*10,"")</f>
        <v/>
      </c>
      <c r="H474" s="50" t="str">
        <f>IF(FT!B474&lt;&gt;"",FT!B474*100,"")</f>
        <v/>
      </c>
      <c r="I474" s="50" t="str">
        <f t="shared" si="43"/>
        <v/>
      </c>
      <c r="J474" t="str">
        <f>IF(FT!B474&lt;&gt;"",FT!E474,"")</f>
        <v/>
      </c>
      <c r="K474" t="str">
        <f>IF(FT!B474&lt;&gt;"",IF(FT!C474&lt;&gt;"",FT!C474,F474/$M$3*$M$4),"")</f>
        <v/>
      </c>
      <c r="Y474" s="75" t="str">
        <f t="shared" si="44"/>
        <v/>
      </c>
    </row>
    <row r="475" spans="6:25">
      <c r="F475">
        <f t="shared" si="45"/>
        <v>473</v>
      </c>
      <c r="G475" s="50" t="str">
        <f>IF(FT!A475&lt;&gt;"",FT!A475*10,"")</f>
        <v/>
      </c>
      <c r="H475" s="50" t="str">
        <f>IF(FT!B475&lt;&gt;"",FT!B475*100,"")</f>
        <v/>
      </c>
      <c r="I475" s="50" t="str">
        <f t="shared" si="43"/>
        <v/>
      </c>
      <c r="J475" t="str">
        <f>IF(FT!B475&lt;&gt;"",FT!E475,"")</f>
        <v/>
      </c>
      <c r="K475" t="str">
        <f>IF(FT!B475&lt;&gt;"",IF(FT!C475&lt;&gt;"",FT!C475,F475/$M$3*$M$4),"")</f>
        <v/>
      </c>
      <c r="Y475" s="75" t="str">
        <f t="shared" si="44"/>
        <v/>
      </c>
    </row>
    <row r="476" spans="6:25">
      <c r="F476">
        <f t="shared" si="45"/>
        <v>474</v>
      </c>
      <c r="G476" s="50" t="str">
        <f>IF(FT!A476&lt;&gt;"",FT!A476*10,"")</f>
        <v/>
      </c>
      <c r="H476" s="50" t="str">
        <f>IF(FT!B476&lt;&gt;"",FT!B476*100,"")</f>
        <v/>
      </c>
      <c r="I476" s="50" t="str">
        <f t="shared" si="43"/>
        <v/>
      </c>
      <c r="J476" t="str">
        <f>IF(FT!B476&lt;&gt;"",FT!E476,"")</f>
        <v/>
      </c>
      <c r="K476" t="str">
        <f>IF(FT!B476&lt;&gt;"",IF(FT!C476&lt;&gt;"",FT!C476,F476/$M$3*$M$4),"")</f>
        <v/>
      </c>
      <c r="Y476" s="75" t="str">
        <f t="shared" si="44"/>
        <v/>
      </c>
    </row>
    <row r="477" spans="6:25">
      <c r="F477">
        <f t="shared" si="45"/>
        <v>475</v>
      </c>
      <c r="G477" s="50" t="str">
        <f>IF(FT!A477&lt;&gt;"",FT!A477*10,"")</f>
        <v/>
      </c>
      <c r="H477" s="50" t="str">
        <f>IF(FT!B477&lt;&gt;"",FT!B477*100,"")</f>
        <v/>
      </c>
      <c r="I477" s="50" t="str">
        <f t="shared" si="43"/>
        <v/>
      </c>
      <c r="J477" t="str">
        <f>IF(FT!B477&lt;&gt;"",FT!E477,"")</f>
        <v/>
      </c>
      <c r="K477" t="str">
        <f>IF(FT!B477&lt;&gt;"",IF(FT!C477&lt;&gt;"",FT!C477,F477/$M$3*$M$4),"")</f>
        <v/>
      </c>
      <c r="Y477" s="75" t="str">
        <f t="shared" si="44"/>
        <v/>
      </c>
    </row>
    <row r="478" spans="6:25">
      <c r="F478">
        <f t="shared" si="45"/>
        <v>476</v>
      </c>
      <c r="G478" s="50" t="str">
        <f>IF(FT!A478&lt;&gt;"",FT!A478*10,"")</f>
        <v/>
      </c>
      <c r="H478" s="50" t="str">
        <f>IF(FT!B478&lt;&gt;"",FT!B478*100,"")</f>
        <v/>
      </c>
      <c r="I478" s="50" t="str">
        <f t="shared" si="43"/>
        <v/>
      </c>
      <c r="J478" t="str">
        <f>IF(FT!B478&lt;&gt;"",FT!E478,"")</f>
        <v/>
      </c>
      <c r="K478" t="str">
        <f>IF(FT!B478&lt;&gt;"",IF(FT!C478&lt;&gt;"",FT!C478,F478/$M$3*$M$4),"")</f>
        <v/>
      </c>
      <c r="Y478" s="75" t="str">
        <f t="shared" si="44"/>
        <v/>
      </c>
    </row>
    <row r="479" spans="6:25">
      <c r="F479">
        <f t="shared" si="45"/>
        <v>477</v>
      </c>
      <c r="G479" s="50" t="str">
        <f>IF(FT!A479&lt;&gt;"",FT!A479*10,"")</f>
        <v/>
      </c>
      <c r="H479" s="50" t="str">
        <f>IF(FT!B479&lt;&gt;"",FT!B479*100,"")</f>
        <v/>
      </c>
      <c r="I479" s="50" t="str">
        <f t="shared" si="43"/>
        <v/>
      </c>
      <c r="J479" t="str">
        <f>IF(FT!B479&lt;&gt;"",FT!E479,"")</f>
        <v/>
      </c>
      <c r="K479" t="str">
        <f>IF(FT!B479&lt;&gt;"",IF(FT!C479&lt;&gt;"",FT!C479,F479/$M$3*$M$4),"")</f>
        <v/>
      </c>
      <c r="Y479" s="75" t="str">
        <f t="shared" si="44"/>
        <v/>
      </c>
    </row>
    <row r="480" spans="6:25">
      <c r="F480">
        <f t="shared" si="45"/>
        <v>478</v>
      </c>
      <c r="G480" s="50" t="str">
        <f>IF(FT!A480&lt;&gt;"",FT!A480*10,"")</f>
        <v/>
      </c>
      <c r="H480" s="50" t="str">
        <f>IF(FT!B480&lt;&gt;"",FT!B480*100,"")</f>
        <v/>
      </c>
      <c r="I480" s="50" t="str">
        <f t="shared" si="43"/>
        <v/>
      </c>
      <c r="J480" t="str">
        <f>IF(FT!B480&lt;&gt;"",FT!E480,"")</f>
        <v/>
      </c>
      <c r="K480" t="str">
        <f>IF(FT!B480&lt;&gt;"",IF(FT!C480&lt;&gt;"",FT!C480,F480/$M$3*$M$4),"")</f>
        <v/>
      </c>
      <c r="Y480" s="75" t="str">
        <f t="shared" si="44"/>
        <v/>
      </c>
    </row>
    <row r="481" spans="6:25">
      <c r="F481">
        <f t="shared" si="45"/>
        <v>479</v>
      </c>
      <c r="G481" s="50" t="str">
        <f>IF(FT!A481&lt;&gt;"",FT!A481*10,"")</f>
        <v/>
      </c>
      <c r="H481" s="50" t="str">
        <f>IF(FT!B481&lt;&gt;"",FT!B481*100,"")</f>
        <v/>
      </c>
      <c r="I481" s="50" t="str">
        <f t="shared" si="43"/>
        <v/>
      </c>
      <c r="J481" t="str">
        <f>IF(FT!B481&lt;&gt;"",FT!E481,"")</f>
        <v/>
      </c>
      <c r="K481" t="str">
        <f>IF(FT!B481&lt;&gt;"",IF(FT!C481&lt;&gt;"",FT!C481,F481/$M$3*$M$4),"")</f>
        <v/>
      </c>
      <c r="Y481" s="75" t="str">
        <f t="shared" si="44"/>
        <v/>
      </c>
    </row>
    <row r="482" spans="6:25">
      <c r="F482">
        <f t="shared" si="45"/>
        <v>480</v>
      </c>
      <c r="G482" s="50" t="str">
        <f>IF(FT!A482&lt;&gt;"",FT!A482*10,"")</f>
        <v/>
      </c>
      <c r="H482" s="50" t="str">
        <f>IF(FT!B482&lt;&gt;"",FT!B482*100,"")</f>
        <v/>
      </c>
      <c r="I482" s="50" t="str">
        <f t="shared" si="43"/>
        <v/>
      </c>
      <c r="J482" t="str">
        <f>IF(FT!B482&lt;&gt;"",FT!E482,"")</f>
        <v/>
      </c>
      <c r="K482" t="str">
        <f>IF(FT!B482&lt;&gt;"",IF(FT!C482&lt;&gt;"",FT!C482,F482/$M$3*$M$4),"")</f>
        <v/>
      </c>
      <c r="Y482" s="75" t="str">
        <f t="shared" si="44"/>
        <v/>
      </c>
    </row>
    <row r="483" spans="6:25">
      <c r="F483">
        <f t="shared" si="45"/>
        <v>481</v>
      </c>
      <c r="G483" s="50" t="str">
        <f>IF(FT!A483&lt;&gt;"",FT!A483*10,"")</f>
        <v/>
      </c>
      <c r="H483" s="50" t="str">
        <f>IF(FT!B483&lt;&gt;"",FT!B483*100,"")</f>
        <v/>
      </c>
      <c r="I483" s="50" t="str">
        <f t="shared" si="43"/>
        <v/>
      </c>
      <c r="J483" t="str">
        <f>IF(FT!B483&lt;&gt;"",FT!E483,"")</f>
        <v/>
      </c>
      <c r="K483" t="str">
        <f>IF(FT!B483&lt;&gt;"",IF(FT!C483&lt;&gt;"",FT!C483,F483/$M$3*$M$4),"")</f>
        <v/>
      </c>
      <c r="Y483" s="75" t="str">
        <f t="shared" si="44"/>
        <v/>
      </c>
    </row>
    <row r="484" spans="6:25">
      <c r="F484">
        <f t="shared" si="45"/>
        <v>482</v>
      </c>
      <c r="G484" s="50" t="str">
        <f>IF(FT!A484&lt;&gt;"",FT!A484*10,"")</f>
        <v/>
      </c>
      <c r="H484" s="50" t="str">
        <f>IF(FT!B484&lt;&gt;"",FT!B484*100,"")</f>
        <v/>
      </c>
      <c r="I484" s="50" t="str">
        <f t="shared" si="43"/>
        <v/>
      </c>
      <c r="J484" t="str">
        <f>IF(FT!B484&lt;&gt;"",FT!E484,"")</f>
        <v/>
      </c>
      <c r="K484" t="str">
        <f>IF(FT!B484&lt;&gt;"",IF(FT!C484&lt;&gt;"",FT!C484,F484/$M$3*$M$4),"")</f>
        <v/>
      </c>
      <c r="Y484" s="75" t="str">
        <f t="shared" si="44"/>
        <v/>
      </c>
    </row>
    <row r="485" spans="6:25">
      <c r="F485">
        <f t="shared" si="45"/>
        <v>483</v>
      </c>
      <c r="G485" s="50" t="str">
        <f>IF(FT!A485&lt;&gt;"",FT!A485*10,"")</f>
        <v/>
      </c>
      <c r="H485" s="50" t="str">
        <f>IF(FT!B485&lt;&gt;"",FT!B485*100,"")</f>
        <v/>
      </c>
      <c r="I485" s="50" t="str">
        <f t="shared" si="43"/>
        <v/>
      </c>
      <c r="J485" t="str">
        <f>IF(FT!B485&lt;&gt;"",FT!E485,"")</f>
        <v/>
      </c>
      <c r="K485" t="str">
        <f>IF(FT!B485&lt;&gt;"",IF(FT!C485&lt;&gt;"",FT!C485,F485/$M$3*$M$4),"")</f>
        <v/>
      </c>
      <c r="Y485" s="75" t="str">
        <f t="shared" si="44"/>
        <v/>
      </c>
    </row>
    <row r="486" spans="6:25">
      <c r="F486">
        <f t="shared" si="45"/>
        <v>484</v>
      </c>
      <c r="G486" s="50" t="str">
        <f>IF(FT!A486&lt;&gt;"",FT!A486*10,"")</f>
        <v/>
      </c>
      <c r="H486" s="50" t="str">
        <f>IF(FT!B486&lt;&gt;"",FT!B486*100,"")</f>
        <v/>
      </c>
      <c r="I486" s="50" t="str">
        <f t="shared" si="43"/>
        <v/>
      </c>
      <c r="J486" t="str">
        <f>IF(FT!B486&lt;&gt;"",FT!E486,"")</f>
        <v/>
      </c>
      <c r="K486" t="str">
        <f>IF(FT!B486&lt;&gt;"",IF(FT!C486&lt;&gt;"",FT!C486,F486/$M$3*$M$4),"")</f>
        <v/>
      </c>
      <c r="Y486" s="75" t="str">
        <f t="shared" si="44"/>
        <v/>
      </c>
    </row>
    <row r="487" spans="6:25">
      <c r="F487">
        <f t="shared" si="45"/>
        <v>485</v>
      </c>
      <c r="G487" s="50" t="str">
        <f>IF(FT!A487&lt;&gt;"",FT!A487*10,"")</f>
        <v/>
      </c>
      <c r="H487" s="50" t="str">
        <f>IF(FT!B487&lt;&gt;"",FT!B487*100,"")</f>
        <v/>
      </c>
      <c r="I487" s="50" t="str">
        <f t="shared" si="43"/>
        <v/>
      </c>
      <c r="J487" t="str">
        <f>IF(FT!B487&lt;&gt;"",FT!E487,"")</f>
        <v/>
      </c>
      <c r="K487" t="str">
        <f>IF(FT!B487&lt;&gt;"",IF(FT!C487&lt;&gt;"",FT!C487,F487/$M$3*$M$4),"")</f>
        <v/>
      </c>
      <c r="Y487" s="75" t="str">
        <f t="shared" si="44"/>
        <v/>
      </c>
    </row>
    <row r="488" spans="6:25">
      <c r="F488">
        <f t="shared" si="45"/>
        <v>486</v>
      </c>
      <c r="G488" s="50" t="str">
        <f>IF(FT!A488&lt;&gt;"",FT!A488*10,"")</f>
        <v/>
      </c>
      <c r="H488" s="50" t="str">
        <f>IF(FT!B488&lt;&gt;"",FT!B488*100,"")</f>
        <v/>
      </c>
      <c r="I488" s="50" t="str">
        <f t="shared" si="43"/>
        <v/>
      </c>
      <c r="J488" t="str">
        <f>IF(FT!B488&lt;&gt;"",FT!E488,"")</f>
        <v/>
      </c>
      <c r="K488" t="str">
        <f>IF(FT!B488&lt;&gt;"",IF(FT!C488&lt;&gt;"",FT!C488,F488/$M$3*$M$4),"")</f>
        <v/>
      </c>
      <c r="Y488" s="75" t="str">
        <f t="shared" si="44"/>
        <v/>
      </c>
    </row>
    <row r="489" spans="6:25">
      <c r="F489">
        <f t="shared" si="45"/>
        <v>487</v>
      </c>
      <c r="G489" s="50" t="str">
        <f>IF(FT!A489&lt;&gt;"",FT!A489*10,"")</f>
        <v/>
      </c>
      <c r="H489" s="50" t="str">
        <f>IF(FT!B489&lt;&gt;"",FT!B489*100,"")</f>
        <v/>
      </c>
      <c r="I489" s="50" t="str">
        <f t="shared" si="43"/>
        <v/>
      </c>
      <c r="J489" t="str">
        <f>IF(FT!B489&lt;&gt;"",FT!E489,"")</f>
        <v/>
      </c>
      <c r="K489" t="str">
        <f>IF(FT!B489&lt;&gt;"",IF(FT!C489&lt;&gt;"",FT!C489,F489/$M$3*$M$4),"")</f>
        <v/>
      </c>
      <c r="Y489" s="75" t="str">
        <f t="shared" si="44"/>
        <v/>
      </c>
    </row>
    <row r="490" spans="6:25">
      <c r="F490">
        <f t="shared" si="45"/>
        <v>488</v>
      </c>
      <c r="G490" s="50" t="str">
        <f>IF(FT!A490&lt;&gt;"",FT!A490*10,"")</f>
        <v/>
      </c>
      <c r="H490" s="50" t="str">
        <f>IF(FT!B490&lt;&gt;"",FT!B490*100,"")</f>
        <v/>
      </c>
      <c r="I490" s="50" t="str">
        <f t="shared" si="43"/>
        <v/>
      </c>
      <c r="J490" t="str">
        <f>IF(FT!B490&lt;&gt;"",FT!E490,"")</f>
        <v/>
      </c>
      <c r="K490" t="str">
        <f>IF(FT!B490&lt;&gt;"",IF(FT!C490&lt;&gt;"",FT!C490,F490/$M$3*$M$4),"")</f>
        <v/>
      </c>
      <c r="Y490" s="75" t="str">
        <f t="shared" si="44"/>
        <v/>
      </c>
    </row>
    <row r="491" spans="6:25">
      <c r="F491">
        <f t="shared" si="45"/>
        <v>489</v>
      </c>
      <c r="G491" s="50" t="str">
        <f>IF(FT!A491&lt;&gt;"",FT!A491*10,"")</f>
        <v/>
      </c>
      <c r="H491" s="50" t="str">
        <f>IF(FT!B491&lt;&gt;"",FT!B491*100,"")</f>
        <v/>
      </c>
      <c r="I491" s="50" t="str">
        <f t="shared" si="43"/>
        <v/>
      </c>
      <c r="J491" t="str">
        <f>IF(FT!B491&lt;&gt;"",FT!E491,"")</f>
        <v/>
      </c>
      <c r="K491" t="str">
        <f>IF(FT!B491&lt;&gt;"",IF(FT!C491&lt;&gt;"",FT!C491,F491/$M$3*$M$4),"")</f>
        <v/>
      </c>
      <c r="Y491" s="75" t="str">
        <f t="shared" si="44"/>
        <v/>
      </c>
    </row>
    <row r="492" spans="6:25">
      <c r="F492">
        <f t="shared" si="45"/>
        <v>490</v>
      </c>
      <c r="G492" s="50" t="str">
        <f>IF(FT!A492&lt;&gt;"",FT!A492*10,"")</f>
        <v/>
      </c>
      <c r="H492" s="50" t="str">
        <f>IF(FT!B492&lt;&gt;"",FT!B492*100,"")</f>
        <v/>
      </c>
      <c r="I492" s="50" t="str">
        <f t="shared" si="43"/>
        <v/>
      </c>
      <c r="J492" t="str">
        <f>IF(FT!B492&lt;&gt;"",FT!E492,"")</f>
        <v/>
      </c>
      <c r="K492" t="str">
        <f>IF(FT!B492&lt;&gt;"",IF(FT!C492&lt;&gt;"",FT!C492,F492/$M$3*$M$4),"")</f>
        <v/>
      </c>
      <c r="Y492" s="75" t="str">
        <f t="shared" si="44"/>
        <v/>
      </c>
    </row>
    <row r="493" spans="6:25">
      <c r="F493">
        <f t="shared" si="45"/>
        <v>491</v>
      </c>
      <c r="G493" s="50" t="str">
        <f>IF(FT!A493&lt;&gt;"",FT!A493*10,"")</f>
        <v/>
      </c>
      <c r="H493" s="50" t="str">
        <f>IF(FT!B493&lt;&gt;"",FT!B493*100,"")</f>
        <v/>
      </c>
      <c r="I493" s="50" t="str">
        <f t="shared" si="43"/>
        <v/>
      </c>
      <c r="J493" t="str">
        <f>IF(FT!B493&lt;&gt;"",FT!E493,"")</f>
        <v/>
      </c>
      <c r="K493" t="str">
        <f>IF(FT!B493&lt;&gt;"",IF(FT!C493&lt;&gt;"",FT!C493,F493/$M$3*$M$4),"")</f>
        <v/>
      </c>
      <c r="Y493" s="75" t="str">
        <f t="shared" si="44"/>
        <v/>
      </c>
    </row>
    <row r="494" spans="6:25">
      <c r="F494">
        <f t="shared" si="45"/>
        <v>492</v>
      </c>
      <c r="G494" s="50" t="str">
        <f>IF(FT!A494&lt;&gt;"",FT!A494*10,"")</f>
        <v/>
      </c>
      <c r="H494" s="50" t="str">
        <f>IF(FT!B494&lt;&gt;"",FT!B494*100,"")</f>
        <v/>
      </c>
      <c r="I494" s="50" t="str">
        <f t="shared" si="43"/>
        <v/>
      </c>
      <c r="J494" t="str">
        <f>IF(FT!B494&lt;&gt;"",FT!E494,"")</f>
        <v/>
      </c>
      <c r="K494" t="str">
        <f>IF(FT!B494&lt;&gt;"",IF(FT!C494&lt;&gt;"",FT!C494,F494/$M$3*$M$4),"")</f>
        <v/>
      </c>
      <c r="Y494" s="75" t="str">
        <f t="shared" si="44"/>
        <v/>
      </c>
    </row>
    <row r="495" spans="6:25">
      <c r="F495">
        <f t="shared" si="45"/>
        <v>493</v>
      </c>
      <c r="G495" s="50" t="str">
        <f>IF(FT!A495&lt;&gt;"",FT!A495*10,"")</f>
        <v/>
      </c>
      <c r="H495" s="50" t="str">
        <f>IF(FT!B495&lt;&gt;"",FT!B495*100,"")</f>
        <v/>
      </c>
      <c r="I495" s="50" t="str">
        <f t="shared" si="43"/>
        <v/>
      </c>
      <c r="J495" t="str">
        <f>IF(FT!B495&lt;&gt;"",FT!E495,"")</f>
        <v/>
      </c>
      <c r="K495" t="str">
        <f>IF(FT!B495&lt;&gt;"",IF(FT!C495&lt;&gt;"",FT!C495,F495/$M$3*$M$4),"")</f>
        <v/>
      </c>
      <c r="Y495" s="75" t="str">
        <f t="shared" si="44"/>
        <v/>
      </c>
    </row>
    <row r="496" spans="6:25">
      <c r="F496">
        <f t="shared" si="45"/>
        <v>494</v>
      </c>
      <c r="G496" s="50" t="str">
        <f>IF(FT!A496&lt;&gt;"",FT!A496*10,"")</f>
        <v/>
      </c>
      <c r="H496" s="50" t="str">
        <f>IF(FT!B496&lt;&gt;"",FT!B496*100,"")</f>
        <v/>
      </c>
      <c r="I496" s="50" t="str">
        <f t="shared" si="43"/>
        <v/>
      </c>
      <c r="J496" t="str">
        <f>IF(FT!B496&lt;&gt;"",FT!E496,"")</f>
        <v/>
      </c>
      <c r="K496" t="str">
        <f>IF(FT!B496&lt;&gt;"",IF(FT!C496&lt;&gt;"",FT!C496,F496/$M$3*$M$4),"")</f>
        <v/>
      </c>
      <c r="Y496" s="75" t="str">
        <f t="shared" si="44"/>
        <v/>
      </c>
    </row>
    <row r="497" spans="6:25">
      <c r="F497">
        <f t="shared" si="45"/>
        <v>495</v>
      </c>
      <c r="G497" s="50" t="str">
        <f>IF(FT!A497&lt;&gt;"",FT!A497*10,"")</f>
        <v/>
      </c>
      <c r="H497" s="50" t="str">
        <f>IF(FT!B497&lt;&gt;"",FT!B497*100,"")</f>
        <v/>
      </c>
      <c r="I497" s="50" t="str">
        <f t="shared" si="43"/>
        <v/>
      </c>
      <c r="J497" t="str">
        <f>IF(FT!B497&lt;&gt;"",FT!E497,"")</f>
        <v/>
      </c>
      <c r="K497" t="str">
        <f>IF(FT!B497&lt;&gt;"",IF(FT!C497&lt;&gt;"",FT!C497,F497/$M$3*$M$4),"")</f>
        <v/>
      </c>
      <c r="Y497" s="75" t="str">
        <f t="shared" si="44"/>
        <v/>
      </c>
    </row>
    <row r="498" spans="6:25">
      <c r="F498">
        <f t="shared" si="45"/>
        <v>496</v>
      </c>
      <c r="G498" s="50" t="str">
        <f>IF(FT!A498&lt;&gt;"",FT!A498*10,"")</f>
        <v/>
      </c>
      <c r="H498" s="50" t="str">
        <f>IF(FT!B498&lt;&gt;"",FT!B498*100,"")</f>
        <v/>
      </c>
      <c r="I498" s="50" t="str">
        <f t="shared" si="43"/>
        <v/>
      </c>
      <c r="J498" t="str">
        <f>IF(FT!B498&lt;&gt;"",FT!E498,"")</f>
        <v/>
      </c>
      <c r="K498" t="str">
        <f>IF(FT!B498&lt;&gt;"",IF(FT!C498&lt;&gt;"",FT!C498,F498/$M$3*$M$4),"")</f>
        <v/>
      </c>
      <c r="Y498" s="75" t="str">
        <f t="shared" si="44"/>
        <v/>
      </c>
    </row>
    <row r="499" spans="6:25">
      <c r="F499">
        <f t="shared" si="45"/>
        <v>497</v>
      </c>
      <c r="G499" s="50" t="str">
        <f>IF(FT!A499&lt;&gt;"",FT!A499*10,"")</f>
        <v/>
      </c>
      <c r="H499" s="50" t="str">
        <f>IF(FT!B499&lt;&gt;"",FT!B499*100,"")</f>
        <v/>
      </c>
      <c r="I499" s="50" t="str">
        <f t="shared" si="43"/>
        <v/>
      </c>
      <c r="J499" t="str">
        <f>IF(FT!B499&lt;&gt;"",FT!E499,"")</f>
        <v/>
      </c>
      <c r="K499" t="str">
        <f>IF(FT!B499&lt;&gt;"",IF(FT!C499&lt;&gt;"",FT!C499,F499/$M$3*$M$4),"")</f>
        <v/>
      </c>
      <c r="Y499" s="75" t="str">
        <f t="shared" si="44"/>
        <v/>
      </c>
    </row>
    <row r="500" spans="6:25">
      <c r="F500">
        <f t="shared" si="45"/>
        <v>498</v>
      </c>
      <c r="G500" s="50" t="str">
        <f>IF(FT!A500&lt;&gt;"",FT!A500*10,"")</f>
        <v/>
      </c>
      <c r="H500" s="50" t="str">
        <f>IF(FT!B500&lt;&gt;"",FT!B500*100,"")</f>
        <v/>
      </c>
      <c r="I500" s="50" t="str">
        <f t="shared" si="43"/>
        <v/>
      </c>
      <c r="J500" t="str">
        <f>IF(FT!B500&lt;&gt;"",FT!E500,"")</f>
        <v/>
      </c>
      <c r="K500" t="str">
        <f>IF(FT!B500&lt;&gt;"",IF(FT!C500&lt;&gt;"",FT!C500,F500/$M$3*$M$4),"")</f>
        <v/>
      </c>
      <c r="Y500" s="75" t="str">
        <f t="shared" si="44"/>
        <v/>
      </c>
    </row>
    <row r="501" spans="6:25">
      <c r="F501">
        <f t="shared" si="45"/>
        <v>499</v>
      </c>
      <c r="G501" s="50" t="str">
        <f>IF(FT!A501&lt;&gt;"",FT!A501*10,"")</f>
        <v/>
      </c>
      <c r="H501" s="50" t="str">
        <f>IF(FT!B501&lt;&gt;"",FT!B501*100,"")</f>
        <v/>
      </c>
      <c r="I501" s="50" t="str">
        <f t="shared" si="43"/>
        <v/>
      </c>
      <c r="J501" t="str">
        <f>IF(FT!B501&lt;&gt;"",FT!E501,"")</f>
        <v/>
      </c>
      <c r="K501" t="str">
        <f>IF(FT!B501&lt;&gt;"",IF(FT!C501&lt;&gt;"",FT!C501,F501/$M$3*$M$4),"")</f>
        <v/>
      </c>
      <c r="Y501" s="75" t="str">
        <f t="shared" si="44"/>
        <v/>
      </c>
    </row>
    <row r="502" spans="6:25">
      <c r="F502">
        <f t="shared" si="45"/>
        <v>500</v>
      </c>
      <c r="G502" s="50" t="str">
        <f>IF(FT!A502&lt;&gt;"",FT!A502*10,"")</f>
        <v/>
      </c>
      <c r="H502" s="50" t="str">
        <f>IF(FT!B502&lt;&gt;"",FT!B502*100,"")</f>
        <v/>
      </c>
      <c r="I502" s="50" t="str">
        <f t="shared" si="43"/>
        <v/>
      </c>
      <c r="J502" t="str">
        <f>IF(FT!B502&lt;&gt;"",FT!E502,"")</f>
        <v/>
      </c>
      <c r="K502" t="str">
        <f>IF(FT!B502&lt;&gt;"",IF(FT!C502&lt;&gt;"",FT!C502,F502/$M$3*$M$4),"")</f>
        <v/>
      </c>
      <c r="Y502" s="75" t="str">
        <f t="shared" si="44"/>
        <v/>
      </c>
    </row>
    <row r="503" spans="6:25">
      <c r="F503">
        <f t="shared" si="45"/>
        <v>501</v>
      </c>
      <c r="G503" s="50" t="str">
        <f>IF(FT!A503&lt;&gt;"",FT!A503*10,"")</f>
        <v/>
      </c>
      <c r="H503" s="50" t="str">
        <f>IF(FT!B503&lt;&gt;"",FT!B503*100,"")</f>
        <v/>
      </c>
      <c r="I503" s="50" t="str">
        <f t="shared" si="43"/>
        <v/>
      </c>
      <c r="J503" t="str">
        <f>IF(FT!B503&lt;&gt;"",FT!E503,"")</f>
        <v/>
      </c>
      <c r="K503" t="str">
        <f>IF(FT!B503&lt;&gt;"",IF(FT!C503&lt;&gt;"",FT!C503,F503/$M$3*$M$4),"")</f>
        <v/>
      </c>
      <c r="Y503" s="75" t="str">
        <f t="shared" si="44"/>
        <v/>
      </c>
    </row>
    <row r="504" spans="6:25">
      <c r="F504">
        <f t="shared" si="45"/>
        <v>502</v>
      </c>
      <c r="G504" s="50" t="str">
        <f>IF(FT!A504&lt;&gt;"",FT!A504*10,"")</f>
        <v/>
      </c>
      <c r="H504" s="50" t="str">
        <f>IF(FT!B504&lt;&gt;"",FT!B504*100,"")</f>
        <v/>
      </c>
      <c r="I504" s="50" t="str">
        <f t="shared" si="43"/>
        <v/>
      </c>
      <c r="J504" t="str">
        <f>IF(FT!B504&lt;&gt;"",FT!E504,"")</f>
        <v/>
      </c>
      <c r="K504" t="str">
        <f>IF(FT!B504&lt;&gt;"",IF(FT!C504&lt;&gt;"",FT!C504,F504/$M$3*$M$4),"")</f>
        <v/>
      </c>
      <c r="Y504" s="75" t="str">
        <f t="shared" si="44"/>
        <v/>
      </c>
    </row>
    <row r="505" spans="6:25">
      <c r="F505">
        <f t="shared" si="45"/>
        <v>503</v>
      </c>
      <c r="G505" s="50" t="str">
        <f>IF(FT!A505&lt;&gt;"",FT!A505*10,"")</f>
        <v/>
      </c>
      <c r="H505" s="50" t="str">
        <f>IF(FT!B505&lt;&gt;"",FT!B505*100,"")</f>
        <v/>
      </c>
      <c r="I505" s="50" t="str">
        <f t="shared" si="43"/>
        <v/>
      </c>
      <c r="J505" t="str">
        <f>IF(FT!B505&lt;&gt;"",FT!E505,"")</f>
        <v/>
      </c>
      <c r="K505" t="str">
        <f>IF(FT!B505&lt;&gt;"",IF(FT!C505&lt;&gt;"",FT!C505,F505/$M$3*$M$4),"")</f>
        <v/>
      </c>
      <c r="Y505" s="75" t="str">
        <f t="shared" si="44"/>
        <v/>
      </c>
    </row>
    <row r="506" spans="6:25">
      <c r="F506">
        <f t="shared" si="45"/>
        <v>504</v>
      </c>
      <c r="G506" s="50" t="str">
        <f>IF(FT!A506&lt;&gt;"",FT!A506*10,"")</f>
        <v/>
      </c>
      <c r="H506" s="50" t="str">
        <f>IF(FT!B506&lt;&gt;"",FT!B506*100,"")</f>
        <v/>
      </c>
      <c r="I506" s="50" t="str">
        <f t="shared" si="43"/>
        <v/>
      </c>
      <c r="J506" t="str">
        <f>IF(FT!B506&lt;&gt;"",FT!E506,"")</f>
        <v/>
      </c>
      <c r="K506" t="str">
        <f>IF(FT!B506&lt;&gt;"",IF(FT!C506&lt;&gt;"",FT!C506,F506/$M$3*$M$4),"")</f>
        <v/>
      </c>
      <c r="Y506" s="75" t="str">
        <f t="shared" si="44"/>
        <v/>
      </c>
    </row>
    <row r="507" spans="6:25">
      <c r="F507">
        <f t="shared" si="45"/>
        <v>505</v>
      </c>
      <c r="G507" s="50" t="str">
        <f>IF(FT!A507&lt;&gt;"",FT!A507*10,"")</f>
        <v/>
      </c>
      <c r="H507" s="50" t="str">
        <f>IF(FT!B507&lt;&gt;"",FT!B507*100,"")</f>
        <v/>
      </c>
      <c r="I507" s="50" t="str">
        <f t="shared" si="43"/>
        <v/>
      </c>
      <c r="J507" t="str">
        <f>IF(FT!B507&lt;&gt;"",FT!E507,"")</f>
        <v/>
      </c>
      <c r="K507" t="str">
        <f>IF(FT!B507&lt;&gt;"",IF(FT!C507&lt;&gt;"",FT!C507,F507/$M$3*$M$4),"")</f>
        <v/>
      </c>
      <c r="Y507" s="75" t="str">
        <f t="shared" si="44"/>
        <v/>
      </c>
    </row>
    <row r="508" spans="6:25">
      <c r="F508">
        <f t="shared" si="45"/>
        <v>506</v>
      </c>
      <c r="G508" s="50" t="str">
        <f>IF(FT!A508&lt;&gt;"",FT!A508*10,"")</f>
        <v/>
      </c>
      <c r="H508" s="50" t="str">
        <f>IF(FT!B508&lt;&gt;"",FT!B508*100,"")</f>
        <v/>
      </c>
      <c r="I508" s="50" t="str">
        <f t="shared" si="43"/>
        <v/>
      </c>
      <c r="J508" t="str">
        <f>IF(FT!B508&lt;&gt;"",FT!E508,"")</f>
        <v/>
      </c>
      <c r="K508" t="str">
        <f>IF(FT!B508&lt;&gt;"",IF(FT!C508&lt;&gt;"",FT!C508,F508/$M$3*$M$4),"")</f>
        <v/>
      </c>
      <c r="Y508" s="75" t="str">
        <f t="shared" si="44"/>
        <v/>
      </c>
    </row>
    <row r="509" spans="6:25">
      <c r="F509">
        <f t="shared" si="45"/>
        <v>507</v>
      </c>
      <c r="G509" s="50" t="str">
        <f>IF(FT!A509&lt;&gt;"",FT!A509*10,"")</f>
        <v/>
      </c>
      <c r="H509" s="50" t="str">
        <f>IF(FT!B509&lt;&gt;"",FT!B509*100,"")</f>
        <v/>
      </c>
      <c r="I509" s="50" t="str">
        <f t="shared" si="43"/>
        <v/>
      </c>
      <c r="J509" t="str">
        <f>IF(FT!B509&lt;&gt;"",FT!E509,"")</f>
        <v/>
      </c>
      <c r="K509" t="str">
        <f>IF(FT!B509&lt;&gt;"",IF(FT!C509&lt;&gt;"",FT!C509,F509/$M$3*$M$4),"")</f>
        <v/>
      </c>
      <c r="Y509" s="75" t="str">
        <f t="shared" si="44"/>
        <v/>
      </c>
    </row>
    <row r="510" spans="6:25">
      <c r="F510">
        <f t="shared" si="45"/>
        <v>508</v>
      </c>
      <c r="G510" s="50" t="str">
        <f>IF(FT!A510&lt;&gt;"",FT!A510*10,"")</f>
        <v/>
      </c>
      <c r="H510" s="50" t="str">
        <f>IF(FT!B510&lt;&gt;"",FT!B510*100,"")</f>
        <v/>
      </c>
      <c r="I510" s="50" t="str">
        <f t="shared" si="43"/>
        <v/>
      </c>
      <c r="J510" t="str">
        <f>IF(FT!B510&lt;&gt;"",FT!E510,"")</f>
        <v/>
      </c>
      <c r="K510" t="str">
        <f>IF(FT!B510&lt;&gt;"",IF(FT!C510&lt;&gt;"",FT!C510,F510/$M$3*$M$4),"")</f>
        <v/>
      </c>
      <c r="Y510" s="75" t="str">
        <f t="shared" si="44"/>
        <v/>
      </c>
    </row>
    <row r="511" spans="6:25">
      <c r="F511">
        <f t="shared" si="45"/>
        <v>509</v>
      </c>
      <c r="G511" s="50" t="str">
        <f>IF(FT!A511&lt;&gt;"",FT!A511*10,"")</f>
        <v/>
      </c>
      <c r="H511" s="50" t="str">
        <f>IF(FT!B511&lt;&gt;"",FT!B511*100,"")</f>
        <v/>
      </c>
      <c r="I511" s="50" t="str">
        <f t="shared" si="43"/>
        <v/>
      </c>
      <c r="J511" t="str">
        <f>IF(FT!B511&lt;&gt;"",FT!E511,"")</f>
        <v/>
      </c>
      <c r="K511" t="str">
        <f>IF(FT!B511&lt;&gt;"",IF(FT!C511&lt;&gt;"",FT!C511,F511/$M$3*$M$4),"")</f>
        <v/>
      </c>
      <c r="Y511" s="75" t="str">
        <f t="shared" si="44"/>
        <v/>
      </c>
    </row>
    <row r="512" spans="6:25">
      <c r="F512">
        <f t="shared" si="45"/>
        <v>510</v>
      </c>
      <c r="G512" s="50" t="str">
        <f>IF(FT!A512&lt;&gt;"",FT!A512*10,"")</f>
        <v/>
      </c>
      <c r="H512" s="50" t="str">
        <f>IF(FT!B512&lt;&gt;"",FT!B512*100,"")</f>
        <v/>
      </c>
      <c r="I512" s="50" t="str">
        <f t="shared" si="43"/>
        <v/>
      </c>
      <c r="J512" t="str">
        <f>IF(FT!B512&lt;&gt;"",FT!E512,"")</f>
        <v/>
      </c>
      <c r="K512" t="str">
        <f>IF(FT!B512&lt;&gt;"",IF(FT!C512&lt;&gt;"",FT!C512,F512/$M$3*$M$4),"")</f>
        <v/>
      </c>
      <c r="Y512" s="75" t="str">
        <f t="shared" si="44"/>
        <v/>
      </c>
    </row>
    <row r="513" spans="6:25">
      <c r="F513">
        <f t="shared" si="45"/>
        <v>511</v>
      </c>
      <c r="G513" s="50" t="str">
        <f>IF(FT!A513&lt;&gt;"",FT!A513*10,"")</f>
        <v/>
      </c>
      <c r="H513" s="50" t="str">
        <f>IF(FT!B513&lt;&gt;"",FT!B513*100,"")</f>
        <v/>
      </c>
      <c r="I513" s="50" t="str">
        <f t="shared" si="43"/>
        <v/>
      </c>
      <c r="J513" t="str">
        <f>IF(FT!B513&lt;&gt;"",FT!E513,"")</f>
        <v/>
      </c>
      <c r="K513" t="str">
        <f>IF(FT!B513&lt;&gt;"",IF(FT!C513&lt;&gt;"",FT!C513,F513/$M$3*$M$4),"")</f>
        <v/>
      </c>
      <c r="Y513" s="75" t="str">
        <f t="shared" si="44"/>
        <v/>
      </c>
    </row>
    <row r="514" spans="6:25">
      <c r="F514">
        <f t="shared" si="45"/>
        <v>512</v>
      </c>
      <c r="G514" s="50" t="str">
        <f>IF(FT!A514&lt;&gt;"",FT!A514*10,"")</f>
        <v/>
      </c>
      <c r="H514" s="50" t="str">
        <f>IF(FT!B514&lt;&gt;"",FT!B514*100,"")</f>
        <v/>
      </c>
      <c r="I514" s="50" t="str">
        <f t="shared" si="43"/>
        <v/>
      </c>
      <c r="J514" t="str">
        <f>IF(FT!B514&lt;&gt;"",FT!E514,"")</f>
        <v/>
      </c>
      <c r="K514" t="str">
        <f>IF(FT!B514&lt;&gt;"",IF(FT!C514&lt;&gt;"",FT!C514,F514/$M$3*$M$4),"")</f>
        <v/>
      </c>
      <c r="Y514" s="75" t="str">
        <f t="shared" si="44"/>
        <v/>
      </c>
    </row>
    <row r="515" spans="6:25">
      <c r="F515">
        <f t="shared" si="45"/>
        <v>513</v>
      </c>
      <c r="G515" s="50" t="str">
        <f>IF(FT!A515&lt;&gt;"",FT!A515*10,"")</f>
        <v/>
      </c>
      <c r="H515" s="50" t="str">
        <f>IF(FT!B515&lt;&gt;"",FT!B515*100,"")</f>
        <v/>
      </c>
      <c r="I515" s="50" t="str">
        <f t="shared" ref="I515:I578" si="46">(IF(G515&lt;&gt;"",1,""))</f>
        <v/>
      </c>
      <c r="J515" t="str">
        <f>IF(FT!B515&lt;&gt;"",FT!E515,"")</f>
        <v/>
      </c>
      <c r="K515" t="str">
        <f>IF(FT!B515&lt;&gt;"",IF(FT!C515&lt;&gt;"",FT!C515,F515/$M$3*$M$4),"")</f>
        <v/>
      </c>
      <c r="Y515" s="75" t="str">
        <f t="shared" ref="Y515:Y578" si="47">IF(I515=1,H515/G515,"")</f>
        <v/>
      </c>
    </row>
    <row r="516" spans="6:25">
      <c r="F516">
        <f t="shared" ref="F516:F579" si="48">F515+1</f>
        <v>514</v>
      </c>
      <c r="G516" s="50" t="str">
        <f>IF(FT!A516&lt;&gt;"",FT!A516*10,"")</f>
        <v/>
      </c>
      <c r="H516" s="50" t="str">
        <f>IF(FT!B516&lt;&gt;"",FT!B516*100,"")</f>
        <v/>
      </c>
      <c r="I516" s="50" t="str">
        <f t="shared" si="46"/>
        <v/>
      </c>
      <c r="J516" t="str">
        <f>IF(FT!B516&lt;&gt;"",FT!E516,"")</f>
        <v/>
      </c>
      <c r="K516" t="str">
        <f>IF(FT!B516&lt;&gt;"",IF(FT!C516&lt;&gt;"",FT!C516,F516/$M$3*$M$4),"")</f>
        <v/>
      </c>
      <c r="Y516" s="75" t="str">
        <f t="shared" si="47"/>
        <v/>
      </c>
    </row>
    <row r="517" spans="6:25">
      <c r="F517">
        <f t="shared" si="48"/>
        <v>515</v>
      </c>
      <c r="G517" s="50" t="str">
        <f>IF(FT!A517&lt;&gt;"",FT!A517*10,"")</f>
        <v/>
      </c>
      <c r="H517" s="50" t="str">
        <f>IF(FT!B517&lt;&gt;"",FT!B517*100,"")</f>
        <v/>
      </c>
      <c r="I517" s="50" t="str">
        <f t="shared" si="46"/>
        <v/>
      </c>
      <c r="J517" t="str">
        <f>IF(FT!B517&lt;&gt;"",FT!E517,"")</f>
        <v/>
      </c>
      <c r="K517" t="str">
        <f>IF(FT!B517&lt;&gt;"",IF(FT!C517&lt;&gt;"",FT!C517,F517/$M$3*$M$4),"")</f>
        <v/>
      </c>
      <c r="Y517" s="75" t="str">
        <f t="shared" si="47"/>
        <v/>
      </c>
    </row>
    <row r="518" spans="6:25">
      <c r="F518">
        <f t="shared" si="48"/>
        <v>516</v>
      </c>
      <c r="G518" s="50" t="str">
        <f>IF(FT!A518&lt;&gt;"",FT!A518*10,"")</f>
        <v/>
      </c>
      <c r="H518" s="50" t="str">
        <f>IF(FT!B518&lt;&gt;"",FT!B518*100,"")</f>
        <v/>
      </c>
      <c r="I518" s="50" t="str">
        <f t="shared" si="46"/>
        <v/>
      </c>
      <c r="J518" t="str">
        <f>IF(FT!B518&lt;&gt;"",FT!E518,"")</f>
        <v/>
      </c>
      <c r="K518" t="str">
        <f>IF(FT!B518&lt;&gt;"",IF(FT!C518&lt;&gt;"",FT!C518,F518/$M$3*$M$4),"")</f>
        <v/>
      </c>
      <c r="Y518" s="75" t="str">
        <f t="shared" si="47"/>
        <v/>
      </c>
    </row>
    <row r="519" spans="6:25">
      <c r="F519">
        <f t="shared" si="48"/>
        <v>517</v>
      </c>
      <c r="G519" s="50" t="str">
        <f>IF(FT!A519&lt;&gt;"",FT!A519*10,"")</f>
        <v/>
      </c>
      <c r="H519" s="50" t="str">
        <f>IF(FT!B519&lt;&gt;"",FT!B519*100,"")</f>
        <v/>
      </c>
      <c r="I519" s="50" t="str">
        <f t="shared" si="46"/>
        <v/>
      </c>
      <c r="J519" t="str">
        <f>IF(FT!B519&lt;&gt;"",FT!E519,"")</f>
        <v/>
      </c>
      <c r="K519" t="str">
        <f>IF(FT!B519&lt;&gt;"",IF(FT!C519&lt;&gt;"",FT!C519,F519/$M$3*$M$4),"")</f>
        <v/>
      </c>
      <c r="Y519" s="75" t="str">
        <f t="shared" si="47"/>
        <v/>
      </c>
    </row>
    <row r="520" spans="6:25">
      <c r="F520">
        <f t="shared" si="48"/>
        <v>518</v>
      </c>
      <c r="G520" s="50" t="str">
        <f>IF(FT!A520&lt;&gt;"",FT!A520*10,"")</f>
        <v/>
      </c>
      <c r="H520" s="50" t="str">
        <f>IF(FT!B520&lt;&gt;"",FT!B520*100,"")</f>
        <v/>
      </c>
      <c r="I520" s="50" t="str">
        <f t="shared" si="46"/>
        <v/>
      </c>
      <c r="J520" t="str">
        <f>IF(FT!B520&lt;&gt;"",FT!E520,"")</f>
        <v/>
      </c>
      <c r="K520" t="str">
        <f>IF(FT!B520&lt;&gt;"",IF(FT!C520&lt;&gt;"",FT!C520,F520/$M$3*$M$4),"")</f>
        <v/>
      </c>
      <c r="Y520" s="75" t="str">
        <f t="shared" si="47"/>
        <v/>
      </c>
    </row>
    <row r="521" spans="6:25">
      <c r="F521">
        <f t="shared" si="48"/>
        <v>519</v>
      </c>
      <c r="G521" s="50" t="str">
        <f>IF(FT!A521&lt;&gt;"",FT!A521*10,"")</f>
        <v/>
      </c>
      <c r="H521" s="50" t="str">
        <f>IF(FT!B521&lt;&gt;"",FT!B521*100,"")</f>
        <v/>
      </c>
      <c r="I521" s="50" t="str">
        <f t="shared" si="46"/>
        <v/>
      </c>
      <c r="J521" t="str">
        <f>IF(FT!B521&lt;&gt;"",FT!E521,"")</f>
        <v/>
      </c>
      <c r="K521" t="str">
        <f>IF(FT!B521&lt;&gt;"",IF(FT!C521&lt;&gt;"",FT!C521,F521/$M$3*$M$4),"")</f>
        <v/>
      </c>
      <c r="Y521" s="75" t="str">
        <f t="shared" si="47"/>
        <v/>
      </c>
    </row>
    <row r="522" spans="6:25">
      <c r="F522">
        <f t="shared" si="48"/>
        <v>520</v>
      </c>
      <c r="G522" s="50" t="str">
        <f>IF(FT!A522&lt;&gt;"",FT!A522*10,"")</f>
        <v/>
      </c>
      <c r="H522" s="50" t="str">
        <f>IF(FT!B522&lt;&gt;"",FT!B522*100,"")</f>
        <v/>
      </c>
      <c r="I522" s="50" t="str">
        <f t="shared" si="46"/>
        <v/>
      </c>
      <c r="J522" t="str">
        <f>IF(FT!B522&lt;&gt;"",FT!E522,"")</f>
        <v/>
      </c>
      <c r="K522" t="str">
        <f>IF(FT!B522&lt;&gt;"",IF(FT!C522&lt;&gt;"",FT!C522,F522/$M$3*$M$4),"")</f>
        <v/>
      </c>
      <c r="Y522" s="75" t="str">
        <f t="shared" si="47"/>
        <v/>
      </c>
    </row>
    <row r="523" spans="6:25">
      <c r="F523">
        <f t="shared" si="48"/>
        <v>521</v>
      </c>
      <c r="G523" s="50" t="str">
        <f>IF(FT!A523&lt;&gt;"",FT!A523*10,"")</f>
        <v/>
      </c>
      <c r="H523" s="50" t="str">
        <f>IF(FT!B523&lt;&gt;"",FT!B523*100,"")</f>
        <v/>
      </c>
      <c r="I523" s="50" t="str">
        <f t="shared" si="46"/>
        <v/>
      </c>
      <c r="J523" t="str">
        <f>IF(FT!B523&lt;&gt;"",FT!E523,"")</f>
        <v/>
      </c>
      <c r="K523" t="str">
        <f>IF(FT!B523&lt;&gt;"",IF(FT!C523&lt;&gt;"",FT!C523,F523/$M$3*$M$4),"")</f>
        <v/>
      </c>
      <c r="Y523" s="75" t="str">
        <f t="shared" si="47"/>
        <v/>
      </c>
    </row>
    <row r="524" spans="6:25">
      <c r="F524">
        <f t="shared" si="48"/>
        <v>522</v>
      </c>
      <c r="G524" s="50" t="str">
        <f>IF(FT!A524&lt;&gt;"",FT!A524*10,"")</f>
        <v/>
      </c>
      <c r="H524" s="50" t="str">
        <f>IF(FT!B524&lt;&gt;"",FT!B524*100,"")</f>
        <v/>
      </c>
      <c r="I524" s="50" t="str">
        <f t="shared" si="46"/>
        <v/>
      </c>
      <c r="J524" t="str">
        <f>IF(FT!B524&lt;&gt;"",FT!E524,"")</f>
        <v/>
      </c>
      <c r="K524" t="str">
        <f>IF(FT!B524&lt;&gt;"",IF(FT!C524&lt;&gt;"",FT!C524,F524/$M$3*$M$4),"")</f>
        <v/>
      </c>
      <c r="Y524" s="75" t="str">
        <f t="shared" si="47"/>
        <v/>
      </c>
    </row>
    <row r="525" spans="6:25">
      <c r="F525">
        <f t="shared" si="48"/>
        <v>523</v>
      </c>
      <c r="G525" s="50" t="str">
        <f>IF(FT!A525&lt;&gt;"",FT!A525*10,"")</f>
        <v/>
      </c>
      <c r="H525" s="50" t="str">
        <f>IF(FT!B525&lt;&gt;"",FT!B525*100,"")</f>
        <v/>
      </c>
      <c r="I525" s="50" t="str">
        <f t="shared" si="46"/>
        <v/>
      </c>
      <c r="J525" t="str">
        <f>IF(FT!B525&lt;&gt;"",FT!E525,"")</f>
        <v/>
      </c>
      <c r="K525" t="str">
        <f>IF(FT!B525&lt;&gt;"",IF(FT!C525&lt;&gt;"",FT!C525,F525/$M$3*$M$4),"")</f>
        <v/>
      </c>
      <c r="Y525" s="75" t="str">
        <f t="shared" si="47"/>
        <v/>
      </c>
    </row>
    <row r="526" spans="6:25">
      <c r="F526">
        <f t="shared" si="48"/>
        <v>524</v>
      </c>
      <c r="G526" s="50" t="str">
        <f>IF(FT!A526&lt;&gt;"",FT!A526*10,"")</f>
        <v/>
      </c>
      <c r="H526" s="50" t="str">
        <f>IF(FT!B526&lt;&gt;"",FT!B526*100,"")</f>
        <v/>
      </c>
      <c r="I526" s="50" t="str">
        <f t="shared" si="46"/>
        <v/>
      </c>
      <c r="J526" t="str">
        <f>IF(FT!B526&lt;&gt;"",FT!E526,"")</f>
        <v/>
      </c>
      <c r="K526" t="str">
        <f>IF(FT!B526&lt;&gt;"",IF(FT!C526&lt;&gt;"",FT!C526,F526/$M$3*$M$4),"")</f>
        <v/>
      </c>
      <c r="Y526" s="75" t="str">
        <f t="shared" si="47"/>
        <v/>
      </c>
    </row>
    <row r="527" spans="6:25">
      <c r="F527">
        <f t="shared" si="48"/>
        <v>525</v>
      </c>
      <c r="G527" s="50" t="str">
        <f>IF(FT!A527&lt;&gt;"",FT!A527*10,"")</f>
        <v/>
      </c>
      <c r="H527" s="50" t="str">
        <f>IF(FT!B527&lt;&gt;"",FT!B527*100,"")</f>
        <v/>
      </c>
      <c r="I527" s="50" t="str">
        <f t="shared" si="46"/>
        <v/>
      </c>
      <c r="J527" t="str">
        <f>IF(FT!B527&lt;&gt;"",FT!E527,"")</f>
        <v/>
      </c>
      <c r="K527" t="str">
        <f>IF(FT!B527&lt;&gt;"",IF(FT!C527&lt;&gt;"",FT!C527,F527/$M$3*$M$4),"")</f>
        <v/>
      </c>
      <c r="Y527" s="75" t="str">
        <f t="shared" si="47"/>
        <v/>
      </c>
    </row>
    <row r="528" spans="6:25">
      <c r="F528">
        <f t="shared" si="48"/>
        <v>526</v>
      </c>
      <c r="G528" s="50" t="str">
        <f>IF(FT!A528&lt;&gt;"",FT!A528*10,"")</f>
        <v/>
      </c>
      <c r="H528" s="50" t="str">
        <f>IF(FT!B528&lt;&gt;"",FT!B528*100,"")</f>
        <v/>
      </c>
      <c r="I528" s="50" t="str">
        <f t="shared" si="46"/>
        <v/>
      </c>
      <c r="J528" t="str">
        <f>IF(FT!B528&lt;&gt;"",FT!E528,"")</f>
        <v/>
      </c>
      <c r="K528" t="str">
        <f>IF(FT!B528&lt;&gt;"",IF(FT!C528&lt;&gt;"",FT!C528,F528/$M$3*$M$4),"")</f>
        <v/>
      </c>
      <c r="Y528" s="75" t="str">
        <f t="shared" si="47"/>
        <v/>
      </c>
    </row>
    <row r="529" spans="6:25">
      <c r="F529">
        <f t="shared" si="48"/>
        <v>527</v>
      </c>
      <c r="G529" s="50" t="str">
        <f>IF(FT!A529&lt;&gt;"",FT!A529*10,"")</f>
        <v/>
      </c>
      <c r="H529" s="50" t="str">
        <f>IF(FT!B529&lt;&gt;"",FT!B529*100,"")</f>
        <v/>
      </c>
      <c r="I529" s="50" t="str">
        <f t="shared" si="46"/>
        <v/>
      </c>
      <c r="J529" t="str">
        <f>IF(FT!B529&lt;&gt;"",FT!E529,"")</f>
        <v/>
      </c>
      <c r="K529" t="str">
        <f>IF(FT!B529&lt;&gt;"",IF(FT!C529&lt;&gt;"",FT!C529,F529/$M$3*$M$4),"")</f>
        <v/>
      </c>
      <c r="Y529" s="75" t="str">
        <f t="shared" si="47"/>
        <v/>
      </c>
    </row>
    <row r="530" spans="6:25">
      <c r="F530">
        <f t="shared" si="48"/>
        <v>528</v>
      </c>
      <c r="G530" s="50" t="str">
        <f>IF(FT!A530&lt;&gt;"",FT!A530*10,"")</f>
        <v/>
      </c>
      <c r="H530" s="50" t="str">
        <f>IF(FT!B530&lt;&gt;"",FT!B530*100,"")</f>
        <v/>
      </c>
      <c r="I530" s="50" t="str">
        <f t="shared" si="46"/>
        <v/>
      </c>
      <c r="J530" t="str">
        <f>IF(FT!B530&lt;&gt;"",FT!E530,"")</f>
        <v/>
      </c>
      <c r="K530" t="str">
        <f>IF(FT!B530&lt;&gt;"",IF(FT!C530&lt;&gt;"",FT!C530,F530/$M$3*$M$4),"")</f>
        <v/>
      </c>
      <c r="Y530" s="75" t="str">
        <f t="shared" si="47"/>
        <v/>
      </c>
    </row>
    <row r="531" spans="6:25">
      <c r="F531">
        <f t="shared" si="48"/>
        <v>529</v>
      </c>
      <c r="G531" s="50" t="str">
        <f>IF(FT!A531&lt;&gt;"",FT!A531*10,"")</f>
        <v/>
      </c>
      <c r="H531" s="50" t="str">
        <f>IF(FT!B531&lt;&gt;"",FT!B531*100,"")</f>
        <v/>
      </c>
      <c r="I531" s="50" t="str">
        <f t="shared" si="46"/>
        <v/>
      </c>
      <c r="J531" t="str">
        <f>IF(FT!B531&lt;&gt;"",FT!E531,"")</f>
        <v/>
      </c>
      <c r="K531" t="str">
        <f>IF(FT!B531&lt;&gt;"",IF(FT!C531&lt;&gt;"",FT!C531,F531/$M$3*$M$4),"")</f>
        <v/>
      </c>
      <c r="Y531" s="75" t="str">
        <f t="shared" si="47"/>
        <v/>
      </c>
    </row>
    <row r="532" spans="6:25">
      <c r="F532">
        <f t="shared" si="48"/>
        <v>530</v>
      </c>
      <c r="G532" s="50" t="str">
        <f>IF(FT!A532&lt;&gt;"",FT!A532*10,"")</f>
        <v/>
      </c>
      <c r="H532" s="50" t="str">
        <f>IF(FT!B532&lt;&gt;"",FT!B532*100,"")</f>
        <v/>
      </c>
      <c r="I532" s="50" t="str">
        <f t="shared" si="46"/>
        <v/>
      </c>
      <c r="J532" t="str">
        <f>IF(FT!B532&lt;&gt;"",FT!E532,"")</f>
        <v/>
      </c>
      <c r="K532" t="str">
        <f>IF(FT!B532&lt;&gt;"",IF(FT!C532&lt;&gt;"",FT!C532,F532/$M$3*$M$4),"")</f>
        <v/>
      </c>
      <c r="Y532" s="75" t="str">
        <f t="shared" si="47"/>
        <v/>
      </c>
    </row>
    <row r="533" spans="6:25">
      <c r="F533">
        <f t="shared" si="48"/>
        <v>531</v>
      </c>
      <c r="G533" s="50" t="str">
        <f>IF(FT!A533&lt;&gt;"",FT!A533*10,"")</f>
        <v/>
      </c>
      <c r="H533" s="50" t="str">
        <f>IF(FT!B533&lt;&gt;"",FT!B533*100,"")</f>
        <v/>
      </c>
      <c r="I533" s="50" t="str">
        <f t="shared" si="46"/>
        <v/>
      </c>
      <c r="J533" t="str">
        <f>IF(FT!B533&lt;&gt;"",FT!E533,"")</f>
        <v/>
      </c>
      <c r="K533" t="str">
        <f>IF(FT!B533&lt;&gt;"",IF(FT!C533&lt;&gt;"",FT!C533,F533/$M$3*$M$4),"")</f>
        <v/>
      </c>
      <c r="Y533" s="75" t="str">
        <f t="shared" si="47"/>
        <v/>
      </c>
    </row>
    <row r="534" spans="6:25">
      <c r="F534">
        <f t="shared" si="48"/>
        <v>532</v>
      </c>
      <c r="G534" s="50" t="str">
        <f>IF(FT!A534&lt;&gt;"",FT!A534*10,"")</f>
        <v/>
      </c>
      <c r="H534" s="50" t="str">
        <f>IF(FT!B534&lt;&gt;"",FT!B534*100,"")</f>
        <v/>
      </c>
      <c r="I534" s="50" t="str">
        <f t="shared" si="46"/>
        <v/>
      </c>
      <c r="J534" t="str">
        <f>IF(FT!B534&lt;&gt;"",FT!E534,"")</f>
        <v/>
      </c>
      <c r="K534" t="str">
        <f>IF(FT!B534&lt;&gt;"",IF(FT!C534&lt;&gt;"",FT!C534,F534/$M$3*$M$4),"")</f>
        <v/>
      </c>
      <c r="Y534" s="75" t="str">
        <f t="shared" si="47"/>
        <v/>
      </c>
    </row>
    <row r="535" spans="6:25">
      <c r="F535">
        <f t="shared" si="48"/>
        <v>533</v>
      </c>
      <c r="G535" s="50" t="str">
        <f>IF(FT!A535&lt;&gt;"",FT!A535*10,"")</f>
        <v/>
      </c>
      <c r="H535" s="50" t="str">
        <f>IF(FT!B535&lt;&gt;"",FT!B535*100,"")</f>
        <v/>
      </c>
      <c r="I535" s="50" t="str">
        <f t="shared" si="46"/>
        <v/>
      </c>
      <c r="J535" t="str">
        <f>IF(FT!B535&lt;&gt;"",FT!E535,"")</f>
        <v/>
      </c>
      <c r="K535" t="str">
        <f>IF(FT!B535&lt;&gt;"",IF(FT!C535&lt;&gt;"",FT!C535,F535/$M$3*$M$4),"")</f>
        <v/>
      </c>
      <c r="Y535" s="75" t="str">
        <f t="shared" si="47"/>
        <v/>
      </c>
    </row>
    <row r="536" spans="6:25">
      <c r="F536">
        <f t="shared" si="48"/>
        <v>534</v>
      </c>
      <c r="G536" s="50" t="str">
        <f>IF(FT!A536&lt;&gt;"",FT!A536*10,"")</f>
        <v/>
      </c>
      <c r="H536" s="50" t="str">
        <f>IF(FT!B536&lt;&gt;"",FT!B536*100,"")</f>
        <v/>
      </c>
      <c r="I536" s="50" t="str">
        <f t="shared" si="46"/>
        <v/>
      </c>
      <c r="J536" t="str">
        <f>IF(FT!B536&lt;&gt;"",FT!E536,"")</f>
        <v/>
      </c>
      <c r="K536" t="str">
        <f>IF(FT!B536&lt;&gt;"",IF(FT!C536&lt;&gt;"",FT!C536,F536/$M$3*$M$4),"")</f>
        <v/>
      </c>
      <c r="Y536" s="75" t="str">
        <f t="shared" si="47"/>
        <v/>
      </c>
    </row>
    <row r="537" spans="6:25">
      <c r="F537">
        <f t="shared" si="48"/>
        <v>535</v>
      </c>
      <c r="G537" s="50" t="str">
        <f>IF(FT!A537&lt;&gt;"",FT!A537*10,"")</f>
        <v/>
      </c>
      <c r="H537" s="50" t="str">
        <f>IF(FT!B537&lt;&gt;"",FT!B537*100,"")</f>
        <v/>
      </c>
      <c r="I537" s="50" t="str">
        <f t="shared" si="46"/>
        <v/>
      </c>
      <c r="J537" t="str">
        <f>IF(FT!B537&lt;&gt;"",FT!E537,"")</f>
        <v/>
      </c>
      <c r="K537" t="str">
        <f>IF(FT!B537&lt;&gt;"",IF(FT!C537&lt;&gt;"",FT!C537,F537/$M$3*$M$4),"")</f>
        <v/>
      </c>
      <c r="Y537" s="75" t="str">
        <f t="shared" si="47"/>
        <v/>
      </c>
    </row>
    <row r="538" spans="6:25">
      <c r="F538">
        <f t="shared" si="48"/>
        <v>536</v>
      </c>
      <c r="G538" s="50" t="str">
        <f>IF(FT!A538&lt;&gt;"",FT!A538*10,"")</f>
        <v/>
      </c>
      <c r="H538" s="50" t="str">
        <f>IF(FT!B538&lt;&gt;"",FT!B538*100,"")</f>
        <v/>
      </c>
      <c r="I538" s="50" t="str">
        <f t="shared" si="46"/>
        <v/>
      </c>
      <c r="J538" t="str">
        <f>IF(FT!B538&lt;&gt;"",FT!E538,"")</f>
        <v/>
      </c>
      <c r="K538" t="str">
        <f>IF(FT!B538&lt;&gt;"",IF(FT!C538&lt;&gt;"",FT!C538,F538/$M$3*$M$4),"")</f>
        <v/>
      </c>
      <c r="Y538" s="75" t="str">
        <f t="shared" si="47"/>
        <v/>
      </c>
    </row>
    <row r="539" spans="6:25">
      <c r="F539">
        <f t="shared" si="48"/>
        <v>537</v>
      </c>
      <c r="G539" s="50" t="str">
        <f>IF(FT!A539&lt;&gt;"",FT!A539*10,"")</f>
        <v/>
      </c>
      <c r="H539" s="50" t="str">
        <f>IF(FT!B539&lt;&gt;"",FT!B539*100,"")</f>
        <v/>
      </c>
      <c r="I539" s="50" t="str">
        <f t="shared" si="46"/>
        <v/>
      </c>
      <c r="J539" t="str">
        <f>IF(FT!B539&lt;&gt;"",FT!E539,"")</f>
        <v/>
      </c>
      <c r="K539" t="str">
        <f>IF(FT!B539&lt;&gt;"",IF(FT!C539&lt;&gt;"",FT!C539,F539/$M$3*$M$4),"")</f>
        <v/>
      </c>
      <c r="Y539" s="75" t="str">
        <f t="shared" si="47"/>
        <v/>
      </c>
    </row>
    <row r="540" spans="6:25">
      <c r="F540">
        <f t="shared" si="48"/>
        <v>538</v>
      </c>
      <c r="G540" s="50" t="str">
        <f>IF(FT!A540&lt;&gt;"",FT!A540*10,"")</f>
        <v/>
      </c>
      <c r="H540" s="50" t="str">
        <f>IF(FT!B540&lt;&gt;"",FT!B540*100,"")</f>
        <v/>
      </c>
      <c r="I540" s="50" t="str">
        <f t="shared" si="46"/>
        <v/>
      </c>
      <c r="J540" t="str">
        <f>IF(FT!B540&lt;&gt;"",FT!E540,"")</f>
        <v/>
      </c>
      <c r="K540" t="str">
        <f>IF(FT!B540&lt;&gt;"",IF(FT!C540&lt;&gt;"",FT!C540,F540/$M$3*$M$4),"")</f>
        <v/>
      </c>
      <c r="Y540" s="75" t="str">
        <f t="shared" si="47"/>
        <v/>
      </c>
    </row>
    <row r="541" spans="6:25">
      <c r="F541">
        <f t="shared" si="48"/>
        <v>539</v>
      </c>
      <c r="G541" s="50" t="str">
        <f>IF(FT!A541&lt;&gt;"",FT!A541*10,"")</f>
        <v/>
      </c>
      <c r="H541" s="50" t="str">
        <f>IF(FT!B541&lt;&gt;"",FT!B541*100,"")</f>
        <v/>
      </c>
      <c r="I541" s="50" t="str">
        <f t="shared" si="46"/>
        <v/>
      </c>
      <c r="J541" t="str">
        <f>IF(FT!B541&lt;&gt;"",FT!E541,"")</f>
        <v/>
      </c>
      <c r="K541" t="str">
        <f>IF(FT!B541&lt;&gt;"",IF(FT!C541&lt;&gt;"",FT!C541,F541/$M$3*$M$4),"")</f>
        <v/>
      </c>
      <c r="Y541" s="75" t="str">
        <f t="shared" si="47"/>
        <v/>
      </c>
    </row>
    <row r="542" spans="6:25">
      <c r="F542">
        <f t="shared" si="48"/>
        <v>540</v>
      </c>
      <c r="G542" s="50" t="str">
        <f>IF(FT!A542&lt;&gt;"",FT!A542*10,"")</f>
        <v/>
      </c>
      <c r="H542" s="50" t="str">
        <f>IF(FT!B542&lt;&gt;"",FT!B542*100,"")</f>
        <v/>
      </c>
      <c r="I542" s="50" t="str">
        <f t="shared" si="46"/>
        <v/>
      </c>
      <c r="J542" t="str">
        <f>IF(FT!B542&lt;&gt;"",FT!E542,"")</f>
        <v/>
      </c>
      <c r="K542" t="str">
        <f>IF(FT!B542&lt;&gt;"",IF(FT!C542&lt;&gt;"",FT!C542,F542/$M$3*$M$4),"")</f>
        <v/>
      </c>
      <c r="Y542" s="75" t="str">
        <f t="shared" si="47"/>
        <v/>
      </c>
    </row>
    <row r="543" spans="6:25">
      <c r="F543">
        <f t="shared" si="48"/>
        <v>541</v>
      </c>
      <c r="G543" s="50" t="str">
        <f>IF(FT!A543&lt;&gt;"",FT!A543*10,"")</f>
        <v/>
      </c>
      <c r="H543" s="50" t="str">
        <f>IF(FT!B543&lt;&gt;"",FT!B543*100,"")</f>
        <v/>
      </c>
      <c r="I543" s="50" t="str">
        <f t="shared" si="46"/>
        <v/>
      </c>
      <c r="J543" t="str">
        <f>IF(FT!B543&lt;&gt;"",FT!E543,"")</f>
        <v/>
      </c>
      <c r="K543" t="str">
        <f>IF(FT!B543&lt;&gt;"",IF(FT!C543&lt;&gt;"",FT!C543,F543/$M$3*$M$4),"")</f>
        <v/>
      </c>
      <c r="Y543" s="75" t="str">
        <f t="shared" si="47"/>
        <v/>
      </c>
    </row>
    <row r="544" spans="6:25">
      <c r="F544">
        <f t="shared" si="48"/>
        <v>542</v>
      </c>
      <c r="G544" s="50" t="str">
        <f>IF(FT!A544&lt;&gt;"",FT!A544*10,"")</f>
        <v/>
      </c>
      <c r="H544" s="50" t="str">
        <f>IF(FT!B544&lt;&gt;"",FT!B544*100,"")</f>
        <v/>
      </c>
      <c r="I544" s="50" t="str">
        <f t="shared" si="46"/>
        <v/>
      </c>
      <c r="J544" t="str">
        <f>IF(FT!B544&lt;&gt;"",FT!E544,"")</f>
        <v/>
      </c>
      <c r="K544" t="str">
        <f>IF(FT!B544&lt;&gt;"",IF(FT!C544&lt;&gt;"",FT!C544,F544/$M$3*$M$4),"")</f>
        <v/>
      </c>
      <c r="Y544" s="75" t="str">
        <f t="shared" si="47"/>
        <v/>
      </c>
    </row>
    <row r="545" spans="6:25">
      <c r="F545">
        <f t="shared" si="48"/>
        <v>543</v>
      </c>
      <c r="G545" s="50" t="str">
        <f>IF(FT!A545&lt;&gt;"",FT!A545*10,"")</f>
        <v/>
      </c>
      <c r="H545" s="50" t="str">
        <f>IF(FT!B545&lt;&gt;"",FT!B545*100,"")</f>
        <v/>
      </c>
      <c r="I545" s="50" t="str">
        <f t="shared" si="46"/>
        <v/>
      </c>
      <c r="J545" t="str">
        <f>IF(FT!B545&lt;&gt;"",FT!E545,"")</f>
        <v/>
      </c>
      <c r="K545" t="str">
        <f>IF(FT!B545&lt;&gt;"",IF(FT!C545&lt;&gt;"",FT!C545,F545/$M$3*$M$4),"")</f>
        <v/>
      </c>
      <c r="Y545" s="75" t="str">
        <f t="shared" si="47"/>
        <v/>
      </c>
    </row>
    <row r="546" spans="6:25">
      <c r="F546">
        <f t="shared" si="48"/>
        <v>544</v>
      </c>
      <c r="G546" s="50" t="str">
        <f>IF(FT!A546&lt;&gt;"",FT!A546*10,"")</f>
        <v/>
      </c>
      <c r="H546" s="50" t="str">
        <f>IF(FT!B546&lt;&gt;"",FT!B546*100,"")</f>
        <v/>
      </c>
      <c r="I546" s="50" t="str">
        <f t="shared" si="46"/>
        <v/>
      </c>
      <c r="J546" t="str">
        <f>IF(FT!B546&lt;&gt;"",FT!E546,"")</f>
        <v/>
      </c>
      <c r="K546" t="str">
        <f>IF(FT!B546&lt;&gt;"",IF(FT!C546&lt;&gt;"",FT!C546,F546/$M$3*$M$4),"")</f>
        <v/>
      </c>
      <c r="Y546" s="75" t="str">
        <f t="shared" si="47"/>
        <v/>
      </c>
    </row>
    <row r="547" spans="6:25">
      <c r="F547">
        <f t="shared" si="48"/>
        <v>545</v>
      </c>
      <c r="G547" s="50" t="str">
        <f>IF(FT!A547&lt;&gt;"",FT!A547*10,"")</f>
        <v/>
      </c>
      <c r="H547" s="50" t="str">
        <f>IF(FT!B547&lt;&gt;"",FT!B547*100,"")</f>
        <v/>
      </c>
      <c r="I547" s="50" t="str">
        <f t="shared" si="46"/>
        <v/>
      </c>
      <c r="J547" t="str">
        <f>IF(FT!B547&lt;&gt;"",FT!E547,"")</f>
        <v/>
      </c>
      <c r="K547" t="str">
        <f>IF(FT!B547&lt;&gt;"",IF(FT!C547&lt;&gt;"",FT!C547,F547/$M$3*$M$4),"")</f>
        <v/>
      </c>
      <c r="Y547" s="75" t="str">
        <f t="shared" si="47"/>
        <v/>
      </c>
    </row>
    <row r="548" spans="6:25">
      <c r="F548">
        <f t="shared" si="48"/>
        <v>546</v>
      </c>
      <c r="G548" s="50" t="str">
        <f>IF(FT!A548&lt;&gt;"",FT!A548*10,"")</f>
        <v/>
      </c>
      <c r="H548" s="50" t="str">
        <f>IF(FT!B548&lt;&gt;"",FT!B548*100,"")</f>
        <v/>
      </c>
      <c r="I548" s="50" t="str">
        <f t="shared" si="46"/>
        <v/>
      </c>
      <c r="J548" t="str">
        <f>IF(FT!B548&lt;&gt;"",FT!E548,"")</f>
        <v/>
      </c>
      <c r="K548" t="str">
        <f>IF(FT!B548&lt;&gt;"",IF(FT!C548&lt;&gt;"",FT!C548,F548/$M$3*$M$4),"")</f>
        <v/>
      </c>
      <c r="Y548" s="75" t="str">
        <f t="shared" si="47"/>
        <v/>
      </c>
    </row>
    <row r="549" spans="6:25">
      <c r="F549">
        <f t="shared" si="48"/>
        <v>547</v>
      </c>
      <c r="G549" s="50" t="str">
        <f>IF(FT!A549&lt;&gt;"",FT!A549*10,"")</f>
        <v/>
      </c>
      <c r="H549" s="50" t="str">
        <f>IF(FT!B549&lt;&gt;"",FT!B549*100,"")</f>
        <v/>
      </c>
      <c r="I549" s="50" t="str">
        <f t="shared" si="46"/>
        <v/>
      </c>
      <c r="J549" t="str">
        <f>IF(FT!B549&lt;&gt;"",FT!E549,"")</f>
        <v/>
      </c>
      <c r="K549" t="str">
        <f>IF(FT!B549&lt;&gt;"",IF(FT!C549&lt;&gt;"",FT!C549,F549/$M$3*$M$4),"")</f>
        <v/>
      </c>
      <c r="Y549" s="75" t="str">
        <f t="shared" si="47"/>
        <v/>
      </c>
    </row>
    <row r="550" spans="6:25">
      <c r="F550">
        <f t="shared" si="48"/>
        <v>548</v>
      </c>
      <c r="G550" s="50" t="str">
        <f>IF(FT!A550&lt;&gt;"",FT!A550*10,"")</f>
        <v/>
      </c>
      <c r="H550" s="50" t="str">
        <f>IF(FT!B550&lt;&gt;"",FT!B550*100,"")</f>
        <v/>
      </c>
      <c r="I550" s="50" t="str">
        <f t="shared" si="46"/>
        <v/>
      </c>
      <c r="J550" t="str">
        <f>IF(FT!B550&lt;&gt;"",FT!E550,"")</f>
        <v/>
      </c>
      <c r="K550" t="str">
        <f>IF(FT!B550&lt;&gt;"",IF(FT!C550&lt;&gt;"",FT!C550,F550/$M$3*$M$4),"")</f>
        <v/>
      </c>
      <c r="Y550" s="75" t="str">
        <f t="shared" si="47"/>
        <v/>
      </c>
    </row>
    <row r="551" spans="6:25">
      <c r="F551">
        <f t="shared" si="48"/>
        <v>549</v>
      </c>
      <c r="G551" s="50" t="str">
        <f>IF(FT!A551&lt;&gt;"",FT!A551*10,"")</f>
        <v/>
      </c>
      <c r="H551" s="50" t="str">
        <f>IF(FT!B551&lt;&gt;"",FT!B551*100,"")</f>
        <v/>
      </c>
      <c r="I551" s="50" t="str">
        <f t="shared" si="46"/>
        <v/>
      </c>
      <c r="J551" t="str">
        <f>IF(FT!B551&lt;&gt;"",FT!E551,"")</f>
        <v/>
      </c>
      <c r="K551" t="str">
        <f>IF(FT!B551&lt;&gt;"",IF(FT!C551&lt;&gt;"",FT!C551,F551/$M$3*$M$4),"")</f>
        <v/>
      </c>
      <c r="Y551" s="75" t="str">
        <f t="shared" si="47"/>
        <v/>
      </c>
    </row>
    <row r="552" spans="6:25">
      <c r="F552">
        <f t="shared" si="48"/>
        <v>550</v>
      </c>
      <c r="G552" s="50" t="str">
        <f>IF(FT!A552&lt;&gt;"",FT!A552*10,"")</f>
        <v/>
      </c>
      <c r="H552" s="50" t="str">
        <f>IF(FT!B552&lt;&gt;"",FT!B552*100,"")</f>
        <v/>
      </c>
      <c r="I552" s="50" t="str">
        <f t="shared" si="46"/>
        <v/>
      </c>
      <c r="J552" t="str">
        <f>IF(FT!B552&lt;&gt;"",FT!E552,"")</f>
        <v/>
      </c>
      <c r="K552" t="str">
        <f>IF(FT!B552&lt;&gt;"",IF(FT!C552&lt;&gt;"",FT!C552,F552/$M$3*$M$4),"")</f>
        <v/>
      </c>
      <c r="Y552" s="75" t="str">
        <f t="shared" si="47"/>
        <v/>
      </c>
    </row>
    <row r="553" spans="6:25">
      <c r="F553">
        <f t="shared" si="48"/>
        <v>551</v>
      </c>
      <c r="G553" s="50" t="str">
        <f>IF(FT!A553&lt;&gt;"",FT!A553*10,"")</f>
        <v/>
      </c>
      <c r="H553" s="50" t="str">
        <f>IF(FT!B553&lt;&gt;"",FT!B553*100,"")</f>
        <v/>
      </c>
      <c r="I553" s="50" t="str">
        <f t="shared" si="46"/>
        <v/>
      </c>
      <c r="J553" t="str">
        <f>IF(FT!B553&lt;&gt;"",FT!E553,"")</f>
        <v/>
      </c>
      <c r="K553" t="str">
        <f>IF(FT!B553&lt;&gt;"",IF(FT!C553&lt;&gt;"",FT!C553,F553/$M$3*$M$4),"")</f>
        <v/>
      </c>
      <c r="Y553" s="75" t="str">
        <f t="shared" si="47"/>
        <v/>
      </c>
    </row>
    <row r="554" spans="6:25">
      <c r="F554">
        <f t="shared" si="48"/>
        <v>552</v>
      </c>
      <c r="G554" s="50" t="str">
        <f>IF(FT!A554&lt;&gt;"",FT!A554*10,"")</f>
        <v/>
      </c>
      <c r="H554" s="50" t="str">
        <f>IF(FT!B554&lt;&gt;"",FT!B554*100,"")</f>
        <v/>
      </c>
      <c r="I554" s="50" t="str">
        <f t="shared" si="46"/>
        <v/>
      </c>
      <c r="J554" t="str">
        <f>IF(FT!B554&lt;&gt;"",FT!E554,"")</f>
        <v/>
      </c>
      <c r="K554" t="str">
        <f>IF(FT!B554&lt;&gt;"",IF(FT!C554&lt;&gt;"",FT!C554,F554/$M$3*$M$4),"")</f>
        <v/>
      </c>
      <c r="Y554" s="75" t="str">
        <f t="shared" si="47"/>
        <v/>
      </c>
    </row>
    <row r="555" spans="6:25">
      <c r="F555">
        <f t="shared" si="48"/>
        <v>553</v>
      </c>
      <c r="G555" s="50" t="str">
        <f>IF(FT!A555&lt;&gt;"",FT!A555*10,"")</f>
        <v/>
      </c>
      <c r="H555" s="50" t="str">
        <f>IF(FT!B555&lt;&gt;"",FT!B555*100,"")</f>
        <v/>
      </c>
      <c r="I555" s="50" t="str">
        <f t="shared" si="46"/>
        <v/>
      </c>
      <c r="J555" t="str">
        <f>IF(FT!B555&lt;&gt;"",FT!E555,"")</f>
        <v/>
      </c>
      <c r="K555" t="str">
        <f>IF(FT!B555&lt;&gt;"",IF(FT!C555&lt;&gt;"",FT!C555,F555/$M$3*$M$4),"")</f>
        <v/>
      </c>
      <c r="Y555" s="75" t="str">
        <f t="shared" si="47"/>
        <v/>
      </c>
    </row>
    <row r="556" spans="6:25">
      <c r="F556">
        <f t="shared" si="48"/>
        <v>554</v>
      </c>
      <c r="G556" s="50" t="str">
        <f>IF(FT!A556&lt;&gt;"",FT!A556*10,"")</f>
        <v/>
      </c>
      <c r="H556" s="50" t="str">
        <f>IF(FT!B556&lt;&gt;"",FT!B556*100,"")</f>
        <v/>
      </c>
      <c r="I556" s="50" t="str">
        <f t="shared" si="46"/>
        <v/>
      </c>
      <c r="J556" t="str">
        <f>IF(FT!B556&lt;&gt;"",FT!E556,"")</f>
        <v/>
      </c>
      <c r="K556" t="str">
        <f>IF(FT!B556&lt;&gt;"",IF(FT!C556&lt;&gt;"",FT!C556,F556/$M$3*$M$4),"")</f>
        <v/>
      </c>
      <c r="Y556" s="75" t="str">
        <f t="shared" si="47"/>
        <v/>
      </c>
    </row>
    <row r="557" spans="6:25">
      <c r="F557">
        <f t="shared" si="48"/>
        <v>555</v>
      </c>
      <c r="G557" s="50" t="str">
        <f>IF(FT!A557&lt;&gt;"",FT!A557*10,"")</f>
        <v/>
      </c>
      <c r="H557" s="50" t="str">
        <f>IF(FT!B557&lt;&gt;"",FT!B557*100,"")</f>
        <v/>
      </c>
      <c r="I557" s="50" t="str">
        <f t="shared" si="46"/>
        <v/>
      </c>
      <c r="J557" t="str">
        <f>IF(FT!B557&lt;&gt;"",FT!E557,"")</f>
        <v/>
      </c>
      <c r="K557" t="str">
        <f>IF(FT!B557&lt;&gt;"",IF(FT!C557&lt;&gt;"",FT!C557,F557/$M$3*$M$4),"")</f>
        <v/>
      </c>
      <c r="Y557" s="75" t="str">
        <f t="shared" si="47"/>
        <v/>
      </c>
    </row>
    <row r="558" spans="6:25">
      <c r="F558">
        <f t="shared" si="48"/>
        <v>556</v>
      </c>
      <c r="G558" s="50" t="str">
        <f>IF(FT!A558&lt;&gt;"",FT!A558*10,"")</f>
        <v/>
      </c>
      <c r="H558" s="50" t="str">
        <f>IF(FT!B558&lt;&gt;"",FT!B558*100,"")</f>
        <v/>
      </c>
      <c r="I558" s="50" t="str">
        <f t="shared" si="46"/>
        <v/>
      </c>
      <c r="J558" t="str">
        <f>IF(FT!B558&lt;&gt;"",FT!E558,"")</f>
        <v/>
      </c>
      <c r="K558" t="str">
        <f>IF(FT!B558&lt;&gt;"",IF(FT!C558&lt;&gt;"",FT!C558,F558/$M$3*$M$4),"")</f>
        <v/>
      </c>
      <c r="Y558" s="75" t="str">
        <f t="shared" si="47"/>
        <v/>
      </c>
    </row>
    <row r="559" spans="6:25">
      <c r="F559">
        <f t="shared" si="48"/>
        <v>557</v>
      </c>
      <c r="G559" s="50" t="str">
        <f>IF(FT!A559&lt;&gt;"",FT!A559*10,"")</f>
        <v/>
      </c>
      <c r="H559" s="50" t="str">
        <f>IF(FT!B559&lt;&gt;"",FT!B559*100,"")</f>
        <v/>
      </c>
      <c r="I559" s="50" t="str">
        <f t="shared" si="46"/>
        <v/>
      </c>
      <c r="J559" t="str">
        <f>IF(FT!B559&lt;&gt;"",FT!E559,"")</f>
        <v/>
      </c>
      <c r="K559" t="str">
        <f>IF(FT!B559&lt;&gt;"",IF(FT!C559&lt;&gt;"",FT!C559,F559/$M$3*$M$4),"")</f>
        <v/>
      </c>
      <c r="Y559" s="75" t="str">
        <f t="shared" si="47"/>
        <v/>
      </c>
    </row>
    <row r="560" spans="6:25">
      <c r="F560">
        <f t="shared" si="48"/>
        <v>558</v>
      </c>
      <c r="G560" s="50" t="str">
        <f>IF(FT!A560&lt;&gt;"",FT!A560*10,"")</f>
        <v/>
      </c>
      <c r="H560" s="50" t="str">
        <f>IF(FT!B560&lt;&gt;"",FT!B560*100,"")</f>
        <v/>
      </c>
      <c r="I560" s="50" t="str">
        <f t="shared" si="46"/>
        <v/>
      </c>
      <c r="J560" t="str">
        <f>IF(FT!B560&lt;&gt;"",FT!E560,"")</f>
        <v/>
      </c>
      <c r="K560" t="str">
        <f>IF(FT!B560&lt;&gt;"",IF(FT!C560&lt;&gt;"",FT!C560,F560/$M$3*$M$4),"")</f>
        <v/>
      </c>
      <c r="Y560" s="75" t="str">
        <f t="shared" si="47"/>
        <v/>
      </c>
    </row>
    <row r="561" spans="6:25">
      <c r="F561">
        <f t="shared" si="48"/>
        <v>559</v>
      </c>
      <c r="G561" s="50" t="str">
        <f>IF(FT!A561&lt;&gt;"",FT!A561*10,"")</f>
        <v/>
      </c>
      <c r="H561" s="50" t="str">
        <f>IF(FT!B561&lt;&gt;"",FT!B561*100,"")</f>
        <v/>
      </c>
      <c r="I561" s="50" t="str">
        <f t="shared" si="46"/>
        <v/>
      </c>
      <c r="J561" t="str">
        <f>IF(FT!B561&lt;&gt;"",FT!E561,"")</f>
        <v/>
      </c>
      <c r="K561" t="str">
        <f>IF(FT!B561&lt;&gt;"",IF(FT!C561&lt;&gt;"",FT!C561,F561/$M$3*$M$4),"")</f>
        <v/>
      </c>
      <c r="Y561" s="75" t="str">
        <f t="shared" si="47"/>
        <v/>
      </c>
    </row>
    <row r="562" spans="6:25">
      <c r="F562">
        <f t="shared" si="48"/>
        <v>560</v>
      </c>
      <c r="G562" s="50" t="str">
        <f>IF(FT!A562&lt;&gt;"",FT!A562*10,"")</f>
        <v/>
      </c>
      <c r="H562" s="50" t="str">
        <f>IF(FT!B562&lt;&gt;"",FT!B562*100,"")</f>
        <v/>
      </c>
      <c r="I562" s="50" t="str">
        <f t="shared" si="46"/>
        <v/>
      </c>
      <c r="J562" t="str">
        <f>IF(FT!B562&lt;&gt;"",FT!E562,"")</f>
        <v/>
      </c>
      <c r="K562" t="str">
        <f>IF(FT!B562&lt;&gt;"",IF(FT!C562&lt;&gt;"",FT!C562,F562/$M$3*$M$4),"")</f>
        <v/>
      </c>
      <c r="Y562" s="75" t="str">
        <f t="shared" si="47"/>
        <v/>
      </c>
    </row>
    <row r="563" spans="6:25">
      <c r="F563">
        <f t="shared" si="48"/>
        <v>561</v>
      </c>
      <c r="G563" s="50" t="str">
        <f>IF(FT!A563&lt;&gt;"",FT!A563*10,"")</f>
        <v/>
      </c>
      <c r="H563" s="50" t="str">
        <f>IF(FT!B563&lt;&gt;"",FT!B563*100,"")</f>
        <v/>
      </c>
      <c r="I563" s="50" t="str">
        <f t="shared" si="46"/>
        <v/>
      </c>
      <c r="J563" t="str">
        <f>IF(FT!B563&lt;&gt;"",FT!E563,"")</f>
        <v/>
      </c>
      <c r="K563" t="str">
        <f>IF(FT!B563&lt;&gt;"",IF(FT!C563&lt;&gt;"",FT!C563,F563/$M$3*$M$4),"")</f>
        <v/>
      </c>
      <c r="Y563" s="75" t="str">
        <f t="shared" si="47"/>
        <v/>
      </c>
    </row>
    <row r="564" spans="6:25">
      <c r="F564">
        <f t="shared" si="48"/>
        <v>562</v>
      </c>
      <c r="G564" s="50" t="str">
        <f>IF(FT!A564&lt;&gt;"",FT!A564*10,"")</f>
        <v/>
      </c>
      <c r="H564" s="50" t="str">
        <f>IF(FT!B564&lt;&gt;"",FT!B564*100,"")</f>
        <v/>
      </c>
      <c r="I564" s="50" t="str">
        <f t="shared" si="46"/>
        <v/>
      </c>
      <c r="J564" t="str">
        <f>IF(FT!B564&lt;&gt;"",FT!E564,"")</f>
        <v/>
      </c>
      <c r="K564" t="str">
        <f>IF(FT!B564&lt;&gt;"",IF(FT!C564&lt;&gt;"",FT!C564,F564/$M$3*$M$4),"")</f>
        <v/>
      </c>
      <c r="Y564" s="75" t="str">
        <f t="shared" si="47"/>
        <v/>
      </c>
    </row>
    <row r="565" spans="6:25">
      <c r="F565">
        <f t="shared" si="48"/>
        <v>563</v>
      </c>
      <c r="G565" s="50" t="str">
        <f>IF(FT!A565&lt;&gt;"",FT!A565*10,"")</f>
        <v/>
      </c>
      <c r="H565" s="50" t="str">
        <f>IF(FT!B565&lt;&gt;"",FT!B565*100,"")</f>
        <v/>
      </c>
      <c r="I565" s="50" t="str">
        <f t="shared" si="46"/>
        <v/>
      </c>
      <c r="J565" t="str">
        <f>IF(FT!B565&lt;&gt;"",FT!E565,"")</f>
        <v/>
      </c>
      <c r="K565" t="str">
        <f>IF(FT!B565&lt;&gt;"",IF(FT!C565&lt;&gt;"",FT!C565,F565/$M$3*$M$4),"")</f>
        <v/>
      </c>
      <c r="Y565" s="75" t="str">
        <f t="shared" si="47"/>
        <v/>
      </c>
    </row>
    <row r="566" spans="6:25">
      <c r="F566">
        <f t="shared" si="48"/>
        <v>564</v>
      </c>
      <c r="G566" s="50" t="str">
        <f>IF(FT!A566&lt;&gt;"",FT!A566*10,"")</f>
        <v/>
      </c>
      <c r="H566" s="50" t="str">
        <f>IF(FT!B566&lt;&gt;"",FT!B566*100,"")</f>
        <v/>
      </c>
      <c r="I566" s="50" t="str">
        <f t="shared" si="46"/>
        <v/>
      </c>
      <c r="J566" t="str">
        <f>IF(FT!B566&lt;&gt;"",FT!E566,"")</f>
        <v/>
      </c>
      <c r="K566" t="str">
        <f>IF(FT!B566&lt;&gt;"",IF(FT!C566&lt;&gt;"",FT!C566,F566/$M$3*$M$4),"")</f>
        <v/>
      </c>
      <c r="Y566" s="75" t="str">
        <f t="shared" si="47"/>
        <v/>
      </c>
    </row>
    <row r="567" spans="6:25">
      <c r="F567">
        <f t="shared" si="48"/>
        <v>565</v>
      </c>
      <c r="G567" s="50" t="str">
        <f>IF(FT!A567&lt;&gt;"",FT!A567*10,"")</f>
        <v/>
      </c>
      <c r="H567" s="50" t="str">
        <f>IF(FT!B567&lt;&gt;"",FT!B567*100,"")</f>
        <v/>
      </c>
      <c r="I567" s="50" t="str">
        <f t="shared" si="46"/>
        <v/>
      </c>
      <c r="J567" t="str">
        <f>IF(FT!B567&lt;&gt;"",FT!E567,"")</f>
        <v/>
      </c>
      <c r="K567" t="str">
        <f>IF(FT!B567&lt;&gt;"",IF(FT!C567&lt;&gt;"",FT!C567,F567/$M$3*$M$4),"")</f>
        <v/>
      </c>
      <c r="Y567" s="75" t="str">
        <f t="shared" si="47"/>
        <v/>
      </c>
    </row>
    <row r="568" spans="6:25">
      <c r="F568">
        <f t="shared" si="48"/>
        <v>566</v>
      </c>
      <c r="G568" s="50" t="str">
        <f>IF(FT!A568&lt;&gt;"",FT!A568*10,"")</f>
        <v/>
      </c>
      <c r="H568" s="50" t="str">
        <f>IF(FT!B568&lt;&gt;"",FT!B568*100,"")</f>
        <v/>
      </c>
      <c r="I568" s="50" t="str">
        <f t="shared" si="46"/>
        <v/>
      </c>
      <c r="J568" t="str">
        <f>IF(FT!B568&lt;&gt;"",FT!E568,"")</f>
        <v/>
      </c>
      <c r="K568" t="str">
        <f>IF(FT!B568&lt;&gt;"",IF(FT!C568&lt;&gt;"",FT!C568,F568/$M$3*$M$4),"")</f>
        <v/>
      </c>
      <c r="Y568" s="75" t="str">
        <f t="shared" si="47"/>
        <v/>
      </c>
    </row>
    <row r="569" spans="6:25">
      <c r="F569">
        <f t="shared" si="48"/>
        <v>567</v>
      </c>
      <c r="G569" s="50" t="str">
        <f>IF(FT!A569&lt;&gt;"",FT!A569*10,"")</f>
        <v/>
      </c>
      <c r="H569" s="50" t="str">
        <f>IF(FT!B569&lt;&gt;"",FT!B569*100,"")</f>
        <v/>
      </c>
      <c r="I569" s="50" t="str">
        <f t="shared" si="46"/>
        <v/>
      </c>
      <c r="J569" t="str">
        <f>IF(FT!B569&lt;&gt;"",FT!E569,"")</f>
        <v/>
      </c>
      <c r="K569" t="str">
        <f>IF(FT!B569&lt;&gt;"",IF(FT!C569&lt;&gt;"",FT!C569,F569/$M$3*$M$4),"")</f>
        <v/>
      </c>
      <c r="Y569" s="75" t="str">
        <f t="shared" si="47"/>
        <v/>
      </c>
    </row>
    <row r="570" spans="6:25">
      <c r="F570">
        <f t="shared" si="48"/>
        <v>568</v>
      </c>
      <c r="G570" s="50" t="str">
        <f>IF(FT!A570&lt;&gt;"",FT!A570*10,"")</f>
        <v/>
      </c>
      <c r="H570" s="50" t="str">
        <f>IF(FT!B570&lt;&gt;"",FT!B570*100,"")</f>
        <v/>
      </c>
      <c r="I570" s="50" t="str">
        <f t="shared" si="46"/>
        <v/>
      </c>
      <c r="J570" t="str">
        <f>IF(FT!B570&lt;&gt;"",FT!E570,"")</f>
        <v/>
      </c>
      <c r="K570" t="str">
        <f>IF(FT!B570&lt;&gt;"",IF(FT!C570&lt;&gt;"",FT!C570,F570/$M$3*$M$4),"")</f>
        <v/>
      </c>
      <c r="Y570" s="75" t="str">
        <f t="shared" si="47"/>
        <v/>
      </c>
    </row>
    <row r="571" spans="6:25">
      <c r="F571">
        <f t="shared" si="48"/>
        <v>569</v>
      </c>
      <c r="G571" s="50" t="str">
        <f>IF(FT!A571&lt;&gt;"",FT!A571*10,"")</f>
        <v/>
      </c>
      <c r="H571" s="50" t="str">
        <f>IF(FT!B571&lt;&gt;"",FT!B571*100,"")</f>
        <v/>
      </c>
      <c r="I571" s="50" t="str">
        <f t="shared" si="46"/>
        <v/>
      </c>
      <c r="J571" t="str">
        <f>IF(FT!B571&lt;&gt;"",FT!E571,"")</f>
        <v/>
      </c>
      <c r="K571" t="str">
        <f>IF(FT!B571&lt;&gt;"",IF(FT!C571&lt;&gt;"",FT!C571,F571/$M$3*$M$4),"")</f>
        <v/>
      </c>
      <c r="Y571" s="75" t="str">
        <f t="shared" si="47"/>
        <v/>
      </c>
    </row>
    <row r="572" spans="6:25">
      <c r="F572">
        <f t="shared" si="48"/>
        <v>570</v>
      </c>
      <c r="G572" s="50" t="str">
        <f>IF(FT!A572&lt;&gt;"",FT!A572*10,"")</f>
        <v/>
      </c>
      <c r="H572" s="50" t="str">
        <f>IF(FT!B572&lt;&gt;"",FT!B572*100,"")</f>
        <v/>
      </c>
      <c r="I572" s="50" t="str">
        <f t="shared" si="46"/>
        <v/>
      </c>
      <c r="J572" t="str">
        <f>IF(FT!B572&lt;&gt;"",FT!E572,"")</f>
        <v/>
      </c>
      <c r="K572" t="str">
        <f>IF(FT!B572&lt;&gt;"",IF(FT!C572&lt;&gt;"",FT!C572,F572/$M$3*$M$4),"")</f>
        <v/>
      </c>
      <c r="Y572" s="75" t="str">
        <f t="shared" si="47"/>
        <v/>
      </c>
    </row>
    <row r="573" spans="6:25">
      <c r="F573">
        <f t="shared" si="48"/>
        <v>571</v>
      </c>
      <c r="G573" s="50" t="str">
        <f>IF(FT!A573&lt;&gt;"",FT!A573*10,"")</f>
        <v/>
      </c>
      <c r="H573" s="50" t="str">
        <f>IF(FT!B573&lt;&gt;"",FT!B573*100,"")</f>
        <v/>
      </c>
      <c r="I573" s="50" t="str">
        <f t="shared" si="46"/>
        <v/>
      </c>
      <c r="J573" t="str">
        <f>IF(FT!B573&lt;&gt;"",FT!E573,"")</f>
        <v/>
      </c>
      <c r="K573" t="str">
        <f>IF(FT!B573&lt;&gt;"",IF(FT!C573&lt;&gt;"",FT!C573,F573/$M$3*$M$4),"")</f>
        <v/>
      </c>
      <c r="Y573" s="75" t="str">
        <f t="shared" si="47"/>
        <v/>
      </c>
    </row>
    <row r="574" spans="6:25">
      <c r="F574">
        <f t="shared" si="48"/>
        <v>572</v>
      </c>
      <c r="G574" s="50" t="str">
        <f>IF(FT!A574&lt;&gt;"",FT!A574*10,"")</f>
        <v/>
      </c>
      <c r="H574" s="50" t="str">
        <f>IF(FT!B574&lt;&gt;"",FT!B574*100,"")</f>
        <v/>
      </c>
      <c r="I574" s="50" t="str">
        <f t="shared" si="46"/>
        <v/>
      </c>
      <c r="J574" t="str">
        <f>IF(FT!B574&lt;&gt;"",FT!E574,"")</f>
        <v/>
      </c>
      <c r="K574" t="str">
        <f>IF(FT!B574&lt;&gt;"",IF(FT!C574&lt;&gt;"",FT!C574,F574/$M$3*$M$4),"")</f>
        <v/>
      </c>
      <c r="Y574" s="75" t="str">
        <f t="shared" si="47"/>
        <v/>
      </c>
    </row>
    <row r="575" spans="6:25">
      <c r="F575">
        <f t="shared" si="48"/>
        <v>573</v>
      </c>
      <c r="G575" s="50" t="str">
        <f>IF(FT!A575&lt;&gt;"",FT!A575*10,"")</f>
        <v/>
      </c>
      <c r="H575" s="50" t="str">
        <f>IF(FT!B575&lt;&gt;"",FT!B575*100,"")</f>
        <v/>
      </c>
      <c r="I575" s="50" t="str">
        <f t="shared" si="46"/>
        <v/>
      </c>
      <c r="J575" t="str">
        <f>IF(FT!B575&lt;&gt;"",FT!E575,"")</f>
        <v/>
      </c>
      <c r="K575" t="str">
        <f>IF(FT!B575&lt;&gt;"",IF(FT!C575&lt;&gt;"",FT!C575,F575/$M$3*$M$4),"")</f>
        <v/>
      </c>
      <c r="Y575" s="75" t="str">
        <f t="shared" si="47"/>
        <v/>
      </c>
    </row>
    <row r="576" spans="6:25">
      <c r="F576">
        <f t="shared" si="48"/>
        <v>574</v>
      </c>
      <c r="G576" s="50" t="str">
        <f>IF(FT!A576&lt;&gt;"",FT!A576*10,"")</f>
        <v/>
      </c>
      <c r="H576" s="50" t="str">
        <f>IF(FT!B576&lt;&gt;"",FT!B576*100,"")</f>
        <v/>
      </c>
      <c r="I576" s="50" t="str">
        <f t="shared" si="46"/>
        <v/>
      </c>
      <c r="J576" t="str">
        <f>IF(FT!B576&lt;&gt;"",FT!E576,"")</f>
        <v/>
      </c>
      <c r="K576" t="str">
        <f>IF(FT!B576&lt;&gt;"",IF(FT!C576&lt;&gt;"",FT!C576,F576/$M$3*$M$4),"")</f>
        <v/>
      </c>
      <c r="Y576" s="75" t="str">
        <f t="shared" si="47"/>
        <v/>
      </c>
    </row>
    <row r="577" spans="6:25">
      <c r="F577">
        <f t="shared" si="48"/>
        <v>575</v>
      </c>
      <c r="G577" s="50" t="str">
        <f>IF(FT!A577&lt;&gt;"",FT!A577*10,"")</f>
        <v/>
      </c>
      <c r="H577" s="50" t="str">
        <f>IF(FT!B577&lt;&gt;"",FT!B577*100,"")</f>
        <v/>
      </c>
      <c r="I577" s="50" t="str">
        <f t="shared" si="46"/>
        <v/>
      </c>
      <c r="J577" t="str">
        <f>IF(FT!B577&lt;&gt;"",FT!E577,"")</f>
        <v/>
      </c>
      <c r="K577" t="str">
        <f>IF(FT!B577&lt;&gt;"",IF(FT!C577&lt;&gt;"",FT!C577,F577/$M$3*$M$4),"")</f>
        <v/>
      </c>
      <c r="Y577" s="75" t="str">
        <f t="shared" si="47"/>
        <v/>
      </c>
    </row>
    <row r="578" spans="6:25">
      <c r="F578">
        <f t="shared" si="48"/>
        <v>576</v>
      </c>
      <c r="G578" s="50" t="str">
        <f>IF(FT!A578&lt;&gt;"",FT!A578*10,"")</f>
        <v/>
      </c>
      <c r="H578" s="50" t="str">
        <f>IF(FT!B578&lt;&gt;"",FT!B578*100,"")</f>
        <v/>
      </c>
      <c r="I578" s="50" t="str">
        <f t="shared" si="46"/>
        <v/>
      </c>
      <c r="J578" t="str">
        <f>IF(FT!B578&lt;&gt;"",FT!E578,"")</f>
        <v/>
      </c>
      <c r="K578" t="str">
        <f>IF(FT!B578&lt;&gt;"",IF(FT!C578&lt;&gt;"",FT!C578,F578/$M$3*$M$4),"")</f>
        <v/>
      </c>
      <c r="Y578" s="75" t="str">
        <f t="shared" si="47"/>
        <v/>
      </c>
    </row>
    <row r="579" spans="6:25">
      <c r="F579">
        <f t="shared" si="48"/>
        <v>577</v>
      </c>
      <c r="G579" s="50" t="str">
        <f>IF(FT!A579&lt;&gt;"",FT!A579*10,"")</f>
        <v/>
      </c>
      <c r="H579" s="50" t="str">
        <f>IF(FT!B579&lt;&gt;"",FT!B579*100,"")</f>
        <v/>
      </c>
      <c r="I579" s="50" t="str">
        <f t="shared" ref="I579:I642" si="49">(IF(G579&lt;&gt;"",1,""))</f>
        <v/>
      </c>
      <c r="J579" t="str">
        <f>IF(FT!B579&lt;&gt;"",FT!E579,"")</f>
        <v/>
      </c>
      <c r="K579" t="str">
        <f>IF(FT!B579&lt;&gt;"",IF(FT!C579&lt;&gt;"",FT!C579,F579/$M$3*$M$4),"")</f>
        <v/>
      </c>
      <c r="Y579" s="75" t="str">
        <f t="shared" ref="Y579:Y642" si="50">IF(I579=1,H579/G579,"")</f>
        <v/>
      </c>
    </row>
    <row r="580" spans="6:25">
      <c r="F580">
        <f t="shared" ref="F580:F643" si="51">F579+1</f>
        <v>578</v>
      </c>
      <c r="G580" s="50" t="str">
        <f>IF(FT!A580&lt;&gt;"",FT!A580*10,"")</f>
        <v/>
      </c>
      <c r="H580" s="50" t="str">
        <f>IF(FT!B580&lt;&gt;"",FT!B580*100,"")</f>
        <v/>
      </c>
      <c r="I580" s="50" t="str">
        <f t="shared" si="49"/>
        <v/>
      </c>
      <c r="J580" t="str">
        <f>IF(FT!B580&lt;&gt;"",FT!E580,"")</f>
        <v/>
      </c>
      <c r="K580" t="str">
        <f>IF(FT!B580&lt;&gt;"",IF(FT!C580&lt;&gt;"",FT!C580,F580/$M$3*$M$4),"")</f>
        <v/>
      </c>
      <c r="Y580" s="75" t="str">
        <f t="shared" si="50"/>
        <v/>
      </c>
    </row>
    <row r="581" spans="6:25">
      <c r="F581">
        <f t="shared" si="51"/>
        <v>579</v>
      </c>
      <c r="G581" s="50" t="str">
        <f>IF(FT!A581&lt;&gt;"",FT!A581*10,"")</f>
        <v/>
      </c>
      <c r="H581" s="50" t="str">
        <f>IF(FT!B581&lt;&gt;"",FT!B581*100,"")</f>
        <v/>
      </c>
      <c r="I581" s="50" t="str">
        <f t="shared" si="49"/>
        <v/>
      </c>
      <c r="J581" t="str">
        <f>IF(FT!B581&lt;&gt;"",FT!E581,"")</f>
        <v/>
      </c>
      <c r="K581" t="str">
        <f>IF(FT!B581&lt;&gt;"",IF(FT!C581&lt;&gt;"",FT!C581,F581/$M$3*$M$4),"")</f>
        <v/>
      </c>
      <c r="Y581" s="75" t="str">
        <f t="shared" si="50"/>
        <v/>
      </c>
    </row>
    <row r="582" spans="6:25">
      <c r="F582">
        <f t="shared" si="51"/>
        <v>580</v>
      </c>
      <c r="G582" s="50" t="str">
        <f>IF(FT!A582&lt;&gt;"",FT!A582*10,"")</f>
        <v/>
      </c>
      <c r="H582" s="50" t="str">
        <f>IF(FT!B582&lt;&gt;"",FT!B582*100,"")</f>
        <v/>
      </c>
      <c r="I582" s="50" t="str">
        <f t="shared" si="49"/>
        <v/>
      </c>
      <c r="J582" t="str">
        <f>IF(FT!B582&lt;&gt;"",FT!E582,"")</f>
        <v/>
      </c>
      <c r="K582" t="str">
        <f>IF(FT!B582&lt;&gt;"",IF(FT!C582&lt;&gt;"",FT!C582,F582/$M$3*$M$4),"")</f>
        <v/>
      </c>
      <c r="Y582" s="75" t="str">
        <f t="shared" si="50"/>
        <v/>
      </c>
    </row>
    <row r="583" spans="6:25">
      <c r="F583">
        <f t="shared" si="51"/>
        <v>581</v>
      </c>
      <c r="G583" s="50" t="str">
        <f>IF(FT!A583&lt;&gt;"",FT!A583*10,"")</f>
        <v/>
      </c>
      <c r="H583" s="50" t="str">
        <f>IF(FT!B583&lt;&gt;"",FT!B583*100,"")</f>
        <v/>
      </c>
      <c r="I583" s="50" t="str">
        <f t="shared" si="49"/>
        <v/>
      </c>
      <c r="J583" t="str">
        <f>IF(FT!B583&lt;&gt;"",FT!E583,"")</f>
        <v/>
      </c>
      <c r="K583" t="str">
        <f>IF(FT!B583&lt;&gt;"",IF(FT!C583&lt;&gt;"",FT!C583,F583/$M$3*$M$4),"")</f>
        <v/>
      </c>
      <c r="Y583" s="75" t="str">
        <f t="shared" si="50"/>
        <v/>
      </c>
    </row>
    <row r="584" spans="6:25">
      <c r="F584">
        <f t="shared" si="51"/>
        <v>582</v>
      </c>
      <c r="G584" s="50" t="str">
        <f>IF(FT!A584&lt;&gt;"",FT!A584*10,"")</f>
        <v/>
      </c>
      <c r="H584" s="50" t="str">
        <f>IF(FT!B584&lt;&gt;"",FT!B584*100,"")</f>
        <v/>
      </c>
      <c r="I584" s="50" t="str">
        <f t="shared" si="49"/>
        <v/>
      </c>
      <c r="J584" t="str">
        <f>IF(FT!B584&lt;&gt;"",FT!E584,"")</f>
        <v/>
      </c>
      <c r="K584" t="str">
        <f>IF(FT!B584&lt;&gt;"",IF(FT!C584&lt;&gt;"",FT!C584,F584/$M$3*$M$4),"")</f>
        <v/>
      </c>
      <c r="Y584" s="75" t="str">
        <f t="shared" si="50"/>
        <v/>
      </c>
    </row>
    <row r="585" spans="6:25">
      <c r="F585">
        <f t="shared" si="51"/>
        <v>583</v>
      </c>
      <c r="G585" s="50" t="str">
        <f>IF(FT!A585&lt;&gt;"",FT!A585*10,"")</f>
        <v/>
      </c>
      <c r="H585" s="50" t="str">
        <f>IF(FT!B585&lt;&gt;"",FT!B585*100,"")</f>
        <v/>
      </c>
      <c r="I585" s="50" t="str">
        <f t="shared" si="49"/>
        <v/>
      </c>
      <c r="J585" t="str">
        <f>IF(FT!B585&lt;&gt;"",FT!E585,"")</f>
        <v/>
      </c>
      <c r="K585" t="str">
        <f>IF(FT!B585&lt;&gt;"",IF(FT!C585&lt;&gt;"",FT!C585,F585/$M$3*$M$4),"")</f>
        <v/>
      </c>
      <c r="Y585" s="75" t="str">
        <f t="shared" si="50"/>
        <v/>
      </c>
    </row>
    <row r="586" spans="6:25">
      <c r="F586">
        <f t="shared" si="51"/>
        <v>584</v>
      </c>
      <c r="G586" s="50" t="str">
        <f>IF(FT!A586&lt;&gt;"",FT!A586*10,"")</f>
        <v/>
      </c>
      <c r="H586" s="50" t="str">
        <f>IF(FT!B586&lt;&gt;"",FT!B586*100,"")</f>
        <v/>
      </c>
      <c r="I586" s="50" t="str">
        <f t="shared" si="49"/>
        <v/>
      </c>
      <c r="J586" t="str">
        <f>IF(FT!B586&lt;&gt;"",FT!E586,"")</f>
        <v/>
      </c>
      <c r="K586" t="str">
        <f>IF(FT!B586&lt;&gt;"",IF(FT!C586&lt;&gt;"",FT!C586,F586/$M$3*$M$4),"")</f>
        <v/>
      </c>
      <c r="Y586" s="75" t="str">
        <f t="shared" si="50"/>
        <v/>
      </c>
    </row>
    <row r="587" spans="6:25">
      <c r="F587">
        <f t="shared" si="51"/>
        <v>585</v>
      </c>
      <c r="G587" s="50" t="str">
        <f>IF(FT!A587&lt;&gt;"",FT!A587*10,"")</f>
        <v/>
      </c>
      <c r="H587" s="50" t="str">
        <f>IF(FT!B587&lt;&gt;"",FT!B587*100,"")</f>
        <v/>
      </c>
      <c r="I587" s="50" t="str">
        <f t="shared" si="49"/>
        <v/>
      </c>
      <c r="J587" t="str">
        <f>IF(FT!B587&lt;&gt;"",FT!E587,"")</f>
        <v/>
      </c>
      <c r="K587" t="str">
        <f>IF(FT!B587&lt;&gt;"",IF(FT!C587&lt;&gt;"",FT!C587,F587/$M$3*$M$4),"")</f>
        <v/>
      </c>
      <c r="Y587" s="75" t="str">
        <f t="shared" si="50"/>
        <v/>
      </c>
    </row>
    <row r="588" spans="6:25">
      <c r="F588">
        <f t="shared" si="51"/>
        <v>586</v>
      </c>
      <c r="G588" s="50" t="str">
        <f>IF(FT!A588&lt;&gt;"",FT!A588*10,"")</f>
        <v/>
      </c>
      <c r="H588" s="50" t="str">
        <f>IF(FT!B588&lt;&gt;"",FT!B588*100,"")</f>
        <v/>
      </c>
      <c r="I588" s="50" t="str">
        <f t="shared" si="49"/>
        <v/>
      </c>
      <c r="J588" t="str">
        <f>IF(FT!B588&lt;&gt;"",FT!E588,"")</f>
        <v/>
      </c>
      <c r="K588" t="str">
        <f>IF(FT!B588&lt;&gt;"",IF(FT!C588&lt;&gt;"",FT!C588,F588/$M$3*$M$4),"")</f>
        <v/>
      </c>
      <c r="Y588" s="75" t="str">
        <f t="shared" si="50"/>
        <v/>
      </c>
    </row>
    <row r="589" spans="6:25">
      <c r="F589">
        <f t="shared" si="51"/>
        <v>587</v>
      </c>
      <c r="G589" s="50" t="str">
        <f>IF(FT!A589&lt;&gt;"",FT!A589*10,"")</f>
        <v/>
      </c>
      <c r="H589" s="50" t="str">
        <f>IF(FT!B589&lt;&gt;"",FT!B589*100,"")</f>
        <v/>
      </c>
      <c r="I589" s="50" t="str">
        <f t="shared" si="49"/>
        <v/>
      </c>
      <c r="J589" t="str">
        <f>IF(FT!B589&lt;&gt;"",FT!E589,"")</f>
        <v/>
      </c>
      <c r="K589" t="str">
        <f>IF(FT!B589&lt;&gt;"",IF(FT!C589&lt;&gt;"",FT!C589,F589/$M$3*$M$4),"")</f>
        <v/>
      </c>
      <c r="Y589" s="75" t="str">
        <f t="shared" si="50"/>
        <v/>
      </c>
    </row>
    <row r="590" spans="6:25">
      <c r="F590">
        <f t="shared" si="51"/>
        <v>588</v>
      </c>
      <c r="G590" s="50" t="str">
        <f>IF(FT!A590&lt;&gt;"",FT!A590*10,"")</f>
        <v/>
      </c>
      <c r="H590" s="50" t="str">
        <f>IF(FT!B590&lt;&gt;"",FT!B590*100,"")</f>
        <v/>
      </c>
      <c r="I590" s="50" t="str">
        <f t="shared" si="49"/>
        <v/>
      </c>
      <c r="J590" t="str">
        <f>IF(FT!B590&lt;&gt;"",FT!E590,"")</f>
        <v/>
      </c>
      <c r="K590" t="str">
        <f>IF(FT!B590&lt;&gt;"",IF(FT!C590&lt;&gt;"",FT!C590,F590/$M$3*$M$4),"")</f>
        <v/>
      </c>
      <c r="Y590" s="75" t="str">
        <f t="shared" si="50"/>
        <v/>
      </c>
    </row>
    <row r="591" spans="6:25">
      <c r="F591">
        <f t="shared" si="51"/>
        <v>589</v>
      </c>
      <c r="G591" s="50" t="str">
        <f>IF(FT!A591&lt;&gt;"",FT!A591*10,"")</f>
        <v/>
      </c>
      <c r="H591" s="50" t="str">
        <f>IF(FT!B591&lt;&gt;"",FT!B591*100,"")</f>
        <v/>
      </c>
      <c r="I591" s="50" t="str">
        <f t="shared" si="49"/>
        <v/>
      </c>
      <c r="J591" t="str">
        <f>IF(FT!B591&lt;&gt;"",FT!E591,"")</f>
        <v/>
      </c>
      <c r="K591" t="str">
        <f>IF(FT!B591&lt;&gt;"",IF(FT!C591&lt;&gt;"",FT!C591,F591/$M$3*$M$4),"")</f>
        <v/>
      </c>
      <c r="Y591" s="75" t="str">
        <f t="shared" si="50"/>
        <v/>
      </c>
    </row>
    <row r="592" spans="6:25">
      <c r="F592">
        <f t="shared" si="51"/>
        <v>590</v>
      </c>
      <c r="G592" s="50" t="str">
        <f>IF(FT!A592&lt;&gt;"",FT!A592*10,"")</f>
        <v/>
      </c>
      <c r="H592" s="50" t="str">
        <f>IF(FT!B592&lt;&gt;"",FT!B592*100,"")</f>
        <v/>
      </c>
      <c r="I592" s="50" t="str">
        <f t="shared" si="49"/>
        <v/>
      </c>
      <c r="J592" t="str">
        <f>IF(FT!B592&lt;&gt;"",FT!E592,"")</f>
        <v/>
      </c>
      <c r="K592" t="str">
        <f>IF(FT!B592&lt;&gt;"",IF(FT!C592&lt;&gt;"",FT!C592,F592/$M$3*$M$4),"")</f>
        <v/>
      </c>
      <c r="Y592" s="75" t="str">
        <f t="shared" si="50"/>
        <v/>
      </c>
    </row>
    <row r="593" spans="6:25">
      <c r="F593">
        <f t="shared" si="51"/>
        <v>591</v>
      </c>
      <c r="G593" s="50" t="str">
        <f>IF(FT!A593&lt;&gt;"",FT!A593*10,"")</f>
        <v/>
      </c>
      <c r="H593" s="50" t="str">
        <f>IF(FT!B593&lt;&gt;"",FT!B593*100,"")</f>
        <v/>
      </c>
      <c r="I593" s="50" t="str">
        <f t="shared" si="49"/>
        <v/>
      </c>
      <c r="J593" t="str">
        <f>IF(FT!B593&lt;&gt;"",FT!E593,"")</f>
        <v/>
      </c>
      <c r="K593" t="str">
        <f>IF(FT!B593&lt;&gt;"",IF(FT!C593&lt;&gt;"",FT!C593,F593/$M$3*$M$4),"")</f>
        <v/>
      </c>
      <c r="Y593" s="75" t="str">
        <f t="shared" si="50"/>
        <v/>
      </c>
    </row>
    <row r="594" spans="6:25">
      <c r="F594">
        <f t="shared" si="51"/>
        <v>592</v>
      </c>
      <c r="G594" s="50" t="str">
        <f>IF(FT!A594&lt;&gt;"",FT!A594*10,"")</f>
        <v/>
      </c>
      <c r="H594" s="50" t="str">
        <f>IF(FT!B594&lt;&gt;"",FT!B594*100,"")</f>
        <v/>
      </c>
      <c r="I594" s="50" t="str">
        <f t="shared" si="49"/>
        <v/>
      </c>
      <c r="J594" t="str">
        <f>IF(FT!B594&lt;&gt;"",FT!E594,"")</f>
        <v/>
      </c>
      <c r="K594" t="str">
        <f>IF(FT!B594&lt;&gt;"",IF(FT!C594&lt;&gt;"",FT!C594,F594/$M$3*$M$4),"")</f>
        <v/>
      </c>
      <c r="Y594" s="75" t="str">
        <f t="shared" si="50"/>
        <v/>
      </c>
    </row>
    <row r="595" spans="6:25">
      <c r="F595">
        <f t="shared" si="51"/>
        <v>593</v>
      </c>
      <c r="G595" s="50" t="str">
        <f>IF(FT!A595&lt;&gt;"",FT!A595*10,"")</f>
        <v/>
      </c>
      <c r="H595" s="50" t="str">
        <f>IF(FT!B595&lt;&gt;"",FT!B595*100,"")</f>
        <v/>
      </c>
      <c r="I595" s="50" t="str">
        <f t="shared" si="49"/>
        <v/>
      </c>
      <c r="J595" t="str">
        <f>IF(FT!B595&lt;&gt;"",FT!E595,"")</f>
        <v/>
      </c>
      <c r="K595" t="str">
        <f>IF(FT!B595&lt;&gt;"",IF(FT!C595&lt;&gt;"",FT!C595,F595/$M$3*$M$4),"")</f>
        <v/>
      </c>
      <c r="Y595" s="75" t="str">
        <f t="shared" si="50"/>
        <v/>
      </c>
    </row>
    <row r="596" spans="6:25">
      <c r="F596">
        <f t="shared" si="51"/>
        <v>594</v>
      </c>
      <c r="G596" s="50" t="str">
        <f>IF(FT!A596&lt;&gt;"",FT!A596*10,"")</f>
        <v/>
      </c>
      <c r="H596" s="50" t="str">
        <f>IF(FT!B596&lt;&gt;"",FT!B596*100,"")</f>
        <v/>
      </c>
      <c r="I596" s="50" t="str">
        <f t="shared" si="49"/>
        <v/>
      </c>
      <c r="J596" t="str">
        <f>IF(FT!B596&lt;&gt;"",FT!E596,"")</f>
        <v/>
      </c>
      <c r="K596" t="str">
        <f>IF(FT!B596&lt;&gt;"",IF(FT!C596&lt;&gt;"",FT!C596,F596/$M$3*$M$4),"")</f>
        <v/>
      </c>
      <c r="Y596" s="75" t="str">
        <f t="shared" si="50"/>
        <v/>
      </c>
    </row>
    <row r="597" spans="6:25">
      <c r="F597">
        <f t="shared" si="51"/>
        <v>595</v>
      </c>
      <c r="G597" s="50" t="str">
        <f>IF(FT!A597&lt;&gt;"",FT!A597*10,"")</f>
        <v/>
      </c>
      <c r="H597" s="50" t="str">
        <f>IF(FT!B597&lt;&gt;"",FT!B597*100,"")</f>
        <v/>
      </c>
      <c r="I597" s="50" t="str">
        <f t="shared" si="49"/>
        <v/>
      </c>
      <c r="J597" t="str">
        <f>IF(FT!B597&lt;&gt;"",FT!E597,"")</f>
        <v/>
      </c>
      <c r="K597" t="str">
        <f>IF(FT!B597&lt;&gt;"",IF(FT!C597&lt;&gt;"",FT!C597,F597/$M$3*$M$4),"")</f>
        <v/>
      </c>
      <c r="Y597" s="75" t="str">
        <f t="shared" si="50"/>
        <v/>
      </c>
    </row>
    <row r="598" spans="6:25">
      <c r="F598">
        <f t="shared" si="51"/>
        <v>596</v>
      </c>
      <c r="G598" s="50" t="str">
        <f>IF(FT!A598&lt;&gt;"",FT!A598*10,"")</f>
        <v/>
      </c>
      <c r="H598" s="50" t="str">
        <f>IF(FT!B598&lt;&gt;"",FT!B598*100,"")</f>
        <v/>
      </c>
      <c r="I598" s="50" t="str">
        <f t="shared" si="49"/>
        <v/>
      </c>
      <c r="J598" t="str">
        <f>IF(FT!B598&lt;&gt;"",FT!E598,"")</f>
        <v/>
      </c>
      <c r="K598" t="str">
        <f>IF(FT!B598&lt;&gt;"",IF(FT!C598&lt;&gt;"",FT!C598,F598/$M$3*$M$4),"")</f>
        <v/>
      </c>
      <c r="Y598" s="75" t="str">
        <f t="shared" si="50"/>
        <v/>
      </c>
    </row>
    <row r="599" spans="6:25">
      <c r="F599">
        <f t="shared" si="51"/>
        <v>597</v>
      </c>
      <c r="G599" s="50" t="str">
        <f>IF(FT!A599&lt;&gt;"",FT!A599*10,"")</f>
        <v/>
      </c>
      <c r="H599" s="50" t="str">
        <f>IF(FT!B599&lt;&gt;"",FT!B599*100,"")</f>
        <v/>
      </c>
      <c r="I599" s="50" t="str">
        <f t="shared" si="49"/>
        <v/>
      </c>
      <c r="J599" t="str">
        <f>IF(FT!B599&lt;&gt;"",FT!E599,"")</f>
        <v/>
      </c>
      <c r="K599" t="str">
        <f>IF(FT!B599&lt;&gt;"",IF(FT!C599&lt;&gt;"",FT!C599,F599/$M$3*$M$4),"")</f>
        <v/>
      </c>
      <c r="Y599" s="75" t="str">
        <f t="shared" si="50"/>
        <v/>
      </c>
    </row>
    <row r="600" spans="6:25">
      <c r="F600">
        <f t="shared" si="51"/>
        <v>598</v>
      </c>
      <c r="G600" s="50" t="str">
        <f>IF(FT!A600&lt;&gt;"",FT!A600*10,"")</f>
        <v/>
      </c>
      <c r="H600" s="50" t="str">
        <f>IF(FT!B600&lt;&gt;"",FT!B600*100,"")</f>
        <v/>
      </c>
      <c r="I600" s="50" t="str">
        <f t="shared" si="49"/>
        <v/>
      </c>
      <c r="J600" t="str">
        <f>IF(FT!B600&lt;&gt;"",FT!E600,"")</f>
        <v/>
      </c>
      <c r="K600" t="str">
        <f>IF(FT!B600&lt;&gt;"",IF(FT!C600&lt;&gt;"",FT!C600,F600/$M$3*$M$4),"")</f>
        <v/>
      </c>
      <c r="Y600" s="75" t="str">
        <f t="shared" si="50"/>
        <v/>
      </c>
    </row>
    <row r="601" spans="6:25">
      <c r="F601">
        <f t="shared" si="51"/>
        <v>599</v>
      </c>
      <c r="G601" s="50" t="str">
        <f>IF(FT!A601&lt;&gt;"",FT!A601*10,"")</f>
        <v/>
      </c>
      <c r="H601" s="50" t="str">
        <f>IF(FT!B601&lt;&gt;"",FT!B601*100,"")</f>
        <v/>
      </c>
      <c r="I601" s="50" t="str">
        <f t="shared" si="49"/>
        <v/>
      </c>
      <c r="J601" t="str">
        <f>IF(FT!B601&lt;&gt;"",FT!E601,"")</f>
        <v/>
      </c>
      <c r="K601" t="str">
        <f>IF(FT!B601&lt;&gt;"",IF(FT!C601&lt;&gt;"",FT!C601,F601/$M$3*$M$4),"")</f>
        <v/>
      </c>
      <c r="Y601" s="75" t="str">
        <f t="shared" si="50"/>
        <v/>
      </c>
    </row>
    <row r="602" spans="6:25">
      <c r="F602">
        <f t="shared" si="51"/>
        <v>600</v>
      </c>
      <c r="G602" s="50" t="str">
        <f>IF(FT!A602&lt;&gt;"",FT!A602*10,"")</f>
        <v/>
      </c>
      <c r="H602" s="50" t="str">
        <f>IF(FT!B602&lt;&gt;"",FT!B602*100,"")</f>
        <v/>
      </c>
      <c r="I602" s="50" t="str">
        <f t="shared" si="49"/>
        <v/>
      </c>
      <c r="J602" t="str">
        <f>IF(FT!B602&lt;&gt;"",FT!E602,"")</f>
        <v/>
      </c>
      <c r="K602" t="str">
        <f>IF(FT!B602&lt;&gt;"",IF(FT!C602&lt;&gt;"",FT!C602,F602/$M$3*$M$4),"")</f>
        <v/>
      </c>
      <c r="Y602" s="75" t="str">
        <f t="shared" si="50"/>
        <v/>
      </c>
    </row>
    <row r="603" spans="6:25">
      <c r="F603">
        <f t="shared" si="51"/>
        <v>601</v>
      </c>
      <c r="G603" s="50" t="str">
        <f>IF(FT!A603&lt;&gt;"",FT!A603*10,"")</f>
        <v/>
      </c>
      <c r="H603" s="50" t="str">
        <f>IF(FT!B603&lt;&gt;"",FT!B603*100,"")</f>
        <v/>
      </c>
      <c r="I603" s="50" t="str">
        <f t="shared" si="49"/>
        <v/>
      </c>
      <c r="J603" t="str">
        <f>IF(FT!B603&lt;&gt;"",FT!E603,"")</f>
        <v/>
      </c>
      <c r="K603" t="str">
        <f>IF(FT!B603&lt;&gt;"",IF(FT!C603&lt;&gt;"",FT!C603,F603/$M$3*$M$4),"")</f>
        <v/>
      </c>
      <c r="Y603" s="75" t="str">
        <f t="shared" si="50"/>
        <v/>
      </c>
    </row>
    <row r="604" spans="6:25">
      <c r="F604">
        <f t="shared" si="51"/>
        <v>602</v>
      </c>
      <c r="G604" s="50" t="str">
        <f>IF(FT!A604&lt;&gt;"",FT!A604*10,"")</f>
        <v/>
      </c>
      <c r="H604" s="50" t="str">
        <f>IF(FT!B604&lt;&gt;"",FT!B604*100,"")</f>
        <v/>
      </c>
      <c r="I604" s="50" t="str">
        <f t="shared" si="49"/>
        <v/>
      </c>
      <c r="J604" t="str">
        <f>IF(FT!B604&lt;&gt;"",FT!E604,"")</f>
        <v/>
      </c>
      <c r="K604" t="str">
        <f>IF(FT!B604&lt;&gt;"",IF(FT!C604&lt;&gt;"",FT!C604,F604/$M$3*$M$4),"")</f>
        <v/>
      </c>
      <c r="Y604" s="75" t="str">
        <f t="shared" si="50"/>
        <v/>
      </c>
    </row>
    <row r="605" spans="6:25">
      <c r="F605">
        <f t="shared" si="51"/>
        <v>603</v>
      </c>
      <c r="G605" s="50" t="str">
        <f>IF(FT!A605&lt;&gt;"",FT!A605*10,"")</f>
        <v/>
      </c>
      <c r="H605" s="50" t="str">
        <f>IF(FT!B605&lt;&gt;"",FT!B605*100,"")</f>
        <v/>
      </c>
      <c r="I605" s="50" t="str">
        <f t="shared" si="49"/>
        <v/>
      </c>
      <c r="J605" t="str">
        <f>IF(FT!B605&lt;&gt;"",FT!E605,"")</f>
        <v/>
      </c>
      <c r="K605" t="str">
        <f>IF(FT!B605&lt;&gt;"",IF(FT!C605&lt;&gt;"",FT!C605,F605/$M$3*$M$4),"")</f>
        <v/>
      </c>
      <c r="Y605" s="75" t="str">
        <f t="shared" si="50"/>
        <v/>
      </c>
    </row>
    <row r="606" spans="6:25">
      <c r="F606">
        <f t="shared" si="51"/>
        <v>604</v>
      </c>
      <c r="G606" s="50" t="str">
        <f>IF(FT!A606&lt;&gt;"",FT!A606*10,"")</f>
        <v/>
      </c>
      <c r="H606" s="50" t="str">
        <f>IF(FT!B606&lt;&gt;"",FT!B606*100,"")</f>
        <v/>
      </c>
      <c r="I606" s="50" t="str">
        <f t="shared" si="49"/>
        <v/>
      </c>
      <c r="J606" t="str">
        <f>IF(FT!B606&lt;&gt;"",FT!E606,"")</f>
        <v/>
      </c>
      <c r="K606" t="str">
        <f>IF(FT!B606&lt;&gt;"",IF(FT!C606&lt;&gt;"",FT!C606,F606/$M$3*$M$4),"")</f>
        <v/>
      </c>
      <c r="Y606" s="75" t="str">
        <f t="shared" si="50"/>
        <v/>
      </c>
    </row>
    <row r="607" spans="6:25">
      <c r="F607">
        <f t="shared" si="51"/>
        <v>605</v>
      </c>
      <c r="G607" s="50" t="str">
        <f>IF(FT!A607&lt;&gt;"",FT!A607*10,"")</f>
        <v/>
      </c>
      <c r="H607" s="50" t="str">
        <f>IF(FT!B607&lt;&gt;"",FT!B607*100,"")</f>
        <v/>
      </c>
      <c r="I607" s="50" t="str">
        <f t="shared" si="49"/>
        <v/>
      </c>
      <c r="J607" t="str">
        <f>IF(FT!B607&lt;&gt;"",FT!E607,"")</f>
        <v/>
      </c>
      <c r="K607" t="str">
        <f>IF(FT!B607&lt;&gt;"",IF(FT!C607&lt;&gt;"",FT!C607,F607/$M$3*$M$4),"")</f>
        <v/>
      </c>
      <c r="Y607" s="75" t="str">
        <f t="shared" si="50"/>
        <v/>
      </c>
    </row>
    <row r="608" spans="6:25">
      <c r="F608">
        <f t="shared" si="51"/>
        <v>606</v>
      </c>
      <c r="G608" s="50" t="str">
        <f>IF(FT!A608&lt;&gt;"",FT!A608*10,"")</f>
        <v/>
      </c>
      <c r="H608" s="50" t="str">
        <f>IF(FT!B608&lt;&gt;"",FT!B608*100,"")</f>
        <v/>
      </c>
      <c r="I608" s="50" t="str">
        <f t="shared" si="49"/>
        <v/>
      </c>
      <c r="J608" t="str">
        <f>IF(FT!B608&lt;&gt;"",FT!E608,"")</f>
        <v/>
      </c>
      <c r="K608" t="str">
        <f>IF(FT!B608&lt;&gt;"",IF(FT!C608&lt;&gt;"",FT!C608,F608/$M$3*$M$4),"")</f>
        <v/>
      </c>
      <c r="Y608" s="75" t="str">
        <f t="shared" si="50"/>
        <v/>
      </c>
    </row>
    <row r="609" spans="6:25">
      <c r="F609">
        <f t="shared" si="51"/>
        <v>607</v>
      </c>
      <c r="G609" s="50" t="str">
        <f>IF(FT!A609&lt;&gt;"",FT!A609*10,"")</f>
        <v/>
      </c>
      <c r="H609" s="50" t="str">
        <f>IF(FT!B609&lt;&gt;"",FT!B609*100,"")</f>
        <v/>
      </c>
      <c r="I609" s="50" t="str">
        <f t="shared" si="49"/>
        <v/>
      </c>
      <c r="J609" t="str">
        <f>IF(FT!B609&lt;&gt;"",FT!E609,"")</f>
        <v/>
      </c>
      <c r="K609" t="str">
        <f>IF(FT!B609&lt;&gt;"",IF(FT!C609&lt;&gt;"",FT!C609,F609/$M$3*$M$4),"")</f>
        <v/>
      </c>
      <c r="Y609" s="75" t="str">
        <f t="shared" si="50"/>
        <v/>
      </c>
    </row>
    <row r="610" spans="6:25">
      <c r="F610">
        <f t="shared" si="51"/>
        <v>608</v>
      </c>
      <c r="G610" s="50" t="str">
        <f>IF(FT!A610&lt;&gt;"",FT!A610*10,"")</f>
        <v/>
      </c>
      <c r="H610" s="50" t="str">
        <f>IF(FT!B610&lt;&gt;"",FT!B610*100,"")</f>
        <v/>
      </c>
      <c r="I610" s="50" t="str">
        <f t="shared" si="49"/>
        <v/>
      </c>
      <c r="J610" t="str">
        <f>IF(FT!B610&lt;&gt;"",FT!E610,"")</f>
        <v/>
      </c>
      <c r="K610" t="str">
        <f>IF(FT!B610&lt;&gt;"",IF(FT!C610&lt;&gt;"",FT!C610,F610/$M$3*$M$4),"")</f>
        <v/>
      </c>
      <c r="Y610" s="75" t="str">
        <f t="shared" si="50"/>
        <v/>
      </c>
    </row>
    <row r="611" spans="6:25">
      <c r="F611">
        <f t="shared" si="51"/>
        <v>609</v>
      </c>
      <c r="G611" s="50" t="str">
        <f>IF(FT!A611&lt;&gt;"",FT!A611*10,"")</f>
        <v/>
      </c>
      <c r="H611" s="50" t="str">
        <f>IF(FT!B611&lt;&gt;"",FT!B611*100,"")</f>
        <v/>
      </c>
      <c r="I611" s="50" t="str">
        <f t="shared" si="49"/>
        <v/>
      </c>
      <c r="J611" t="str">
        <f>IF(FT!B611&lt;&gt;"",FT!E611,"")</f>
        <v/>
      </c>
      <c r="K611" t="str">
        <f>IF(FT!B611&lt;&gt;"",IF(FT!C611&lt;&gt;"",FT!C611,F611/$M$3*$M$4),"")</f>
        <v/>
      </c>
      <c r="Y611" s="75" t="str">
        <f t="shared" si="50"/>
        <v/>
      </c>
    </row>
    <row r="612" spans="6:25">
      <c r="F612">
        <f t="shared" si="51"/>
        <v>610</v>
      </c>
      <c r="G612" s="50" t="str">
        <f>IF(FT!A612&lt;&gt;"",FT!A612*10,"")</f>
        <v/>
      </c>
      <c r="H612" s="50" t="str">
        <f>IF(FT!B612&lt;&gt;"",FT!B612*100,"")</f>
        <v/>
      </c>
      <c r="I612" s="50" t="str">
        <f t="shared" si="49"/>
        <v/>
      </c>
      <c r="J612" t="str">
        <f>IF(FT!B612&lt;&gt;"",FT!E612,"")</f>
        <v/>
      </c>
      <c r="K612" t="str">
        <f>IF(FT!B612&lt;&gt;"",IF(FT!C612&lt;&gt;"",FT!C612,F612/$M$3*$M$4),"")</f>
        <v/>
      </c>
      <c r="Y612" s="75" t="str">
        <f t="shared" si="50"/>
        <v/>
      </c>
    </row>
    <row r="613" spans="6:25">
      <c r="F613">
        <f t="shared" si="51"/>
        <v>611</v>
      </c>
      <c r="G613" s="50" t="str">
        <f>IF(FT!A613&lt;&gt;"",FT!A613*10,"")</f>
        <v/>
      </c>
      <c r="H613" s="50" t="str">
        <f>IF(FT!B613&lt;&gt;"",FT!B613*100,"")</f>
        <v/>
      </c>
      <c r="I613" s="50" t="str">
        <f t="shared" si="49"/>
        <v/>
      </c>
      <c r="J613" t="str">
        <f>IF(FT!B613&lt;&gt;"",FT!E613,"")</f>
        <v/>
      </c>
      <c r="K613" t="str">
        <f>IF(FT!B613&lt;&gt;"",IF(FT!C613&lt;&gt;"",FT!C613,F613/$M$3*$M$4),"")</f>
        <v/>
      </c>
      <c r="Y613" s="75" t="str">
        <f t="shared" si="50"/>
        <v/>
      </c>
    </row>
    <row r="614" spans="6:25">
      <c r="F614">
        <f t="shared" si="51"/>
        <v>612</v>
      </c>
      <c r="G614" s="50" t="str">
        <f>IF(FT!A614&lt;&gt;"",FT!A614*10,"")</f>
        <v/>
      </c>
      <c r="H614" s="50" t="str">
        <f>IF(FT!B614&lt;&gt;"",FT!B614*100,"")</f>
        <v/>
      </c>
      <c r="I614" s="50" t="str">
        <f t="shared" si="49"/>
        <v/>
      </c>
      <c r="J614" t="str">
        <f>IF(FT!B614&lt;&gt;"",FT!E614,"")</f>
        <v/>
      </c>
      <c r="K614" t="str">
        <f>IF(FT!B614&lt;&gt;"",IF(FT!C614&lt;&gt;"",FT!C614,F614/$M$3*$M$4),"")</f>
        <v/>
      </c>
      <c r="Y614" s="75" t="str">
        <f t="shared" si="50"/>
        <v/>
      </c>
    </row>
    <row r="615" spans="6:25">
      <c r="F615">
        <f t="shared" si="51"/>
        <v>613</v>
      </c>
      <c r="G615" s="50" t="str">
        <f>IF(FT!A615&lt;&gt;"",FT!A615*10,"")</f>
        <v/>
      </c>
      <c r="H615" s="50" t="str">
        <f>IF(FT!B615&lt;&gt;"",FT!B615*100,"")</f>
        <v/>
      </c>
      <c r="I615" s="50" t="str">
        <f t="shared" si="49"/>
        <v/>
      </c>
      <c r="J615" t="str">
        <f>IF(FT!B615&lt;&gt;"",FT!E615,"")</f>
        <v/>
      </c>
      <c r="K615" t="str">
        <f>IF(FT!B615&lt;&gt;"",IF(FT!C615&lt;&gt;"",FT!C615,F615/$M$3*$M$4),"")</f>
        <v/>
      </c>
      <c r="Y615" s="75" t="str">
        <f t="shared" si="50"/>
        <v/>
      </c>
    </row>
    <row r="616" spans="6:25">
      <c r="F616">
        <f t="shared" si="51"/>
        <v>614</v>
      </c>
      <c r="G616" s="50" t="str">
        <f>IF(FT!A616&lt;&gt;"",FT!A616*10,"")</f>
        <v/>
      </c>
      <c r="H616" s="50" t="str">
        <f>IF(FT!B616&lt;&gt;"",FT!B616*100,"")</f>
        <v/>
      </c>
      <c r="I616" s="50" t="str">
        <f t="shared" si="49"/>
        <v/>
      </c>
      <c r="J616" t="str">
        <f>IF(FT!B616&lt;&gt;"",FT!E616,"")</f>
        <v/>
      </c>
      <c r="K616" t="str">
        <f>IF(FT!B616&lt;&gt;"",IF(FT!C616&lt;&gt;"",FT!C616,F616/$M$3*$M$4),"")</f>
        <v/>
      </c>
      <c r="Y616" s="75" t="str">
        <f t="shared" si="50"/>
        <v/>
      </c>
    </row>
    <row r="617" spans="6:25">
      <c r="F617">
        <f t="shared" si="51"/>
        <v>615</v>
      </c>
      <c r="G617" s="50" t="str">
        <f>IF(FT!A617&lt;&gt;"",FT!A617*10,"")</f>
        <v/>
      </c>
      <c r="H617" s="50" t="str">
        <f>IF(FT!B617&lt;&gt;"",FT!B617*100,"")</f>
        <v/>
      </c>
      <c r="I617" s="50" t="str">
        <f t="shared" si="49"/>
        <v/>
      </c>
      <c r="J617" t="str">
        <f>IF(FT!B617&lt;&gt;"",FT!E617,"")</f>
        <v/>
      </c>
      <c r="K617" t="str">
        <f>IF(FT!B617&lt;&gt;"",IF(FT!C617&lt;&gt;"",FT!C617,F617/$M$3*$M$4),"")</f>
        <v/>
      </c>
      <c r="Y617" s="75" t="str">
        <f t="shared" si="50"/>
        <v/>
      </c>
    </row>
    <row r="618" spans="6:25">
      <c r="F618">
        <f t="shared" si="51"/>
        <v>616</v>
      </c>
      <c r="G618" s="50" t="str">
        <f>IF(FT!A618&lt;&gt;"",FT!A618*10,"")</f>
        <v/>
      </c>
      <c r="H618" s="50" t="str">
        <f>IF(FT!B618&lt;&gt;"",FT!B618*100,"")</f>
        <v/>
      </c>
      <c r="I618" s="50" t="str">
        <f t="shared" si="49"/>
        <v/>
      </c>
      <c r="J618" t="str">
        <f>IF(FT!B618&lt;&gt;"",FT!E618,"")</f>
        <v/>
      </c>
      <c r="K618" t="str">
        <f>IF(FT!B618&lt;&gt;"",IF(FT!C618&lt;&gt;"",FT!C618,F618/$M$3*$M$4),"")</f>
        <v/>
      </c>
      <c r="Y618" s="75" t="str">
        <f t="shared" si="50"/>
        <v/>
      </c>
    </row>
    <row r="619" spans="6:25">
      <c r="F619">
        <f t="shared" si="51"/>
        <v>617</v>
      </c>
      <c r="G619" s="50" t="str">
        <f>IF(FT!A619&lt;&gt;"",FT!A619*10,"")</f>
        <v/>
      </c>
      <c r="H619" s="50" t="str">
        <f>IF(FT!B619&lt;&gt;"",FT!B619*100,"")</f>
        <v/>
      </c>
      <c r="I619" s="50" t="str">
        <f t="shared" si="49"/>
        <v/>
      </c>
      <c r="J619" t="str">
        <f>IF(FT!B619&lt;&gt;"",FT!E619,"")</f>
        <v/>
      </c>
      <c r="K619" t="str">
        <f>IF(FT!B619&lt;&gt;"",IF(FT!C619&lt;&gt;"",FT!C619,F619/$M$3*$M$4),"")</f>
        <v/>
      </c>
      <c r="Y619" s="75" t="str">
        <f t="shared" si="50"/>
        <v/>
      </c>
    </row>
    <row r="620" spans="6:25">
      <c r="F620">
        <f t="shared" si="51"/>
        <v>618</v>
      </c>
      <c r="G620" s="50" t="str">
        <f>IF(FT!A620&lt;&gt;"",FT!A620*10,"")</f>
        <v/>
      </c>
      <c r="H620" s="50" t="str">
        <f>IF(FT!B620&lt;&gt;"",FT!B620*100,"")</f>
        <v/>
      </c>
      <c r="I620" s="50" t="str">
        <f t="shared" si="49"/>
        <v/>
      </c>
      <c r="J620" t="str">
        <f>IF(FT!B620&lt;&gt;"",FT!E620,"")</f>
        <v/>
      </c>
      <c r="K620" t="str">
        <f>IF(FT!B620&lt;&gt;"",IF(FT!C620&lt;&gt;"",FT!C620,F620/$M$3*$M$4),"")</f>
        <v/>
      </c>
      <c r="Y620" s="75" t="str">
        <f t="shared" si="50"/>
        <v/>
      </c>
    </row>
    <row r="621" spans="6:25">
      <c r="F621">
        <f t="shared" si="51"/>
        <v>619</v>
      </c>
      <c r="G621" s="50" t="str">
        <f>IF(FT!A621&lt;&gt;"",FT!A621*10,"")</f>
        <v/>
      </c>
      <c r="H621" s="50" t="str">
        <f>IF(FT!B621&lt;&gt;"",FT!B621*100,"")</f>
        <v/>
      </c>
      <c r="I621" s="50" t="str">
        <f t="shared" si="49"/>
        <v/>
      </c>
      <c r="J621" t="str">
        <f>IF(FT!B621&lt;&gt;"",FT!E621,"")</f>
        <v/>
      </c>
      <c r="K621" t="str">
        <f>IF(FT!B621&lt;&gt;"",IF(FT!C621&lt;&gt;"",FT!C621,F621/$M$3*$M$4),"")</f>
        <v/>
      </c>
      <c r="Y621" s="75" t="str">
        <f t="shared" si="50"/>
        <v/>
      </c>
    </row>
    <row r="622" spans="6:25">
      <c r="F622">
        <f t="shared" si="51"/>
        <v>620</v>
      </c>
      <c r="G622" s="50" t="str">
        <f>IF(FT!A622&lt;&gt;"",FT!A622*10,"")</f>
        <v/>
      </c>
      <c r="H622" s="50" t="str">
        <f>IF(FT!B622&lt;&gt;"",FT!B622*100,"")</f>
        <v/>
      </c>
      <c r="I622" s="50" t="str">
        <f t="shared" si="49"/>
        <v/>
      </c>
      <c r="J622" t="str">
        <f>IF(FT!B622&lt;&gt;"",FT!E622,"")</f>
        <v/>
      </c>
      <c r="K622" t="str">
        <f>IF(FT!B622&lt;&gt;"",IF(FT!C622&lt;&gt;"",FT!C622,F622/$M$3*$M$4),"")</f>
        <v/>
      </c>
      <c r="Y622" s="75" t="str">
        <f t="shared" si="50"/>
        <v/>
      </c>
    </row>
    <row r="623" spans="6:25">
      <c r="F623">
        <f t="shared" si="51"/>
        <v>621</v>
      </c>
      <c r="G623" s="50" t="str">
        <f>IF(FT!A623&lt;&gt;"",FT!A623*10,"")</f>
        <v/>
      </c>
      <c r="H623" s="50" t="str">
        <f>IF(FT!B623&lt;&gt;"",FT!B623*100,"")</f>
        <v/>
      </c>
      <c r="I623" s="50" t="str">
        <f t="shared" si="49"/>
        <v/>
      </c>
      <c r="J623" t="str">
        <f>IF(FT!B623&lt;&gt;"",FT!E623,"")</f>
        <v/>
      </c>
      <c r="K623" t="str">
        <f>IF(FT!B623&lt;&gt;"",IF(FT!C623&lt;&gt;"",FT!C623,F623/$M$3*$M$4),"")</f>
        <v/>
      </c>
      <c r="Y623" s="75" t="str">
        <f t="shared" si="50"/>
        <v/>
      </c>
    </row>
    <row r="624" spans="6:25">
      <c r="F624">
        <f t="shared" si="51"/>
        <v>622</v>
      </c>
      <c r="G624" s="50" t="str">
        <f>IF(FT!A624&lt;&gt;"",FT!A624*10,"")</f>
        <v/>
      </c>
      <c r="H624" s="50" t="str">
        <f>IF(FT!B624&lt;&gt;"",FT!B624*100,"")</f>
        <v/>
      </c>
      <c r="I624" s="50" t="str">
        <f t="shared" si="49"/>
        <v/>
      </c>
      <c r="J624" t="str">
        <f>IF(FT!B624&lt;&gt;"",FT!E624,"")</f>
        <v/>
      </c>
      <c r="K624" t="str">
        <f>IF(FT!B624&lt;&gt;"",IF(FT!C624&lt;&gt;"",FT!C624,F624/$M$3*$M$4),"")</f>
        <v/>
      </c>
      <c r="Y624" s="75" t="str">
        <f t="shared" si="50"/>
        <v/>
      </c>
    </row>
    <row r="625" spans="6:25">
      <c r="F625">
        <f t="shared" si="51"/>
        <v>623</v>
      </c>
      <c r="G625" s="50" t="str">
        <f>IF(FT!A625&lt;&gt;"",FT!A625*10,"")</f>
        <v/>
      </c>
      <c r="H625" s="50" t="str">
        <f>IF(FT!B625&lt;&gt;"",FT!B625*100,"")</f>
        <v/>
      </c>
      <c r="I625" s="50" t="str">
        <f t="shared" si="49"/>
        <v/>
      </c>
      <c r="J625" t="str">
        <f>IF(FT!B625&lt;&gt;"",FT!E625,"")</f>
        <v/>
      </c>
      <c r="K625" t="str">
        <f>IF(FT!B625&lt;&gt;"",IF(FT!C625&lt;&gt;"",FT!C625,F625/$M$3*$M$4),"")</f>
        <v/>
      </c>
      <c r="Y625" s="75" t="str">
        <f t="shared" si="50"/>
        <v/>
      </c>
    </row>
    <row r="626" spans="6:25">
      <c r="F626">
        <f t="shared" si="51"/>
        <v>624</v>
      </c>
      <c r="G626" s="50" t="str">
        <f>IF(FT!A626&lt;&gt;"",FT!A626*10,"")</f>
        <v/>
      </c>
      <c r="H626" s="50" t="str">
        <f>IF(FT!B626&lt;&gt;"",FT!B626*100,"")</f>
        <v/>
      </c>
      <c r="I626" s="50" t="str">
        <f t="shared" si="49"/>
        <v/>
      </c>
      <c r="J626" t="str">
        <f>IF(FT!B626&lt;&gt;"",FT!E626,"")</f>
        <v/>
      </c>
      <c r="K626" t="str">
        <f>IF(FT!B626&lt;&gt;"",IF(FT!C626&lt;&gt;"",FT!C626,F626/$M$3*$M$4),"")</f>
        <v/>
      </c>
      <c r="Y626" s="75" t="str">
        <f t="shared" si="50"/>
        <v/>
      </c>
    </row>
    <row r="627" spans="6:25">
      <c r="F627">
        <f t="shared" si="51"/>
        <v>625</v>
      </c>
      <c r="G627" s="50" t="str">
        <f>IF(FT!A627&lt;&gt;"",FT!A627*10,"")</f>
        <v/>
      </c>
      <c r="H627" s="50" t="str">
        <f>IF(FT!B627&lt;&gt;"",FT!B627*100,"")</f>
        <v/>
      </c>
      <c r="I627" s="50" t="str">
        <f t="shared" si="49"/>
        <v/>
      </c>
      <c r="J627" t="str">
        <f>IF(FT!B627&lt;&gt;"",FT!E627,"")</f>
        <v/>
      </c>
      <c r="K627" t="str">
        <f>IF(FT!B627&lt;&gt;"",IF(FT!C627&lt;&gt;"",FT!C627,F627/$M$3*$M$4),"")</f>
        <v/>
      </c>
      <c r="Y627" s="75" t="str">
        <f t="shared" si="50"/>
        <v/>
      </c>
    </row>
    <row r="628" spans="6:25">
      <c r="F628">
        <f t="shared" si="51"/>
        <v>626</v>
      </c>
      <c r="G628" s="50" t="str">
        <f>IF(FT!A628&lt;&gt;"",FT!A628*10,"")</f>
        <v/>
      </c>
      <c r="H628" s="50" t="str">
        <f>IF(FT!B628&lt;&gt;"",FT!B628*100,"")</f>
        <v/>
      </c>
      <c r="I628" s="50" t="str">
        <f t="shared" si="49"/>
        <v/>
      </c>
      <c r="J628" t="str">
        <f>IF(FT!B628&lt;&gt;"",FT!E628,"")</f>
        <v/>
      </c>
      <c r="K628" t="str">
        <f>IF(FT!B628&lt;&gt;"",IF(FT!C628&lt;&gt;"",FT!C628,F628/$M$3*$M$4),"")</f>
        <v/>
      </c>
      <c r="Y628" s="75" t="str">
        <f t="shared" si="50"/>
        <v/>
      </c>
    </row>
    <row r="629" spans="6:25">
      <c r="F629">
        <f t="shared" si="51"/>
        <v>627</v>
      </c>
      <c r="G629" s="50" t="str">
        <f>IF(FT!A629&lt;&gt;"",FT!A629*10,"")</f>
        <v/>
      </c>
      <c r="H629" s="50" t="str">
        <f>IF(FT!B629&lt;&gt;"",FT!B629*100,"")</f>
        <v/>
      </c>
      <c r="I629" s="50" t="str">
        <f t="shared" si="49"/>
        <v/>
      </c>
      <c r="J629" t="str">
        <f>IF(FT!B629&lt;&gt;"",FT!E629,"")</f>
        <v/>
      </c>
      <c r="K629" t="str">
        <f>IF(FT!B629&lt;&gt;"",IF(FT!C629&lt;&gt;"",FT!C629,F629/$M$3*$M$4),"")</f>
        <v/>
      </c>
      <c r="Y629" s="75" t="str">
        <f t="shared" si="50"/>
        <v/>
      </c>
    </row>
    <row r="630" spans="6:25">
      <c r="F630">
        <f t="shared" si="51"/>
        <v>628</v>
      </c>
      <c r="G630" s="50" t="str">
        <f>IF(FT!A630&lt;&gt;"",FT!A630*10,"")</f>
        <v/>
      </c>
      <c r="H630" s="50" t="str">
        <f>IF(FT!B630&lt;&gt;"",FT!B630*100,"")</f>
        <v/>
      </c>
      <c r="I630" s="50" t="str">
        <f t="shared" si="49"/>
        <v/>
      </c>
      <c r="J630" t="str">
        <f>IF(FT!B630&lt;&gt;"",FT!E630,"")</f>
        <v/>
      </c>
      <c r="K630" t="str">
        <f>IF(FT!B630&lt;&gt;"",IF(FT!C630&lt;&gt;"",FT!C630,F630/$M$3*$M$4),"")</f>
        <v/>
      </c>
      <c r="Y630" s="75" t="str">
        <f t="shared" si="50"/>
        <v/>
      </c>
    </row>
    <row r="631" spans="6:25">
      <c r="F631">
        <f t="shared" si="51"/>
        <v>629</v>
      </c>
      <c r="G631" s="50" t="str">
        <f>IF(FT!A631&lt;&gt;"",FT!A631*10,"")</f>
        <v/>
      </c>
      <c r="H631" s="50" t="str">
        <f>IF(FT!B631&lt;&gt;"",FT!B631*100,"")</f>
        <v/>
      </c>
      <c r="I631" s="50" t="str">
        <f t="shared" si="49"/>
        <v/>
      </c>
      <c r="J631" t="str">
        <f>IF(FT!B631&lt;&gt;"",FT!E631,"")</f>
        <v/>
      </c>
      <c r="K631" t="str">
        <f>IF(FT!B631&lt;&gt;"",IF(FT!C631&lt;&gt;"",FT!C631,F631/$M$3*$M$4),"")</f>
        <v/>
      </c>
      <c r="Y631" s="75" t="str">
        <f t="shared" si="50"/>
        <v/>
      </c>
    </row>
    <row r="632" spans="6:25">
      <c r="F632">
        <f t="shared" si="51"/>
        <v>630</v>
      </c>
      <c r="G632" s="50" t="str">
        <f>IF(FT!A632&lt;&gt;"",FT!A632*10,"")</f>
        <v/>
      </c>
      <c r="H632" s="50" t="str">
        <f>IF(FT!B632&lt;&gt;"",FT!B632*100,"")</f>
        <v/>
      </c>
      <c r="I632" s="50" t="str">
        <f t="shared" si="49"/>
        <v/>
      </c>
      <c r="J632" t="str">
        <f>IF(FT!B632&lt;&gt;"",FT!E632,"")</f>
        <v/>
      </c>
      <c r="K632" t="str">
        <f>IF(FT!B632&lt;&gt;"",IF(FT!C632&lt;&gt;"",FT!C632,F632/$M$3*$M$4),"")</f>
        <v/>
      </c>
      <c r="Y632" s="75" t="str">
        <f t="shared" si="50"/>
        <v/>
      </c>
    </row>
    <row r="633" spans="6:25">
      <c r="F633">
        <f t="shared" si="51"/>
        <v>631</v>
      </c>
      <c r="G633" s="50" t="str">
        <f>IF(FT!A633&lt;&gt;"",FT!A633*10,"")</f>
        <v/>
      </c>
      <c r="H633" s="50" t="str">
        <f>IF(FT!B633&lt;&gt;"",FT!B633*100,"")</f>
        <v/>
      </c>
      <c r="I633" s="50" t="str">
        <f t="shared" si="49"/>
        <v/>
      </c>
      <c r="J633" t="str">
        <f>IF(FT!B633&lt;&gt;"",FT!E633,"")</f>
        <v/>
      </c>
      <c r="K633" t="str">
        <f>IF(FT!B633&lt;&gt;"",IF(FT!C633&lt;&gt;"",FT!C633,F633/$M$3*$M$4),"")</f>
        <v/>
      </c>
      <c r="Y633" s="75" t="str">
        <f t="shared" si="50"/>
        <v/>
      </c>
    </row>
    <row r="634" spans="6:25">
      <c r="F634">
        <f t="shared" si="51"/>
        <v>632</v>
      </c>
      <c r="G634" s="50" t="str">
        <f>IF(FT!A634&lt;&gt;"",FT!A634*10,"")</f>
        <v/>
      </c>
      <c r="H634" s="50" t="str">
        <f>IF(FT!B634&lt;&gt;"",FT!B634*100,"")</f>
        <v/>
      </c>
      <c r="I634" s="50" t="str">
        <f t="shared" si="49"/>
        <v/>
      </c>
      <c r="J634" t="str">
        <f>IF(FT!B634&lt;&gt;"",FT!E634,"")</f>
        <v/>
      </c>
      <c r="K634" t="str">
        <f>IF(FT!B634&lt;&gt;"",IF(FT!C634&lt;&gt;"",FT!C634,F634/$M$3*$M$4),"")</f>
        <v/>
      </c>
      <c r="Y634" s="75" t="str">
        <f t="shared" si="50"/>
        <v/>
      </c>
    </row>
    <row r="635" spans="6:25">
      <c r="F635">
        <f t="shared" si="51"/>
        <v>633</v>
      </c>
      <c r="G635" s="50" t="str">
        <f>IF(FT!A635&lt;&gt;"",FT!A635*10,"")</f>
        <v/>
      </c>
      <c r="H635" s="50" t="str">
        <f>IF(FT!B635&lt;&gt;"",FT!B635*100,"")</f>
        <v/>
      </c>
      <c r="I635" s="50" t="str">
        <f t="shared" si="49"/>
        <v/>
      </c>
      <c r="J635" t="str">
        <f>IF(FT!B635&lt;&gt;"",FT!E635,"")</f>
        <v/>
      </c>
      <c r="K635" t="str">
        <f>IF(FT!B635&lt;&gt;"",IF(FT!C635&lt;&gt;"",FT!C635,F635/$M$3*$M$4),"")</f>
        <v/>
      </c>
      <c r="Y635" s="75" t="str">
        <f t="shared" si="50"/>
        <v/>
      </c>
    </row>
    <row r="636" spans="6:25">
      <c r="F636">
        <f t="shared" si="51"/>
        <v>634</v>
      </c>
      <c r="G636" s="50" t="str">
        <f>IF(FT!A636&lt;&gt;"",FT!A636*10,"")</f>
        <v/>
      </c>
      <c r="H636" s="50" t="str">
        <f>IF(FT!B636&lt;&gt;"",FT!B636*100,"")</f>
        <v/>
      </c>
      <c r="I636" s="50" t="str">
        <f t="shared" si="49"/>
        <v/>
      </c>
      <c r="J636" t="str">
        <f>IF(FT!B636&lt;&gt;"",FT!E636,"")</f>
        <v/>
      </c>
      <c r="K636" t="str">
        <f>IF(FT!B636&lt;&gt;"",IF(FT!C636&lt;&gt;"",FT!C636,F636/$M$3*$M$4),"")</f>
        <v/>
      </c>
      <c r="Y636" s="75" t="str">
        <f t="shared" si="50"/>
        <v/>
      </c>
    </row>
    <row r="637" spans="6:25">
      <c r="F637">
        <f t="shared" si="51"/>
        <v>635</v>
      </c>
      <c r="G637" s="50" t="str">
        <f>IF(FT!A637&lt;&gt;"",FT!A637*10,"")</f>
        <v/>
      </c>
      <c r="H637" s="50" t="str">
        <f>IF(FT!B637&lt;&gt;"",FT!B637*100,"")</f>
        <v/>
      </c>
      <c r="I637" s="50" t="str">
        <f t="shared" si="49"/>
        <v/>
      </c>
      <c r="J637" t="str">
        <f>IF(FT!B637&lt;&gt;"",FT!E637,"")</f>
        <v/>
      </c>
      <c r="K637" t="str">
        <f>IF(FT!B637&lt;&gt;"",IF(FT!C637&lt;&gt;"",FT!C637,F637/$M$3*$M$4),"")</f>
        <v/>
      </c>
      <c r="Y637" s="75" t="str">
        <f t="shared" si="50"/>
        <v/>
      </c>
    </row>
    <row r="638" spans="6:25">
      <c r="F638">
        <f t="shared" si="51"/>
        <v>636</v>
      </c>
      <c r="G638" s="50" t="str">
        <f>IF(FT!A638&lt;&gt;"",FT!A638*10,"")</f>
        <v/>
      </c>
      <c r="H638" s="50" t="str">
        <f>IF(FT!B638&lt;&gt;"",FT!B638*100,"")</f>
        <v/>
      </c>
      <c r="I638" s="50" t="str">
        <f t="shared" si="49"/>
        <v/>
      </c>
      <c r="J638" t="str">
        <f>IF(FT!B638&lt;&gt;"",FT!E638,"")</f>
        <v/>
      </c>
      <c r="K638" t="str">
        <f>IF(FT!B638&lt;&gt;"",IF(FT!C638&lt;&gt;"",FT!C638,F638/$M$3*$M$4),"")</f>
        <v/>
      </c>
      <c r="Y638" s="75" t="str">
        <f t="shared" si="50"/>
        <v/>
      </c>
    </row>
    <row r="639" spans="6:25">
      <c r="F639">
        <f t="shared" si="51"/>
        <v>637</v>
      </c>
      <c r="G639" s="50" t="str">
        <f>IF(FT!A639&lt;&gt;"",FT!A639*10,"")</f>
        <v/>
      </c>
      <c r="H639" s="50" t="str">
        <f>IF(FT!B639&lt;&gt;"",FT!B639*100,"")</f>
        <v/>
      </c>
      <c r="I639" s="50" t="str">
        <f t="shared" si="49"/>
        <v/>
      </c>
      <c r="J639" t="str">
        <f>IF(FT!B639&lt;&gt;"",FT!E639,"")</f>
        <v/>
      </c>
      <c r="K639" t="str">
        <f>IF(FT!B639&lt;&gt;"",IF(FT!C639&lt;&gt;"",FT!C639,F639/$M$3*$M$4),"")</f>
        <v/>
      </c>
      <c r="Y639" s="75" t="str">
        <f t="shared" si="50"/>
        <v/>
      </c>
    </row>
    <row r="640" spans="6:25">
      <c r="F640">
        <f t="shared" si="51"/>
        <v>638</v>
      </c>
      <c r="G640" s="50" t="str">
        <f>IF(FT!A640&lt;&gt;"",FT!A640*10,"")</f>
        <v/>
      </c>
      <c r="H640" s="50" t="str">
        <f>IF(FT!B640&lt;&gt;"",FT!B640*100,"")</f>
        <v/>
      </c>
      <c r="I640" s="50" t="str">
        <f t="shared" si="49"/>
        <v/>
      </c>
      <c r="J640" t="str">
        <f>IF(FT!B640&lt;&gt;"",FT!E640,"")</f>
        <v/>
      </c>
      <c r="K640" t="str">
        <f>IF(FT!B640&lt;&gt;"",IF(FT!C640&lt;&gt;"",FT!C640,F640/$M$3*$M$4),"")</f>
        <v/>
      </c>
      <c r="Y640" s="75" t="str">
        <f t="shared" si="50"/>
        <v/>
      </c>
    </row>
    <row r="641" spans="6:25">
      <c r="F641">
        <f t="shared" si="51"/>
        <v>639</v>
      </c>
      <c r="G641" s="50" t="str">
        <f>IF(FT!A641&lt;&gt;"",FT!A641*10,"")</f>
        <v/>
      </c>
      <c r="H641" s="50" t="str">
        <f>IF(FT!B641&lt;&gt;"",FT!B641*100,"")</f>
        <v/>
      </c>
      <c r="I641" s="50" t="str">
        <f t="shared" si="49"/>
        <v/>
      </c>
      <c r="J641" t="str">
        <f>IF(FT!B641&lt;&gt;"",FT!E641,"")</f>
        <v/>
      </c>
      <c r="K641" t="str">
        <f>IF(FT!B641&lt;&gt;"",IF(FT!C641&lt;&gt;"",FT!C641,F641/$M$3*$M$4),"")</f>
        <v/>
      </c>
      <c r="Y641" s="75" t="str">
        <f t="shared" si="50"/>
        <v/>
      </c>
    </row>
    <row r="642" spans="6:25">
      <c r="F642">
        <f t="shared" si="51"/>
        <v>640</v>
      </c>
      <c r="G642" s="50" t="str">
        <f>IF(FT!A642&lt;&gt;"",FT!A642*10,"")</f>
        <v/>
      </c>
      <c r="H642" s="50" t="str">
        <f>IF(FT!B642&lt;&gt;"",FT!B642*100,"")</f>
        <v/>
      </c>
      <c r="I642" s="50" t="str">
        <f t="shared" si="49"/>
        <v/>
      </c>
      <c r="J642" t="str">
        <f>IF(FT!B642&lt;&gt;"",FT!E642,"")</f>
        <v/>
      </c>
      <c r="K642" t="str">
        <f>IF(FT!B642&lt;&gt;"",IF(FT!C642&lt;&gt;"",FT!C642,F642/$M$3*$M$4),"")</f>
        <v/>
      </c>
      <c r="Y642" s="75" t="str">
        <f t="shared" si="50"/>
        <v/>
      </c>
    </row>
    <row r="643" spans="6:25">
      <c r="F643">
        <f t="shared" si="51"/>
        <v>641</v>
      </c>
      <c r="G643" s="50" t="str">
        <f>IF(FT!A643&lt;&gt;"",FT!A643*10,"")</f>
        <v/>
      </c>
      <c r="H643" s="50" t="str">
        <f>IF(FT!B643&lt;&gt;"",FT!B643*100,"")</f>
        <v/>
      </c>
      <c r="I643" s="50" t="str">
        <f t="shared" ref="I643:I706" si="52">(IF(G643&lt;&gt;"",1,""))</f>
        <v/>
      </c>
      <c r="J643" t="str">
        <f>IF(FT!B643&lt;&gt;"",FT!E643,"")</f>
        <v/>
      </c>
      <c r="K643" t="str">
        <f>IF(FT!B643&lt;&gt;"",IF(FT!C643&lt;&gt;"",FT!C643,F643/$M$3*$M$4),"")</f>
        <v/>
      </c>
      <c r="Y643" s="75" t="str">
        <f t="shared" ref="Y643:Y706" si="53">IF(I643=1,H643/G643,"")</f>
        <v/>
      </c>
    </row>
    <row r="644" spans="6:25">
      <c r="F644">
        <f t="shared" ref="F644:F707" si="54">F643+1</f>
        <v>642</v>
      </c>
      <c r="G644" s="50" t="str">
        <f>IF(FT!A644&lt;&gt;"",FT!A644*10,"")</f>
        <v/>
      </c>
      <c r="H644" s="50" t="str">
        <f>IF(FT!B644&lt;&gt;"",FT!B644*100,"")</f>
        <v/>
      </c>
      <c r="I644" s="50" t="str">
        <f t="shared" si="52"/>
        <v/>
      </c>
      <c r="J644" t="str">
        <f>IF(FT!B644&lt;&gt;"",FT!E644,"")</f>
        <v/>
      </c>
      <c r="K644" t="str">
        <f>IF(FT!B644&lt;&gt;"",IF(FT!C644&lt;&gt;"",FT!C644,F644/$M$3*$M$4),"")</f>
        <v/>
      </c>
      <c r="Y644" s="75" t="str">
        <f t="shared" si="53"/>
        <v/>
      </c>
    </row>
    <row r="645" spans="6:25">
      <c r="F645">
        <f t="shared" si="54"/>
        <v>643</v>
      </c>
      <c r="G645" s="50" t="str">
        <f>IF(FT!A645&lt;&gt;"",FT!A645*10,"")</f>
        <v/>
      </c>
      <c r="H645" s="50" t="str">
        <f>IF(FT!B645&lt;&gt;"",FT!B645*100,"")</f>
        <v/>
      </c>
      <c r="I645" s="50" t="str">
        <f t="shared" si="52"/>
        <v/>
      </c>
      <c r="J645" t="str">
        <f>IF(FT!B645&lt;&gt;"",FT!E645,"")</f>
        <v/>
      </c>
      <c r="K645" t="str">
        <f>IF(FT!B645&lt;&gt;"",IF(FT!C645&lt;&gt;"",FT!C645,F645/$M$3*$M$4),"")</f>
        <v/>
      </c>
      <c r="Y645" s="75" t="str">
        <f t="shared" si="53"/>
        <v/>
      </c>
    </row>
    <row r="646" spans="6:25">
      <c r="F646">
        <f t="shared" si="54"/>
        <v>644</v>
      </c>
      <c r="G646" s="50" t="str">
        <f>IF(FT!A646&lt;&gt;"",FT!A646*10,"")</f>
        <v/>
      </c>
      <c r="H646" s="50" t="str">
        <f>IF(FT!B646&lt;&gt;"",FT!B646*100,"")</f>
        <v/>
      </c>
      <c r="I646" s="50" t="str">
        <f t="shared" si="52"/>
        <v/>
      </c>
      <c r="J646" t="str">
        <f>IF(FT!B646&lt;&gt;"",FT!E646,"")</f>
        <v/>
      </c>
      <c r="K646" t="str">
        <f>IF(FT!B646&lt;&gt;"",IF(FT!C646&lt;&gt;"",FT!C646,F646/$M$3*$M$4),"")</f>
        <v/>
      </c>
      <c r="Y646" s="75" t="str">
        <f t="shared" si="53"/>
        <v/>
      </c>
    </row>
    <row r="647" spans="6:25">
      <c r="F647">
        <f t="shared" si="54"/>
        <v>645</v>
      </c>
      <c r="G647" s="50" t="str">
        <f>IF(FT!A647&lt;&gt;"",FT!A647*10,"")</f>
        <v/>
      </c>
      <c r="H647" s="50" t="str">
        <f>IF(FT!B647&lt;&gt;"",FT!B647*100,"")</f>
        <v/>
      </c>
      <c r="I647" s="50" t="str">
        <f t="shared" si="52"/>
        <v/>
      </c>
      <c r="J647" t="str">
        <f>IF(FT!B647&lt;&gt;"",FT!E647,"")</f>
        <v/>
      </c>
      <c r="K647" t="str">
        <f>IF(FT!B647&lt;&gt;"",IF(FT!C647&lt;&gt;"",FT!C647,F647/$M$3*$M$4),"")</f>
        <v/>
      </c>
      <c r="Y647" s="75" t="str">
        <f t="shared" si="53"/>
        <v/>
      </c>
    </row>
    <row r="648" spans="6:25">
      <c r="F648">
        <f t="shared" si="54"/>
        <v>646</v>
      </c>
      <c r="G648" s="50" t="str">
        <f>IF(FT!A648&lt;&gt;"",FT!A648*10,"")</f>
        <v/>
      </c>
      <c r="H648" s="50" t="str">
        <f>IF(FT!B648&lt;&gt;"",FT!B648*100,"")</f>
        <v/>
      </c>
      <c r="I648" s="50" t="str">
        <f t="shared" si="52"/>
        <v/>
      </c>
      <c r="J648" t="str">
        <f>IF(FT!B648&lt;&gt;"",FT!E648,"")</f>
        <v/>
      </c>
      <c r="K648" t="str">
        <f>IF(FT!B648&lt;&gt;"",IF(FT!C648&lt;&gt;"",FT!C648,F648/$M$3*$M$4),"")</f>
        <v/>
      </c>
      <c r="Y648" s="75" t="str">
        <f t="shared" si="53"/>
        <v/>
      </c>
    </row>
    <row r="649" spans="6:25">
      <c r="F649">
        <f t="shared" si="54"/>
        <v>647</v>
      </c>
      <c r="G649" s="50" t="str">
        <f>IF(FT!A649&lt;&gt;"",FT!A649*10,"")</f>
        <v/>
      </c>
      <c r="H649" s="50" t="str">
        <f>IF(FT!B649&lt;&gt;"",FT!B649*100,"")</f>
        <v/>
      </c>
      <c r="I649" s="50" t="str">
        <f t="shared" si="52"/>
        <v/>
      </c>
      <c r="J649" t="str">
        <f>IF(FT!B649&lt;&gt;"",FT!E649,"")</f>
        <v/>
      </c>
      <c r="K649" t="str">
        <f>IF(FT!B649&lt;&gt;"",IF(FT!C649&lt;&gt;"",FT!C649,F649/$M$3*$M$4),"")</f>
        <v/>
      </c>
      <c r="Y649" s="75" t="str">
        <f t="shared" si="53"/>
        <v/>
      </c>
    </row>
    <row r="650" spans="6:25">
      <c r="F650">
        <f t="shared" si="54"/>
        <v>648</v>
      </c>
      <c r="G650" s="50" t="str">
        <f>IF(FT!A650&lt;&gt;"",FT!A650*10,"")</f>
        <v/>
      </c>
      <c r="H650" s="50" t="str">
        <f>IF(FT!B650&lt;&gt;"",FT!B650*100,"")</f>
        <v/>
      </c>
      <c r="I650" s="50" t="str">
        <f t="shared" si="52"/>
        <v/>
      </c>
      <c r="J650" t="str">
        <f>IF(FT!B650&lt;&gt;"",FT!E650,"")</f>
        <v/>
      </c>
      <c r="K650" t="str">
        <f>IF(FT!B650&lt;&gt;"",IF(FT!C650&lt;&gt;"",FT!C650,F650/$M$3*$M$4),"")</f>
        <v/>
      </c>
      <c r="Y650" s="75" t="str">
        <f t="shared" si="53"/>
        <v/>
      </c>
    </row>
    <row r="651" spans="6:25">
      <c r="F651">
        <f t="shared" si="54"/>
        <v>649</v>
      </c>
      <c r="G651" s="50" t="str">
        <f>IF(FT!A651&lt;&gt;"",FT!A651*10,"")</f>
        <v/>
      </c>
      <c r="H651" s="50" t="str">
        <f>IF(FT!B651&lt;&gt;"",FT!B651*100,"")</f>
        <v/>
      </c>
      <c r="I651" s="50" t="str">
        <f t="shared" si="52"/>
        <v/>
      </c>
      <c r="J651" t="str">
        <f>IF(FT!B651&lt;&gt;"",FT!E651,"")</f>
        <v/>
      </c>
      <c r="K651" t="str">
        <f>IF(FT!B651&lt;&gt;"",IF(FT!C651&lt;&gt;"",FT!C651,F651/$M$3*$M$4),"")</f>
        <v/>
      </c>
      <c r="Y651" s="75" t="str">
        <f t="shared" si="53"/>
        <v/>
      </c>
    </row>
    <row r="652" spans="6:25">
      <c r="F652">
        <f t="shared" si="54"/>
        <v>650</v>
      </c>
      <c r="G652" s="50" t="str">
        <f>IF(FT!A652&lt;&gt;"",FT!A652*10,"")</f>
        <v/>
      </c>
      <c r="H652" s="50" t="str">
        <f>IF(FT!B652&lt;&gt;"",FT!B652*100,"")</f>
        <v/>
      </c>
      <c r="I652" s="50" t="str">
        <f t="shared" si="52"/>
        <v/>
      </c>
      <c r="J652" t="str">
        <f>IF(FT!B652&lt;&gt;"",FT!E652,"")</f>
        <v/>
      </c>
      <c r="K652" t="str">
        <f>IF(FT!B652&lt;&gt;"",IF(FT!C652&lt;&gt;"",FT!C652,F652/$M$3*$M$4),"")</f>
        <v/>
      </c>
      <c r="Y652" s="75" t="str">
        <f t="shared" si="53"/>
        <v/>
      </c>
    </row>
    <row r="653" spans="6:25">
      <c r="F653">
        <f t="shared" si="54"/>
        <v>651</v>
      </c>
      <c r="G653" s="50" t="str">
        <f>IF(FT!A653&lt;&gt;"",FT!A653*10,"")</f>
        <v/>
      </c>
      <c r="H653" s="50" t="str">
        <f>IF(FT!B653&lt;&gt;"",FT!B653*100,"")</f>
        <v/>
      </c>
      <c r="I653" s="50" t="str">
        <f t="shared" si="52"/>
        <v/>
      </c>
      <c r="J653" t="str">
        <f>IF(FT!B653&lt;&gt;"",FT!E653,"")</f>
        <v/>
      </c>
      <c r="K653" t="str">
        <f>IF(FT!B653&lt;&gt;"",IF(FT!C653&lt;&gt;"",FT!C653,F653/$M$3*$M$4),"")</f>
        <v/>
      </c>
      <c r="Y653" s="75" t="str">
        <f t="shared" si="53"/>
        <v/>
      </c>
    </row>
    <row r="654" spans="6:25">
      <c r="F654">
        <f t="shared" si="54"/>
        <v>652</v>
      </c>
      <c r="G654" s="50" t="str">
        <f>IF(FT!A654&lt;&gt;"",FT!A654*10,"")</f>
        <v/>
      </c>
      <c r="H654" s="50" t="str">
        <f>IF(FT!B654&lt;&gt;"",FT!B654*100,"")</f>
        <v/>
      </c>
      <c r="I654" s="50" t="str">
        <f t="shared" si="52"/>
        <v/>
      </c>
      <c r="J654" t="str">
        <f>IF(FT!B654&lt;&gt;"",FT!E654,"")</f>
        <v/>
      </c>
      <c r="K654" t="str">
        <f>IF(FT!B654&lt;&gt;"",IF(FT!C654&lt;&gt;"",FT!C654,F654/$M$3*$M$4),"")</f>
        <v/>
      </c>
      <c r="Y654" s="75" t="str">
        <f t="shared" si="53"/>
        <v/>
      </c>
    </row>
    <row r="655" spans="6:25">
      <c r="F655">
        <f t="shared" si="54"/>
        <v>653</v>
      </c>
      <c r="G655" s="50" t="str">
        <f>IF(FT!A655&lt;&gt;"",FT!A655*10,"")</f>
        <v/>
      </c>
      <c r="H655" s="50" t="str">
        <f>IF(FT!B655&lt;&gt;"",FT!B655*100,"")</f>
        <v/>
      </c>
      <c r="I655" s="50" t="str">
        <f t="shared" si="52"/>
        <v/>
      </c>
      <c r="J655" t="str">
        <f>IF(FT!B655&lt;&gt;"",FT!E655,"")</f>
        <v/>
      </c>
      <c r="K655" t="str">
        <f>IF(FT!B655&lt;&gt;"",IF(FT!C655&lt;&gt;"",FT!C655,F655/$M$3*$M$4),"")</f>
        <v/>
      </c>
      <c r="Y655" s="75" t="str">
        <f t="shared" si="53"/>
        <v/>
      </c>
    </row>
    <row r="656" spans="6:25">
      <c r="F656">
        <f t="shared" si="54"/>
        <v>654</v>
      </c>
      <c r="G656" s="50" t="str">
        <f>IF(FT!A656&lt;&gt;"",FT!A656*10,"")</f>
        <v/>
      </c>
      <c r="H656" s="50" t="str">
        <f>IF(FT!B656&lt;&gt;"",FT!B656*100,"")</f>
        <v/>
      </c>
      <c r="I656" s="50" t="str">
        <f t="shared" si="52"/>
        <v/>
      </c>
      <c r="J656" t="str">
        <f>IF(FT!B656&lt;&gt;"",FT!E656,"")</f>
        <v/>
      </c>
      <c r="K656" t="str">
        <f>IF(FT!B656&lt;&gt;"",IF(FT!C656&lt;&gt;"",FT!C656,F656/$M$3*$M$4),"")</f>
        <v/>
      </c>
      <c r="Y656" s="75" t="str">
        <f t="shared" si="53"/>
        <v/>
      </c>
    </row>
    <row r="657" spans="6:25">
      <c r="F657">
        <f t="shared" si="54"/>
        <v>655</v>
      </c>
      <c r="G657" s="50" t="str">
        <f>IF(FT!A657&lt;&gt;"",FT!A657*10,"")</f>
        <v/>
      </c>
      <c r="H657" s="50" t="str">
        <f>IF(FT!B657&lt;&gt;"",FT!B657*100,"")</f>
        <v/>
      </c>
      <c r="I657" s="50" t="str">
        <f t="shared" si="52"/>
        <v/>
      </c>
      <c r="J657" t="str">
        <f>IF(FT!B657&lt;&gt;"",FT!E657,"")</f>
        <v/>
      </c>
      <c r="K657" t="str">
        <f>IF(FT!B657&lt;&gt;"",IF(FT!C657&lt;&gt;"",FT!C657,F657/$M$3*$M$4),"")</f>
        <v/>
      </c>
      <c r="Y657" s="75" t="str">
        <f t="shared" si="53"/>
        <v/>
      </c>
    </row>
    <row r="658" spans="6:25">
      <c r="F658">
        <f t="shared" si="54"/>
        <v>656</v>
      </c>
      <c r="G658" s="50" t="str">
        <f>IF(FT!A658&lt;&gt;"",FT!A658*10,"")</f>
        <v/>
      </c>
      <c r="H658" s="50" t="str">
        <f>IF(FT!B658&lt;&gt;"",FT!B658*100,"")</f>
        <v/>
      </c>
      <c r="I658" s="50" t="str">
        <f t="shared" si="52"/>
        <v/>
      </c>
      <c r="J658" t="str">
        <f>IF(FT!B658&lt;&gt;"",FT!E658,"")</f>
        <v/>
      </c>
      <c r="K658" t="str">
        <f>IF(FT!B658&lt;&gt;"",IF(FT!C658&lt;&gt;"",FT!C658,F658/$M$3*$M$4),"")</f>
        <v/>
      </c>
      <c r="Y658" s="75" t="str">
        <f t="shared" si="53"/>
        <v/>
      </c>
    </row>
    <row r="659" spans="6:25">
      <c r="F659">
        <f t="shared" si="54"/>
        <v>657</v>
      </c>
      <c r="G659" s="50" t="str">
        <f>IF(FT!A659&lt;&gt;"",FT!A659*10,"")</f>
        <v/>
      </c>
      <c r="H659" s="50" t="str">
        <f>IF(FT!B659&lt;&gt;"",FT!B659*100,"")</f>
        <v/>
      </c>
      <c r="I659" s="50" t="str">
        <f t="shared" si="52"/>
        <v/>
      </c>
      <c r="J659" t="str">
        <f>IF(FT!B659&lt;&gt;"",FT!E659,"")</f>
        <v/>
      </c>
      <c r="K659" t="str">
        <f>IF(FT!B659&lt;&gt;"",IF(FT!C659&lt;&gt;"",FT!C659,F659/$M$3*$M$4),"")</f>
        <v/>
      </c>
      <c r="Y659" s="75" t="str">
        <f t="shared" si="53"/>
        <v/>
      </c>
    </row>
    <row r="660" spans="6:25">
      <c r="F660">
        <f t="shared" si="54"/>
        <v>658</v>
      </c>
      <c r="G660" s="50" t="str">
        <f>IF(FT!A660&lt;&gt;"",FT!A660*10,"")</f>
        <v/>
      </c>
      <c r="H660" s="50" t="str">
        <f>IF(FT!B660&lt;&gt;"",FT!B660*100,"")</f>
        <v/>
      </c>
      <c r="I660" s="50" t="str">
        <f t="shared" si="52"/>
        <v/>
      </c>
      <c r="J660" t="str">
        <f>IF(FT!B660&lt;&gt;"",FT!E660,"")</f>
        <v/>
      </c>
      <c r="K660" t="str">
        <f>IF(FT!B660&lt;&gt;"",IF(FT!C660&lt;&gt;"",FT!C660,F660/$M$3*$M$4),"")</f>
        <v/>
      </c>
      <c r="Y660" s="75" t="str">
        <f t="shared" si="53"/>
        <v/>
      </c>
    </row>
    <row r="661" spans="6:25">
      <c r="F661">
        <f t="shared" si="54"/>
        <v>659</v>
      </c>
      <c r="G661" s="50" t="str">
        <f>IF(FT!A661&lt;&gt;"",FT!A661*10,"")</f>
        <v/>
      </c>
      <c r="H661" s="50" t="str">
        <f>IF(FT!B661&lt;&gt;"",FT!B661*100,"")</f>
        <v/>
      </c>
      <c r="I661" s="50" t="str">
        <f t="shared" si="52"/>
        <v/>
      </c>
      <c r="J661" t="str">
        <f>IF(FT!B661&lt;&gt;"",FT!E661,"")</f>
        <v/>
      </c>
      <c r="K661" t="str">
        <f>IF(FT!B661&lt;&gt;"",IF(FT!C661&lt;&gt;"",FT!C661,F661/$M$3*$M$4),"")</f>
        <v/>
      </c>
      <c r="Y661" s="75" t="str">
        <f t="shared" si="53"/>
        <v/>
      </c>
    </row>
    <row r="662" spans="6:25">
      <c r="F662">
        <f t="shared" si="54"/>
        <v>660</v>
      </c>
      <c r="G662" s="50" t="str">
        <f>IF(FT!A662&lt;&gt;"",FT!A662*10,"")</f>
        <v/>
      </c>
      <c r="H662" s="50" t="str">
        <f>IF(FT!B662&lt;&gt;"",FT!B662*100,"")</f>
        <v/>
      </c>
      <c r="I662" s="50" t="str">
        <f t="shared" si="52"/>
        <v/>
      </c>
      <c r="J662" t="str">
        <f>IF(FT!B662&lt;&gt;"",FT!E662,"")</f>
        <v/>
      </c>
      <c r="K662" t="str">
        <f>IF(FT!B662&lt;&gt;"",IF(FT!C662&lt;&gt;"",FT!C662,F662/$M$3*$M$4),"")</f>
        <v/>
      </c>
      <c r="Y662" s="75" t="str">
        <f t="shared" si="53"/>
        <v/>
      </c>
    </row>
    <row r="663" spans="6:25">
      <c r="F663">
        <f t="shared" si="54"/>
        <v>661</v>
      </c>
      <c r="G663" s="50" t="str">
        <f>IF(FT!A663&lt;&gt;"",FT!A663*10,"")</f>
        <v/>
      </c>
      <c r="H663" s="50" t="str">
        <f>IF(FT!B663&lt;&gt;"",FT!B663*100,"")</f>
        <v/>
      </c>
      <c r="I663" s="50" t="str">
        <f t="shared" si="52"/>
        <v/>
      </c>
      <c r="J663" t="str">
        <f>IF(FT!B663&lt;&gt;"",FT!E663,"")</f>
        <v/>
      </c>
      <c r="K663" t="str">
        <f>IF(FT!B663&lt;&gt;"",IF(FT!C663&lt;&gt;"",FT!C663,F663/$M$3*$M$4),"")</f>
        <v/>
      </c>
      <c r="Y663" s="75" t="str">
        <f t="shared" si="53"/>
        <v/>
      </c>
    </row>
    <row r="664" spans="6:25">
      <c r="F664">
        <f t="shared" si="54"/>
        <v>662</v>
      </c>
      <c r="G664" s="50" t="str">
        <f>IF(FT!A664&lt;&gt;"",FT!A664*10,"")</f>
        <v/>
      </c>
      <c r="H664" s="50" t="str">
        <f>IF(FT!B664&lt;&gt;"",FT!B664*100,"")</f>
        <v/>
      </c>
      <c r="I664" s="50" t="str">
        <f t="shared" si="52"/>
        <v/>
      </c>
      <c r="J664" t="str">
        <f>IF(FT!B664&lt;&gt;"",FT!E664,"")</f>
        <v/>
      </c>
      <c r="K664" t="str">
        <f>IF(FT!B664&lt;&gt;"",IF(FT!C664&lt;&gt;"",FT!C664,F664/$M$3*$M$4),"")</f>
        <v/>
      </c>
      <c r="Y664" s="75" t="str">
        <f t="shared" si="53"/>
        <v/>
      </c>
    </row>
    <row r="665" spans="6:25">
      <c r="F665">
        <f t="shared" si="54"/>
        <v>663</v>
      </c>
      <c r="G665" s="50" t="str">
        <f>IF(FT!A665&lt;&gt;"",FT!A665*10,"")</f>
        <v/>
      </c>
      <c r="H665" s="50" t="str">
        <f>IF(FT!B665&lt;&gt;"",FT!B665*100,"")</f>
        <v/>
      </c>
      <c r="I665" s="50" t="str">
        <f t="shared" si="52"/>
        <v/>
      </c>
      <c r="J665" t="str">
        <f>IF(FT!B665&lt;&gt;"",FT!E665,"")</f>
        <v/>
      </c>
      <c r="K665" t="str">
        <f>IF(FT!B665&lt;&gt;"",IF(FT!C665&lt;&gt;"",FT!C665,F665/$M$3*$M$4),"")</f>
        <v/>
      </c>
      <c r="Y665" s="75" t="str">
        <f t="shared" si="53"/>
        <v/>
      </c>
    </row>
    <row r="666" spans="6:25">
      <c r="F666">
        <f t="shared" si="54"/>
        <v>664</v>
      </c>
      <c r="G666" s="50" t="str">
        <f>IF(FT!A666&lt;&gt;"",FT!A666*10,"")</f>
        <v/>
      </c>
      <c r="H666" s="50" t="str">
        <f>IF(FT!B666&lt;&gt;"",FT!B666*100,"")</f>
        <v/>
      </c>
      <c r="I666" s="50" t="str">
        <f t="shared" si="52"/>
        <v/>
      </c>
      <c r="J666" t="str">
        <f>IF(FT!B666&lt;&gt;"",FT!E666,"")</f>
        <v/>
      </c>
      <c r="K666" t="str">
        <f>IF(FT!B666&lt;&gt;"",IF(FT!C666&lt;&gt;"",FT!C666,F666/$M$3*$M$4),"")</f>
        <v/>
      </c>
      <c r="Y666" s="75" t="str">
        <f t="shared" si="53"/>
        <v/>
      </c>
    </row>
    <row r="667" spans="6:25">
      <c r="F667">
        <f t="shared" si="54"/>
        <v>665</v>
      </c>
      <c r="G667" s="50" t="str">
        <f>IF(FT!A667&lt;&gt;"",FT!A667*10,"")</f>
        <v/>
      </c>
      <c r="H667" s="50" t="str">
        <f>IF(FT!B667&lt;&gt;"",FT!B667*100,"")</f>
        <v/>
      </c>
      <c r="I667" s="50" t="str">
        <f t="shared" si="52"/>
        <v/>
      </c>
      <c r="J667" t="str">
        <f>IF(FT!B667&lt;&gt;"",FT!E667,"")</f>
        <v/>
      </c>
      <c r="K667" t="str">
        <f>IF(FT!B667&lt;&gt;"",IF(FT!C667&lt;&gt;"",FT!C667,F667/$M$3*$M$4),"")</f>
        <v/>
      </c>
      <c r="Y667" s="75" t="str">
        <f t="shared" si="53"/>
        <v/>
      </c>
    </row>
    <row r="668" spans="6:25">
      <c r="F668">
        <f t="shared" si="54"/>
        <v>666</v>
      </c>
      <c r="G668" s="50" t="str">
        <f>IF(FT!A668&lt;&gt;"",FT!A668*10,"")</f>
        <v/>
      </c>
      <c r="H668" s="50" t="str">
        <f>IF(FT!B668&lt;&gt;"",FT!B668*100,"")</f>
        <v/>
      </c>
      <c r="I668" s="50" t="str">
        <f t="shared" si="52"/>
        <v/>
      </c>
      <c r="J668" t="str">
        <f>IF(FT!B668&lt;&gt;"",FT!E668,"")</f>
        <v/>
      </c>
      <c r="K668" t="str">
        <f>IF(FT!B668&lt;&gt;"",IF(FT!C668&lt;&gt;"",FT!C668,F668/$M$3*$M$4),"")</f>
        <v/>
      </c>
      <c r="Y668" s="75" t="str">
        <f t="shared" si="53"/>
        <v/>
      </c>
    </row>
    <row r="669" spans="6:25">
      <c r="F669">
        <f t="shared" si="54"/>
        <v>667</v>
      </c>
      <c r="G669" s="50" t="str">
        <f>IF(FT!A669&lt;&gt;"",FT!A669*10,"")</f>
        <v/>
      </c>
      <c r="H669" s="50" t="str">
        <f>IF(FT!B669&lt;&gt;"",FT!B669*100,"")</f>
        <v/>
      </c>
      <c r="I669" s="50" t="str">
        <f t="shared" si="52"/>
        <v/>
      </c>
      <c r="J669" t="str">
        <f>IF(FT!B669&lt;&gt;"",FT!E669,"")</f>
        <v/>
      </c>
      <c r="K669" t="str">
        <f>IF(FT!B669&lt;&gt;"",IF(FT!C669&lt;&gt;"",FT!C669,F669/$M$3*$M$4),"")</f>
        <v/>
      </c>
      <c r="Y669" s="75" t="str">
        <f t="shared" si="53"/>
        <v/>
      </c>
    </row>
    <row r="670" spans="6:25">
      <c r="F670">
        <f t="shared" si="54"/>
        <v>668</v>
      </c>
      <c r="G670" s="50" t="str">
        <f>IF(FT!A670&lt;&gt;"",FT!A670*10,"")</f>
        <v/>
      </c>
      <c r="H670" s="50" t="str">
        <f>IF(FT!B670&lt;&gt;"",FT!B670*100,"")</f>
        <v/>
      </c>
      <c r="I670" s="50" t="str">
        <f t="shared" si="52"/>
        <v/>
      </c>
      <c r="J670" t="str">
        <f>IF(FT!B670&lt;&gt;"",FT!E670,"")</f>
        <v/>
      </c>
      <c r="K670" t="str">
        <f>IF(FT!B670&lt;&gt;"",IF(FT!C670&lt;&gt;"",FT!C670,F670/$M$3*$M$4),"")</f>
        <v/>
      </c>
      <c r="Y670" s="75" t="str">
        <f t="shared" si="53"/>
        <v/>
      </c>
    </row>
    <row r="671" spans="6:25">
      <c r="F671">
        <f t="shared" si="54"/>
        <v>669</v>
      </c>
      <c r="G671" s="50" t="str">
        <f>IF(FT!A671&lt;&gt;"",FT!A671*10,"")</f>
        <v/>
      </c>
      <c r="H671" s="50" t="str">
        <f>IF(FT!B671&lt;&gt;"",FT!B671*100,"")</f>
        <v/>
      </c>
      <c r="I671" s="50" t="str">
        <f t="shared" si="52"/>
        <v/>
      </c>
      <c r="J671" t="str">
        <f>IF(FT!B671&lt;&gt;"",FT!E671,"")</f>
        <v/>
      </c>
      <c r="K671" t="str">
        <f>IF(FT!B671&lt;&gt;"",IF(FT!C671&lt;&gt;"",FT!C671,F671/$M$3*$M$4),"")</f>
        <v/>
      </c>
      <c r="Y671" s="75" t="str">
        <f t="shared" si="53"/>
        <v/>
      </c>
    </row>
    <row r="672" spans="6:25">
      <c r="F672">
        <f t="shared" si="54"/>
        <v>670</v>
      </c>
      <c r="G672" s="50" t="str">
        <f>IF(FT!A672&lt;&gt;"",FT!A672*10,"")</f>
        <v/>
      </c>
      <c r="H672" s="50" t="str">
        <f>IF(FT!B672&lt;&gt;"",FT!B672*100,"")</f>
        <v/>
      </c>
      <c r="I672" s="50" t="str">
        <f t="shared" si="52"/>
        <v/>
      </c>
      <c r="J672" t="str">
        <f>IF(FT!B672&lt;&gt;"",FT!E672,"")</f>
        <v/>
      </c>
      <c r="K672" t="str">
        <f>IF(FT!B672&lt;&gt;"",IF(FT!C672&lt;&gt;"",FT!C672,F672/$M$3*$M$4),"")</f>
        <v/>
      </c>
      <c r="Y672" s="75" t="str">
        <f t="shared" si="53"/>
        <v/>
      </c>
    </row>
    <row r="673" spans="6:25">
      <c r="F673">
        <f t="shared" si="54"/>
        <v>671</v>
      </c>
      <c r="G673" s="50" t="str">
        <f>IF(FT!A673&lt;&gt;"",FT!A673*10,"")</f>
        <v/>
      </c>
      <c r="H673" s="50" t="str">
        <f>IF(FT!B673&lt;&gt;"",FT!B673*100,"")</f>
        <v/>
      </c>
      <c r="I673" s="50" t="str">
        <f t="shared" si="52"/>
        <v/>
      </c>
      <c r="J673" t="str">
        <f>IF(FT!B673&lt;&gt;"",FT!E673,"")</f>
        <v/>
      </c>
      <c r="K673" t="str">
        <f>IF(FT!B673&lt;&gt;"",IF(FT!C673&lt;&gt;"",FT!C673,F673/$M$3*$M$4),"")</f>
        <v/>
      </c>
      <c r="Y673" s="75" t="str">
        <f t="shared" si="53"/>
        <v/>
      </c>
    </row>
    <row r="674" spans="6:25">
      <c r="F674">
        <f t="shared" si="54"/>
        <v>672</v>
      </c>
      <c r="G674" s="50" t="str">
        <f>IF(FT!A674&lt;&gt;"",FT!A674*10,"")</f>
        <v/>
      </c>
      <c r="H674" s="50" t="str">
        <f>IF(FT!B674&lt;&gt;"",FT!B674*100,"")</f>
        <v/>
      </c>
      <c r="I674" s="50" t="str">
        <f t="shared" si="52"/>
        <v/>
      </c>
      <c r="J674" t="str">
        <f>IF(FT!B674&lt;&gt;"",FT!E674,"")</f>
        <v/>
      </c>
      <c r="K674" t="str">
        <f>IF(FT!B674&lt;&gt;"",IF(FT!C674&lt;&gt;"",FT!C674,F674/$M$3*$M$4),"")</f>
        <v/>
      </c>
      <c r="Y674" s="75" t="str">
        <f t="shared" si="53"/>
        <v/>
      </c>
    </row>
    <row r="675" spans="6:25">
      <c r="F675">
        <f t="shared" si="54"/>
        <v>673</v>
      </c>
      <c r="G675" s="50" t="str">
        <f>IF(FT!A675&lt;&gt;"",FT!A675*10,"")</f>
        <v/>
      </c>
      <c r="H675" s="50" t="str">
        <f>IF(FT!B675&lt;&gt;"",FT!B675*100,"")</f>
        <v/>
      </c>
      <c r="I675" s="50" t="str">
        <f t="shared" si="52"/>
        <v/>
      </c>
      <c r="J675" t="str">
        <f>IF(FT!B675&lt;&gt;"",FT!E675,"")</f>
        <v/>
      </c>
      <c r="K675" t="str">
        <f>IF(FT!B675&lt;&gt;"",IF(FT!C675&lt;&gt;"",FT!C675,F675/$M$3*$M$4),"")</f>
        <v/>
      </c>
      <c r="Y675" s="75" t="str">
        <f t="shared" si="53"/>
        <v/>
      </c>
    </row>
    <row r="676" spans="6:25">
      <c r="F676">
        <f t="shared" si="54"/>
        <v>674</v>
      </c>
      <c r="G676" s="50" t="str">
        <f>IF(FT!A676&lt;&gt;"",FT!A676*10,"")</f>
        <v/>
      </c>
      <c r="H676" s="50" t="str">
        <f>IF(FT!B676&lt;&gt;"",FT!B676*100,"")</f>
        <v/>
      </c>
      <c r="I676" s="50" t="str">
        <f t="shared" si="52"/>
        <v/>
      </c>
      <c r="J676" t="str">
        <f>IF(FT!B676&lt;&gt;"",FT!E676,"")</f>
        <v/>
      </c>
      <c r="K676" t="str">
        <f>IF(FT!B676&lt;&gt;"",IF(FT!C676&lt;&gt;"",FT!C676,F676/$M$3*$M$4),"")</f>
        <v/>
      </c>
      <c r="Y676" s="75" t="str">
        <f t="shared" si="53"/>
        <v/>
      </c>
    </row>
    <row r="677" spans="6:25">
      <c r="F677">
        <f t="shared" si="54"/>
        <v>675</v>
      </c>
      <c r="G677" s="50" t="str">
        <f>IF(FT!A677&lt;&gt;"",FT!A677*10,"")</f>
        <v/>
      </c>
      <c r="H677" s="50" t="str">
        <f>IF(FT!B677&lt;&gt;"",FT!B677*100,"")</f>
        <v/>
      </c>
      <c r="I677" s="50" t="str">
        <f t="shared" si="52"/>
        <v/>
      </c>
      <c r="J677" t="str">
        <f>IF(FT!B677&lt;&gt;"",FT!E677,"")</f>
        <v/>
      </c>
      <c r="K677" t="str">
        <f>IF(FT!B677&lt;&gt;"",IF(FT!C677&lt;&gt;"",FT!C677,F677/$M$3*$M$4),"")</f>
        <v/>
      </c>
      <c r="Y677" s="75" t="str">
        <f t="shared" si="53"/>
        <v/>
      </c>
    </row>
    <row r="678" spans="6:25">
      <c r="F678">
        <f t="shared" si="54"/>
        <v>676</v>
      </c>
      <c r="G678" s="50" t="str">
        <f>IF(FT!A678&lt;&gt;"",FT!A678*10,"")</f>
        <v/>
      </c>
      <c r="H678" s="50" t="str">
        <f>IF(FT!B678&lt;&gt;"",FT!B678*100,"")</f>
        <v/>
      </c>
      <c r="I678" s="50" t="str">
        <f t="shared" si="52"/>
        <v/>
      </c>
      <c r="J678" t="str">
        <f>IF(FT!B678&lt;&gt;"",FT!E678,"")</f>
        <v/>
      </c>
      <c r="K678" t="str">
        <f>IF(FT!B678&lt;&gt;"",IF(FT!C678&lt;&gt;"",FT!C678,F678/$M$3*$M$4),"")</f>
        <v/>
      </c>
      <c r="Y678" s="75" t="str">
        <f t="shared" si="53"/>
        <v/>
      </c>
    </row>
    <row r="679" spans="6:25">
      <c r="F679">
        <f t="shared" si="54"/>
        <v>677</v>
      </c>
      <c r="G679" s="50" t="str">
        <f>IF(FT!A679&lt;&gt;"",FT!A679*10,"")</f>
        <v/>
      </c>
      <c r="H679" s="50" t="str">
        <f>IF(FT!B679&lt;&gt;"",FT!B679*100,"")</f>
        <v/>
      </c>
      <c r="I679" s="50" t="str">
        <f t="shared" si="52"/>
        <v/>
      </c>
      <c r="J679" t="str">
        <f>IF(FT!B679&lt;&gt;"",FT!E679,"")</f>
        <v/>
      </c>
      <c r="K679" t="str">
        <f>IF(FT!B679&lt;&gt;"",IF(FT!C679&lt;&gt;"",FT!C679,F679/$M$3*$M$4),"")</f>
        <v/>
      </c>
      <c r="Y679" s="75" t="str">
        <f t="shared" si="53"/>
        <v/>
      </c>
    </row>
    <row r="680" spans="6:25">
      <c r="F680">
        <f t="shared" si="54"/>
        <v>678</v>
      </c>
      <c r="G680" s="50" t="str">
        <f>IF(FT!A680&lt;&gt;"",FT!A680*10,"")</f>
        <v/>
      </c>
      <c r="H680" s="50" t="str">
        <f>IF(FT!B680&lt;&gt;"",FT!B680*100,"")</f>
        <v/>
      </c>
      <c r="I680" s="50" t="str">
        <f t="shared" si="52"/>
        <v/>
      </c>
      <c r="J680" t="str">
        <f>IF(FT!B680&lt;&gt;"",FT!E680,"")</f>
        <v/>
      </c>
      <c r="K680" t="str">
        <f>IF(FT!B680&lt;&gt;"",IF(FT!C680&lt;&gt;"",FT!C680,F680/$M$3*$M$4),"")</f>
        <v/>
      </c>
      <c r="Y680" s="75" t="str">
        <f t="shared" si="53"/>
        <v/>
      </c>
    </row>
    <row r="681" spans="6:25">
      <c r="F681">
        <f t="shared" si="54"/>
        <v>679</v>
      </c>
      <c r="G681" s="50" t="str">
        <f>IF(FT!A681&lt;&gt;"",FT!A681*10,"")</f>
        <v/>
      </c>
      <c r="H681" s="50" t="str">
        <f>IF(FT!B681&lt;&gt;"",FT!B681*100,"")</f>
        <v/>
      </c>
      <c r="I681" s="50" t="str">
        <f t="shared" si="52"/>
        <v/>
      </c>
      <c r="J681" t="str">
        <f>IF(FT!B681&lt;&gt;"",FT!E681,"")</f>
        <v/>
      </c>
      <c r="K681" t="str">
        <f>IF(FT!B681&lt;&gt;"",IF(FT!C681&lt;&gt;"",FT!C681,F681/$M$3*$M$4),"")</f>
        <v/>
      </c>
      <c r="Y681" s="75" t="str">
        <f t="shared" si="53"/>
        <v/>
      </c>
    </row>
    <row r="682" spans="6:25">
      <c r="F682">
        <f t="shared" si="54"/>
        <v>680</v>
      </c>
      <c r="G682" s="50" t="str">
        <f>IF(FT!A682&lt;&gt;"",FT!A682*10,"")</f>
        <v/>
      </c>
      <c r="H682" s="50" t="str">
        <f>IF(FT!B682&lt;&gt;"",FT!B682*100,"")</f>
        <v/>
      </c>
      <c r="I682" s="50" t="str">
        <f t="shared" si="52"/>
        <v/>
      </c>
      <c r="J682" t="str">
        <f>IF(FT!B682&lt;&gt;"",FT!E682,"")</f>
        <v/>
      </c>
      <c r="K682" t="str">
        <f>IF(FT!B682&lt;&gt;"",IF(FT!C682&lt;&gt;"",FT!C682,F682/$M$3*$M$4),"")</f>
        <v/>
      </c>
      <c r="Y682" s="75" t="str">
        <f t="shared" si="53"/>
        <v/>
      </c>
    </row>
    <row r="683" spans="6:25">
      <c r="F683">
        <f t="shared" si="54"/>
        <v>681</v>
      </c>
      <c r="G683" s="50" t="str">
        <f>IF(FT!A683&lt;&gt;"",FT!A683*10,"")</f>
        <v/>
      </c>
      <c r="H683" s="50" t="str">
        <f>IF(FT!B683&lt;&gt;"",FT!B683*100,"")</f>
        <v/>
      </c>
      <c r="I683" s="50" t="str">
        <f t="shared" si="52"/>
        <v/>
      </c>
      <c r="J683" t="str">
        <f>IF(FT!B683&lt;&gt;"",FT!E683,"")</f>
        <v/>
      </c>
      <c r="K683" t="str">
        <f>IF(FT!B683&lt;&gt;"",IF(FT!C683&lt;&gt;"",FT!C683,F683/$M$3*$M$4),"")</f>
        <v/>
      </c>
      <c r="Y683" s="75" t="str">
        <f t="shared" si="53"/>
        <v/>
      </c>
    </row>
    <row r="684" spans="6:25">
      <c r="F684">
        <f t="shared" si="54"/>
        <v>682</v>
      </c>
      <c r="G684" s="50" t="str">
        <f>IF(FT!A684&lt;&gt;"",FT!A684*10,"")</f>
        <v/>
      </c>
      <c r="H684" s="50" t="str">
        <f>IF(FT!B684&lt;&gt;"",FT!B684*100,"")</f>
        <v/>
      </c>
      <c r="I684" s="50" t="str">
        <f t="shared" si="52"/>
        <v/>
      </c>
      <c r="J684" t="str">
        <f>IF(FT!B684&lt;&gt;"",FT!E684,"")</f>
        <v/>
      </c>
      <c r="K684" t="str">
        <f>IF(FT!B684&lt;&gt;"",IF(FT!C684&lt;&gt;"",FT!C684,F684/$M$3*$M$4),"")</f>
        <v/>
      </c>
      <c r="Y684" s="75" t="str">
        <f t="shared" si="53"/>
        <v/>
      </c>
    </row>
    <row r="685" spans="6:25">
      <c r="F685">
        <f t="shared" si="54"/>
        <v>683</v>
      </c>
      <c r="G685" s="50" t="str">
        <f>IF(FT!A685&lt;&gt;"",FT!A685*10,"")</f>
        <v/>
      </c>
      <c r="H685" s="50" t="str">
        <f>IF(FT!B685&lt;&gt;"",FT!B685*100,"")</f>
        <v/>
      </c>
      <c r="I685" s="50" t="str">
        <f t="shared" si="52"/>
        <v/>
      </c>
      <c r="J685" t="str">
        <f>IF(FT!B685&lt;&gt;"",FT!E685,"")</f>
        <v/>
      </c>
      <c r="K685" t="str">
        <f>IF(FT!B685&lt;&gt;"",IF(FT!C685&lt;&gt;"",FT!C685,F685/$M$3*$M$4),"")</f>
        <v/>
      </c>
      <c r="Y685" s="75" t="str">
        <f t="shared" si="53"/>
        <v/>
      </c>
    </row>
    <row r="686" spans="6:25">
      <c r="F686">
        <f t="shared" si="54"/>
        <v>684</v>
      </c>
      <c r="G686" s="50" t="str">
        <f>IF(FT!A686&lt;&gt;"",FT!A686*10,"")</f>
        <v/>
      </c>
      <c r="H686" s="50" t="str">
        <f>IF(FT!B686&lt;&gt;"",FT!B686*100,"")</f>
        <v/>
      </c>
      <c r="I686" s="50" t="str">
        <f t="shared" si="52"/>
        <v/>
      </c>
      <c r="J686" t="str">
        <f>IF(FT!B686&lt;&gt;"",FT!E686,"")</f>
        <v/>
      </c>
      <c r="K686" t="str">
        <f>IF(FT!B686&lt;&gt;"",IF(FT!C686&lt;&gt;"",FT!C686,F686/$M$3*$M$4),"")</f>
        <v/>
      </c>
      <c r="Y686" s="75" t="str">
        <f t="shared" si="53"/>
        <v/>
      </c>
    </row>
    <row r="687" spans="6:25">
      <c r="F687">
        <f t="shared" si="54"/>
        <v>685</v>
      </c>
      <c r="G687" s="50" t="str">
        <f>IF(FT!A687&lt;&gt;"",FT!A687*10,"")</f>
        <v/>
      </c>
      <c r="H687" s="50" t="str">
        <f>IF(FT!B687&lt;&gt;"",FT!B687*100,"")</f>
        <v/>
      </c>
      <c r="I687" s="50" t="str">
        <f t="shared" si="52"/>
        <v/>
      </c>
      <c r="J687" t="str">
        <f>IF(FT!B687&lt;&gt;"",FT!E687,"")</f>
        <v/>
      </c>
      <c r="K687" t="str">
        <f>IF(FT!B687&lt;&gt;"",IF(FT!C687&lt;&gt;"",FT!C687,F687/$M$3*$M$4),"")</f>
        <v/>
      </c>
      <c r="Y687" s="75" t="str">
        <f t="shared" si="53"/>
        <v/>
      </c>
    </row>
    <row r="688" spans="6:25">
      <c r="F688">
        <f t="shared" si="54"/>
        <v>686</v>
      </c>
      <c r="G688" s="50" t="str">
        <f>IF(FT!A688&lt;&gt;"",FT!A688*10,"")</f>
        <v/>
      </c>
      <c r="H688" s="50" t="str">
        <f>IF(FT!B688&lt;&gt;"",FT!B688*100,"")</f>
        <v/>
      </c>
      <c r="I688" s="50" t="str">
        <f t="shared" si="52"/>
        <v/>
      </c>
      <c r="J688" t="str">
        <f>IF(FT!B688&lt;&gt;"",FT!E688,"")</f>
        <v/>
      </c>
      <c r="K688" t="str">
        <f>IF(FT!B688&lt;&gt;"",IF(FT!C688&lt;&gt;"",FT!C688,F688/$M$3*$M$4),"")</f>
        <v/>
      </c>
      <c r="Y688" s="75" t="str">
        <f t="shared" si="53"/>
        <v/>
      </c>
    </row>
    <row r="689" spans="6:25">
      <c r="F689">
        <f t="shared" si="54"/>
        <v>687</v>
      </c>
      <c r="G689" s="50" t="str">
        <f>IF(FT!A689&lt;&gt;"",FT!A689*10,"")</f>
        <v/>
      </c>
      <c r="H689" s="50" t="str">
        <f>IF(FT!B689&lt;&gt;"",FT!B689*100,"")</f>
        <v/>
      </c>
      <c r="I689" s="50" t="str">
        <f t="shared" si="52"/>
        <v/>
      </c>
      <c r="J689" t="str">
        <f>IF(FT!B689&lt;&gt;"",FT!E689,"")</f>
        <v/>
      </c>
      <c r="K689" t="str">
        <f>IF(FT!B689&lt;&gt;"",IF(FT!C689&lt;&gt;"",FT!C689,F689/$M$3*$M$4),"")</f>
        <v/>
      </c>
      <c r="Y689" s="75" t="str">
        <f t="shared" si="53"/>
        <v/>
      </c>
    </row>
    <row r="690" spans="6:25">
      <c r="F690">
        <f t="shared" si="54"/>
        <v>688</v>
      </c>
      <c r="G690" s="50" t="str">
        <f>IF(FT!A690&lt;&gt;"",FT!A690*10,"")</f>
        <v/>
      </c>
      <c r="H690" s="50" t="str">
        <f>IF(FT!B690&lt;&gt;"",FT!B690*100,"")</f>
        <v/>
      </c>
      <c r="I690" s="50" t="str">
        <f t="shared" si="52"/>
        <v/>
      </c>
      <c r="J690" t="str">
        <f>IF(FT!B690&lt;&gt;"",FT!E690,"")</f>
        <v/>
      </c>
      <c r="K690" t="str">
        <f>IF(FT!B690&lt;&gt;"",IF(FT!C690&lt;&gt;"",FT!C690,F690/$M$3*$M$4),"")</f>
        <v/>
      </c>
      <c r="Y690" s="75" t="str">
        <f t="shared" si="53"/>
        <v/>
      </c>
    </row>
    <row r="691" spans="6:25">
      <c r="F691">
        <f t="shared" si="54"/>
        <v>689</v>
      </c>
      <c r="G691" s="50" t="str">
        <f>IF(FT!A691&lt;&gt;"",FT!A691*10,"")</f>
        <v/>
      </c>
      <c r="H691" s="50" t="str">
        <f>IF(FT!B691&lt;&gt;"",FT!B691*100,"")</f>
        <v/>
      </c>
      <c r="I691" s="50" t="str">
        <f t="shared" si="52"/>
        <v/>
      </c>
      <c r="J691" t="str">
        <f>IF(FT!B691&lt;&gt;"",FT!E691,"")</f>
        <v/>
      </c>
      <c r="K691" t="str">
        <f>IF(FT!B691&lt;&gt;"",IF(FT!C691&lt;&gt;"",FT!C691,F691/$M$3*$M$4),"")</f>
        <v/>
      </c>
      <c r="Y691" s="75" t="str">
        <f t="shared" si="53"/>
        <v/>
      </c>
    </row>
    <row r="692" spans="6:25">
      <c r="F692">
        <f t="shared" si="54"/>
        <v>690</v>
      </c>
      <c r="G692" s="50" t="str">
        <f>IF(FT!A692&lt;&gt;"",FT!A692*10,"")</f>
        <v/>
      </c>
      <c r="H692" s="50" t="str">
        <f>IF(FT!B692&lt;&gt;"",FT!B692*100,"")</f>
        <v/>
      </c>
      <c r="I692" s="50" t="str">
        <f t="shared" si="52"/>
        <v/>
      </c>
      <c r="J692" t="str">
        <f>IF(FT!B692&lt;&gt;"",FT!E692,"")</f>
        <v/>
      </c>
      <c r="K692" t="str">
        <f>IF(FT!B692&lt;&gt;"",IF(FT!C692&lt;&gt;"",FT!C692,F692/$M$3*$M$4),"")</f>
        <v/>
      </c>
      <c r="Y692" s="75" t="str">
        <f t="shared" si="53"/>
        <v/>
      </c>
    </row>
    <row r="693" spans="6:25">
      <c r="F693">
        <f t="shared" si="54"/>
        <v>691</v>
      </c>
      <c r="G693" s="50" t="str">
        <f>IF(FT!A693&lt;&gt;"",FT!A693*10,"")</f>
        <v/>
      </c>
      <c r="H693" s="50" t="str">
        <f>IF(FT!B693&lt;&gt;"",FT!B693*100,"")</f>
        <v/>
      </c>
      <c r="I693" s="50" t="str">
        <f t="shared" si="52"/>
        <v/>
      </c>
      <c r="J693" t="str">
        <f>IF(FT!B693&lt;&gt;"",FT!E693,"")</f>
        <v/>
      </c>
      <c r="K693" t="str">
        <f>IF(FT!B693&lt;&gt;"",IF(FT!C693&lt;&gt;"",FT!C693,F693/$M$3*$M$4),"")</f>
        <v/>
      </c>
      <c r="Y693" s="75" t="str">
        <f t="shared" si="53"/>
        <v/>
      </c>
    </row>
    <row r="694" spans="6:25">
      <c r="F694">
        <f t="shared" si="54"/>
        <v>692</v>
      </c>
      <c r="G694" s="50" t="str">
        <f>IF(FT!A694&lt;&gt;"",FT!A694*10,"")</f>
        <v/>
      </c>
      <c r="H694" s="50" t="str">
        <f>IF(FT!B694&lt;&gt;"",FT!B694*100,"")</f>
        <v/>
      </c>
      <c r="I694" s="50" t="str">
        <f t="shared" si="52"/>
        <v/>
      </c>
      <c r="J694" t="str">
        <f>IF(FT!B694&lt;&gt;"",FT!E694,"")</f>
        <v/>
      </c>
      <c r="K694" t="str">
        <f>IF(FT!B694&lt;&gt;"",IF(FT!C694&lt;&gt;"",FT!C694,F694/$M$3*$M$4),"")</f>
        <v/>
      </c>
      <c r="Y694" s="75" t="str">
        <f t="shared" si="53"/>
        <v/>
      </c>
    </row>
    <row r="695" spans="6:25">
      <c r="F695">
        <f t="shared" si="54"/>
        <v>693</v>
      </c>
      <c r="G695" s="50" t="str">
        <f>IF(FT!A695&lt;&gt;"",FT!A695*10,"")</f>
        <v/>
      </c>
      <c r="H695" s="50" t="str">
        <f>IF(FT!B695&lt;&gt;"",FT!B695*100,"")</f>
        <v/>
      </c>
      <c r="I695" s="50" t="str">
        <f t="shared" si="52"/>
        <v/>
      </c>
      <c r="J695" t="str">
        <f>IF(FT!B695&lt;&gt;"",FT!E695,"")</f>
        <v/>
      </c>
      <c r="K695" t="str">
        <f>IF(FT!B695&lt;&gt;"",IF(FT!C695&lt;&gt;"",FT!C695,F695/$M$3*$M$4),"")</f>
        <v/>
      </c>
      <c r="Y695" s="75" t="str">
        <f t="shared" si="53"/>
        <v/>
      </c>
    </row>
    <row r="696" spans="6:25">
      <c r="F696">
        <f t="shared" si="54"/>
        <v>694</v>
      </c>
      <c r="G696" s="50" t="str">
        <f>IF(FT!A696&lt;&gt;"",FT!A696*10,"")</f>
        <v/>
      </c>
      <c r="H696" s="50" t="str">
        <f>IF(FT!B696&lt;&gt;"",FT!B696*100,"")</f>
        <v/>
      </c>
      <c r="I696" s="50" t="str">
        <f t="shared" si="52"/>
        <v/>
      </c>
      <c r="J696" t="str">
        <f>IF(FT!B696&lt;&gt;"",FT!E696,"")</f>
        <v/>
      </c>
      <c r="K696" t="str">
        <f>IF(FT!B696&lt;&gt;"",IF(FT!C696&lt;&gt;"",FT!C696,F696/$M$3*$M$4),"")</f>
        <v/>
      </c>
      <c r="Y696" s="75" t="str">
        <f t="shared" si="53"/>
        <v/>
      </c>
    </row>
    <row r="697" spans="6:25">
      <c r="F697">
        <f t="shared" si="54"/>
        <v>695</v>
      </c>
      <c r="G697" s="50" t="str">
        <f>IF(FT!A697&lt;&gt;"",FT!A697*10,"")</f>
        <v/>
      </c>
      <c r="H697" s="50" t="str">
        <f>IF(FT!B697&lt;&gt;"",FT!B697*100,"")</f>
        <v/>
      </c>
      <c r="I697" s="50" t="str">
        <f t="shared" si="52"/>
        <v/>
      </c>
      <c r="J697" t="str">
        <f>IF(FT!B697&lt;&gt;"",FT!E697,"")</f>
        <v/>
      </c>
      <c r="K697" t="str">
        <f>IF(FT!B697&lt;&gt;"",IF(FT!C697&lt;&gt;"",FT!C697,F697/$M$3*$M$4),"")</f>
        <v/>
      </c>
      <c r="Y697" s="75" t="str">
        <f t="shared" si="53"/>
        <v/>
      </c>
    </row>
    <row r="698" spans="6:25">
      <c r="F698">
        <f t="shared" si="54"/>
        <v>696</v>
      </c>
      <c r="G698" s="50" t="str">
        <f>IF(FT!A698&lt;&gt;"",FT!A698*10,"")</f>
        <v/>
      </c>
      <c r="H698" s="50" t="str">
        <f>IF(FT!B698&lt;&gt;"",FT!B698*100,"")</f>
        <v/>
      </c>
      <c r="I698" s="50" t="str">
        <f t="shared" si="52"/>
        <v/>
      </c>
      <c r="J698" t="str">
        <f>IF(FT!B698&lt;&gt;"",FT!E698,"")</f>
        <v/>
      </c>
      <c r="K698" t="str">
        <f>IF(FT!B698&lt;&gt;"",IF(FT!C698&lt;&gt;"",FT!C698,F698/$M$3*$M$4),"")</f>
        <v/>
      </c>
      <c r="Y698" s="75" t="str">
        <f t="shared" si="53"/>
        <v/>
      </c>
    </row>
    <row r="699" spans="6:25">
      <c r="F699">
        <f t="shared" si="54"/>
        <v>697</v>
      </c>
      <c r="G699" s="50" t="str">
        <f>IF(FT!A699&lt;&gt;"",FT!A699*10,"")</f>
        <v/>
      </c>
      <c r="H699" s="50" t="str">
        <f>IF(FT!B699&lt;&gt;"",FT!B699*100,"")</f>
        <v/>
      </c>
      <c r="I699" s="50" t="str">
        <f t="shared" si="52"/>
        <v/>
      </c>
      <c r="J699" t="str">
        <f>IF(FT!B699&lt;&gt;"",FT!E699,"")</f>
        <v/>
      </c>
      <c r="K699" t="str">
        <f>IF(FT!B699&lt;&gt;"",IF(FT!C699&lt;&gt;"",FT!C699,F699/$M$3*$M$4),"")</f>
        <v/>
      </c>
      <c r="Y699" s="75" t="str">
        <f t="shared" si="53"/>
        <v/>
      </c>
    </row>
    <row r="700" spans="6:25">
      <c r="F700">
        <f t="shared" si="54"/>
        <v>698</v>
      </c>
      <c r="G700" s="50" t="str">
        <f>IF(FT!A700&lt;&gt;"",FT!A700*10,"")</f>
        <v/>
      </c>
      <c r="H700" s="50" t="str">
        <f>IF(FT!B700&lt;&gt;"",FT!B700*100,"")</f>
        <v/>
      </c>
      <c r="I700" s="50" t="str">
        <f t="shared" si="52"/>
        <v/>
      </c>
      <c r="J700" t="str">
        <f>IF(FT!B700&lt;&gt;"",FT!E700,"")</f>
        <v/>
      </c>
      <c r="K700" t="str">
        <f>IF(FT!B700&lt;&gt;"",IF(FT!C700&lt;&gt;"",FT!C700,F700/$M$3*$M$4),"")</f>
        <v/>
      </c>
      <c r="Y700" s="75" t="str">
        <f t="shared" si="53"/>
        <v/>
      </c>
    </row>
    <row r="701" spans="6:25">
      <c r="F701">
        <f t="shared" si="54"/>
        <v>699</v>
      </c>
      <c r="G701" s="50" t="str">
        <f>IF(FT!A701&lt;&gt;"",FT!A701*10,"")</f>
        <v/>
      </c>
      <c r="H701" s="50" t="str">
        <f>IF(FT!B701&lt;&gt;"",FT!B701*100,"")</f>
        <v/>
      </c>
      <c r="I701" s="50" t="str">
        <f t="shared" si="52"/>
        <v/>
      </c>
      <c r="J701" t="str">
        <f>IF(FT!B701&lt;&gt;"",FT!E701,"")</f>
        <v/>
      </c>
      <c r="K701" t="str">
        <f>IF(FT!B701&lt;&gt;"",IF(FT!C701&lt;&gt;"",FT!C701,F701/$M$3*$M$4),"")</f>
        <v/>
      </c>
      <c r="Y701" s="75" t="str">
        <f t="shared" si="53"/>
        <v/>
      </c>
    </row>
    <row r="702" spans="6:25">
      <c r="F702">
        <f t="shared" si="54"/>
        <v>700</v>
      </c>
      <c r="G702" s="50" t="str">
        <f>IF(FT!A702&lt;&gt;"",FT!A702*10,"")</f>
        <v/>
      </c>
      <c r="H702" s="50" t="str">
        <f>IF(FT!B702&lt;&gt;"",FT!B702*100,"")</f>
        <v/>
      </c>
      <c r="I702" s="50" t="str">
        <f t="shared" si="52"/>
        <v/>
      </c>
      <c r="J702" t="str">
        <f>IF(FT!B702&lt;&gt;"",FT!E702,"")</f>
        <v/>
      </c>
      <c r="K702" t="str">
        <f>IF(FT!B702&lt;&gt;"",IF(FT!C702&lt;&gt;"",FT!C702,F702/$M$3*$M$4),"")</f>
        <v/>
      </c>
      <c r="Y702" s="75" t="str">
        <f t="shared" si="53"/>
        <v/>
      </c>
    </row>
    <row r="703" spans="6:25">
      <c r="F703">
        <f t="shared" si="54"/>
        <v>701</v>
      </c>
      <c r="G703" s="50" t="str">
        <f>IF(FT!A703&lt;&gt;"",FT!A703*10,"")</f>
        <v/>
      </c>
      <c r="H703" s="50" t="str">
        <f>IF(FT!B703&lt;&gt;"",FT!B703*100,"")</f>
        <v/>
      </c>
      <c r="I703" s="50" t="str">
        <f t="shared" si="52"/>
        <v/>
      </c>
      <c r="J703" t="str">
        <f>IF(FT!B703&lt;&gt;"",FT!E703,"")</f>
        <v/>
      </c>
      <c r="K703" t="str">
        <f>IF(FT!B703&lt;&gt;"",IF(FT!C703&lt;&gt;"",FT!C703,F703/$M$3*$M$4),"")</f>
        <v/>
      </c>
      <c r="Y703" s="75" t="str">
        <f t="shared" si="53"/>
        <v/>
      </c>
    </row>
    <row r="704" spans="6:25">
      <c r="F704">
        <f t="shared" si="54"/>
        <v>702</v>
      </c>
      <c r="G704" s="50" t="str">
        <f>IF(FT!A704&lt;&gt;"",FT!A704*10,"")</f>
        <v/>
      </c>
      <c r="H704" s="50" t="str">
        <f>IF(FT!B704&lt;&gt;"",FT!B704*100,"")</f>
        <v/>
      </c>
      <c r="I704" s="50" t="str">
        <f t="shared" si="52"/>
        <v/>
      </c>
      <c r="J704" t="str">
        <f>IF(FT!B704&lt;&gt;"",FT!E704,"")</f>
        <v/>
      </c>
      <c r="K704" t="str">
        <f>IF(FT!B704&lt;&gt;"",IF(FT!C704&lt;&gt;"",FT!C704,F704/$M$3*$M$4),"")</f>
        <v/>
      </c>
      <c r="Y704" s="75" t="str">
        <f t="shared" si="53"/>
        <v/>
      </c>
    </row>
    <row r="705" spans="6:25">
      <c r="F705">
        <f t="shared" si="54"/>
        <v>703</v>
      </c>
      <c r="G705" s="50" t="str">
        <f>IF(FT!A705&lt;&gt;"",FT!A705*10,"")</f>
        <v/>
      </c>
      <c r="H705" s="50" t="str">
        <f>IF(FT!B705&lt;&gt;"",FT!B705*100,"")</f>
        <v/>
      </c>
      <c r="I705" s="50" t="str">
        <f t="shared" si="52"/>
        <v/>
      </c>
      <c r="J705" t="str">
        <f>IF(FT!B705&lt;&gt;"",FT!E705,"")</f>
        <v/>
      </c>
      <c r="K705" t="str">
        <f>IF(FT!B705&lt;&gt;"",IF(FT!C705&lt;&gt;"",FT!C705,F705/$M$3*$M$4),"")</f>
        <v/>
      </c>
      <c r="Y705" s="75" t="str">
        <f t="shared" si="53"/>
        <v/>
      </c>
    </row>
    <row r="706" spans="6:25">
      <c r="F706">
        <f t="shared" si="54"/>
        <v>704</v>
      </c>
      <c r="G706" s="50" t="str">
        <f>IF(FT!A706&lt;&gt;"",FT!A706*10,"")</f>
        <v/>
      </c>
      <c r="H706" s="50" t="str">
        <f>IF(FT!B706&lt;&gt;"",FT!B706*100,"")</f>
        <v/>
      </c>
      <c r="I706" s="50" t="str">
        <f t="shared" si="52"/>
        <v/>
      </c>
      <c r="J706" t="str">
        <f>IF(FT!B706&lt;&gt;"",FT!E706,"")</f>
        <v/>
      </c>
      <c r="K706" t="str">
        <f>IF(FT!B706&lt;&gt;"",IF(FT!C706&lt;&gt;"",FT!C706,F706/$M$3*$M$4),"")</f>
        <v/>
      </c>
      <c r="Y706" s="75" t="str">
        <f t="shared" si="53"/>
        <v/>
      </c>
    </row>
    <row r="707" spans="6:25">
      <c r="F707">
        <f t="shared" si="54"/>
        <v>705</v>
      </c>
      <c r="G707" s="50" t="str">
        <f>IF(FT!A707&lt;&gt;"",FT!A707*10,"")</f>
        <v/>
      </c>
      <c r="H707" s="50" t="str">
        <f>IF(FT!B707&lt;&gt;"",FT!B707*100,"")</f>
        <v/>
      </c>
      <c r="I707" s="50" t="str">
        <f t="shared" ref="I707:I770" si="55">(IF(G707&lt;&gt;"",1,""))</f>
        <v/>
      </c>
      <c r="J707" t="str">
        <f>IF(FT!B707&lt;&gt;"",FT!E707,"")</f>
        <v/>
      </c>
      <c r="K707" t="str">
        <f>IF(FT!B707&lt;&gt;"",IF(FT!C707&lt;&gt;"",FT!C707,F707/$M$3*$M$4),"")</f>
        <v/>
      </c>
      <c r="Y707" s="75" t="str">
        <f t="shared" ref="Y707:Y770" si="56">IF(I707=1,H707/G707,"")</f>
        <v/>
      </c>
    </row>
    <row r="708" spans="6:25">
      <c r="F708">
        <f t="shared" ref="F708:F771" si="57">F707+1</f>
        <v>706</v>
      </c>
      <c r="G708" s="50" t="str">
        <f>IF(FT!A708&lt;&gt;"",FT!A708*10,"")</f>
        <v/>
      </c>
      <c r="H708" s="50" t="str">
        <f>IF(FT!B708&lt;&gt;"",FT!B708*100,"")</f>
        <v/>
      </c>
      <c r="I708" s="50" t="str">
        <f t="shared" si="55"/>
        <v/>
      </c>
      <c r="J708" t="str">
        <f>IF(FT!B708&lt;&gt;"",FT!E708,"")</f>
        <v/>
      </c>
      <c r="K708" t="str">
        <f>IF(FT!B708&lt;&gt;"",IF(FT!C708&lt;&gt;"",FT!C708,F708/$M$3*$M$4),"")</f>
        <v/>
      </c>
      <c r="Y708" s="75" t="str">
        <f t="shared" si="56"/>
        <v/>
      </c>
    </row>
    <row r="709" spans="6:25">
      <c r="F709">
        <f t="shared" si="57"/>
        <v>707</v>
      </c>
      <c r="G709" s="50" t="str">
        <f>IF(FT!A709&lt;&gt;"",FT!A709*10,"")</f>
        <v/>
      </c>
      <c r="H709" s="50" t="str">
        <f>IF(FT!B709&lt;&gt;"",FT!B709*100,"")</f>
        <v/>
      </c>
      <c r="I709" s="50" t="str">
        <f t="shared" si="55"/>
        <v/>
      </c>
      <c r="J709" t="str">
        <f>IF(FT!B709&lt;&gt;"",FT!E709,"")</f>
        <v/>
      </c>
      <c r="K709" t="str">
        <f>IF(FT!B709&lt;&gt;"",IF(FT!C709&lt;&gt;"",FT!C709,F709/$M$3*$M$4),"")</f>
        <v/>
      </c>
      <c r="Y709" s="75" t="str">
        <f t="shared" si="56"/>
        <v/>
      </c>
    </row>
    <row r="710" spans="6:25">
      <c r="F710">
        <f t="shared" si="57"/>
        <v>708</v>
      </c>
      <c r="G710" s="50" t="str">
        <f>IF(FT!A710&lt;&gt;"",FT!A710*10,"")</f>
        <v/>
      </c>
      <c r="H710" s="50" t="str">
        <f>IF(FT!B710&lt;&gt;"",FT!B710*100,"")</f>
        <v/>
      </c>
      <c r="I710" s="50" t="str">
        <f t="shared" si="55"/>
        <v/>
      </c>
      <c r="J710" t="str">
        <f>IF(FT!B710&lt;&gt;"",FT!E710,"")</f>
        <v/>
      </c>
      <c r="K710" t="str">
        <f>IF(FT!B710&lt;&gt;"",IF(FT!C710&lt;&gt;"",FT!C710,F710/$M$3*$M$4),"")</f>
        <v/>
      </c>
      <c r="Y710" s="75" t="str">
        <f t="shared" si="56"/>
        <v/>
      </c>
    </row>
    <row r="711" spans="6:25">
      <c r="F711">
        <f t="shared" si="57"/>
        <v>709</v>
      </c>
      <c r="G711" s="50" t="str">
        <f>IF(FT!A711&lt;&gt;"",FT!A711*10,"")</f>
        <v/>
      </c>
      <c r="H711" s="50" t="str">
        <f>IF(FT!B711&lt;&gt;"",FT!B711*100,"")</f>
        <v/>
      </c>
      <c r="I711" s="50" t="str">
        <f t="shared" si="55"/>
        <v/>
      </c>
      <c r="J711" t="str">
        <f>IF(FT!B711&lt;&gt;"",FT!E711,"")</f>
        <v/>
      </c>
      <c r="K711" t="str">
        <f>IF(FT!B711&lt;&gt;"",IF(FT!C711&lt;&gt;"",FT!C711,F711/$M$3*$M$4),"")</f>
        <v/>
      </c>
      <c r="Y711" s="75" t="str">
        <f t="shared" si="56"/>
        <v/>
      </c>
    </row>
    <row r="712" spans="6:25">
      <c r="F712">
        <f t="shared" si="57"/>
        <v>710</v>
      </c>
      <c r="G712" s="50" t="str">
        <f>IF(FT!A712&lt;&gt;"",FT!A712*10,"")</f>
        <v/>
      </c>
      <c r="H712" s="50" t="str">
        <f>IF(FT!B712&lt;&gt;"",FT!B712*100,"")</f>
        <v/>
      </c>
      <c r="I712" s="50" t="str">
        <f t="shared" si="55"/>
        <v/>
      </c>
      <c r="J712" t="str">
        <f>IF(FT!B712&lt;&gt;"",FT!E712,"")</f>
        <v/>
      </c>
      <c r="K712" t="str">
        <f>IF(FT!B712&lt;&gt;"",IF(FT!C712&lt;&gt;"",FT!C712,F712/$M$3*$M$4),"")</f>
        <v/>
      </c>
      <c r="Y712" s="75" t="str">
        <f t="shared" si="56"/>
        <v/>
      </c>
    </row>
    <row r="713" spans="6:25">
      <c r="F713">
        <f t="shared" si="57"/>
        <v>711</v>
      </c>
      <c r="G713" s="50" t="str">
        <f>IF(FT!A713&lt;&gt;"",FT!A713*10,"")</f>
        <v/>
      </c>
      <c r="H713" s="50" t="str">
        <f>IF(FT!B713&lt;&gt;"",FT!B713*100,"")</f>
        <v/>
      </c>
      <c r="I713" s="50" t="str">
        <f t="shared" si="55"/>
        <v/>
      </c>
      <c r="J713" t="str">
        <f>IF(FT!B713&lt;&gt;"",FT!E713,"")</f>
        <v/>
      </c>
      <c r="K713" t="str">
        <f>IF(FT!B713&lt;&gt;"",IF(FT!C713&lt;&gt;"",FT!C713,F713/$M$3*$M$4),"")</f>
        <v/>
      </c>
      <c r="Y713" s="75" t="str">
        <f t="shared" si="56"/>
        <v/>
      </c>
    </row>
    <row r="714" spans="6:25">
      <c r="F714">
        <f t="shared" si="57"/>
        <v>712</v>
      </c>
      <c r="G714" s="50" t="str">
        <f>IF(FT!A714&lt;&gt;"",FT!A714*10,"")</f>
        <v/>
      </c>
      <c r="H714" s="50" t="str">
        <f>IF(FT!B714&lt;&gt;"",FT!B714*100,"")</f>
        <v/>
      </c>
      <c r="I714" s="50" t="str">
        <f t="shared" si="55"/>
        <v/>
      </c>
      <c r="J714" t="str">
        <f>IF(FT!B714&lt;&gt;"",FT!E714,"")</f>
        <v/>
      </c>
      <c r="K714" t="str">
        <f>IF(FT!B714&lt;&gt;"",IF(FT!C714&lt;&gt;"",FT!C714,F714/$M$3*$M$4),"")</f>
        <v/>
      </c>
      <c r="Y714" s="75" t="str">
        <f t="shared" si="56"/>
        <v/>
      </c>
    </row>
    <row r="715" spans="6:25">
      <c r="F715">
        <f t="shared" si="57"/>
        <v>713</v>
      </c>
      <c r="G715" s="50" t="str">
        <f>IF(FT!A715&lt;&gt;"",FT!A715*10,"")</f>
        <v/>
      </c>
      <c r="H715" s="50" t="str">
        <f>IF(FT!B715&lt;&gt;"",FT!B715*100,"")</f>
        <v/>
      </c>
      <c r="I715" s="50" t="str">
        <f t="shared" si="55"/>
        <v/>
      </c>
      <c r="J715" t="str">
        <f>IF(FT!B715&lt;&gt;"",FT!E715,"")</f>
        <v/>
      </c>
      <c r="K715" t="str">
        <f>IF(FT!B715&lt;&gt;"",IF(FT!C715&lt;&gt;"",FT!C715,F715/$M$3*$M$4),"")</f>
        <v/>
      </c>
      <c r="Y715" s="75" t="str">
        <f t="shared" si="56"/>
        <v/>
      </c>
    </row>
    <row r="716" spans="6:25">
      <c r="F716">
        <f t="shared" si="57"/>
        <v>714</v>
      </c>
      <c r="G716" s="50" t="str">
        <f>IF(FT!A716&lt;&gt;"",FT!A716*10,"")</f>
        <v/>
      </c>
      <c r="H716" s="50" t="str">
        <f>IF(FT!B716&lt;&gt;"",FT!B716*100,"")</f>
        <v/>
      </c>
      <c r="I716" s="50" t="str">
        <f t="shared" si="55"/>
        <v/>
      </c>
      <c r="J716" t="str">
        <f>IF(FT!B716&lt;&gt;"",FT!E716,"")</f>
        <v/>
      </c>
      <c r="K716" t="str">
        <f>IF(FT!B716&lt;&gt;"",IF(FT!C716&lt;&gt;"",FT!C716,F716/$M$3*$M$4),"")</f>
        <v/>
      </c>
      <c r="Y716" s="75" t="str">
        <f t="shared" si="56"/>
        <v/>
      </c>
    </row>
    <row r="717" spans="6:25">
      <c r="F717">
        <f t="shared" si="57"/>
        <v>715</v>
      </c>
      <c r="G717" s="50" t="str">
        <f>IF(FT!A717&lt;&gt;"",FT!A717*10,"")</f>
        <v/>
      </c>
      <c r="H717" s="50" t="str">
        <f>IF(FT!B717&lt;&gt;"",FT!B717*100,"")</f>
        <v/>
      </c>
      <c r="I717" s="50" t="str">
        <f t="shared" si="55"/>
        <v/>
      </c>
      <c r="J717" t="str">
        <f>IF(FT!B717&lt;&gt;"",FT!E717,"")</f>
        <v/>
      </c>
      <c r="K717" t="str">
        <f>IF(FT!B717&lt;&gt;"",IF(FT!C717&lt;&gt;"",FT!C717,F717/$M$3*$M$4),"")</f>
        <v/>
      </c>
      <c r="Y717" s="75" t="str">
        <f t="shared" si="56"/>
        <v/>
      </c>
    </row>
    <row r="718" spans="6:25">
      <c r="F718">
        <f t="shared" si="57"/>
        <v>716</v>
      </c>
      <c r="G718" s="50" t="str">
        <f>IF(FT!A718&lt;&gt;"",FT!A718*10,"")</f>
        <v/>
      </c>
      <c r="H718" s="50" t="str">
        <f>IF(FT!B718&lt;&gt;"",FT!B718*100,"")</f>
        <v/>
      </c>
      <c r="I718" s="50" t="str">
        <f t="shared" si="55"/>
        <v/>
      </c>
      <c r="J718" t="str">
        <f>IF(FT!B718&lt;&gt;"",FT!E718,"")</f>
        <v/>
      </c>
      <c r="K718" t="str">
        <f>IF(FT!B718&lt;&gt;"",IF(FT!C718&lt;&gt;"",FT!C718,F718/$M$3*$M$4),"")</f>
        <v/>
      </c>
      <c r="Y718" s="75" t="str">
        <f t="shared" si="56"/>
        <v/>
      </c>
    </row>
    <row r="719" spans="6:25">
      <c r="F719">
        <f t="shared" si="57"/>
        <v>717</v>
      </c>
      <c r="G719" s="50" t="str">
        <f>IF(FT!A719&lt;&gt;"",FT!A719*10,"")</f>
        <v/>
      </c>
      <c r="H719" s="50" t="str">
        <f>IF(FT!B719&lt;&gt;"",FT!B719*100,"")</f>
        <v/>
      </c>
      <c r="I719" s="50" t="str">
        <f t="shared" si="55"/>
        <v/>
      </c>
      <c r="J719" t="str">
        <f>IF(FT!B719&lt;&gt;"",FT!E719,"")</f>
        <v/>
      </c>
      <c r="K719" t="str">
        <f>IF(FT!B719&lt;&gt;"",IF(FT!C719&lt;&gt;"",FT!C719,F719/$M$3*$M$4),"")</f>
        <v/>
      </c>
      <c r="Y719" s="75" t="str">
        <f t="shared" si="56"/>
        <v/>
      </c>
    </row>
    <row r="720" spans="6:25">
      <c r="F720">
        <f t="shared" si="57"/>
        <v>718</v>
      </c>
      <c r="G720" s="50" t="str">
        <f>IF(FT!A720&lt;&gt;"",FT!A720*10,"")</f>
        <v/>
      </c>
      <c r="H720" s="50" t="str">
        <f>IF(FT!B720&lt;&gt;"",FT!B720*100,"")</f>
        <v/>
      </c>
      <c r="I720" s="50" t="str">
        <f t="shared" si="55"/>
        <v/>
      </c>
      <c r="J720" t="str">
        <f>IF(FT!B720&lt;&gt;"",FT!E720,"")</f>
        <v/>
      </c>
      <c r="K720" t="str">
        <f>IF(FT!B720&lt;&gt;"",IF(FT!C720&lt;&gt;"",FT!C720,F720/$M$3*$M$4),"")</f>
        <v/>
      </c>
      <c r="Y720" s="75" t="str">
        <f t="shared" si="56"/>
        <v/>
      </c>
    </row>
    <row r="721" spans="6:25">
      <c r="F721">
        <f t="shared" si="57"/>
        <v>719</v>
      </c>
      <c r="G721" s="50" t="str">
        <f>IF(FT!A721&lt;&gt;"",FT!A721*10,"")</f>
        <v/>
      </c>
      <c r="H721" s="50" t="str">
        <f>IF(FT!B721&lt;&gt;"",FT!B721*100,"")</f>
        <v/>
      </c>
      <c r="I721" s="50" t="str">
        <f t="shared" si="55"/>
        <v/>
      </c>
      <c r="J721" t="str">
        <f>IF(FT!B721&lt;&gt;"",FT!E721,"")</f>
        <v/>
      </c>
      <c r="K721" t="str">
        <f>IF(FT!B721&lt;&gt;"",IF(FT!C721&lt;&gt;"",FT!C721,F721/$M$3*$M$4),"")</f>
        <v/>
      </c>
      <c r="Y721" s="75" t="str">
        <f t="shared" si="56"/>
        <v/>
      </c>
    </row>
    <row r="722" spans="6:25">
      <c r="F722">
        <f t="shared" si="57"/>
        <v>720</v>
      </c>
      <c r="G722" s="50" t="str">
        <f>IF(FT!A722&lt;&gt;"",FT!A722*10,"")</f>
        <v/>
      </c>
      <c r="H722" s="50" t="str">
        <f>IF(FT!B722&lt;&gt;"",FT!B722*100,"")</f>
        <v/>
      </c>
      <c r="I722" s="50" t="str">
        <f t="shared" si="55"/>
        <v/>
      </c>
      <c r="J722" t="str">
        <f>IF(FT!B722&lt;&gt;"",FT!E722,"")</f>
        <v/>
      </c>
      <c r="K722" t="str">
        <f>IF(FT!B722&lt;&gt;"",IF(FT!C722&lt;&gt;"",FT!C722,F722/$M$3*$M$4),"")</f>
        <v/>
      </c>
      <c r="Y722" s="75" t="str">
        <f t="shared" si="56"/>
        <v/>
      </c>
    </row>
    <row r="723" spans="6:25">
      <c r="F723">
        <f t="shared" si="57"/>
        <v>721</v>
      </c>
      <c r="G723" s="50" t="str">
        <f>IF(FT!A723&lt;&gt;"",FT!A723*10,"")</f>
        <v/>
      </c>
      <c r="H723" s="50" t="str">
        <f>IF(FT!B723&lt;&gt;"",FT!B723*100,"")</f>
        <v/>
      </c>
      <c r="I723" s="50" t="str">
        <f t="shared" si="55"/>
        <v/>
      </c>
      <c r="J723" t="str">
        <f>IF(FT!B723&lt;&gt;"",FT!E723,"")</f>
        <v/>
      </c>
      <c r="K723" t="str">
        <f>IF(FT!B723&lt;&gt;"",IF(FT!C723&lt;&gt;"",FT!C723,F723/$M$3*$M$4),"")</f>
        <v/>
      </c>
      <c r="Y723" s="75" t="str">
        <f t="shared" si="56"/>
        <v/>
      </c>
    </row>
    <row r="724" spans="6:25">
      <c r="F724">
        <f t="shared" si="57"/>
        <v>722</v>
      </c>
      <c r="G724" s="50" t="str">
        <f>IF(FT!A724&lt;&gt;"",FT!A724*10,"")</f>
        <v/>
      </c>
      <c r="H724" s="50" t="str">
        <f>IF(FT!B724&lt;&gt;"",FT!B724*100,"")</f>
        <v/>
      </c>
      <c r="I724" s="50" t="str">
        <f t="shared" si="55"/>
        <v/>
      </c>
      <c r="J724" t="str">
        <f>IF(FT!B724&lt;&gt;"",FT!E724,"")</f>
        <v/>
      </c>
      <c r="K724" t="str">
        <f>IF(FT!B724&lt;&gt;"",IF(FT!C724&lt;&gt;"",FT!C724,F724/$M$3*$M$4),"")</f>
        <v/>
      </c>
      <c r="Y724" s="75" t="str">
        <f t="shared" si="56"/>
        <v/>
      </c>
    </row>
    <row r="725" spans="6:25">
      <c r="F725">
        <f t="shared" si="57"/>
        <v>723</v>
      </c>
      <c r="G725" s="50" t="str">
        <f>IF(FT!A725&lt;&gt;"",FT!A725*10,"")</f>
        <v/>
      </c>
      <c r="H725" s="50" t="str">
        <f>IF(FT!B725&lt;&gt;"",FT!B725*100,"")</f>
        <v/>
      </c>
      <c r="I725" s="50" t="str">
        <f t="shared" si="55"/>
        <v/>
      </c>
      <c r="J725" t="str">
        <f>IF(FT!B725&lt;&gt;"",FT!E725,"")</f>
        <v/>
      </c>
      <c r="K725" t="str">
        <f>IF(FT!B725&lt;&gt;"",IF(FT!C725&lt;&gt;"",FT!C725,F725/$M$3*$M$4),"")</f>
        <v/>
      </c>
      <c r="Y725" s="75" t="str">
        <f t="shared" si="56"/>
        <v/>
      </c>
    </row>
    <row r="726" spans="6:25">
      <c r="F726">
        <f t="shared" si="57"/>
        <v>724</v>
      </c>
      <c r="G726" s="50" t="str">
        <f>IF(FT!A726&lt;&gt;"",FT!A726*10,"")</f>
        <v/>
      </c>
      <c r="H726" s="50" t="str">
        <f>IF(FT!B726&lt;&gt;"",FT!B726*100,"")</f>
        <v/>
      </c>
      <c r="I726" s="50" t="str">
        <f t="shared" si="55"/>
        <v/>
      </c>
      <c r="J726" t="str">
        <f>IF(FT!B726&lt;&gt;"",FT!E726,"")</f>
        <v/>
      </c>
      <c r="K726" t="str">
        <f>IF(FT!B726&lt;&gt;"",IF(FT!C726&lt;&gt;"",FT!C726,F726/$M$3*$M$4),"")</f>
        <v/>
      </c>
      <c r="Y726" s="75" t="str">
        <f t="shared" si="56"/>
        <v/>
      </c>
    </row>
    <row r="727" spans="6:25">
      <c r="F727">
        <f t="shared" si="57"/>
        <v>725</v>
      </c>
      <c r="G727" s="50" t="str">
        <f>IF(FT!A727&lt;&gt;"",FT!A727*10,"")</f>
        <v/>
      </c>
      <c r="H727" s="50" t="str">
        <f>IF(FT!B727&lt;&gt;"",FT!B727*100,"")</f>
        <v/>
      </c>
      <c r="I727" s="50" t="str">
        <f t="shared" si="55"/>
        <v/>
      </c>
      <c r="J727" t="str">
        <f>IF(FT!B727&lt;&gt;"",FT!E727,"")</f>
        <v/>
      </c>
      <c r="K727" t="str">
        <f>IF(FT!B727&lt;&gt;"",IF(FT!C727&lt;&gt;"",FT!C727,F727/$M$3*$M$4),"")</f>
        <v/>
      </c>
      <c r="Y727" s="75" t="str">
        <f t="shared" si="56"/>
        <v/>
      </c>
    </row>
    <row r="728" spans="6:25">
      <c r="F728">
        <f t="shared" si="57"/>
        <v>726</v>
      </c>
      <c r="G728" s="50" t="str">
        <f>IF(FT!A728&lt;&gt;"",FT!A728*10,"")</f>
        <v/>
      </c>
      <c r="H728" s="50" t="str">
        <f>IF(FT!B728&lt;&gt;"",FT!B728*100,"")</f>
        <v/>
      </c>
      <c r="I728" s="50" t="str">
        <f t="shared" si="55"/>
        <v/>
      </c>
      <c r="J728" t="str">
        <f>IF(FT!B728&lt;&gt;"",FT!E728,"")</f>
        <v/>
      </c>
      <c r="K728" t="str">
        <f>IF(FT!B728&lt;&gt;"",IF(FT!C728&lt;&gt;"",FT!C728,F728/$M$3*$M$4),"")</f>
        <v/>
      </c>
      <c r="Y728" s="75" t="str">
        <f t="shared" si="56"/>
        <v/>
      </c>
    </row>
    <row r="729" spans="6:25">
      <c r="F729">
        <f t="shared" si="57"/>
        <v>727</v>
      </c>
      <c r="G729" s="50" t="str">
        <f>IF(FT!A729&lt;&gt;"",FT!A729*10,"")</f>
        <v/>
      </c>
      <c r="H729" s="50" t="str">
        <f>IF(FT!B729&lt;&gt;"",FT!B729*100,"")</f>
        <v/>
      </c>
      <c r="I729" s="50" t="str">
        <f t="shared" si="55"/>
        <v/>
      </c>
      <c r="J729" t="str">
        <f>IF(FT!B729&lt;&gt;"",FT!E729,"")</f>
        <v/>
      </c>
      <c r="K729" t="str">
        <f>IF(FT!B729&lt;&gt;"",IF(FT!C729&lt;&gt;"",FT!C729,F729/$M$3*$M$4),"")</f>
        <v/>
      </c>
      <c r="Y729" s="75" t="str">
        <f t="shared" si="56"/>
        <v/>
      </c>
    </row>
    <row r="730" spans="6:25">
      <c r="F730">
        <f t="shared" si="57"/>
        <v>728</v>
      </c>
      <c r="G730" s="50" t="str">
        <f>IF(FT!A730&lt;&gt;"",FT!A730*10,"")</f>
        <v/>
      </c>
      <c r="H730" s="50" t="str">
        <f>IF(FT!B730&lt;&gt;"",FT!B730*100,"")</f>
        <v/>
      </c>
      <c r="I730" s="50" t="str">
        <f t="shared" si="55"/>
        <v/>
      </c>
      <c r="J730" t="str">
        <f>IF(FT!B730&lt;&gt;"",FT!E730,"")</f>
        <v/>
      </c>
      <c r="K730" t="str">
        <f>IF(FT!B730&lt;&gt;"",IF(FT!C730&lt;&gt;"",FT!C730,F730/$M$3*$M$4),"")</f>
        <v/>
      </c>
      <c r="Y730" s="75" t="str">
        <f t="shared" si="56"/>
        <v/>
      </c>
    </row>
    <row r="731" spans="6:25">
      <c r="F731">
        <f t="shared" si="57"/>
        <v>729</v>
      </c>
      <c r="G731" s="50" t="str">
        <f>IF(FT!A731&lt;&gt;"",FT!A731*10,"")</f>
        <v/>
      </c>
      <c r="H731" s="50" t="str">
        <f>IF(FT!B731&lt;&gt;"",FT!B731*100,"")</f>
        <v/>
      </c>
      <c r="I731" s="50" t="str">
        <f t="shared" si="55"/>
        <v/>
      </c>
      <c r="J731" t="str">
        <f>IF(FT!B731&lt;&gt;"",FT!E731,"")</f>
        <v/>
      </c>
      <c r="K731" t="str">
        <f>IF(FT!B731&lt;&gt;"",IF(FT!C731&lt;&gt;"",FT!C731,F731/$M$3*$M$4),"")</f>
        <v/>
      </c>
      <c r="Y731" s="75" t="str">
        <f t="shared" si="56"/>
        <v/>
      </c>
    </row>
    <row r="732" spans="6:25">
      <c r="F732">
        <f t="shared" si="57"/>
        <v>730</v>
      </c>
      <c r="G732" s="50" t="str">
        <f>IF(FT!A732&lt;&gt;"",FT!A732*10,"")</f>
        <v/>
      </c>
      <c r="H732" s="50" t="str">
        <f>IF(FT!B732&lt;&gt;"",FT!B732*100,"")</f>
        <v/>
      </c>
      <c r="I732" s="50" t="str">
        <f t="shared" si="55"/>
        <v/>
      </c>
      <c r="J732" t="str">
        <f>IF(FT!B732&lt;&gt;"",FT!E732,"")</f>
        <v/>
      </c>
      <c r="K732" t="str">
        <f>IF(FT!B732&lt;&gt;"",IF(FT!C732&lt;&gt;"",FT!C732,F732/$M$3*$M$4),"")</f>
        <v/>
      </c>
      <c r="Y732" s="75" t="str">
        <f t="shared" si="56"/>
        <v/>
      </c>
    </row>
    <row r="733" spans="6:25">
      <c r="F733">
        <f t="shared" si="57"/>
        <v>731</v>
      </c>
      <c r="G733" s="50" t="str">
        <f>IF(FT!A733&lt;&gt;"",FT!A733*10,"")</f>
        <v/>
      </c>
      <c r="H733" s="50" t="str">
        <f>IF(FT!B733&lt;&gt;"",FT!B733*100,"")</f>
        <v/>
      </c>
      <c r="I733" s="50" t="str">
        <f t="shared" si="55"/>
        <v/>
      </c>
      <c r="J733" t="str">
        <f>IF(FT!B733&lt;&gt;"",FT!E733,"")</f>
        <v/>
      </c>
      <c r="K733" t="str">
        <f>IF(FT!B733&lt;&gt;"",IF(FT!C733&lt;&gt;"",FT!C733,F733/$M$3*$M$4),"")</f>
        <v/>
      </c>
      <c r="Y733" s="75" t="str">
        <f t="shared" si="56"/>
        <v/>
      </c>
    </row>
    <row r="734" spans="6:25">
      <c r="F734">
        <f t="shared" si="57"/>
        <v>732</v>
      </c>
      <c r="G734" s="50" t="str">
        <f>IF(FT!A734&lt;&gt;"",FT!A734*10,"")</f>
        <v/>
      </c>
      <c r="H734" s="50" t="str">
        <f>IF(FT!B734&lt;&gt;"",FT!B734*100,"")</f>
        <v/>
      </c>
      <c r="I734" s="50" t="str">
        <f t="shared" si="55"/>
        <v/>
      </c>
      <c r="J734" t="str">
        <f>IF(FT!B734&lt;&gt;"",FT!E734,"")</f>
        <v/>
      </c>
      <c r="K734" t="str">
        <f>IF(FT!B734&lt;&gt;"",IF(FT!C734&lt;&gt;"",FT!C734,F734/$M$3*$M$4),"")</f>
        <v/>
      </c>
      <c r="Y734" s="75" t="str">
        <f t="shared" si="56"/>
        <v/>
      </c>
    </row>
    <row r="735" spans="6:25">
      <c r="F735">
        <f t="shared" si="57"/>
        <v>733</v>
      </c>
      <c r="G735" s="50" t="str">
        <f>IF(FT!A735&lt;&gt;"",FT!A735*10,"")</f>
        <v/>
      </c>
      <c r="H735" s="50" t="str">
        <f>IF(FT!B735&lt;&gt;"",FT!B735*100,"")</f>
        <v/>
      </c>
      <c r="I735" s="50" t="str">
        <f t="shared" si="55"/>
        <v/>
      </c>
      <c r="J735" t="str">
        <f>IF(FT!B735&lt;&gt;"",FT!E735,"")</f>
        <v/>
      </c>
      <c r="K735" t="str">
        <f>IF(FT!B735&lt;&gt;"",IF(FT!C735&lt;&gt;"",FT!C735,F735/$M$3*$M$4),"")</f>
        <v/>
      </c>
      <c r="Y735" s="75" t="str">
        <f t="shared" si="56"/>
        <v/>
      </c>
    </row>
    <row r="736" spans="6:25">
      <c r="F736">
        <f t="shared" si="57"/>
        <v>734</v>
      </c>
      <c r="G736" s="50" t="str">
        <f>IF(FT!A736&lt;&gt;"",FT!A736*10,"")</f>
        <v/>
      </c>
      <c r="H736" s="50" t="str">
        <f>IF(FT!B736&lt;&gt;"",FT!B736*100,"")</f>
        <v/>
      </c>
      <c r="I736" s="50" t="str">
        <f t="shared" si="55"/>
        <v/>
      </c>
      <c r="J736" t="str">
        <f>IF(FT!B736&lt;&gt;"",FT!E736,"")</f>
        <v/>
      </c>
      <c r="K736" t="str">
        <f>IF(FT!B736&lt;&gt;"",IF(FT!C736&lt;&gt;"",FT!C736,F736/$M$3*$M$4),"")</f>
        <v/>
      </c>
      <c r="Y736" s="75" t="str">
        <f t="shared" si="56"/>
        <v/>
      </c>
    </row>
    <row r="737" spans="6:25">
      <c r="F737">
        <f t="shared" si="57"/>
        <v>735</v>
      </c>
      <c r="G737" s="50" t="str">
        <f>IF(FT!A737&lt;&gt;"",FT!A737*10,"")</f>
        <v/>
      </c>
      <c r="H737" s="50" t="str">
        <f>IF(FT!B737&lt;&gt;"",FT!B737*100,"")</f>
        <v/>
      </c>
      <c r="I737" s="50" t="str">
        <f t="shared" si="55"/>
        <v/>
      </c>
      <c r="J737" t="str">
        <f>IF(FT!B737&lt;&gt;"",FT!E737,"")</f>
        <v/>
      </c>
      <c r="K737" t="str">
        <f>IF(FT!B737&lt;&gt;"",IF(FT!C737&lt;&gt;"",FT!C737,F737/$M$3*$M$4),"")</f>
        <v/>
      </c>
      <c r="Y737" s="75" t="str">
        <f t="shared" si="56"/>
        <v/>
      </c>
    </row>
    <row r="738" spans="6:25">
      <c r="F738">
        <f t="shared" si="57"/>
        <v>736</v>
      </c>
      <c r="G738" s="50" t="str">
        <f>IF(FT!A738&lt;&gt;"",FT!A738*10,"")</f>
        <v/>
      </c>
      <c r="H738" s="50" t="str">
        <f>IF(FT!B738&lt;&gt;"",FT!B738*100,"")</f>
        <v/>
      </c>
      <c r="I738" s="50" t="str">
        <f t="shared" si="55"/>
        <v/>
      </c>
      <c r="J738" t="str">
        <f>IF(FT!B738&lt;&gt;"",FT!E738,"")</f>
        <v/>
      </c>
      <c r="K738" t="str">
        <f>IF(FT!B738&lt;&gt;"",IF(FT!C738&lt;&gt;"",FT!C738,F738/$M$3*$M$4),"")</f>
        <v/>
      </c>
      <c r="Y738" s="75" t="str">
        <f t="shared" si="56"/>
        <v/>
      </c>
    </row>
    <row r="739" spans="6:25">
      <c r="F739">
        <f t="shared" si="57"/>
        <v>737</v>
      </c>
      <c r="G739" s="50" t="str">
        <f>IF(FT!A739&lt;&gt;"",FT!A739*10,"")</f>
        <v/>
      </c>
      <c r="H739" s="50" t="str">
        <f>IF(FT!B739&lt;&gt;"",FT!B739*100,"")</f>
        <v/>
      </c>
      <c r="I739" s="50" t="str">
        <f t="shared" si="55"/>
        <v/>
      </c>
      <c r="J739" t="str">
        <f>IF(FT!B739&lt;&gt;"",FT!E739,"")</f>
        <v/>
      </c>
      <c r="K739" t="str">
        <f>IF(FT!B739&lt;&gt;"",IF(FT!C739&lt;&gt;"",FT!C739,F739/$M$3*$M$4),"")</f>
        <v/>
      </c>
      <c r="Y739" s="75" t="str">
        <f t="shared" si="56"/>
        <v/>
      </c>
    </row>
    <row r="740" spans="6:25">
      <c r="F740">
        <f t="shared" si="57"/>
        <v>738</v>
      </c>
      <c r="G740" s="50" t="str">
        <f>IF(FT!A740&lt;&gt;"",FT!A740*10,"")</f>
        <v/>
      </c>
      <c r="H740" s="50" t="str">
        <f>IF(FT!B740&lt;&gt;"",FT!B740*100,"")</f>
        <v/>
      </c>
      <c r="I740" s="50" t="str">
        <f t="shared" si="55"/>
        <v/>
      </c>
      <c r="J740" t="str">
        <f>IF(FT!B740&lt;&gt;"",FT!E740,"")</f>
        <v/>
      </c>
      <c r="K740" t="str">
        <f>IF(FT!B740&lt;&gt;"",IF(FT!C740&lt;&gt;"",FT!C740,F740/$M$3*$M$4),"")</f>
        <v/>
      </c>
      <c r="Y740" s="75" t="str">
        <f t="shared" si="56"/>
        <v/>
      </c>
    </row>
    <row r="741" spans="6:25">
      <c r="F741">
        <f t="shared" si="57"/>
        <v>739</v>
      </c>
      <c r="G741" s="50" t="str">
        <f>IF(FT!A741&lt;&gt;"",FT!A741*10,"")</f>
        <v/>
      </c>
      <c r="H741" s="50" t="str">
        <f>IF(FT!B741&lt;&gt;"",FT!B741*100,"")</f>
        <v/>
      </c>
      <c r="I741" s="50" t="str">
        <f t="shared" si="55"/>
        <v/>
      </c>
      <c r="J741" t="str">
        <f>IF(FT!B741&lt;&gt;"",FT!E741,"")</f>
        <v/>
      </c>
      <c r="K741" t="str">
        <f>IF(FT!B741&lt;&gt;"",IF(FT!C741&lt;&gt;"",FT!C741,F741/$M$3*$M$4),"")</f>
        <v/>
      </c>
      <c r="Y741" s="75" t="str">
        <f t="shared" si="56"/>
        <v/>
      </c>
    </row>
    <row r="742" spans="6:25">
      <c r="F742">
        <f t="shared" si="57"/>
        <v>740</v>
      </c>
      <c r="G742" s="50" t="str">
        <f>IF(FT!A742&lt;&gt;"",FT!A742*10,"")</f>
        <v/>
      </c>
      <c r="H742" s="50" t="str">
        <f>IF(FT!B742&lt;&gt;"",FT!B742*100,"")</f>
        <v/>
      </c>
      <c r="I742" s="50" t="str">
        <f t="shared" si="55"/>
        <v/>
      </c>
      <c r="J742" t="str">
        <f>IF(FT!B742&lt;&gt;"",FT!E742,"")</f>
        <v/>
      </c>
      <c r="K742" t="str">
        <f>IF(FT!B742&lt;&gt;"",IF(FT!C742&lt;&gt;"",FT!C742,F742/$M$3*$M$4),"")</f>
        <v/>
      </c>
      <c r="Y742" s="75" t="str">
        <f t="shared" si="56"/>
        <v/>
      </c>
    </row>
    <row r="743" spans="6:25">
      <c r="F743">
        <f t="shared" si="57"/>
        <v>741</v>
      </c>
      <c r="G743" s="50" t="str">
        <f>IF(FT!A743&lt;&gt;"",FT!A743*10,"")</f>
        <v/>
      </c>
      <c r="H743" s="50" t="str">
        <f>IF(FT!B743&lt;&gt;"",FT!B743*100,"")</f>
        <v/>
      </c>
      <c r="I743" s="50" t="str">
        <f t="shared" si="55"/>
        <v/>
      </c>
      <c r="J743" t="str">
        <f>IF(FT!B743&lt;&gt;"",FT!E743,"")</f>
        <v/>
      </c>
      <c r="K743" t="str">
        <f>IF(FT!B743&lt;&gt;"",IF(FT!C743&lt;&gt;"",FT!C743,F743/$M$3*$M$4),"")</f>
        <v/>
      </c>
      <c r="Y743" s="75" t="str">
        <f t="shared" si="56"/>
        <v/>
      </c>
    </row>
    <row r="744" spans="6:25">
      <c r="F744">
        <f t="shared" si="57"/>
        <v>742</v>
      </c>
      <c r="G744" s="50" t="str">
        <f>IF(FT!A744&lt;&gt;"",FT!A744*10,"")</f>
        <v/>
      </c>
      <c r="H744" s="50" t="str">
        <f>IF(FT!B744&lt;&gt;"",FT!B744*100,"")</f>
        <v/>
      </c>
      <c r="I744" s="50" t="str">
        <f t="shared" si="55"/>
        <v/>
      </c>
      <c r="J744" t="str">
        <f>IF(FT!B744&lt;&gt;"",FT!E744,"")</f>
        <v/>
      </c>
      <c r="K744" t="str">
        <f>IF(FT!B744&lt;&gt;"",IF(FT!C744&lt;&gt;"",FT!C744,F744/$M$3*$M$4),"")</f>
        <v/>
      </c>
      <c r="Y744" s="75" t="str">
        <f t="shared" si="56"/>
        <v/>
      </c>
    </row>
    <row r="745" spans="6:25">
      <c r="F745">
        <f t="shared" si="57"/>
        <v>743</v>
      </c>
      <c r="G745" s="50" t="str">
        <f>IF(FT!A745&lt;&gt;"",FT!A745*10,"")</f>
        <v/>
      </c>
      <c r="H745" s="50" t="str">
        <f>IF(FT!B745&lt;&gt;"",FT!B745*100,"")</f>
        <v/>
      </c>
      <c r="I745" s="50" t="str">
        <f t="shared" si="55"/>
        <v/>
      </c>
      <c r="J745" t="str">
        <f>IF(FT!B745&lt;&gt;"",FT!E745,"")</f>
        <v/>
      </c>
      <c r="K745" t="str">
        <f>IF(FT!B745&lt;&gt;"",IF(FT!C745&lt;&gt;"",FT!C745,F745/$M$3*$M$4),"")</f>
        <v/>
      </c>
      <c r="Y745" s="75" t="str">
        <f t="shared" si="56"/>
        <v/>
      </c>
    </row>
    <row r="746" spans="6:25">
      <c r="F746">
        <f t="shared" si="57"/>
        <v>744</v>
      </c>
      <c r="G746" s="50" t="str">
        <f>IF(FT!A746&lt;&gt;"",FT!A746*10,"")</f>
        <v/>
      </c>
      <c r="H746" s="50" t="str">
        <f>IF(FT!B746&lt;&gt;"",FT!B746*100,"")</f>
        <v/>
      </c>
      <c r="I746" s="50" t="str">
        <f t="shared" si="55"/>
        <v/>
      </c>
      <c r="J746" t="str">
        <f>IF(FT!B746&lt;&gt;"",FT!E746,"")</f>
        <v/>
      </c>
      <c r="K746" t="str">
        <f>IF(FT!B746&lt;&gt;"",IF(FT!C746&lt;&gt;"",FT!C746,F746/$M$3*$M$4),"")</f>
        <v/>
      </c>
      <c r="Y746" s="75" t="str">
        <f t="shared" si="56"/>
        <v/>
      </c>
    </row>
    <row r="747" spans="6:25">
      <c r="F747">
        <f t="shared" si="57"/>
        <v>745</v>
      </c>
      <c r="G747" s="50" t="str">
        <f>IF(FT!A747&lt;&gt;"",FT!A747*10,"")</f>
        <v/>
      </c>
      <c r="H747" s="50" t="str">
        <f>IF(FT!B747&lt;&gt;"",FT!B747*100,"")</f>
        <v/>
      </c>
      <c r="I747" s="50" t="str">
        <f t="shared" si="55"/>
        <v/>
      </c>
      <c r="J747" t="str">
        <f>IF(FT!B747&lt;&gt;"",FT!E747,"")</f>
        <v/>
      </c>
      <c r="K747" t="str">
        <f>IF(FT!B747&lt;&gt;"",IF(FT!C747&lt;&gt;"",FT!C747,F747/$M$3*$M$4),"")</f>
        <v/>
      </c>
      <c r="Y747" s="75" t="str">
        <f t="shared" si="56"/>
        <v/>
      </c>
    </row>
    <row r="748" spans="6:25">
      <c r="F748">
        <f t="shared" si="57"/>
        <v>746</v>
      </c>
      <c r="G748" s="50" t="str">
        <f>IF(FT!A748&lt;&gt;"",FT!A748*10,"")</f>
        <v/>
      </c>
      <c r="H748" s="50" t="str">
        <f>IF(FT!B748&lt;&gt;"",FT!B748*100,"")</f>
        <v/>
      </c>
      <c r="I748" s="50" t="str">
        <f t="shared" si="55"/>
        <v/>
      </c>
      <c r="J748" t="str">
        <f>IF(FT!B748&lt;&gt;"",FT!E748,"")</f>
        <v/>
      </c>
      <c r="K748" t="str">
        <f>IF(FT!B748&lt;&gt;"",IF(FT!C748&lt;&gt;"",FT!C748,F748/$M$3*$M$4),"")</f>
        <v/>
      </c>
      <c r="Y748" s="75" t="str">
        <f t="shared" si="56"/>
        <v/>
      </c>
    </row>
    <row r="749" spans="6:25">
      <c r="F749">
        <f t="shared" si="57"/>
        <v>747</v>
      </c>
      <c r="G749" s="50" t="str">
        <f>IF(FT!A749&lt;&gt;"",FT!A749*10,"")</f>
        <v/>
      </c>
      <c r="H749" s="50" t="str">
        <f>IF(FT!B749&lt;&gt;"",FT!B749*100,"")</f>
        <v/>
      </c>
      <c r="I749" s="50" t="str">
        <f t="shared" si="55"/>
        <v/>
      </c>
      <c r="J749" t="str">
        <f>IF(FT!B749&lt;&gt;"",FT!E749,"")</f>
        <v/>
      </c>
      <c r="K749" t="str">
        <f>IF(FT!B749&lt;&gt;"",IF(FT!C749&lt;&gt;"",FT!C749,F749/$M$3*$M$4),"")</f>
        <v/>
      </c>
      <c r="Y749" s="75" t="str">
        <f t="shared" si="56"/>
        <v/>
      </c>
    </row>
    <row r="750" spans="6:25">
      <c r="F750">
        <f t="shared" si="57"/>
        <v>748</v>
      </c>
      <c r="G750" s="50" t="str">
        <f>IF(FT!A750&lt;&gt;"",FT!A750*10,"")</f>
        <v/>
      </c>
      <c r="H750" s="50" t="str">
        <f>IF(FT!B750&lt;&gt;"",FT!B750*100,"")</f>
        <v/>
      </c>
      <c r="I750" s="50" t="str">
        <f t="shared" si="55"/>
        <v/>
      </c>
      <c r="J750" t="str">
        <f>IF(FT!B750&lt;&gt;"",FT!E750,"")</f>
        <v/>
      </c>
      <c r="K750" t="str">
        <f>IF(FT!B750&lt;&gt;"",IF(FT!C750&lt;&gt;"",FT!C750,F750/$M$3*$M$4),"")</f>
        <v/>
      </c>
      <c r="Y750" s="75" t="str">
        <f t="shared" si="56"/>
        <v/>
      </c>
    </row>
    <row r="751" spans="6:25">
      <c r="F751">
        <f t="shared" si="57"/>
        <v>749</v>
      </c>
      <c r="G751" s="50" t="str">
        <f>IF(FT!A751&lt;&gt;"",FT!A751*10,"")</f>
        <v/>
      </c>
      <c r="H751" s="50" t="str">
        <f>IF(FT!B751&lt;&gt;"",FT!B751*100,"")</f>
        <v/>
      </c>
      <c r="I751" s="50" t="str">
        <f t="shared" si="55"/>
        <v/>
      </c>
      <c r="J751" t="str">
        <f>IF(FT!B751&lt;&gt;"",FT!E751,"")</f>
        <v/>
      </c>
      <c r="K751" t="str">
        <f>IF(FT!B751&lt;&gt;"",IF(FT!C751&lt;&gt;"",FT!C751,F751/$M$3*$M$4),"")</f>
        <v/>
      </c>
      <c r="Y751" s="75" t="str">
        <f t="shared" si="56"/>
        <v/>
      </c>
    </row>
    <row r="752" spans="6:25">
      <c r="F752">
        <f t="shared" si="57"/>
        <v>750</v>
      </c>
      <c r="G752" s="50" t="str">
        <f>IF(FT!A752&lt;&gt;"",FT!A752*10,"")</f>
        <v/>
      </c>
      <c r="H752" s="50" t="str">
        <f>IF(FT!B752&lt;&gt;"",FT!B752*100,"")</f>
        <v/>
      </c>
      <c r="I752" s="50" t="str">
        <f t="shared" si="55"/>
        <v/>
      </c>
      <c r="J752" t="str">
        <f>IF(FT!B752&lt;&gt;"",FT!E752,"")</f>
        <v/>
      </c>
      <c r="K752" t="str">
        <f>IF(FT!B752&lt;&gt;"",IF(FT!C752&lt;&gt;"",FT!C752,F752/$M$3*$M$4),"")</f>
        <v/>
      </c>
      <c r="Y752" s="75" t="str">
        <f t="shared" si="56"/>
        <v/>
      </c>
    </row>
    <row r="753" spans="6:25">
      <c r="F753">
        <f t="shared" si="57"/>
        <v>751</v>
      </c>
      <c r="G753" s="50" t="str">
        <f>IF(FT!A753&lt;&gt;"",FT!A753*10,"")</f>
        <v/>
      </c>
      <c r="H753" s="50" t="str">
        <f>IF(FT!B753&lt;&gt;"",FT!B753*100,"")</f>
        <v/>
      </c>
      <c r="I753" s="50" t="str">
        <f t="shared" si="55"/>
        <v/>
      </c>
      <c r="J753" t="str">
        <f>IF(FT!B753&lt;&gt;"",FT!E753,"")</f>
        <v/>
      </c>
      <c r="K753" t="str">
        <f>IF(FT!B753&lt;&gt;"",IF(FT!C753&lt;&gt;"",FT!C753,F753/$M$3*$M$4),"")</f>
        <v/>
      </c>
      <c r="Y753" s="75" t="str">
        <f t="shared" si="56"/>
        <v/>
      </c>
    </row>
    <row r="754" spans="6:25">
      <c r="F754">
        <f t="shared" si="57"/>
        <v>752</v>
      </c>
      <c r="G754" s="50" t="str">
        <f>IF(FT!A754&lt;&gt;"",FT!A754*10,"")</f>
        <v/>
      </c>
      <c r="H754" s="50" t="str">
        <f>IF(FT!B754&lt;&gt;"",FT!B754*100,"")</f>
        <v/>
      </c>
      <c r="I754" s="50" t="str">
        <f t="shared" si="55"/>
        <v/>
      </c>
      <c r="J754" t="str">
        <f>IF(FT!B754&lt;&gt;"",FT!E754,"")</f>
        <v/>
      </c>
      <c r="K754" t="str">
        <f>IF(FT!B754&lt;&gt;"",IF(FT!C754&lt;&gt;"",FT!C754,F754/$M$3*$M$4),"")</f>
        <v/>
      </c>
      <c r="Y754" s="75" t="str">
        <f t="shared" si="56"/>
        <v/>
      </c>
    </row>
    <row r="755" spans="6:25">
      <c r="F755">
        <f t="shared" si="57"/>
        <v>753</v>
      </c>
      <c r="G755" s="50" t="str">
        <f>IF(FT!A755&lt;&gt;"",FT!A755*10,"")</f>
        <v/>
      </c>
      <c r="H755" s="50" t="str">
        <f>IF(FT!B755&lt;&gt;"",FT!B755*100,"")</f>
        <v/>
      </c>
      <c r="I755" s="50" t="str">
        <f t="shared" si="55"/>
        <v/>
      </c>
      <c r="J755" t="str">
        <f>IF(FT!B755&lt;&gt;"",FT!E755,"")</f>
        <v/>
      </c>
      <c r="K755" t="str">
        <f>IF(FT!B755&lt;&gt;"",IF(FT!C755&lt;&gt;"",FT!C755,F755/$M$3*$M$4),"")</f>
        <v/>
      </c>
      <c r="Y755" s="75" t="str">
        <f t="shared" si="56"/>
        <v/>
      </c>
    </row>
    <row r="756" spans="6:25">
      <c r="F756">
        <f t="shared" si="57"/>
        <v>754</v>
      </c>
      <c r="G756" s="50" t="str">
        <f>IF(FT!A756&lt;&gt;"",FT!A756*10,"")</f>
        <v/>
      </c>
      <c r="H756" s="50" t="str">
        <f>IF(FT!B756&lt;&gt;"",FT!B756*100,"")</f>
        <v/>
      </c>
      <c r="I756" s="50" t="str">
        <f t="shared" si="55"/>
        <v/>
      </c>
      <c r="J756" t="str">
        <f>IF(FT!B756&lt;&gt;"",FT!E756,"")</f>
        <v/>
      </c>
      <c r="K756" t="str">
        <f>IF(FT!B756&lt;&gt;"",IF(FT!C756&lt;&gt;"",FT!C756,F756/$M$3*$M$4),"")</f>
        <v/>
      </c>
      <c r="Y756" s="75" t="str">
        <f t="shared" si="56"/>
        <v/>
      </c>
    </row>
    <row r="757" spans="6:25">
      <c r="F757">
        <f t="shared" si="57"/>
        <v>755</v>
      </c>
      <c r="G757" s="50" t="str">
        <f>IF(FT!A757&lt;&gt;"",FT!A757*10,"")</f>
        <v/>
      </c>
      <c r="H757" s="50" t="str">
        <f>IF(FT!B757&lt;&gt;"",FT!B757*100,"")</f>
        <v/>
      </c>
      <c r="I757" s="50" t="str">
        <f t="shared" si="55"/>
        <v/>
      </c>
      <c r="J757" t="str">
        <f>IF(FT!B757&lt;&gt;"",FT!E757,"")</f>
        <v/>
      </c>
      <c r="K757" t="str">
        <f>IF(FT!B757&lt;&gt;"",IF(FT!C757&lt;&gt;"",FT!C757,F757/$M$3*$M$4),"")</f>
        <v/>
      </c>
      <c r="Y757" s="75" t="str">
        <f t="shared" si="56"/>
        <v/>
      </c>
    </row>
    <row r="758" spans="6:25">
      <c r="F758">
        <f t="shared" si="57"/>
        <v>756</v>
      </c>
      <c r="G758" s="50" t="str">
        <f>IF(FT!A758&lt;&gt;"",FT!A758*10,"")</f>
        <v/>
      </c>
      <c r="H758" s="50" t="str">
        <f>IF(FT!B758&lt;&gt;"",FT!B758*100,"")</f>
        <v/>
      </c>
      <c r="I758" s="50" t="str">
        <f t="shared" si="55"/>
        <v/>
      </c>
      <c r="J758" t="str">
        <f>IF(FT!B758&lt;&gt;"",FT!E758,"")</f>
        <v/>
      </c>
      <c r="K758" t="str">
        <f>IF(FT!B758&lt;&gt;"",IF(FT!C758&lt;&gt;"",FT!C758,F758/$M$3*$M$4),"")</f>
        <v/>
      </c>
      <c r="Y758" s="75" t="str">
        <f t="shared" si="56"/>
        <v/>
      </c>
    </row>
    <row r="759" spans="6:25">
      <c r="F759">
        <f t="shared" si="57"/>
        <v>757</v>
      </c>
      <c r="G759" s="50" t="str">
        <f>IF(FT!A759&lt;&gt;"",FT!A759*10,"")</f>
        <v/>
      </c>
      <c r="H759" s="50" t="str">
        <f>IF(FT!B759&lt;&gt;"",FT!B759*100,"")</f>
        <v/>
      </c>
      <c r="I759" s="50" t="str">
        <f t="shared" si="55"/>
        <v/>
      </c>
      <c r="J759" t="str">
        <f>IF(FT!B759&lt;&gt;"",FT!E759,"")</f>
        <v/>
      </c>
      <c r="K759" t="str">
        <f>IF(FT!B759&lt;&gt;"",IF(FT!C759&lt;&gt;"",FT!C759,F759/$M$3*$M$4),"")</f>
        <v/>
      </c>
      <c r="Y759" s="75" t="str">
        <f t="shared" si="56"/>
        <v/>
      </c>
    </row>
    <row r="760" spans="6:25">
      <c r="F760">
        <f t="shared" si="57"/>
        <v>758</v>
      </c>
      <c r="G760" s="50" t="str">
        <f>IF(FT!A760&lt;&gt;"",FT!A760*10,"")</f>
        <v/>
      </c>
      <c r="H760" s="50" t="str">
        <f>IF(FT!B760&lt;&gt;"",FT!B760*100,"")</f>
        <v/>
      </c>
      <c r="I760" s="50" t="str">
        <f t="shared" si="55"/>
        <v/>
      </c>
      <c r="J760" t="str">
        <f>IF(FT!B760&lt;&gt;"",FT!E760,"")</f>
        <v/>
      </c>
      <c r="K760" t="str">
        <f>IF(FT!B760&lt;&gt;"",IF(FT!C760&lt;&gt;"",FT!C760,F760/$M$3*$M$4),"")</f>
        <v/>
      </c>
      <c r="Y760" s="75" t="str">
        <f t="shared" si="56"/>
        <v/>
      </c>
    </row>
    <row r="761" spans="6:25">
      <c r="F761">
        <f t="shared" si="57"/>
        <v>759</v>
      </c>
      <c r="G761" s="50" t="str">
        <f>IF(FT!A761&lt;&gt;"",FT!A761*10,"")</f>
        <v/>
      </c>
      <c r="H761" s="50" t="str">
        <f>IF(FT!B761&lt;&gt;"",FT!B761*100,"")</f>
        <v/>
      </c>
      <c r="I761" s="50" t="str">
        <f t="shared" si="55"/>
        <v/>
      </c>
      <c r="J761" t="str">
        <f>IF(FT!B761&lt;&gt;"",FT!E761,"")</f>
        <v/>
      </c>
      <c r="K761" t="str">
        <f>IF(FT!B761&lt;&gt;"",IF(FT!C761&lt;&gt;"",FT!C761,F761/$M$3*$M$4),"")</f>
        <v/>
      </c>
      <c r="Y761" s="75" t="str">
        <f t="shared" si="56"/>
        <v/>
      </c>
    </row>
    <row r="762" spans="6:25">
      <c r="F762">
        <f t="shared" si="57"/>
        <v>760</v>
      </c>
      <c r="G762" s="50" t="str">
        <f>IF(FT!A762&lt;&gt;"",FT!A762*10,"")</f>
        <v/>
      </c>
      <c r="H762" s="50" t="str">
        <f>IF(FT!B762&lt;&gt;"",FT!B762*100,"")</f>
        <v/>
      </c>
      <c r="I762" s="50" t="str">
        <f t="shared" si="55"/>
        <v/>
      </c>
      <c r="J762" t="str">
        <f>IF(FT!B762&lt;&gt;"",FT!E762,"")</f>
        <v/>
      </c>
      <c r="K762" t="str">
        <f>IF(FT!B762&lt;&gt;"",IF(FT!C762&lt;&gt;"",FT!C762,F762/$M$3*$M$4),"")</f>
        <v/>
      </c>
      <c r="Y762" s="75" t="str">
        <f t="shared" si="56"/>
        <v/>
      </c>
    </row>
    <row r="763" spans="6:25">
      <c r="F763">
        <f t="shared" si="57"/>
        <v>761</v>
      </c>
      <c r="G763" s="50" t="str">
        <f>IF(FT!A763&lt;&gt;"",FT!A763*10,"")</f>
        <v/>
      </c>
      <c r="H763" s="50" t="str">
        <f>IF(FT!B763&lt;&gt;"",FT!B763*100,"")</f>
        <v/>
      </c>
      <c r="I763" s="50" t="str">
        <f t="shared" si="55"/>
        <v/>
      </c>
      <c r="J763" t="str">
        <f>IF(FT!B763&lt;&gt;"",FT!E763,"")</f>
        <v/>
      </c>
      <c r="K763" t="str">
        <f>IF(FT!B763&lt;&gt;"",IF(FT!C763&lt;&gt;"",FT!C763,F763/$M$3*$M$4),"")</f>
        <v/>
      </c>
      <c r="Y763" s="75" t="str">
        <f t="shared" si="56"/>
        <v/>
      </c>
    </row>
    <row r="764" spans="6:25">
      <c r="F764">
        <f t="shared" si="57"/>
        <v>762</v>
      </c>
      <c r="G764" s="50" t="str">
        <f>IF(FT!A764&lt;&gt;"",FT!A764*10,"")</f>
        <v/>
      </c>
      <c r="H764" s="50" t="str">
        <f>IF(FT!B764&lt;&gt;"",FT!B764*100,"")</f>
        <v/>
      </c>
      <c r="I764" s="50" t="str">
        <f t="shared" si="55"/>
        <v/>
      </c>
      <c r="J764" t="str">
        <f>IF(FT!B764&lt;&gt;"",FT!E764,"")</f>
        <v/>
      </c>
      <c r="K764" t="str">
        <f>IF(FT!B764&lt;&gt;"",IF(FT!C764&lt;&gt;"",FT!C764,F764/$M$3*$M$4),"")</f>
        <v/>
      </c>
      <c r="Y764" s="75" t="str">
        <f t="shared" si="56"/>
        <v/>
      </c>
    </row>
    <row r="765" spans="6:25">
      <c r="F765">
        <f t="shared" si="57"/>
        <v>763</v>
      </c>
      <c r="G765" s="50" t="str">
        <f>IF(FT!A765&lt;&gt;"",FT!A765*10,"")</f>
        <v/>
      </c>
      <c r="H765" s="50" t="str">
        <f>IF(FT!B765&lt;&gt;"",FT!B765*100,"")</f>
        <v/>
      </c>
      <c r="I765" s="50" t="str">
        <f t="shared" si="55"/>
        <v/>
      </c>
      <c r="J765" t="str">
        <f>IF(FT!B765&lt;&gt;"",FT!E765,"")</f>
        <v/>
      </c>
      <c r="K765" t="str">
        <f>IF(FT!B765&lt;&gt;"",IF(FT!C765&lt;&gt;"",FT!C765,F765/$M$3*$M$4),"")</f>
        <v/>
      </c>
      <c r="Y765" s="75" t="str">
        <f t="shared" si="56"/>
        <v/>
      </c>
    </row>
    <row r="766" spans="6:25">
      <c r="F766">
        <f t="shared" si="57"/>
        <v>764</v>
      </c>
      <c r="G766" s="50" t="str">
        <f>IF(FT!A766&lt;&gt;"",FT!A766*10,"")</f>
        <v/>
      </c>
      <c r="H766" s="50" t="str">
        <f>IF(FT!B766&lt;&gt;"",FT!B766*100,"")</f>
        <v/>
      </c>
      <c r="I766" s="50" t="str">
        <f t="shared" si="55"/>
        <v/>
      </c>
      <c r="J766" t="str">
        <f>IF(FT!B766&lt;&gt;"",FT!E766,"")</f>
        <v/>
      </c>
      <c r="K766" t="str">
        <f>IF(FT!B766&lt;&gt;"",IF(FT!C766&lt;&gt;"",FT!C766,F766/$M$3*$M$4),"")</f>
        <v/>
      </c>
      <c r="Y766" s="75" t="str">
        <f t="shared" si="56"/>
        <v/>
      </c>
    </row>
    <row r="767" spans="6:25">
      <c r="F767">
        <f t="shared" si="57"/>
        <v>765</v>
      </c>
      <c r="G767" s="50" t="str">
        <f>IF(FT!A767&lt;&gt;"",FT!A767*10,"")</f>
        <v/>
      </c>
      <c r="H767" s="50" t="str">
        <f>IF(FT!B767&lt;&gt;"",FT!B767*100,"")</f>
        <v/>
      </c>
      <c r="I767" s="50" t="str">
        <f t="shared" si="55"/>
        <v/>
      </c>
      <c r="J767" t="str">
        <f>IF(FT!B767&lt;&gt;"",FT!E767,"")</f>
        <v/>
      </c>
      <c r="K767" t="str">
        <f>IF(FT!B767&lt;&gt;"",IF(FT!C767&lt;&gt;"",FT!C767,F767/$M$3*$M$4),"")</f>
        <v/>
      </c>
      <c r="Y767" s="75" t="str">
        <f t="shared" si="56"/>
        <v/>
      </c>
    </row>
    <row r="768" spans="6:25">
      <c r="F768">
        <f t="shared" si="57"/>
        <v>766</v>
      </c>
      <c r="G768" s="50" t="str">
        <f>IF(FT!A768&lt;&gt;"",FT!A768*10,"")</f>
        <v/>
      </c>
      <c r="H768" s="50" t="str">
        <f>IF(FT!B768&lt;&gt;"",FT!B768*100,"")</f>
        <v/>
      </c>
      <c r="I768" s="50" t="str">
        <f t="shared" si="55"/>
        <v/>
      </c>
      <c r="J768" t="str">
        <f>IF(FT!B768&lt;&gt;"",FT!E768,"")</f>
        <v/>
      </c>
      <c r="K768" t="str">
        <f>IF(FT!B768&lt;&gt;"",IF(FT!C768&lt;&gt;"",FT!C768,F768/$M$3*$M$4),"")</f>
        <v/>
      </c>
      <c r="Y768" s="75" t="str">
        <f t="shared" si="56"/>
        <v/>
      </c>
    </row>
    <row r="769" spans="6:25">
      <c r="F769">
        <f t="shared" si="57"/>
        <v>767</v>
      </c>
      <c r="G769" s="50" t="str">
        <f>IF(FT!A769&lt;&gt;"",FT!A769*10,"")</f>
        <v/>
      </c>
      <c r="H769" s="50" t="str">
        <f>IF(FT!B769&lt;&gt;"",FT!B769*100,"")</f>
        <v/>
      </c>
      <c r="I769" s="50" t="str">
        <f t="shared" si="55"/>
        <v/>
      </c>
      <c r="J769" t="str">
        <f>IF(FT!B769&lt;&gt;"",FT!E769,"")</f>
        <v/>
      </c>
      <c r="K769" t="str">
        <f>IF(FT!B769&lt;&gt;"",IF(FT!C769&lt;&gt;"",FT!C769,F769/$M$3*$M$4),"")</f>
        <v/>
      </c>
      <c r="Y769" s="75" t="str">
        <f t="shared" si="56"/>
        <v/>
      </c>
    </row>
    <row r="770" spans="6:25">
      <c r="F770">
        <f t="shared" si="57"/>
        <v>768</v>
      </c>
      <c r="G770" s="50" t="str">
        <f>IF(FT!A770&lt;&gt;"",FT!A770*10,"")</f>
        <v/>
      </c>
      <c r="H770" s="50" t="str">
        <f>IF(FT!B770&lt;&gt;"",FT!B770*100,"")</f>
        <v/>
      </c>
      <c r="I770" s="50" t="str">
        <f t="shared" si="55"/>
        <v/>
      </c>
      <c r="J770" t="str">
        <f>IF(FT!B770&lt;&gt;"",FT!E770,"")</f>
        <v/>
      </c>
      <c r="K770" t="str">
        <f>IF(FT!B770&lt;&gt;"",IF(FT!C770&lt;&gt;"",FT!C770,F770/$M$3*$M$4),"")</f>
        <v/>
      </c>
      <c r="Y770" s="75" t="str">
        <f t="shared" si="56"/>
        <v/>
      </c>
    </row>
    <row r="771" spans="6:25">
      <c r="F771">
        <f t="shared" si="57"/>
        <v>769</v>
      </c>
      <c r="G771" s="50" t="str">
        <f>IF(FT!A771&lt;&gt;"",FT!A771*10,"")</f>
        <v/>
      </c>
      <c r="H771" s="50" t="str">
        <f>IF(FT!B771&lt;&gt;"",FT!B771*100,"")</f>
        <v/>
      </c>
      <c r="I771" s="50" t="str">
        <f t="shared" ref="I771:I834" si="58">(IF(G771&lt;&gt;"",1,""))</f>
        <v/>
      </c>
      <c r="J771" t="str">
        <f>IF(FT!B771&lt;&gt;"",FT!E771,"")</f>
        <v/>
      </c>
      <c r="K771" t="str">
        <f>IF(FT!B771&lt;&gt;"",IF(FT!C771&lt;&gt;"",FT!C771,F771/$M$3*$M$4),"")</f>
        <v/>
      </c>
      <c r="Y771" s="75" t="str">
        <f t="shared" ref="Y771:Y834" si="59">IF(I771=1,H771/G771,"")</f>
        <v/>
      </c>
    </row>
    <row r="772" spans="6:25">
      <c r="F772">
        <f t="shared" ref="F772:F835" si="60">F771+1</f>
        <v>770</v>
      </c>
      <c r="G772" s="50" t="str">
        <f>IF(FT!A772&lt;&gt;"",FT!A772*10,"")</f>
        <v/>
      </c>
      <c r="H772" s="50" t="str">
        <f>IF(FT!B772&lt;&gt;"",FT!B772*100,"")</f>
        <v/>
      </c>
      <c r="I772" s="50" t="str">
        <f t="shared" si="58"/>
        <v/>
      </c>
      <c r="J772" t="str">
        <f>IF(FT!B772&lt;&gt;"",FT!E772,"")</f>
        <v/>
      </c>
      <c r="K772" t="str">
        <f>IF(FT!B772&lt;&gt;"",IF(FT!C772&lt;&gt;"",FT!C772,F772/$M$3*$M$4),"")</f>
        <v/>
      </c>
      <c r="Y772" s="75" t="str">
        <f t="shared" si="59"/>
        <v/>
      </c>
    </row>
    <row r="773" spans="6:25">
      <c r="F773">
        <f t="shared" si="60"/>
        <v>771</v>
      </c>
      <c r="G773" s="50" t="str">
        <f>IF(FT!A773&lt;&gt;"",FT!A773*10,"")</f>
        <v/>
      </c>
      <c r="H773" s="50" t="str">
        <f>IF(FT!B773&lt;&gt;"",FT!B773*100,"")</f>
        <v/>
      </c>
      <c r="I773" s="50" t="str">
        <f t="shared" si="58"/>
        <v/>
      </c>
      <c r="J773" t="str">
        <f>IF(FT!B773&lt;&gt;"",FT!E773,"")</f>
        <v/>
      </c>
      <c r="K773" t="str">
        <f>IF(FT!B773&lt;&gt;"",IF(FT!C773&lt;&gt;"",FT!C773,F773/$M$3*$M$4),"")</f>
        <v/>
      </c>
      <c r="Y773" s="75" t="str">
        <f t="shared" si="59"/>
        <v/>
      </c>
    </row>
    <row r="774" spans="6:25">
      <c r="F774">
        <f t="shared" si="60"/>
        <v>772</v>
      </c>
      <c r="G774" s="50" t="str">
        <f>IF(FT!A774&lt;&gt;"",FT!A774*10,"")</f>
        <v/>
      </c>
      <c r="H774" s="50" t="str">
        <f>IF(FT!B774&lt;&gt;"",FT!B774*100,"")</f>
        <v/>
      </c>
      <c r="I774" s="50" t="str">
        <f t="shared" si="58"/>
        <v/>
      </c>
      <c r="J774" t="str">
        <f>IF(FT!B774&lt;&gt;"",FT!E774,"")</f>
        <v/>
      </c>
      <c r="K774" t="str">
        <f>IF(FT!B774&lt;&gt;"",IF(FT!C774&lt;&gt;"",FT!C774,F774/$M$3*$M$4),"")</f>
        <v/>
      </c>
      <c r="Y774" s="75" t="str">
        <f t="shared" si="59"/>
        <v/>
      </c>
    </row>
    <row r="775" spans="6:25">
      <c r="F775">
        <f t="shared" si="60"/>
        <v>773</v>
      </c>
      <c r="G775" s="50" t="str">
        <f>IF(FT!A775&lt;&gt;"",FT!A775*10,"")</f>
        <v/>
      </c>
      <c r="H775" s="50" t="str">
        <f>IF(FT!B775&lt;&gt;"",FT!B775*100,"")</f>
        <v/>
      </c>
      <c r="I775" s="50" t="str">
        <f t="shared" si="58"/>
        <v/>
      </c>
      <c r="J775" t="str">
        <f>IF(FT!B775&lt;&gt;"",FT!E775,"")</f>
        <v/>
      </c>
      <c r="K775" t="str">
        <f>IF(FT!B775&lt;&gt;"",IF(FT!C775&lt;&gt;"",FT!C775,F775/$M$3*$M$4),"")</f>
        <v/>
      </c>
      <c r="Y775" s="75" t="str">
        <f t="shared" si="59"/>
        <v/>
      </c>
    </row>
    <row r="776" spans="6:25">
      <c r="F776">
        <f t="shared" si="60"/>
        <v>774</v>
      </c>
      <c r="G776" s="50" t="str">
        <f>IF(FT!A776&lt;&gt;"",FT!A776*10,"")</f>
        <v/>
      </c>
      <c r="H776" s="50" t="str">
        <f>IF(FT!B776&lt;&gt;"",FT!B776*100,"")</f>
        <v/>
      </c>
      <c r="I776" s="50" t="str">
        <f t="shared" si="58"/>
        <v/>
      </c>
      <c r="J776" t="str">
        <f>IF(FT!B776&lt;&gt;"",FT!E776,"")</f>
        <v/>
      </c>
      <c r="K776" t="str">
        <f>IF(FT!B776&lt;&gt;"",IF(FT!C776&lt;&gt;"",FT!C776,F776/$M$3*$M$4),"")</f>
        <v/>
      </c>
      <c r="Y776" s="75" t="str">
        <f t="shared" si="59"/>
        <v/>
      </c>
    </row>
    <row r="777" spans="6:25">
      <c r="F777">
        <f t="shared" si="60"/>
        <v>775</v>
      </c>
      <c r="G777" s="50" t="str">
        <f>IF(FT!A777&lt;&gt;"",FT!A777*10,"")</f>
        <v/>
      </c>
      <c r="H777" s="50" t="str">
        <f>IF(FT!B777&lt;&gt;"",FT!B777*100,"")</f>
        <v/>
      </c>
      <c r="I777" s="50" t="str">
        <f t="shared" si="58"/>
        <v/>
      </c>
      <c r="J777" t="str">
        <f>IF(FT!B777&lt;&gt;"",FT!E777,"")</f>
        <v/>
      </c>
      <c r="K777" t="str">
        <f>IF(FT!B777&lt;&gt;"",IF(FT!C777&lt;&gt;"",FT!C777,F777/$M$3*$M$4),"")</f>
        <v/>
      </c>
      <c r="Y777" s="75" t="str">
        <f t="shared" si="59"/>
        <v/>
      </c>
    </row>
    <row r="778" spans="6:25">
      <c r="F778">
        <f t="shared" si="60"/>
        <v>776</v>
      </c>
      <c r="G778" s="50" t="str">
        <f>IF(FT!A778&lt;&gt;"",FT!A778*10,"")</f>
        <v/>
      </c>
      <c r="H778" s="50" t="str">
        <f>IF(FT!B778&lt;&gt;"",FT!B778*100,"")</f>
        <v/>
      </c>
      <c r="I778" s="50" t="str">
        <f t="shared" si="58"/>
        <v/>
      </c>
      <c r="J778" t="str">
        <f>IF(FT!B778&lt;&gt;"",FT!E778,"")</f>
        <v/>
      </c>
      <c r="K778" t="str">
        <f>IF(FT!B778&lt;&gt;"",IF(FT!C778&lt;&gt;"",FT!C778,F778/$M$3*$M$4),"")</f>
        <v/>
      </c>
      <c r="Y778" s="75" t="str">
        <f t="shared" si="59"/>
        <v/>
      </c>
    </row>
    <row r="779" spans="6:25">
      <c r="F779">
        <f t="shared" si="60"/>
        <v>777</v>
      </c>
      <c r="G779" s="50" t="str">
        <f>IF(FT!A779&lt;&gt;"",FT!A779*10,"")</f>
        <v/>
      </c>
      <c r="H779" s="50" t="str">
        <f>IF(FT!B779&lt;&gt;"",FT!B779*100,"")</f>
        <v/>
      </c>
      <c r="I779" s="50" t="str">
        <f t="shared" si="58"/>
        <v/>
      </c>
      <c r="J779" t="str">
        <f>IF(FT!B779&lt;&gt;"",FT!E779,"")</f>
        <v/>
      </c>
      <c r="K779" t="str">
        <f>IF(FT!B779&lt;&gt;"",IF(FT!C779&lt;&gt;"",FT!C779,F779/$M$3*$M$4),"")</f>
        <v/>
      </c>
      <c r="Y779" s="75" t="str">
        <f t="shared" si="59"/>
        <v/>
      </c>
    </row>
    <row r="780" spans="6:25">
      <c r="F780">
        <f t="shared" si="60"/>
        <v>778</v>
      </c>
      <c r="G780" s="50" t="str">
        <f>IF(FT!A780&lt;&gt;"",FT!A780*10,"")</f>
        <v/>
      </c>
      <c r="H780" s="50" t="str">
        <f>IF(FT!B780&lt;&gt;"",FT!B780*100,"")</f>
        <v/>
      </c>
      <c r="I780" s="50" t="str">
        <f t="shared" si="58"/>
        <v/>
      </c>
      <c r="J780" t="str">
        <f>IF(FT!B780&lt;&gt;"",FT!E780,"")</f>
        <v/>
      </c>
      <c r="K780" t="str">
        <f>IF(FT!B780&lt;&gt;"",IF(FT!C780&lt;&gt;"",FT!C780,F780/$M$3*$M$4),"")</f>
        <v/>
      </c>
      <c r="Y780" s="75" t="str">
        <f t="shared" si="59"/>
        <v/>
      </c>
    </row>
    <row r="781" spans="6:25">
      <c r="F781">
        <f t="shared" si="60"/>
        <v>779</v>
      </c>
      <c r="G781" s="50" t="str">
        <f>IF(FT!A781&lt;&gt;"",FT!A781*10,"")</f>
        <v/>
      </c>
      <c r="H781" s="50" t="str">
        <f>IF(FT!B781&lt;&gt;"",FT!B781*100,"")</f>
        <v/>
      </c>
      <c r="I781" s="50" t="str">
        <f t="shared" si="58"/>
        <v/>
      </c>
      <c r="J781" t="str">
        <f>IF(FT!B781&lt;&gt;"",FT!E781,"")</f>
        <v/>
      </c>
      <c r="K781" t="str">
        <f>IF(FT!B781&lt;&gt;"",IF(FT!C781&lt;&gt;"",FT!C781,F781/$M$3*$M$4),"")</f>
        <v/>
      </c>
      <c r="Y781" s="75" t="str">
        <f t="shared" si="59"/>
        <v/>
      </c>
    </row>
    <row r="782" spans="6:25">
      <c r="F782">
        <f t="shared" si="60"/>
        <v>780</v>
      </c>
      <c r="G782" s="50" t="str">
        <f>IF(FT!A782&lt;&gt;"",FT!A782*10,"")</f>
        <v/>
      </c>
      <c r="H782" s="50" t="str">
        <f>IF(FT!B782&lt;&gt;"",FT!B782*100,"")</f>
        <v/>
      </c>
      <c r="I782" s="50" t="str">
        <f t="shared" si="58"/>
        <v/>
      </c>
      <c r="J782" t="str">
        <f>IF(FT!B782&lt;&gt;"",FT!E782,"")</f>
        <v/>
      </c>
      <c r="K782" t="str">
        <f>IF(FT!B782&lt;&gt;"",IF(FT!C782&lt;&gt;"",FT!C782,F782/$M$3*$M$4),"")</f>
        <v/>
      </c>
      <c r="Y782" s="75" t="str">
        <f t="shared" si="59"/>
        <v/>
      </c>
    </row>
    <row r="783" spans="6:25">
      <c r="F783">
        <f t="shared" si="60"/>
        <v>781</v>
      </c>
      <c r="G783" s="50" t="str">
        <f>IF(FT!A783&lt;&gt;"",FT!A783*10,"")</f>
        <v/>
      </c>
      <c r="H783" s="50" t="str">
        <f>IF(FT!B783&lt;&gt;"",FT!B783*100,"")</f>
        <v/>
      </c>
      <c r="I783" s="50" t="str">
        <f t="shared" si="58"/>
        <v/>
      </c>
      <c r="J783" t="str">
        <f>IF(FT!B783&lt;&gt;"",FT!E783,"")</f>
        <v/>
      </c>
      <c r="K783" t="str">
        <f>IF(FT!B783&lt;&gt;"",IF(FT!C783&lt;&gt;"",FT!C783,F783/$M$3*$M$4),"")</f>
        <v/>
      </c>
      <c r="Y783" s="75" t="str">
        <f t="shared" si="59"/>
        <v/>
      </c>
    </row>
    <row r="784" spans="6:25">
      <c r="F784">
        <f t="shared" si="60"/>
        <v>782</v>
      </c>
      <c r="G784" s="50" t="str">
        <f>IF(FT!A784&lt;&gt;"",FT!A784*10,"")</f>
        <v/>
      </c>
      <c r="H784" s="50" t="str">
        <f>IF(FT!B784&lt;&gt;"",FT!B784*100,"")</f>
        <v/>
      </c>
      <c r="I784" s="50" t="str">
        <f t="shared" si="58"/>
        <v/>
      </c>
      <c r="J784" t="str">
        <f>IF(FT!B784&lt;&gt;"",FT!E784,"")</f>
        <v/>
      </c>
      <c r="K784" t="str">
        <f>IF(FT!B784&lt;&gt;"",IF(FT!C784&lt;&gt;"",FT!C784,F784/$M$3*$M$4),"")</f>
        <v/>
      </c>
      <c r="Y784" s="75" t="str">
        <f t="shared" si="59"/>
        <v/>
      </c>
    </row>
    <row r="785" spans="6:25">
      <c r="F785">
        <f t="shared" si="60"/>
        <v>783</v>
      </c>
      <c r="G785" s="50" t="str">
        <f>IF(FT!A785&lt;&gt;"",FT!A785*10,"")</f>
        <v/>
      </c>
      <c r="H785" s="50" t="str">
        <f>IF(FT!B785&lt;&gt;"",FT!B785*100,"")</f>
        <v/>
      </c>
      <c r="I785" s="50" t="str">
        <f t="shared" si="58"/>
        <v/>
      </c>
      <c r="J785" t="str">
        <f>IF(FT!B785&lt;&gt;"",FT!E785,"")</f>
        <v/>
      </c>
      <c r="K785" t="str">
        <f>IF(FT!B785&lt;&gt;"",IF(FT!C785&lt;&gt;"",FT!C785,F785/$M$3*$M$4),"")</f>
        <v/>
      </c>
      <c r="Y785" s="75" t="str">
        <f t="shared" si="59"/>
        <v/>
      </c>
    </row>
    <row r="786" spans="6:25">
      <c r="F786">
        <f t="shared" si="60"/>
        <v>784</v>
      </c>
      <c r="G786" s="50" t="str">
        <f>IF(FT!A786&lt;&gt;"",FT!A786*10,"")</f>
        <v/>
      </c>
      <c r="H786" s="50" t="str">
        <f>IF(FT!B786&lt;&gt;"",FT!B786*100,"")</f>
        <v/>
      </c>
      <c r="I786" s="50" t="str">
        <f t="shared" si="58"/>
        <v/>
      </c>
      <c r="J786" t="str">
        <f>IF(FT!B786&lt;&gt;"",FT!E786,"")</f>
        <v/>
      </c>
      <c r="K786" t="str">
        <f>IF(FT!B786&lt;&gt;"",IF(FT!C786&lt;&gt;"",FT!C786,F786/$M$3*$M$4),"")</f>
        <v/>
      </c>
      <c r="Y786" s="75" t="str">
        <f t="shared" si="59"/>
        <v/>
      </c>
    </row>
    <row r="787" spans="6:25">
      <c r="F787">
        <f t="shared" si="60"/>
        <v>785</v>
      </c>
      <c r="G787" s="50" t="str">
        <f>IF(FT!A787&lt;&gt;"",FT!A787*10,"")</f>
        <v/>
      </c>
      <c r="H787" s="50" t="str">
        <f>IF(FT!B787&lt;&gt;"",FT!B787*100,"")</f>
        <v/>
      </c>
      <c r="I787" s="50" t="str">
        <f t="shared" si="58"/>
        <v/>
      </c>
      <c r="J787" t="str">
        <f>IF(FT!B787&lt;&gt;"",FT!E787,"")</f>
        <v/>
      </c>
      <c r="K787" t="str">
        <f>IF(FT!B787&lt;&gt;"",IF(FT!C787&lt;&gt;"",FT!C787,F787/$M$3*$M$4),"")</f>
        <v/>
      </c>
      <c r="Y787" s="75" t="str">
        <f t="shared" si="59"/>
        <v/>
      </c>
    </row>
    <row r="788" spans="6:25">
      <c r="F788">
        <f t="shared" si="60"/>
        <v>786</v>
      </c>
      <c r="G788" s="50" t="str">
        <f>IF(FT!A788&lt;&gt;"",FT!A788*10,"")</f>
        <v/>
      </c>
      <c r="H788" s="50" t="str">
        <f>IF(FT!B788&lt;&gt;"",FT!B788*100,"")</f>
        <v/>
      </c>
      <c r="I788" s="50" t="str">
        <f t="shared" si="58"/>
        <v/>
      </c>
      <c r="J788" t="str">
        <f>IF(FT!B788&lt;&gt;"",FT!E788,"")</f>
        <v/>
      </c>
      <c r="K788" t="str">
        <f>IF(FT!B788&lt;&gt;"",IF(FT!C788&lt;&gt;"",FT!C788,F788/$M$3*$M$4),"")</f>
        <v/>
      </c>
      <c r="Y788" s="75" t="str">
        <f t="shared" si="59"/>
        <v/>
      </c>
    </row>
    <row r="789" spans="6:25">
      <c r="F789">
        <f t="shared" si="60"/>
        <v>787</v>
      </c>
      <c r="G789" s="50" t="str">
        <f>IF(FT!A789&lt;&gt;"",FT!A789*10,"")</f>
        <v/>
      </c>
      <c r="H789" s="50" t="str">
        <f>IF(FT!B789&lt;&gt;"",FT!B789*100,"")</f>
        <v/>
      </c>
      <c r="I789" s="50" t="str">
        <f t="shared" si="58"/>
        <v/>
      </c>
      <c r="J789" t="str">
        <f>IF(FT!B789&lt;&gt;"",FT!E789,"")</f>
        <v/>
      </c>
      <c r="K789" t="str">
        <f>IF(FT!B789&lt;&gt;"",IF(FT!C789&lt;&gt;"",FT!C789,F789/$M$3*$M$4),"")</f>
        <v/>
      </c>
      <c r="Y789" s="75" t="str">
        <f t="shared" si="59"/>
        <v/>
      </c>
    </row>
    <row r="790" spans="6:25">
      <c r="F790">
        <f t="shared" si="60"/>
        <v>788</v>
      </c>
      <c r="G790" s="50" t="str">
        <f>IF(FT!A790&lt;&gt;"",FT!A790*10,"")</f>
        <v/>
      </c>
      <c r="H790" s="50" t="str">
        <f>IF(FT!B790&lt;&gt;"",FT!B790*100,"")</f>
        <v/>
      </c>
      <c r="I790" s="50" t="str">
        <f t="shared" si="58"/>
        <v/>
      </c>
      <c r="J790" t="str">
        <f>IF(FT!B790&lt;&gt;"",FT!E790,"")</f>
        <v/>
      </c>
      <c r="K790" t="str">
        <f>IF(FT!B790&lt;&gt;"",IF(FT!C790&lt;&gt;"",FT!C790,F790/$M$3*$M$4),"")</f>
        <v/>
      </c>
      <c r="Y790" s="75" t="str">
        <f t="shared" si="59"/>
        <v/>
      </c>
    </row>
    <row r="791" spans="6:25">
      <c r="F791">
        <f t="shared" si="60"/>
        <v>789</v>
      </c>
      <c r="G791" s="50" t="str">
        <f>IF(FT!A791&lt;&gt;"",FT!A791*10,"")</f>
        <v/>
      </c>
      <c r="H791" s="50" t="str">
        <f>IF(FT!B791&lt;&gt;"",FT!B791*100,"")</f>
        <v/>
      </c>
      <c r="I791" s="50" t="str">
        <f t="shared" si="58"/>
        <v/>
      </c>
      <c r="J791" t="str">
        <f>IF(FT!B791&lt;&gt;"",FT!E791,"")</f>
        <v/>
      </c>
      <c r="K791" t="str">
        <f>IF(FT!B791&lt;&gt;"",IF(FT!C791&lt;&gt;"",FT!C791,F791/$M$3*$M$4),"")</f>
        <v/>
      </c>
      <c r="Y791" s="75" t="str">
        <f t="shared" si="59"/>
        <v/>
      </c>
    </row>
    <row r="792" spans="6:25">
      <c r="F792">
        <f t="shared" si="60"/>
        <v>790</v>
      </c>
      <c r="G792" s="50" t="str">
        <f>IF(FT!A792&lt;&gt;"",FT!A792*10,"")</f>
        <v/>
      </c>
      <c r="H792" s="50" t="str">
        <f>IF(FT!B792&lt;&gt;"",FT!B792*100,"")</f>
        <v/>
      </c>
      <c r="I792" s="50" t="str">
        <f t="shared" si="58"/>
        <v/>
      </c>
      <c r="J792" t="str">
        <f>IF(FT!B792&lt;&gt;"",FT!E792,"")</f>
        <v/>
      </c>
      <c r="K792" t="str">
        <f>IF(FT!B792&lt;&gt;"",IF(FT!C792&lt;&gt;"",FT!C792,F792/$M$3*$M$4),"")</f>
        <v/>
      </c>
      <c r="Y792" s="75" t="str">
        <f t="shared" si="59"/>
        <v/>
      </c>
    </row>
    <row r="793" spans="6:25">
      <c r="F793">
        <f t="shared" si="60"/>
        <v>791</v>
      </c>
      <c r="G793" s="50" t="str">
        <f>IF(FT!A793&lt;&gt;"",FT!A793*10,"")</f>
        <v/>
      </c>
      <c r="H793" s="50" t="str">
        <f>IF(FT!B793&lt;&gt;"",FT!B793*100,"")</f>
        <v/>
      </c>
      <c r="I793" s="50" t="str">
        <f t="shared" si="58"/>
        <v/>
      </c>
      <c r="J793" t="str">
        <f>IF(FT!B793&lt;&gt;"",FT!E793,"")</f>
        <v/>
      </c>
      <c r="K793" t="str">
        <f>IF(FT!B793&lt;&gt;"",IF(FT!C793&lt;&gt;"",FT!C793,F793/$M$3*$M$4),"")</f>
        <v/>
      </c>
      <c r="Y793" s="75" t="str">
        <f t="shared" si="59"/>
        <v/>
      </c>
    </row>
    <row r="794" spans="6:25">
      <c r="F794">
        <f t="shared" si="60"/>
        <v>792</v>
      </c>
      <c r="G794" s="50" t="str">
        <f>IF(FT!A794&lt;&gt;"",FT!A794*10,"")</f>
        <v/>
      </c>
      <c r="H794" s="50" t="str">
        <f>IF(FT!B794&lt;&gt;"",FT!B794*100,"")</f>
        <v/>
      </c>
      <c r="I794" s="50" t="str">
        <f t="shared" si="58"/>
        <v/>
      </c>
      <c r="J794" t="str">
        <f>IF(FT!B794&lt;&gt;"",FT!E794,"")</f>
        <v/>
      </c>
      <c r="K794" t="str">
        <f>IF(FT!B794&lt;&gt;"",IF(FT!C794&lt;&gt;"",FT!C794,F794/$M$3*$M$4),"")</f>
        <v/>
      </c>
      <c r="Y794" s="75" t="str">
        <f t="shared" si="59"/>
        <v/>
      </c>
    </row>
    <row r="795" spans="6:25">
      <c r="F795">
        <f t="shared" si="60"/>
        <v>793</v>
      </c>
      <c r="G795" s="50" t="str">
        <f>IF(FT!A795&lt;&gt;"",FT!A795*10,"")</f>
        <v/>
      </c>
      <c r="H795" s="50" t="str">
        <f>IF(FT!B795&lt;&gt;"",FT!B795*100,"")</f>
        <v/>
      </c>
      <c r="I795" s="50" t="str">
        <f t="shared" si="58"/>
        <v/>
      </c>
      <c r="J795" t="str">
        <f>IF(FT!B795&lt;&gt;"",FT!E795,"")</f>
        <v/>
      </c>
      <c r="K795" t="str">
        <f>IF(FT!B795&lt;&gt;"",IF(FT!C795&lt;&gt;"",FT!C795,F795/$M$3*$M$4),"")</f>
        <v/>
      </c>
      <c r="Y795" s="75" t="str">
        <f t="shared" si="59"/>
        <v/>
      </c>
    </row>
    <row r="796" spans="6:25">
      <c r="F796">
        <f t="shared" si="60"/>
        <v>794</v>
      </c>
      <c r="G796" s="50" t="str">
        <f>IF(FT!A796&lt;&gt;"",FT!A796*10,"")</f>
        <v/>
      </c>
      <c r="H796" s="50" t="str">
        <f>IF(FT!B796&lt;&gt;"",FT!B796*100,"")</f>
        <v/>
      </c>
      <c r="I796" s="50" t="str">
        <f t="shared" si="58"/>
        <v/>
      </c>
      <c r="J796" t="str">
        <f>IF(FT!B796&lt;&gt;"",FT!E796,"")</f>
        <v/>
      </c>
      <c r="K796" t="str">
        <f>IF(FT!B796&lt;&gt;"",IF(FT!C796&lt;&gt;"",FT!C796,F796/$M$3*$M$4),"")</f>
        <v/>
      </c>
      <c r="Y796" s="75" t="str">
        <f t="shared" si="59"/>
        <v/>
      </c>
    </row>
    <row r="797" spans="6:25">
      <c r="F797">
        <f t="shared" si="60"/>
        <v>795</v>
      </c>
      <c r="G797" s="50" t="str">
        <f>IF(FT!A797&lt;&gt;"",FT!A797*10,"")</f>
        <v/>
      </c>
      <c r="H797" s="50" t="str">
        <f>IF(FT!B797&lt;&gt;"",FT!B797*100,"")</f>
        <v/>
      </c>
      <c r="I797" s="50" t="str">
        <f t="shared" si="58"/>
        <v/>
      </c>
      <c r="J797" t="str">
        <f>IF(FT!B797&lt;&gt;"",FT!E797,"")</f>
        <v/>
      </c>
      <c r="K797" t="str">
        <f>IF(FT!B797&lt;&gt;"",IF(FT!C797&lt;&gt;"",FT!C797,F797/$M$3*$M$4),"")</f>
        <v/>
      </c>
      <c r="Y797" s="75" t="str">
        <f t="shared" si="59"/>
        <v/>
      </c>
    </row>
    <row r="798" spans="6:25">
      <c r="F798">
        <f t="shared" si="60"/>
        <v>796</v>
      </c>
      <c r="G798" s="50" t="str">
        <f>IF(FT!A798&lt;&gt;"",FT!A798*10,"")</f>
        <v/>
      </c>
      <c r="H798" s="50" t="str">
        <f>IF(FT!B798&lt;&gt;"",FT!B798*100,"")</f>
        <v/>
      </c>
      <c r="I798" s="50" t="str">
        <f t="shared" si="58"/>
        <v/>
      </c>
      <c r="J798" t="str">
        <f>IF(FT!B798&lt;&gt;"",FT!E798,"")</f>
        <v/>
      </c>
      <c r="K798" t="str">
        <f>IF(FT!B798&lt;&gt;"",IF(FT!C798&lt;&gt;"",FT!C798,F798/$M$3*$M$4),"")</f>
        <v/>
      </c>
      <c r="Y798" s="75" t="str">
        <f t="shared" si="59"/>
        <v/>
      </c>
    </row>
    <row r="799" spans="6:25">
      <c r="F799">
        <f t="shared" si="60"/>
        <v>797</v>
      </c>
      <c r="G799" s="50" t="str">
        <f>IF(FT!A799&lt;&gt;"",FT!A799*10,"")</f>
        <v/>
      </c>
      <c r="H799" s="50" t="str">
        <f>IF(FT!B799&lt;&gt;"",FT!B799*100,"")</f>
        <v/>
      </c>
      <c r="I799" s="50" t="str">
        <f t="shared" si="58"/>
        <v/>
      </c>
      <c r="J799" t="str">
        <f>IF(FT!B799&lt;&gt;"",FT!E799,"")</f>
        <v/>
      </c>
      <c r="K799" t="str">
        <f>IF(FT!B799&lt;&gt;"",IF(FT!C799&lt;&gt;"",FT!C799,F799/$M$3*$M$4),"")</f>
        <v/>
      </c>
      <c r="Y799" s="75" t="str">
        <f t="shared" si="59"/>
        <v/>
      </c>
    </row>
    <row r="800" spans="6:25">
      <c r="F800">
        <f t="shared" si="60"/>
        <v>798</v>
      </c>
      <c r="G800" s="50" t="str">
        <f>IF(FT!A800&lt;&gt;"",FT!A800*10,"")</f>
        <v/>
      </c>
      <c r="H800" s="50" t="str">
        <f>IF(FT!B800&lt;&gt;"",FT!B800*100,"")</f>
        <v/>
      </c>
      <c r="I800" s="50" t="str">
        <f t="shared" si="58"/>
        <v/>
      </c>
      <c r="J800" t="str">
        <f>IF(FT!B800&lt;&gt;"",FT!E800,"")</f>
        <v/>
      </c>
      <c r="K800" t="str">
        <f>IF(FT!B800&lt;&gt;"",IF(FT!C800&lt;&gt;"",FT!C800,F800/$M$3*$M$4),"")</f>
        <v/>
      </c>
      <c r="Y800" s="75" t="str">
        <f t="shared" si="59"/>
        <v/>
      </c>
    </row>
    <row r="801" spans="6:25">
      <c r="F801">
        <f t="shared" si="60"/>
        <v>799</v>
      </c>
      <c r="G801" s="50" t="str">
        <f>IF(FT!A801&lt;&gt;"",FT!A801*10,"")</f>
        <v/>
      </c>
      <c r="H801" s="50" t="str">
        <f>IF(FT!B801&lt;&gt;"",FT!B801*100,"")</f>
        <v/>
      </c>
      <c r="I801" s="50" t="str">
        <f t="shared" si="58"/>
        <v/>
      </c>
      <c r="J801" t="str">
        <f>IF(FT!B801&lt;&gt;"",FT!E801,"")</f>
        <v/>
      </c>
      <c r="K801" t="str">
        <f>IF(FT!B801&lt;&gt;"",IF(FT!C801&lt;&gt;"",FT!C801,F801/$M$3*$M$4),"")</f>
        <v/>
      </c>
      <c r="Y801" s="75" t="str">
        <f t="shared" si="59"/>
        <v/>
      </c>
    </row>
    <row r="802" spans="6:25">
      <c r="F802">
        <f t="shared" si="60"/>
        <v>800</v>
      </c>
      <c r="G802" s="50" t="str">
        <f>IF(FT!A802&lt;&gt;"",FT!A802*10,"")</f>
        <v/>
      </c>
      <c r="H802" s="50" t="str">
        <f>IF(FT!B802&lt;&gt;"",FT!B802*100,"")</f>
        <v/>
      </c>
      <c r="I802" s="50" t="str">
        <f t="shared" si="58"/>
        <v/>
      </c>
      <c r="J802" t="str">
        <f>IF(FT!B802&lt;&gt;"",FT!E802,"")</f>
        <v/>
      </c>
      <c r="K802" t="str">
        <f>IF(FT!B802&lt;&gt;"",IF(FT!C802&lt;&gt;"",FT!C802,F802/$M$3*$M$4),"")</f>
        <v/>
      </c>
      <c r="Y802" s="75" t="str">
        <f t="shared" si="59"/>
        <v/>
      </c>
    </row>
    <row r="803" spans="6:25">
      <c r="F803">
        <f t="shared" si="60"/>
        <v>801</v>
      </c>
      <c r="G803" s="50" t="str">
        <f>IF(FT!A803&lt;&gt;"",FT!A803*10,"")</f>
        <v/>
      </c>
      <c r="H803" s="50" t="str">
        <f>IF(FT!B803&lt;&gt;"",FT!B803*100,"")</f>
        <v/>
      </c>
      <c r="I803" s="50" t="str">
        <f t="shared" si="58"/>
        <v/>
      </c>
      <c r="J803" t="str">
        <f>IF(FT!B803&lt;&gt;"",FT!E803,"")</f>
        <v/>
      </c>
      <c r="K803" t="str">
        <f>IF(FT!B803&lt;&gt;"",IF(FT!C803&lt;&gt;"",FT!C803,F803/$M$3*$M$4),"")</f>
        <v/>
      </c>
      <c r="Y803" s="75" t="str">
        <f t="shared" si="59"/>
        <v/>
      </c>
    </row>
    <row r="804" spans="6:25">
      <c r="F804">
        <f t="shared" si="60"/>
        <v>802</v>
      </c>
      <c r="G804" s="50" t="str">
        <f>IF(FT!A804&lt;&gt;"",FT!A804*10,"")</f>
        <v/>
      </c>
      <c r="H804" s="50" t="str">
        <f>IF(FT!B804&lt;&gt;"",FT!B804*100,"")</f>
        <v/>
      </c>
      <c r="I804" s="50" t="str">
        <f t="shared" si="58"/>
        <v/>
      </c>
      <c r="J804" t="str">
        <f>IF(FT!B804&lt;&gt;"",FT!E804,"")</f>
        <v/>
      </c>
      <c r="K804" t="str">
        <f>IF(FT!B804&lt;&gt;"",IF(FT!C804&lt;&gt;"",FT!C804,F804/$M$3*$M$4),"")</f>
        <v/>
      </c>
      <c r="Y804" s="75" t="str">
        <f t="shared" si="59"/>
        <v/>
      </c>
    </row>
    <row r="805" spans="6:25">
      <c r="F805">
        <f t="shared" si="60"/>
        <v>803</v>
      </c>
      <c r="G805" s="50" t="str">
        <f>IF(FT!A805&lt;&gt;"",FT!A805*10,"")</f>
        <v/>
      </c>
      <c r="H805" s="50" t="str">
        <f>IF(FT!B805&lt;&gt;"",FT!B805*100,"")</f>
        <v/>
      </c>
      <c r="I805" s="50" t="str">
        <f t="shared" si="58"/>
        <v/>
      </c>
      <c r="J805" t="str">
        <f>IF(FT!B805&lt;&gt;"",FT!E805,"")</f>
        <v/>
      </c>
      <c r="K805" t="str">
        <f>IF(FT!B805&lt;&gt;"",IF(FT!C805&lt;&gt;"",FT!C805,F805/$M$3*$M$4),"")</f>
        <v/>
      </c>
      <c r="Y805" s="75" t="str">
        <f t="shared" si="59"/>
        <v/>
      </c>
    </row>
    <row r="806" spans="6:25">
      <c r="F806">
        <f t="shared" si="60"/>
        <v>804</v>
      </c>
      <c r="G806" s="50" t="str">
        <f>IF(FT!A806&lt;&gt;"",FT!A806*10,"")</f>
        <v/>
      </c>
      <c r="H806" s="50" t="str">
        <f>IF(FT!B806&lt;&gt;"",FT!B806*100,"")</f>
        <v/>
      </c>
      <c r="I806" s="50" t="str">
        <f t="shared" si="58"/>
        <v/>
      </c>
      <c r="J806" t="str">
        <f>IF(FT!B806&lt;&gt;"",FT!E806,"")</f>
        <v/>
      </c>
      <c r="K806" t="str">
        <f>IF(FT!B806&lt;&gt;"",IF(FT!C806&lt;&gt;"",FT!C806,F806/$M$3*$M$4),"")</f>
        <v/>
      </c>
      <c r="Y806" s="75" t="str">
        <f t="shared" si="59"/>
        <v/>
      </c>
    </row>
    <row r="807" spans="6:25">
      <c r="F807">
        <f t="shared" si="60"/>
        <v>805</v>
      </c>
      <c r="G807" s="50" t="str">
        <f>IF(FT!A807&lt;&gt;"",FT!A807*10,"")</f>
        <v/>
      </c>
      <c r="H807" s="50" t="str">
        <f>IF(FT!B807&lt;&gt;"",FT!B807*100,"")</f>
        <v/>
      </c>
      <c r="I807" s="50" t="str">
        <f t="shared" si="58"/>
        <v/>
      </c>
      <c r="J807" t="str">
        <f>IF(FT!B807&lt;&gt;"",FT!E807,"")</f>
        <v/>
      </c>
      <c r="K807" t="str">
        <f>IF(FT!B807&lt;&gt;"",IF(FT!C807&lt;&gt;"",FT!C807,F807/$M$3*$M$4),"")</f>
        <v/>
      </c>
      <c r="Y807" s="75" t="str">
        <f t="shared" si="59"/>
        <v/>
      </c>
    </row>
    <row r="808" spans="6:25">
      <c r="F808">
        <f t="shared" si="60"/>
        <v>806</v>
      </c>
      <c r="G808" s="50" t="str">
        <f>IF(FT!A808&lt;&gt;"",FT!A808*10,"")</f>
        <v/>
      </c>
      <c r="H808" s="50" t="str">
        <f>IF(FT!B808&lt;&gt;"",FT!B808*100,"")</f>
        <v/>
      </c>
      <c r="I808" s="50" t="str">
        <f t="shared" si="58"/>
        <v/>
      </c>
      <c r="J808" t="str">
        <f>IF(FT!B808&lt;&gt;"",FT!E808,"")</f>
        <v/>
      </c>
      <c r="K808" t="str">
        <f>IF(FT!B808&lt;&gt;"",IF(FT!C808&lt;&gt;"",FT!C808,F808/$M$3*$M$4),"")</f>
        <v/>
      </c>
      <c r="Y808" s="75" t="str">
        <f t="shared" si="59"/>
        <v/>
      </c>
    </row>
    <row r="809" spans="6:25">
      <c r="F809">
        <f t="shared" si="60"/>
        <v>807</v>
      </c>
      <c r="G809" s="50" t="str">
        <f>IF(FT!A809&lt;&gt;"",FT!A809*10,"")</f>
        <v/>
      </c>
      <c r="H809" s="50" t="str">
        <f>IF(FT!B809&lt;&gt;"",FT!B809*100,"")</f>
        <v/>
      </c>
      <c r="I809" s="50" t="str">
        <f t="shared" si="58"/>
        <v/>
      </c>
      <c r="J809" t="str">
        <f>IF(FT!B809&lt;&gt;"",FT!E809,"")</f>
        <v/>
      </c>
      <c r="K809" t="str">
        <f>IF(FT!B809&lt;&gt;"",IF(FT!C809&lt;&gt;"",FT!C809,F809/$M$3*$M$4),"")</f>
        <v/>
      </c>
      <c r="Y809" s="75" t="str">
        <f t="shared" si="59"/>
        <v/>
      </c>
    </row>
    <row r="810" spans="6:25">
      <c r="F810">
        <f t="shared" si="60"/>
        <v>808</v>
      </c>
      <c r="G810" s="50" t="str">
        <f>IF(FT!A810&lt;&gt;"",FT!A810*10,"")</f>
        <v/>
      </c>
      <c r="H810" s="50" t="str">
        <f>IF(FT!B810&lt;&gt;"",FT!B810*100,"")</f>
        <v/>
      </c>
      <c r="I810" s="50" t="str">
        <f t="shared" si="58"/>
        <v/>
      </c>
      <c r="J810" t="str">
        <f>IF(FT!B810&lt;&gt;"",FT!E810,"")</f>
        <v/>
      </c>
      <c r="K810" t="str">
        <f>IF(FT!B810&lt;&gt;"",IF(FT!C810&lt;&gt;"",FT!C810,F810/$M$3*$M$4),"")</f>
        <v/>
      </c>
      <c r="Y810" s="75" t="str">
        <f t="shared" si="59"/>
        <v/>
      </c>
    </row>
    <row r="811" spans="6:25">
      <c r="F811">
        <f t="shared" si="60"/>
        <v>809</v>
      </c>
      <c r="G811" s="50" t="str">
        <f>IF(FT!A811&lt;&gt;"",FT!A811*10,"")</f>
        <v/>
      </c>
      <c r="H811" s="50" t="str">
        <f>IF(FT!B811&lt;&gt;"",FT!B811*100,"")</f>
        <v/>
      </c>
      <c r="I811" s="50" t="str">
        <f t="shared" si="58"/>
        <v/>
      </c>
      <c r="J811" t="str">
        <f>IF(FT!B811&lt;&gt;"",FT!E811,"")</f>
        <v/>
      </c>
      <c r="K811" t="str">
        <f>IF(FT!B811&lt;&gt;"",IF(FT!C811&lt;&gt;"",FT!C811,F811/$M$3*$M$4),"")</f>
        <v/>
      </c>
      <c r="Y811" s="75" t="str">
        <f t="shared" si="59"/>
        <v/>
      </c>
    </row>
    <row r="812" spans="6:25">
      <c r="F812">
        <f t="shared" si="60"/>
        <v>810</v>
      </c>
      <c r="G812" s="50" t="str">
        <f>IF(FT!A812&lt;&gt;"",FT!A812*10,"")</f>
        <v/>
      </c>
      <c r="H812" s="50" t="str">
        <f>IF(FT!B812&lt;&gt;"",FT!B812*100,"")</f>
        <v/>
      </c>
      <c r="I812" s="50" t="str">
        <f t="shared" si="58"/>
        <v/>
      </c>
      <c r="J812" t="str">
        <f>IF(FT!B812&lt;&gt;"",FT!E812,"")</f>
        <v/>
      </c>
      <c r="K812" t="str">
        <f>IF(FT!B812&lt;&gt;"",IF(FT!C812&lt;&gt;"",FT!C812,F812/$M$3*$M$4),"")</f>
        <v/>
      </c>
      <c r="Y812" s="75" t="str">
        <f t="shared" si="59"/>
        <v/>
      </c>
    </row>
    <row r="813" spans="6:25">
      <c r="F813">
        <f t="shared" si="60"/>
        <v>811</v>
      </c>
      <c r="G813" s="50" t="str">
        <f>IF(FT!A813&lt;&gt;"",FT!A813*10,"")</f>
        <v/>
      </c>
      <c r="H813" s="50" t="str">
        <f>IF(FT!B813&lt;&gt;"",FT!B813*100,"")</f>
        <v/>
      </c>
      <c r="I813" s="50" t="str">
        <f t="shared" si="58"/>
        <v/>
      </c>
      <c r="J813" t="str">
        <f>IF(FT!B813&lt;&gt;"",FT!E813,"")</f>
        <v/>
      </c>
      <c r="K813" t="str">
        <f>IF(FT!B813&lt;&gt;"",IF(FT!C813&lt;&gt;"",FT!C813,F813/$M$3*$M$4),"")</f>
        <v/>
      </c>
      <c r="Y813" s="75" t="str">
        <f t="shared" si="59"/>
        <v/>
      </c>
    </row>
    <row r="814" spans="6:25">
      <c r="F814">
        <f t="shared" si="60"/>
        <v>812</v>
      </c>
      <c r="G814" s="50" t="str">
        <f>IF(FT!A814&lt;&gt;"",FT!A814*10,"")</f>
        <v/>
      </c>
      <c r="H814" s="50" t="str">
        <f>IF(FT!B814&lt;&gt;"",FT!B814*100,"")</f>
        <v/>
      </c>
      <c r="I814" s="50" t="str">
        <f t="shared" si="58"/>
        <v/>
      </c>
      <c r="J814" t="str">
        <f>IF(FT!B814&lt;&gt;"",FT!E814,"")</f>
        <v/>
      </c>
      <c r="K814" t="str">
        <f>IF(FT!B814&lt;&gt;"",IF(FT!C814&lt;&gt;"",FT!C814,F814/$M$3*$M$4),"")</f>
        <v/>
      </c>
      <c r="Y814" s="75" t="str">
        <f t="shared" si="59"/>
        <v/>
      </c>
    </row>
    <row r="815" spans="6:25">
      <c r="F815">
        <f t="shared" si="60"/>
        <v>813</v>
      </c>
      <c r="G815" s="50" t="str">
        <f>IF(FT!A815&lt;&gt;"",FT!A815*10,"")</f>
        <v/>
      </c>
      <c r="H815" s="50" t="str">
        <f>IF(FT!B815&lt;&gt;"",FT!B815*100,"")</f>
        <v/>
      </c>
      <c r="I815" s="50" t="str">
        <f t="shared" si="58"/>
        <v/>
      </c>
      <c r="J815" t="str">
        <f>IF(FT!B815&lt;&gt;"",FT!E815,"")</f>
        <v/>
      </c>
      <c r="K815" t="str">
        <f>IF(FT!B815&lt;&gt;"",IF(FT!C815&lt;&gt;"",FT!C815,F815/$M$3*$M$4),"")</f>
        <v/>
      </c>
      <c r="Y815" s="75" t="str">
        <f t="shared" si="59"/>
        <v/>
      </c>
    </row>
    <row r="816" spans="6:25">
      <c r="F816">
        <f t="shared" si="60"/>
        <v>814</v>
      </c>
      <c r="G816" s="50" t="str">
        <f>IF(FT!A816&lt;&gt;"",FT!A816*10,"")</f>
        <v/>
      </c>
      <c r="H816" s="50" t="str">
        <f>IF(FT!B816&lt;&gt;"",FT!B816*100,"")</f>
        <v/>
      </c>
      <c r="I816" s="50" t="str">
        <f t="shared" si="58"/>
        <v/>
      </c>
      <c r="J816" t="str">
        <f>IF(FT!B816&lt;&gt;"",FT!E816,"")</f>
        <v/>
      </c>
      <c r="K816" t="str">
        <f>IF(FT!B816&lt;&gt;"",IF(FT!C816&lt;&gt;"",FT!C816,F816/$M$3*$M$4),"")</f>
        <v/>
      </c>
      <c r="Y816" s="75" t="str">
        <f t="shared" si="59"/>
        <v/>
      </c>
    </row>
    <row r="817" spans="6:25">
      <c r="F817">
        <f t="shared" si="60"/>
        <v>815</v>
      </c>
      <c r="G817" s="50" t="str">
        <f>IF(FT!A817&lt;&gt;"",FT!A817*10,"")</f>
        <v/>
      </c>
      <c r="H817" s="50" t="str">
        <f>IF(FT!B817&lt;&gt;"",FT!B817*100,"")</f>
        <v/>
      </c>
      <c r="I817" s="50" t="str">
        <f t="shared" si="58"/>
        <v/>
      </c>
      <c r="J817" t="str">
        <f>IF(FT!B817&lt;&gt;"",FT!E817,"")</f>
        <v/>
      </c>
      <c r="K817" t="str">
        <f>IF(FT!B817&lt;&gt;"",IF(FT!C817&lt;&gt;"",FT!C817,F817/$M$3*$M$4),"")</f>
        <v/>
      </c>
      <c r="Y817" s="75" t="str">
        <f t="shared" si="59"/>
        <v/>
      </c>
    </row>
    <row r="818" spans="6:25">
      <c r="F818">
        <f t="shared" si="60"/>
        <v>816</v>
      </c>
      <c r="G818" s="50" t="str">
        <f>IF(FT!A818&lt;&gt;"",FT!A818*10,"")</f>
        <v/>
      </c>
      <c r="H818" s="50" t="str">
        <f>IF(FT!B818&lt;&gt;"",FT!B818*100,"")</f>
        <v/>
      </c>
      <c r="I818" s="50" t="str">
        <f t="shared" si="58"/>
        <v/>
      </c>
      <c r="J818" t="str">
        <f>IF(FT!B818&lt;&gt;"",FT!E818,"")</f>
        <v/>
      </c>
      <c r="K818" t="str">
        <f>IF(FT!B818&lt;&gt;"",IF(FT!C818&lt;&gt;"",FT!C818,F818/$M$3*$M$4),"")</f>
        <v/>
      </c>
      <c r="Y818" s="75" t="str">
        <f t="shared" si="59"/>
        <v/>
      </c>
    </row>
    <row r="819" spans="6:25">
      <c r="F819">
        <f t="shared" si="60"/>
        <v>817</v>
      </c>
      <c r="G819" s="50" t="str">
        <f>IF(FT!A819&lt;&gt;"",FT!A819*10,"")</f>
        <v/>
      </c>
      <c r="H819" s="50" t="str">
        <f>IF(FT!B819&lt;&gt;"",FT!B819*100,"")</f>
        <v/>
      </c>
      <c r="I819" s="50" t="str">
        <f t="shared" si="58"/>
        <v/>
      </c>
      <c r="J819" t="str">
        <f>IF(FT!B819&lt;&gt;"",FT!E819,"")</f>
        <v/>
      </c>
      <c r="K819" t="str">
        <f>IF(FT!B819&lt;&gt;"",IF(FT!C819&lt;&gt;"",FT!C819,F819/$M$3*$M$4),"")</f>
        <v/>
      </c>
      <c r="Y819" s="75" t="str">
        <f t="shared" si="59"/>
        <v/>
      </c>
    </row>
    <row r="820" spans="6:25">
      <c r="F820">
        <f t="shared" si="60"/>
        <v>818</v>
      </c>
      <c r="G820" s="50" t="str">
        <f>IF(FT!A820&lt;&gt;"",FT!A820*10,"")</f>
        <v/>
      </c>
      <c r="H820" s="50" t="str">
        <f>IF(FT!B820&lt;&gt;"",FT!B820*100,"")</f>
        <v/>
      </c>
      <c r="I820" s="50" t="str">
        <f t="shared" si="58"/>
        <v/>
      </c>
      <c r="J820" t="str">
        <f>IF(FT!B820&lt;&gt;"",FT!E820,"")</f>
        <v/>
      </c>
      <c r="K820" t="str">
        <f>IF(FT!B820&lt;&gt;"",IF(FT!C820&lt;&gt;"",FT!C820,F820/$M$3*$M$4),"")</f>
        <v/>
      </c>
      <c r="Y820" s="75" t="str">
        <f t="shared" si="59"/>
        <v/>
      </c>
    </row>
    <row r="821" spans="6:25">
      <c r="F821">
        <f t="shared" si="60"/>
        <v>819</v>
      </c>
      <c r="G821" s="50" t="str">
        <f>IF(FT!A821&lt;&gt;"",FT!A821*10,"")</f>
        <v/>
      </c>
      <c r="H821" s="50" t="str">
        <f>IF(FT!B821&lt;&gt;"",FT!B821*100,"")</f>
        <v/>
      </c>
      <c r="I821" s="50" t="str">
        <f t="shared" si="58"/>
        <v/>
      </c>
      <c r="J821" t="str">
        <f>IF(FT!B821&lt;&gt;"",FT!E821,"")</f>
        <v/>
      </c>
      <c r="K821" t="str">
        <f>IF(FT!B821&lt;&gt;"",IF(FT!C821&lt;&gt;"",FT!C821,F821/$M$3*$M$4),"")</f>
        <v/>
      </c>
      <c r="Y821" s="75" t="str">
        <f t="shared" si="59"/>
        <v/>
      </c>
    </row>
    <row r="822" spans="6:25">
      <c r="F822">
        <f t="shared" si="60"/>
        <v>820</v>
      </c>
      <c r="G822" s="50" t="str">
        <f>IF(FT!A822&lt;&gt;"",FT!A822*10,"")</f>
        <v/>
      </c>
      <c r="H822" s="50" t="str">
        <f>IF(FT!B822&lt;&gt;"",FT!B822*100,"")</f>
        <v/>
      </c>
      <c r="I822" s="50" t="str">
        <f t="shared" si="58"/>
        <v/>
      </c>
      <c r="J822" t="str">
        <f>IF(FT!B822&lt;&gt;"",FT!E822,"")</f>
        <v/>
      </c>
      <c r="K822" t="str">
        <f>IF(FT!B822&lt;&gt;"",IF(FT!C822&lt;&gt;"",FT!C822,F822/$M$3*$M$4),"")</f>
        <v/>
      </c>
      <c r="Y822" s="75" t="str">
        <f t="shared" si="59"/>
        <v/>
      </c>
    </row>
    <row r="823" spans="6:25">
      <c r="F823">
        <f t="shared" si="60"/>
        <v>821</v>
      </c>
      <c r="G823" s="50" t="str">
        <f>IF(FT!A823&lt;&gt;"",FT!A823*10,"")</f>
        <v/>
      </c>
      <c r="H823" s="50" t="str">
        <f>IF(FT!B823&lt;&gt;"",FT!B823*100,"")</f>
        <v/>
      </c>
      <c r="I823" s="50" t="str">
        <f t="shared" si="58"/>
        <v/>
      </c>
      <c r="J823" t="str">
        <f>IF(FT!B823&lt;&gt;"",FT!E823,"")</f>
        <v/>
      </c>
      <c r="K823" t="str">
        <f>IF(FT!B823&lt;&gt;"",IF(FT!C823&lt;&gt;"",FT!C823,F823/$M$3*$M$4),"")</f>
        <v/>
      </c>
      <c r="Y823" s="75" t="str">
        <f t="shared" si="59"/>
        <v/>
      </c>
    </row>
    <row r="824" spans="6:25">
      <c r="F824">
        <f t="shared" si="60"/>
        <v>822</v>
      </c>
      <c r="G824" s="50" t="str">
        <f>IF(FT!A824&lt;&gt;"",FT!A824*10,"")</f>
        <v/>
      </c>
      <c r="H824" s="50" t="str">
        <f>IF(FT!B824&lt;&gt;"",FT!B824*100,"")</f>
        <v/>
      </c>
      <c r="I824" s="50" t="str">
        <f t="shared" si="58"/>
        <v/>
      </c>
      <c r="J824" t="str">
        <f>IF(FT!B824&lt;&gt;"",FT!E824,"")</f>
        <v/>
      </c>
      <c r="K824" t="str">
        <f>IF(FT!B824&lt;&gt;"",IF(FT!C824&lt;&gt;"",FT!C824,F824/$M$3*$M$4),"")</f>
        <v/>
      </c>
      <c r="Y824" s="75" t="str">
        <f t="shared" si="59"/>
        <v/>
      </c>
    </row>
    <row r="825" spans="6:25">
      <c r="F825">
        <f t="shared" si="60"/>
        <v>823</v>
      </c>
      <c r="G825" s="50" t="str">
        <f>IF(FT!A825&lt;&gt;"",FT!A825*10,"")</f>
        <v/>
      </c>
      <c r="H825" s="50" t="str">
        <f>IF(FT!B825&lt;&gt;"",FT!B825*100,"")</f>
        <v/>
      </c>
      <c r="I825" s="50" t="str">
        <f t="shared" si="58"/>
        <v/>
      </c>
      <c r="J825" t="str">
        <f>IF(FT!B825&lt;&gt;"",FT!E825,"")</f>
        <v/>
      </c>
      <c r="K825" t="str">
        <f>IF(FT!B825&lt;&gt;"",IF(FT!C825&lt;&gt;"",FT!C825,F825/$M$3*$M$4),"")</f>
        <v/>
      </c>
      <c r="Y825" s="75" t="str">
        <f t="shared" si="59"/>
        <v/>
      </c>
    </row>
    <row r="826" spans="6:25">
      <c r="F826">
        <f t="shared" si="60"/>
        <v>824</v>
      </c>
      <c r="G826" s="50" t="str">
        <f>IF(FT!A826&lt;&gt;"",FT!A826*10,"")</f>
        <v/>
      </c>
      <c r="H826" s="50" t="str">
        <f>IF(FT!B826&lt;&gt;"",FT!B826*100,"")</f>
        <v/>
      </c>
      <c r="I826" s="50" t="str">
        <f t="shared" si="58"/>
        <v/>
      </c>
      <c r="J826" t="str">
        <f>IF(FT!B826&lt;&gt;"",FT!E826,"")</f>
        <v/>
      </c>
      <c r="K826" t="str">
        <f>IF(FT!B826&lt;&gt;"",IF(FT!C826&lt;&gt;"",FT!C826,F826/$M$3*$M$4),"")</f>
        <v/>
      </c>
      <c r="Y826" s="75" t="str">
        <f t="shared" si="59"/>
        <v/>
      </c>
    </row>
    <row r="827" spans="6:25">
      <c r="F827">
        <f t="shared" si="60"/>
        <v>825</v>
      </c>
      <c r="G827" s="50" t="str">
        <f>IF(FT!A827&lt;&gt;"",FT!A827*10,"")</f>
        <v/>
      </c>
      <c r="H827" s="50" t="str">
        <f>IF(FT!B827&lt;&gt;"",FT!B827*100,"")</f>
        <v/>
      </c>
      <c r="I827" s="50" t="str">
        <f t="shared" si="58"/>
        <v/>
      </c>
      <c r="J827" t="str">
        <f>IF(FT!B827&lt;&gt;"",FT!E827,"")</f>
        <v/>
      </c>
      <c r="K827" t="str">
        <f>IF(FT!B827&lt;&gt;"",IF(FT!C827&lt;&gt;"",FT!C827,F827/$M$3*$M$4),"")</f>
        <v/>
      </c>
      <c r="Y827" s="75" t="str">
        <f t="shared" si="59"/>
        <v/>
      </c>
    </row>
    <row r="828" spans="6:25">
      <c r="F828">
        <f t="shared" si="60"/>
        <v>826</v>
      </c>
      <c r="G828" s="50" t="str">
        <f>IF(FT!A828&lt;&gt;"",FT!A828*10,"")</f>
        <v/>
      </c>
      <c r="H828" s="50" t="str">
        <f>IF(FT!B828&lt;&gt;"",FT!B828*100,"")</f>
        <v/>
      </c>
      <c r="I828" s="50" t="str">
        <f t="shared" si="58"/>
        <v/>
      </c>
      <c r="J828" t="str">
        <f>IF(FT!B828&lt;&gt;"",FT!E828,"")</f>
        <v/>
      </c>
      <c r="K828" t="str">
        <f>IF(FT!B828&lt;&gt;"",IF(FT!C828&lt;&gt;"",FT!C828,F828/$M$3*$M$4),"")</f>
        <v/>
      </c>
      <c r="Y828" s="75" t="str">
        <f t="shared" si="59"/>
        <v/>
      </c>
    </row>
    <row r="829" spans="6:25">
      <c r="F829">
        <f t="shared" si="60"/>
        <v>827</v>
      </c>
      <c r="G829" s="50" t="str">
        <f>IF(FT!A829&lt;&gt;"",FT!A829*10,"")</f>
        <v/>
      </c>
      <c r="H829" s="50" t="str">
        <f>IF(FT!B829&lt;&gt;"",FT!B829*100,"")</f>
        <v/>
      </c>
      <c r="I829" s="50" t="str">
        <f t="shared" si="58"/>
        <v/>
      </c>
      <c r="J829" t="str">
        <f>IF(FT!B829&lt;&gt;"",FT!E829,"")</f>
        <v/>
      </c>
      <c r="K829" t="str">
        <f>IF(FT!B829&lt;&gt;"",IF(FT!C829&lt;&gt;"",FT!C829,F829/$M$3*$M$4),"")</f>
        <v/>
      </c>
      <c r="Y829" s="75" t="str">
        <f t="shared" si="59"/>
        <v/>
      </c>
    </row>
    <row r="830" spans="6:25">
      <c r="F830">
        <f t="shared" si="60"/>
        <v>828</v>
      </c>
      <c r="G830" s="50" t="str">
        <f>IF(FT!A830&lt;&gt;"",FT!A830*10,"")</f>
        <v/>
      </c>
      <c r="H830" s="50" t="str">
        <f>IF(FT!B830&lt;&gt;"",FT!B830*100,"")</f>
        <v/>
      </c>
      <c r="I830" s="50" t="str">
        <f t="shared" si="58"/>
        <v/>
      </c>
      <c r="J830" t="str">
        <f>IF(FT!B830&lt;&gt;"",FT!E830,"")</f>
        <v/>
      </c>
      <c r="K830" t="str">
        <f>IF(FT!B830&lt;&gt;"",IF(FT!C830&lt;&gt;"",FT!C830,F830/$M$3*$M$4),"")</f>
        <v/>
      </c>
      <c r="Y830" s="75" t="str">
        <f t="shared" si="59"/>
        <v/>
      </c>
    </row>
    <row r="831" spans="6:25">
      <c r="F831">
        <f t="shared" si="60"/>
        <v>829</v>
      </c>
      <c r="G831" s="50" t="str">
        <f>IF(FT!A831&lt;&gt;"",FT!A831*10,"")</f>
        <v/>
      </c>
      <c r="H831" s="50" t="str">
        <f>IF(FT!B831&lt;&gt;"",FT!B831*100,"")</f>
        <v/>
      </c>
      <c r="I831" s="50" t="str">
        <f t="shared" si="58"/>
        <v/>
      </c>
      <c r="J831" t="str">
        <f>IF(FT!B831&lt;&gt;"",FT!E831,"")</f>
        <v/>
      </c>
      <c r="K831" t="str">
        <f>IF(FT!B831&lt;&gt;"",IF(FT!C831&lt;&gt;"",FT!C831,F831/$M$3*$M$4),"")</f>
        <v/>
      </c>
      <c r="Y831" s="75" t="str">
        <f t="shared" si="59"/>
        <v/>
      </c>
    </row>
    <row r="832" spans="6:25">
      <c r="F832">
        <f t="shared" si="60"/>
        <v>830</v>
      </c>
      <c r="G832" s="50" t="str">
        <f>IF(FT!A832&lt;&gt;"",FT!A832*10,"")</f>
        <v/>
      </c>
      <c r="H832" s="50" t="str">
        <f>IF(FT!B832&lt;&gt;"",FT!B832*100,"")</f>
        <v/>
      </c>
      <c r="I832" s="50" t="str">
        <f t="shared" si="58"/>
        <v/>
      </c>
      <c r="J832" t="str">
        <f>IF(FT!B832&lt;&gt;"",FT!E832,"")</f>
        <v/>
      </c>
      <c r="K832" t="str">
        <f>IF(FT!B832&lt;&gt;"",IF(FT!C832&lt;&gt;"",FT!C832,F832/$M$3*$M$4),"")</f>
        <v/>
      </c>
      <c r="Y832" s="75" t="str">
        <f t="shared" si="59"/>
        <v/>
      </c>
    </row>
    <row r="833" spans="6:25">
      <c r="F833">
        <f t="shared" si="60"/>
        <v>831</v>
      </c>
      <c r="G833" s="50" t="str">
        <f>IF(FT!A833&lt;&gt;"",FT!A833*10,"")</f>
        <v/>
      </c>
      <c r="H833" s="50" t="str">
        <f>IF(FT!B833&lt;&gt;"",FT!B833*100,"")</f>
        <v/>
      </c>
      <c r="I833" s="50" t="str">
        <f t="shared" si="58"/>
        <v/>
      </c>
      <c r="J833" t="str">
        <f>IF(FT!B833&lt;&gt;"",FT!E833,"")</f>
        <v/>
      </c>
      <c r="K833" t="str">
        <f>IF(FT!B833&lt;&gt;"",IF(FT!C833&lt;&gt;"",FT!C833,F833/$M$3*$M$4),"")</f>
        <v/>
      </c>
      <c r="Y833" s="75" t="str">
        <f t="shared" si="59"/>
        <v/>
      </c>
    </row>
    <row r="834" spans="6:25">
      <c r="F834">
        <f t="shared" si="60"/>
        <v>832</v>
      </c>
      <c r="G834" s="50" t="str">
        <f>IF(FT!A834&lt;&gt;"",FT!A834*10,"")</f>
        <v/>
      </c>
      <c r="H834" s="50" t="str">
        <f>IF(FT!B834&lt;&gt;"",FT!B834*100,"")</f>
        <v/>
      </c>
      <c r="I834" s="50" t="str">
        <f t="shared" si="58"/>
        <v/>
      </c>
      <c r="J834" t="str">
        <f>IF(FT!B834&lt;&gt;"",FT!E834,"")</f>
        <v/>
      </c>
      <c r="K834" t="str">
        <f>IF(FT!B834&lt;&gt;"",IF(FT!C834&lt;&gt;"",FT!C834,F834/$M$3*$M$4),"")</f>
        <v/>
      </c>
      <c r="Y834" s="75" t="str">
        <f t="shared" si="59"/>
        <v/>
      </c>
    </row>
    <row r="835" spans="6:25">
      <c r="F835">
        <f t="shared" si="60"/>
        <v>833</v>
      </c>
      <c r="G835" s="50" t="str">
        <f>IF(FT!A835&lt;&gt;"",FT!A835*10,"")</f>
        <v/>
      </c>
      <c r="H835" s="50" t="str">
        <f>IF(FT!B835&lt;&gt;"",FT!B835*100,"")</f>
        <v/>
      </c>
      <c r="I835" s="50" t="str">
        <f t="shared" ref="I835:I898" si="61">(IF(G835&lt;&gt;"",1,""))</f>
        <v/>
      </c>
      <c r="J835" t="str">
        <f>IF(FT!B835&lt;&gt;"",FT!E835,"")</f>
        <v/>
      </c>
      <c r="K835" t="str">
        <f>IF(FT!B835&lt;&gt;"",IF(FT!C835&lt;&gt;"",FT!C835,F835/$M$3*$M$4),"")</f>
        <v/>
      </c>
      <c r="Y835" s="75" t="str">
        <f t="shared" ref="Y835:Y898" si="62">IF(I835=1,H835/G835,"")</f>
        <v/>
      </c>
    </row>
    <row r="836" spans="6:25">
      <c r="F836">
        <f t="shared" ref="F836:F899" si="63">F835+1</f>
        <v>834</v>
      </c>
      <c r="G836" s="50" t="str">
        <f>IF(FT!A836&lt;&gt;"",FT!A836*10,"")</f>
        <v/>
      </c>
      <c r="H836" s="50" t="str">
        <f>IF(FT!B836&lt;&gt;"",FT!B836*100,"")</f>
        <v/>
      </c>
      <c r="I836" s="50" t="str">
        <f t="shared" si="61"/>
        <v/>
      </c>
      <c r="J836" t="str">
        <f>IF(FT!B836&lt;&gt;"",FT!E836,"")</f>
        <v/>
      </c>
      <c r="K836" t="str">
        <f>IF(FT!B836&lt;&gt;"",IF(FT!C836&lt;&gt;"",FT!C836,F836/$M$3*$M$4),"")</f>
        <v/>
      </c>
      <c r="Y836" s="75" t="str">
        <f t="shared" si="62"/>
        <v/>
      </c>
    </row>
    <row r="837" spans="6:25">
      <c r="F837">
        <f t="shared" si="63"/>
        <v>835</v>
      </c>
      <c r="G837" s="50" t="str">
        <f>IF(FT!A837&lt;&gt;"",FT!A837*10,"")</f>
        <v/>
      </c>
      <c r="H837" s="50" t="str">
        <f>IF(FT!B837&lt;&gt;"",FT!B837*100,"")</f>
        <v/>
      </c>
      <c r="I837" s="50" t="str">
        <f t="shared" si="61"/>
        <v/>
      </c>
      <c r="J837" t="str">
        <f>IF(FT!B837&lt;&gt;"",FT!E837,"")</f>
        <v/>
      </c>
      <c r="K837" t="str">
        <f>IF(FT!B837&lt;&gt;"",IF(FT!C837&lt;&gt;"",FT!C837,F837/$M$3*$M$4),"")</f>
        <v/>
      </c>
      <c r="Y837" s="75" t="str">
        <f t="shared" si="62"/>
        <v/>
      </c>
    </row>
    <row r="838" spans="6:25">
      <c r="F838">
        <f t="shared" si="63"/>
        <v>836</v>
      </c>
      <c r="G838" s="50" t="str">
        <f>IF(FT!A838&lt;&gt;"",FT!A838*10,"")</f>
        <v/>
      </c>
      <c r="H838" s="50" t="str">
        <f>IF(FT!B838&lt;&gt;"",FT!B838*100,"")</f>
        <v/>
      </c>
      <c r="I838" s="50" t="str">
        <f t="shared" si="61"/>
        <v/>
      </c>
      <c r="J838" t="str">
        <f>IF(FT!B838&lt;&gt;"",FT!E838,"")</f>
        <v/>
      </c>
      <c r="K838" t="str">
        <f>IF(FT!B838&lt;&gt;"",IF(FT!C838&lt;&gt;"",FT!C838,F838/$M$3*$M$4),"")</f>
        <v/>
      </c>
      <c r="Y838" s="75" t="str">
        <f t="shared" si="62"/>
        <v/>
      </c>
    </row>
    <row r="839" spans="6:25">
      <c r="F839">
        <f t="shared" si="63"/>
        <v>837</v>
      </c>
      <c r="G839" s="50" t="str">
        <f>IF(FT!A839&lt;&gt;"",FT!A839*10,"")</f>
        <v/>
      </c>
      <c r="H839" s="50" t="str">
        <f>IF(FT!B839&lt;&gt;"",FT!B839*100,"")</f>
        <v/>
      </c>
      <c r="I839" s="50" t="str">
        <f t="shared" si="61"/>
        <v/>
      </c>
      <c r="J839" t="str">
        <f>IF(FT!B839&lt;&gt;"",FT!E839,"")</f>
        <v/>
      </c>
      <c r="K839" t="str">
        <f>IF(FT!B839&lt;&gt;"",IF(FT!C839&lt;&gt;"",FT!C839,F839/$M$3*$M$4),"")</f>
        <v/>
      </c>
      <c r="Y839" s="75" t="str">
        <f t="shared" si="62"/>
        <v/>
      </c>
    </row>
    <row r="840" spans="6:25">
      <c r="F840">
        <f t="shared" si="63"/>
        <v>838</v>
      </c>
      <c r="G840" s="50" t="str">
        <f>IF(FT!A840&lt;&gt;"",FT!A840*10,"")</f>
        <v/>
      </c>
      <c r="H840" s="50" t="str">
        <f>IF(FT!B840&lt;&gt;"",FT!B840*100,"")</f>
        <v/>
      </c>
      <c r="I840" s="50" t="str">
        <f t="shared" si="61"/>
        <v/>
      </c>
      <c r="J840" t="str">
        <f>IF(FT!B840&lt;&gt;"",FT!E840,"")</f>
        <v/>
      </c>
      <c r="K840" t="str">
        <f>IF(FT!B840&lt;&gt;"",IF(FT!C840&lt;&gt;"",FT!C840,F840/$M$3*$M$4),"")</f>
        <v/>
      </c>
      <c r="Y840" s="75" t="str">
        <f t="shared" si="62"/>
        <v/>
      </c>
    </row>
    <row r="841" spans="6:25">
      <c r="F841">
        <f t="shared" si="63"/>
        <v>839</v>
      </c>
      <c r="G841" s="50" t="str">
        <f>IF(FT!A841&lt;&gt;"",FT!A841*10,"")</f>
        <v/>
      </c>
      <c r="H841" s="50" t="str">
        <f>IF(FT!B841&lt;&gt;"",FT!B841*100,"")</f>
        <v/>
      </c>
      <c r="I841" s="50" t="str">
        <f t="shared" si="61"/>
        <v/>
      </c>
      <c r="J841" t="str">
        <f>IF(FT!B841&lt;&gt;"",FT!E841,"")</f>
        <v/>
      </c>
      <c r="K841" t="str">
        <f>IF(FT!B841&lt;&gt;"",IF(FT!C841&lt;&gt;"",FT!C841,F841/$M$3*$M$4),"")</f>
        <v/>
      </c>
      <c r="Y841" s="75" t="str">
        <f t="shared" si="62"/>
        <v/>
      </c>
    </row>
    <row r="842" spans="6:25">
      <c r="F842">
        <f t="shared" si="63"/>
        <v>840</v>
      </c>
      <c r="G842" s="50" t="str">
        <f>IF(FT!A842&lt;&gt;"",FT!A842*10,"")</f>
        <v/>
      </c>
      <c r="H842" s="50" t="str">
        <f>IF(FT!B842&lt;&gt;"",FT!B842*100,"")</f>
        <v/>
      </c>
      <c r="I842" s="50" t="str">
        <f t="shared" si="61"/>
        <v/>
      </c>
      <c r="J842" t="str">
        <f>IF(FT!B842&lt;&gt;"",FT!E842,"")</f>
        <v/>
      </c>
      <c r="K842" t="str">
        <f>IF(FT!B842&lt;&gt;"",IF(FT!C842&lt;&gt;"",FT!C842,F842/$M$3*$M$4),"")</f>
        <v/>
      </c>
      <c r="Y842" s="75" t="str">
        <f t="shared" si="62"/>
        <v/>
      </c>
    </row>
    <row r="843" spans="6:25">
      <c r="F843">
        <f t="shared" si="63"/>
        <v>841</v>
      </c>
      <c r="G843" s="50" t="str">
        <f>IF(FT!A843&lt;&gt;"",FT!A843*10,"")</f>
        <v/>
      </c>
      <c r="H843" s="50" t="str">
        <f>IF(FT!B843&lt;&gt;"",FT!B843*100,"")</f>
        <v/>
      </c>
      <c r="I843" s="50" t="str">
        <f t="shared" si="61"/>
        <v/>
      </c>
      <c r="J843" t="str">
        <f>IF(FT!B843&lt;&gt;"",FT!E843,"")</f>
        <v/>
      </c>
      <c r="K843" t="str">
        <f>IF(FT!B843&lt;&gt;"",IF(FT!C843&lt;&gt;"",FT!C843,F843/$M$3*$M$4),"")</f>
        <v/>
      </c>
      <c r="Y843" s="75" t="str">
        <f t="shared" si="62"/>
        <v/>
      </c>
    </row>
    <row r="844" spans="6:25">
      <c r="F844">
        <f t="shared" si="63"/>
        <v>842</v>
      </c>
      <c r="G844" s="50" t="str">
        <f>IF(FT!A844&lt;&gt;"",FT!A844*10,"")</f>
        <v/>
      </c>
      <c r="H844" s="50" t="str">
        <f>IF(FT!B844&lt;&gt;"",FT!B844*100,"")</f>
        <v/>
      </c>
      <c r="I844" s="50" t="str">
        <f t="shared" si="61"/>
        <v/>
      </c>
      <c r="J844" t="str">
        <f>IF(FT!B844&lt;&gt;"",FT!E844,"")</f>
        <v/>
      </c>
      <c r="K844" t="str">
        <f>IF(FT!B844&lt;&gt;"",IF(FT!C844&lt;&gt;"",FT!C844,F844/$M$3*$M$4),"")</f>
        <v/>
      </c>
      <c r="Y844" s="75" t="str">
        <f t="shared" si="62"/>
        <v/>
      </c>
    </row>
    <row r="845" spans="6:25">
      <c r="F845">
        <f t="shared" si="63"/>
        <v>843</v>
      </c>
      <c r="G845" s="50" t="str">
        <f>IF(FT!A845&lt;&gt;"",FT!A845*10,"")</f>
        <v/>
      </c>
      <c r="H845" s="50" t="str">
        <f>IF(FT!B845&lt;&gt;"",FT!B845*100,"")</f>
        <v/>
      </c>
      <c r="I845" s="50" t="str">
        <f t="shared" si="61"/>
        <v/>
      </c>
      <c r="J845" t="str">
        <f>IF(FT!B845&lt;&gt;"",FT!E845,"")</f>
        <v/>
      </c>
      <c r="K845" t="str">
        <f>IF(FT!B845&lt;&gt;"",IF(FT!C845&lt;&gt;"",FT!C845,F845/$M$3*$M$4),"")</f>
        <v/>
      </c>
      <c r="Y845" s="75" t="str">
        <f t="shared" si="62"/>
        <v/>
      </c>
    </row>
    <row r="846" spans="6:25">
      <c r="F846">
        <f t="shared" si="63"/>
        <v>844</v>
      </c>
      <c r="G846" s="50" t="str">
        <f>IF(FT!A846&lt;&gt;"",FT!A846*10,"")</f>
        <v/>
      </c>
      <c r="H846" s="50" t="str">
        <f>IF(FT!B846&lt;&gt;"",FT!B846*100,"")</f>
        <v/>
      </c>
      <c r="I846" s="50" t="str">
        <f t="shared" si="61"/>
        <v/>
      </c>
      <c r="J846" t="str">
        <f>IF(FT!B846&lt;&gt;"",FT!E846,"")</f>
        <v/>
      </c>
      <c r="K846" t="str">
        <f>IF(FT!B846&lt;&gt;"",IF(FT!C846&lt;&gt;"",FT!C846,F846/$M$3*$M$4),"")</f>
        <v/>
      </c>
      <c r="Y846" s="75" t="str">
        <f t="shared" si="62"/>
        <v/>
      </c>
    </row>
    <row r="847" spans="6:25">
      <c r="F847">
        <f t="shared" si="63"/>
        <v>845</v>
      </c>
      <c r="G847" s="50" t="str">
        <f>IF(FT!A847&lt;&gt;"",FT!A847*10,"")</f>
        <v/>
      </c>
      <c r="H847" s="50" t="str">
        <f>IF(FT!B847&lt;&gt;"",FT!B847*100,"")</f>
        <v/>
      </c>
      <c r="I847" s="50" t="str">
        <f t="shared" si="61"/>
        <v/>
      </c>
      <c r="J847" t="str">
        <f>IF(FT!B847&lt;&gt;"",FT!E847,"")</f>
        <v/>
      </c>
      <c r="K847" t="str">
        <f>IF(FT!B847&lt;&gt;"",IF(FT!C847&lt;&gt;"",FT!C847,F847/$M$3*$M$4),"")</f>
        <v/>
      </c>
      <c r="Y847" s="75" t="str">
        <f t="shared" si="62"/>
        <v/>
      </c>
    </row>
    <row r="848" spans="6:25">
      <c r="F848">
        <f t="shared" si="63"/>
        <v>846</v>
      </c>
      <c r="G848" s="50" t="str">
        <f>IF(FT!A848&lt;&gt;"",FT!A848*10,"")</f>
        <v/>
      </c>
      <c r="H848" s="50" t="str">
        <f>IF(FT!B848&lt;&gt;"",FT!B848*100,"")</f>
        <v/>
      </c>
      <c r="I848" s="50" t="str">
        <f t="shared" si="61"/>
        <v/>
      </c>
      <c r="J848" t="str">
        <f>IF(FT!B848&lt;&gt;"",FT!E848,"")</f>
        <v/>
      </c>
      <c r="K848" t="str">
        <f>IF(FT!B848&lt;&gt;"",IF(FT!C848&lt;&gt;"",FT!C848,F848/$M$3*$M$4),"")</f>
        <v/>
      </c>
      <c r="Y848" s="75" t="str">
        <f t="shared" si="62"/>
        <v/>
      </c>
    </row>
    <row r="849" spans="6:25">
      <c r="F849">
        <f t="shared" si="63"/>
        <v>847</v>
      </c>
      <c r="G849" s="50" t="str">
        <f>IF(FT!A849&lt;&gt;"",FT!A849*10,"")</f>
        <v/>
      </c>
      <c r="H849" s="50" t="str">
        <f>IF(FT!B849&lt;&gt;"",FT!B849*100,"")</f>
        <v/>
      </c>
      <c r="I849" s="50" t="str">
        <f t="shared" si="61"/>
        <v/>
      </c>
      <c r="J849" t="str">
        <f>IF(FT!B849&lt;&gt;"",FT!E849,"")</f>
        <v/>
      </c>
      <c r="K849" t="str">
        <f>IF(FT!B849&lt;&gt;"",IF(FT!C849&lt;&gt;"",FT!C849,F849/$M$3*$M$4),"")</f>
        <v/>
      </c>
      <c r="Y849" s="75" t="str">
        <f t="shared" si="62"/>
        <v/>
      </c>
    </row>
    <row r="850" spans="6:25">
      <c r="F850">
        <f t="shared" si="63"/>
        <v>848</v>
      </c>
      <c r="G850" s="50" t="str">
        <f>IF(FT!A850&lt;&gt;"",FT!A850*10,"")</f>
        <v/>
      </c>
      <c r="H850" s="50" t="str">
        <f>IF(FT!B850&lt;&gt;"",FT!B850*100,"")</f>
        <v/>
      </c>
      <c r="I850" s="50" t="str">
        <f t="shared" si="61"/>
        <v/>
      </c>
      <c r="J850" t="str">
        <f>IF(FT!B850&lt;&gt;"",FT!E850,"")</f>
        <v/>
      </c>
      <c r="K850" t="str">
        <f>IF(FT!B850&lt;&gt;"",IF(FT!C850&lt;&gt;"",FT!C850,F850/$M$3*$M$4),"")</f>
        <v/>
      </c>
      <c r="Y850" s="75" t="str">
        <f t="shared" si="62"/>
        <v/>
      </c>
    </row>
    <row r="851" spans="6:25">
      <c r="F851">
        <f t="shared" si="63"/>
        <v>849</v>
      </c>
      <c r="G851" s="50" t="str">
        <f>IF(FT!A851&lt;&gt;"",FT!A851*10,"")</f>
        <v/>
      </c>
      <c r="H851" s="50" t="str">
        <f>IF(FT!B851&lt;&gt;"",FT!B851*100,"")</f>
        <v/>
      </c>
      <c r="I851" s="50" t="str">
        <f t="shared" si="61"/>
        <v/>
      </c>
      <c r="J851" t="str">
        <f>IF(FT!B851&lt;&gt;"",FT!E851,"")</f>
        <v/>
      </c>
      <c r="K851" t="str">
        <f>IF(FT!B851&lt;&gt;"",IF(FT!C851&lt;&gt;"",FT!C851,F851/$M$3*$M$4),"")</f>
        <v/>
      </c>
      <c r="Y851" s="75" t="str">
        <f t="shared" si="62"/>
        <v/>
      </c>
    </row>
    <row r="852" spans="6:25">
      <c r="F852">
        <f t="shared" si="63"/>
        <v>850</v>
      </c>
      <c r="G852" s="50" t="str">
        <f>IF(FT!A852&lt;&gt;"",FT!A852*10,"")</f>
        <v/>
      </c>
      <c r="H852" s="50" t="str">
        <f>IF(FT!B852&lt;&gt;"",FT!B852*100,"")</f>
        <v/>
      </c>
      <c r="I852" s="50" t="str">
        <f t="shared" si="61"/>
        <v/>
      </c>
      <c r="J852" t="str">
        <f>IF(FT!B852&lt;&gt;"",FT!E852,"")</f>
        <v/>
      </c>
      <c r="K852" t="str">
        <f>IF(FT!B852&lt;&gt;"",IF(FT!C852&lt;&gt;"",FT!C852,F852/$M$3*$M$4),"")</f>
        <v/>
      </c>
      <c r="Y852" s="75" t="str">
        <f t="shared" si="62"/>
        <v/>
      </c>
    </row>
    <row r="853" spans="6:25">
      <c r="F853">
        <f t="shared" si="63"/>
        <v>851</v>
      </c>
      <c r="G853" s="50" t="str">
        <f>IF(FT!A853&lt;&gt;"",FT!A853*10,"")</f>
        <v/>
      </c>
      <c r="H853" s="50" t="str">
        <f>IF(FT!B853&lt;&gt;"",FT!B853*100,"")</f>
        <v/>
      </c>
      <c r="I853" s="50" t="str">
        <f t="shared" si="61"/>
        <v/>
      </c>
      <c r="J853" t="str">
        <f>IF(FT!B853&lt;&gt;"",FT!E853,"")</f>
        <v/>
      </c>
      <c r="K853" t="str">
        <f>IF(FT!B853&lt;&gt;"",IF(FT!C853&lt;&gt;"",FT!C853,F853/$M$3*$M$4),"")</f>
        <v/>
      </c>
      <c r="Y853" s="75" t="str">
        <f t="shared" si="62"/>
        <v/>
      </c>
    </row>
    <row r="854" spans="6:25">
      <c r="F854">
        <f t="shared" si="63"/>
        <v>852</v>
      </c>
      <c r="G854" s="50" t="str">
        <f>IF(FT!A854&lt;&gt;"",FT!A854*10,"")</f>
        <v/>
      </c>
      <c r="H854" s="50" t="str">
        <f>IF(FT!B854&lt;&gt;"",FT!B854*100,"")</f>
        <v/>
      </c>
      <c r="I854" s="50" t="str">
        <f t="shared" si="61"/>
        <v/>
      </c>
      <c r="J854" t="str">
        <f>IF(FT!B854&lt;&gt;"",FT!E854,"")</f>
        <v/>
      </c>
      <c r="K854" t="str">
        <f>IF(FT!B854&lt;&gt;"",IF(FT!C854&lt;&gt;"",FT!C854,F854/$M$3*$M$4),"")</f>
        <v/>
      </c>
      <c r="Y854" s="75" t="str">
        <f t="shared" si="62"/>
        <v/>
      </c>
    </row>
    <row r="855" spans="6:25">
      <c r="F855">
        <f t="shared" si="63"/>
        <v>853</v>
      </c>
      <c r="G855" s="50" t="str">
        <f>IF(FT!A855&lt;&gt;"",FT!A855*10,"")</f>
        <v/>
      </c>
      <c r="H855" s="50" t="str">
        <f>IF(FT!B855&lt;&gt;"",FT!B855*100,"")</f>
        <v/>
      </c>
      <c r="I855" s="50" t="str">
        <f t="shared" si="61"/>
        <v/>
      </c>
      <c r="J855" t="str">
        <f>IF(FT!B855&lt;&gt;"",FT!E855,"")</f>
        <v/>
      </c>
      <c r="K855" t="str">
        <f>IF(FT!B855&lt;&gt;"",IF(FT!C855&lt;&gt;"",FT!C855,F855/$M$3*$M$4),"")</f>
        <v/>
      </c>
      <c r="Y855" s="75" t="str">
        <f t="shared" si="62"/>
        <v/>
      </c>
    </row>
    <row r="856" spans="6:25">
      <c r="F856">
        <f t="shared" si="63"/>
        <v>854</v>
      </c>
      <c r="G856" s="50" t="str">
        <f>IF(FT!A856&lt;&gt;"",FT!A856*10,"")</f>
        <v/>
      </c>
      <c r="H856" s="50" t="str">
        <f>IF(FT!B856&lt;&gt;"",FT!B856*100,"")</f>
        <v/>
      </c>
      <c r="I856" s="50" t="str">
        <f t="shared" si="61"/>
        <v/>
      </c>
      <c r="J856" t="str">
        <f>IF(FT!B856&lt;&gt;"",FT!E856,"")</f>
        <v/>
      </c>
      <c r="K856" t="str">
        <f>IF(FT!B856&lt;&gt;"",IF(FT!C856&lt;&gt;"",FT!C856,F856/$M$3*$M$4),"")</f>
        <v/>
      </c>
      <c r="Y856" s="75" t="str">
        <f t="shared" si="62"/>
        <v/>
      </c>
    </row>
    <row r="857" spans="6:25">
      <c r="F857">
        <f t="shared" si="63"/>
        <v>855</v>
      </c>
      <c r="G857" s="50" t="str">
        <f>IF(FT!A857&lt;&gt;"",FT!A857*10,"")</f>
        <v/>
      </c>
      <c r="H857" s="50" t="str">
        <f>IF(FT!B857&lt;&gt;"",FT!B857*100,"")</f>
        <v/>
      </c>
      <c r="I857" s="50" t="str">
        <f t="shared" si="61"/>
        <v/>
      </c>
      <c r="J857" t="str">
        <f>IF(FT!B857&lt;&gt;"",FT!E857,"")</f>
        <v/>
      </c>
      <c r="K857" t="str">
        <f>IF(FT!B857&lt;&gt;"",IF(FT!C857&lt;&gt;"",FT!C857,F857/$M$3*$M$4),"")</f>
        <v/>
      </c>
      <c r="Y857" s="75" t="str">
        <f t="shared" si="62"/>
        <v/>
      </c>
    </row>
    <row r="858" spans="6:25">
      <c r="F858">
        <f t="shared" si="63"/>
        <v>856</v>
      </c>
      <c r="G858" s="50" t="str">
        <f>IF(FT!A858&lt;&gt;"",FT!A858*10,"")</f>
        <v/>
      </c>
      <c r="H858" s="50" t="str">
        <f>IF(FT!B858&lt;&gt;"",FT!B858*100,"")</f>
        <v/>
      </c>
      <c r="I858" s="50" t="str">
        <f t="shared" si="61"/>
        <v/>
      </c>
      <c r="J858" t="str">
        <f>IF(FT!B858&lt;&gt;"",FT!E858,"")</f>
        <v/>
      </c>
      <c r="K858" t="str">
        <f>IF(FT!B858&lt;&gt;"",IF(FT!C858&lt;&gt;"",FT!C858,F858/$M$3*$M$4),"")</f>
        <v/>
      </c>
      <c r="Y858" s="75" t="str">
        <f t="shared" si="62"/>
        <v/>
      </c>
    </row>
    <row r="859" spans="6:25">
      <c r="F859">
        <f t="shared" si="63"/>
        <v>857</v>
      </c>
      <c r="G859" s="50" t="str">
        <f>IF(FT!A859&lt;&gt;"",FT!A859*10,"")</f>
        <v/>
      </c>
      <c r="H859" s="50" t="str">
        <f>IF(FT!B859&lt;&gt;"",FT!B859*100,"")</f>
        <v/>
      </c>
      <c r="I859" s="50" t="str">
        <f t="shared" si="61"/>
        <v/>
      </c>
      <c r="J859" t="str">
        <f>IF(FT!B859&lt;&gt;"",FT!E859,"")</f>
        <v/>
      </c>
      <c r="K859" t="str">
        <f>IF(FT!B859&lt;&gt;"",IF(FT!C859&lt;&gt;"",FT!C859,F859/$M$3*$M$4),"")</f>
        <v/>
      </c>
      <c r="Y859" s="75" t="str">
        <f t="shared" si="62"/>
        <v/>
      </c>
    </row>
    <row r="860" spans="6:25">
      <c r="F860">
        <f t="shared" si="63"/>
        <v>858</v>
      </c>
      <c r="G860" s="50" t="str">
        <f>IF(FT!A860&lt;&gt;"",FT!A860*10,"")</f>
        <v/>
      </c>
      <c r="H860" s="50" t="str">
        <f>IF(FT!B860&lt;&gt;"",FT!B860*100,"")</f>
        <v/>
      </c>
      <c r="I860" s="50" t="str">
        <f t="shared" si="61"/>
        <v/>
      </c>
      <c r="J860" t="str">
        <f>IF(FT!B860&lt;&gt;"",FT!E860,"")</f>
        <v/>
      </c>
      <c r="K860" t="str">
        <f>IF(FT!B860&lt;&gt;"",IF(FT!C860&lt;&gt;"",FT!C860,F860/$M$3*$M$4),"")</f>
        <v/>
      </c>
      <c r="Y860" s="75" t="str">
        <f t="shared" si="62"/>
        <v/>
      </c>
    </row>
    <row r="861" spans="6:25">
      <c r="F861">
        <f t="shared" si="63"/>
        <v>859</v>
      </c>
      <c r="G861" s="50" t="str">
        <f>IF(FT!A861&lt;&gt;"",FT!A861*10,"")</f>
        <v/>
      </c>
      <c r="H861" s="50" t="str">
        <f>IF(FT!B861&lt;&gt;"",FT!B861*100,"")</f>
        <v/>
      </c>
      <c r="I861" s="50" t="str">
        <f t="shared" si="61"/>
        <v/>
      </c>
      <c r="J861" t="str">
        <f>IF(FT!B861&lt;&gt;"",FT!E861,"")</f>
        <v/>
      </c>
      <c r="K861" t="str">
        <f>IF(FT!B861&lt;&gt;"",IF(FT!C861&lt;&gt;"",FT!C861,F861/$M$3*$M$4),"")</f>
        <v/>
      </c>
      <c r="Y861" s="75" t="str">
        <f t="shared" si="62"/>
        <v/>
      </c>
    </row>
    <row r="862" spans="6:25">
      <c r="F862">
        <f t="shared" si="63"/>
        <v>860</v>
      </c>
      <c r="G862" s="50" t="str">
        <f>IF(FT!A862&lt;&gt;"",FT!A862*10,"")</f>
        <v/>
      </c>
      <c r="H862" s="50" t="str">
        <f>IF(FT!B862&lt;&gt;"",FT!B862*100,"")</f>
        <v/>
      </c>
      <c r="I862" s="50" t="str">
        <f t="shared" si="61"/>
        <v/>
      </c>
      <c r="J862" t="str">
        <f>IF(FT!B862&lt;&gt;"",FT!E862,"")</f>
        <v/>
      </c>
      <c r="K862" t="str">
        <f>IF(FT!B862&lt;&gt;"",IF(FT!C862&lt;&gt;"",FT!C862,F862/$M$3*$M$4),"")</f>
        <v/>
      </c>
      <c r="Y862" s="75" t="str">
        <f t="shared" si="62"/>
        <v/>
      </c>
    </row>
    <row r="863" spans="6:25">
      <c r="F863">
        <f t="shared" si="63"/>
        <v>861</v>
      </c>
      <c r="G863" s="50" t="str">
        <f>IF(FT!A863&lt;&gt;"",FT!A863*10,"")</f>
        <v/>
      </c>
      <c r="H863" s="50" t="str">
        <f>IF(FT!B863&lt;&gt;"",FT!B863*100,"")</f>
        <v/>
      </c>
      <c r="I863" s="50" t="str">
        <f t="shared" si="61"/>
        <v/>
      </c>
      <c r="J863" t="str">
        <f>IF(FT!B863&lt;&gt;"",FT!E863,"")</f>
        <v/>
      </c>
      <c r="K863" t="str">
        <f>IF(FT!B863&lt;&gt;"",IF(FT!C863&lt;&gt;"",FT!C863,F863/$M$3*$M$4),"")</f>
        <v/>
      </c>
      <c r="Y863" s="75" t="str">
        <f t="shared" si="62"/>
        <v/>
      </c>
    </row>
    <row r="864" spans="6:25">
      <c r="F864">
        <f t="shared" si="63"/>
        <v>862</v>
      </c>
      <c r="G864" s="50" t="str">
        <f>IF(FT!A864&lt;&gt;"",FT!A864*10,"")</f>
        <v/>
      </c>
      <c r="H864" s="50" t="str">
        <f>IF(FT!B864&lt;&gt;"",FT!B864*100,"")</f>
        <v/>
      </c>
      <c r="I864" s="50" t="str">
        <f t="shared" si="61"/>
        <v/>
      </c>
      <c r="J864" t="str">
        <f>IF(FT!B864&lt;&gt;"",FT!E864,"")</f>
        <v/>
      </c>
      <c r="K864" t="str">
        <f>IF(FT!B864&lt;&gt;"",IF(FT!C864&lt;&gt;"",FT!C864,F864/$M$3*$M$4),"")</f>
        <v/>
      </c>
      <c r="Y864" s="75" t="str">
        <f t="shared" si="62"/>
        <v/>
      </c>
    </row>
    <row r="865" spans="6:25">
      <c r="F865">
        <f t="shared" si="63"/>
        <v>863</v>
      </c>
      <c r="G865" s="50" t="str">
        <f>IF(FT!A865&lt;&gt;"",FT!A865*10,"")</f>
        <v/>
      </c>
      <c r="H865" s="50" t="str">
        <f>IF(FT!B865&lt;&gt;"",FT!B865*100,"")</f>
        <v/>
      </c>
      <c r="I865" s="50" t="str">
        <f t="shared" si="61"/>
        <v/>
      </c>
      <c r="J865" t="str">
        <f>IF(FT!B865&lt;&gt;"",FT!E865,"")</f>
        <v/>
      </c>
      <c r="K865" t="str">
        <f>IF(FT!B865&lt;&gt;"",IF(FT!C865&lt;&gt;"",FT!C865,F865/$M$3*$M$4),"")</f>
        <v/>
      </c>
      <c r="Y865" s="75" t="str">
        <f t="shared" si="62"/>
        <v/>
      </c>
    </row>
    <row r="866" spans="6:25">
      <c r="F866">
        <f t="shared" si="63"/>
        <v>864</v>
      </c>
      <c r="G866" s="50" t="str">
        <f>IF(FT!A866&lt;&gt;"",FT!A866*10,"")</f>
        <v/>
      </c>
      <c r="H866" s="50" t="str">
        <f>IF(FT!B866&lt;&gt;"",FT!B866*100,"")</f>
        <v/>
      </c>
      <c r="I866" s="50" t="str">
        <f t="shared" si="61"/>
        <v/>
      </c>
      <c r="J866" t="str">
        <f>IF(FT!B866&lt;&gt;"",FT!E866,"")</f>
        <v/>
      </c>
      <c r="K866" t="str">
        <f>IF(FT!B866&lt;&gt;"",IF(FT!C866&lt;&gt;"",FT!C866,F866/$M$3*$M$4),"")</f>
        <v/>
      </c>
      <c r="Y866" s="75" t="str">
        <f t="shared" si="62"/>
        <v/>
      </c>
    </row>
    <row r="867" spans="6:25">
      <c r="F867">
        <f t="shared" si="63"/>
        <v>865</v>
      </c>
      <c r="G867" s="50" t="str">
        <f>IF(FT!A867&lt;&gt;"",FT!A867*10,"")</f>
        <v/>
      </c>
      <c r="H867" s="50" t="str">
        <f>IF(FT!B867&lt;&gt;"",FT!B867*100,"")</f>
        <v/>
      </c>
      <c r="I867" s="50" t="str">
        <f t="shared" si="61"/>
        <v/>
      </c>
      <c r="J867" t="str">
        <f>IF(FT!B867&lt;&gt;"",FT!E867,"")</f>
        <v/>
      </c>
      <c r="K867" t="str">
        <f>IF(FT!B867&lt;&gt;"",IF(FT!C867&lt;&gt;"",FT!C867,F867/$M$3*$M$4),"")</f>
        <v/>
      </c>
      <c r="Y867" s="75" t="str">
        <f t="shared" si="62"/>
        <v/>
      </c>
    </row>
    <row r="868" spans="6:25">
      <c r="F868">
        <f t="shared" si="63"/>
        <v>866</v>
      </c>
      <c r="G868" s="50" t="str">
        <f>IF(FT!A868&lt;&gt;"",FT!A868*10,"")</f>
        <v/>
      </c>
      <c r="H868" s="50" t="str">
        <f>IF(FT!B868&lt;&gt;"",FT!B868*100,"")</f>
        <v/>
      </c>
      <c r="I868" s="50" t="str">
        <f t="shared" si="61"/>
        <v/>
      </c>
      <c r="J868" t="str">
        <f>IF(FT!B868&lt;&gt;"",FT!E868,"")</f>
        <v/>
      </c>
      <c r="K868" t="str">
        <f>IF(FT!B868&lt;&gt;"",IF(FT!C868&lt;&gt;"",FT!C868,F868/$M$3*$M$4),"")</f>
        <v/>
      </c>
      <c r="Y868" s="75" t="str">
        <f t="shared" si="62"/>
        <v/>
      </c>
    </row>
    <row r="869" spans="6:25">
      <c r="F869">
        <f t="shared" si="63"/>
        <v>867</v>
      </c>
      <c r="G869" s="50" t="str">
        <f>IF(FT!A869&lt;&gt;"",FT!A869*10,"")</f>
        <v/>
      </c>
      <c r="H869" s="50" t="str">
        <f>IF(FT!B869&lt;&gt;"",FT!B869*100,"")</f>
        <v/>
      </c>
      <c r="I869" s="50" t="str">
        <f t="shared" si="61"/>
        <v/>
      </c>
      <c r="J869" t="str">
        <f>IF(FT!B869&lt;&gt;"",FT!E869,"")</f>
        <v/>
      </c>
      <c r="K869" t="str">
        <f>IF(FT!B869&lt;&gt;"",IF(FT!C869&lt;&gt;"",FT!C869,F869/$M$3*$M$4),"")</f>
        <v/>
      </c>
      <c r="Y869" s="75" t="str">
        <f t="shared" si="62"/>
        <v/>
      </c>
    </row>
    <row r="870" spans="6:25">
      <c r="F870">
        <f t="shared" si="63"/>
        <v>868</v>
      </c>
      <c r="G870" s="50" t="str">
        <f>IF(FT!A870&lt;&gt;"",FT!A870*10,"")</f>
        <v/>
      </c>
      <c r="H870" s="50" t="str">
        <f>IF(FT!B870&lt;&gt;"",FT!B870*100,"")</f>
        <v/>
      </c>
      <c r="I870" s="50" t="str">
        <f t="shared" si="61"/>
        <v/>
      </c>
      <c r="J870" t="str">
        <f>IF(FT!B870&lt;&gt;"",FT!E870,"")</f>
        <v/>
      </c>
      <c r="K870" t="str">
        <f>IF(FT!B870&lt;&gt;"",IF(FT!C870&lt;&gt;"",FT!C870,F870/$M$3*$M$4),"")</f>
        <v/>
      </c>
      <c r="Y870" s="75" t="str">
        <f t="shared" si="62"/>
        <v/>
      </c>
    </row>
    <row r="871" spans="6:25">
      <c r="F871">
        <f t="shared" si="63"/>
        <v>869</v>
      </c>
      <c r="G871" s="50" t="str">
        <f>IF(FT!A871&lt;&gt;"",FT!A871*10,"")</f>
        <v/>
      </c>
      <c r="H871" s="50" t="str">
        <f>IF(FT!B871&lt;&gt;"",FT!B871*100,"")</f>
        <v/>
      </c>
      <c r="I871" s="50" t="str">
        <f t="shared" si="61"/>
        <v/>
      </c>
      <c r="J871" t="str">
        <f>IF(FT!B871&lt;&gt;"",FT!E871,"")</f>
        <v/>
      </c>
      <c r="K871" t="str">
        <f>IF(FT!B871&lt;&gt;"",IF(FT!C871&lt;&gt;"",FT!C871,F871/$M$3*$M$4),"")</f>
        <v/>
      </c>
      <c r="Y871" s="75" t="str">
        <f t="shared" si="62"/>
        <v/>
      </c>
    </row>
    <row r="872" spans="6:25">
      <c r="F872">
        <f t="shared" si="63"/>
        <v>870</v>
      </c>
      <c r="G872" s="50" t="str">
        <f>IF(FT!A872&lt;&gt;"",FT!A872*10,"")</f>
        <v/>
      </c>
      <c r="H872" s="50" t="str">
        <f>IF(FT!B872&lt;&gt;"",FT!B872*100,"")</f>
        <v/>
      </c>
      <c r="I872" s="50" t="str">
        <f t="shared" si="61"/>
        <v/>
      </c>
      <c r="J872" t="str">
        <f>IF(FT!B872&lt;&gt;"",FT!E872,"")</f>
        <v/>
      </c>
      <c r="K872" t="str">
        <f>IF(FT!B872&lt;&gt;"",IF(FT!C872&lt;&gt;"",FT!C872,F872/$M$3*$M$4),"")</f>
        <v/>
      </c>
      <c r="Y872" s="75" t="str">
        <f t="shared" si="62"/>
        <v/>
      </c>
    </row>
    <row r="873" spans="6:25">
      <c r="F873">
        <f t="shared" si="63"/>
        <v>871</v>
      </c>
      <c r="G873" s="50" t="str">
        <f>IF(FT!A873&lt;&gt;"",FT!A873*10,"")</f>
        <v/>
      </c>
      <c r="H873" s="50" t="str">
        <f>IF(FT!B873&lt;&gt;"",FT!B873*100,"")</f>
        <v/>
      </c>
      <c r="I873" s="50" t="str">
        <f t="shared" si="61"/>
        <v/>
      </c>
      <c r="J873" t="str">
        <f>IF(FT!B873&lt;&gt;"",FT!E873,"")</f>
        <v/>
      </c>
      <c r="K873" t="str">
        <f>IF(FT!B873&lt;&gt;"",IF(FT!C873&lt;&gt;"",FT!C873,F873/$M$3*$M$4),"")</f>
        <v/>
      </c>
      <c r="Y873" s="75" t="str">
        <f t="shared" si="62"/>
        <v/>
      </c>
    </row>
    <row r="874" spans="6:25">
      <c r="F874">
        <f t="shared" si="63"/>
        <v>872</v>
      </c>
      <c r="G874" s="50" t="str">
        <f>IF(FT!A874&lt;&gt;"",FT!A874*10,"")</f>
        <v/>
      </c>
      <c r="H874" s="50" t="str">
        <f>IF(FT!B874&lt;&gt;"",FT!B874*100,"")</f>
        <v/>
      </c>
      <c r="I874" s="50" t="str">
        <f t="shared" si="61"/>
        <v/>
      </c>
      <c r="J874" t="str">
        <f>IF(FT!B874&lt;&gt;"",FT!E874,"")</f>
        <v/>
      </c>
      <c r="K874" t="str">
        <f>IF(FT!B874&lt;&gt;"",IF(FT!C874&lt;&gt;"",FT!C874,F874/$M$3*$M$4),"")</f>
        <v/>
      </c>
      <c r="Y874" s="75" t="str">
        <f t="shared" si="62"/>
        <v/>
      </c>
    </row>
    <row r="875" spans="6:25">
      <c r="F875">
        <f t="shared" si="63"/>
        <v>873</v>
      </c>
      <c r="G875" s="50" t="str">
        <f>IF(FT!A875&lt;&gt;"",FT!A875*10,"")</f>
        <v/>
      </c>
      <c r="H875" s="50" t="str">
        <f>IF(FT!B875&lt;&gt;"",FT!B875*100,"")</f>
        <v/>
      </c>
      <c r="I875" s="50" t="str">
        <f t="shared" si="61"/>
        <v/>
      </c>
      <c r="J875" t="str">
        <f>IF(FT!B875&lt;&gt;"",FT!E875,"")</f>
        <v/>
      </c>
      <c r="K875" t="str">
        <f>IF(FT!B875&lt;&gt;"",IF(FT!C875&lt;&gt;"",FT!C875,F875/$M$3*$M$4),"")</f>
        <v/>
      </c>
      <c r="Y875" s="75" t="str">
        <f t="shared" si="62"/>
        <v/>
      </c>
    </row>
    <row r="876" spans="6:25">
      <c r="F876">
        <f t="shared" si="63"/>
        <v>874</v>
      </c>
      <c r="G876" s="50" t="str">
        <f>IF(FT!A876&lt;&gt;"",FT!A876*10,"")</f>
        <v/>
      </c>
      <c r="H876" s="50" t="str">
        <f>IF(FT!B876&lt;&gt;"",FT!B876*100,"")</f>
        <v/>
      </c>
      <c r="I876" s="50" t="str">
        <f t="shared" si="61"/>
        <v/>
      </c>
      <c r="J876" t="str">
        <f>IF(FT!B876&lt;&gt;"",FT!E876,"")</f>
        <v/>
      </c>
      <c r="K876" t="str">
        <f>IF(FT!B876&lt;&gt;"",IF(FT!C876&lt;&gt;"",FT!C876,F876/$M$3*$M$4),"")</f>
        <v/>
      </c>
      <c r="Y876" s="75" t="str">
        <f t="shared" si="62"/>
        <v/>
      </c>
    </row>
    <row r="877" spans="6:25">
      <c r="F877">
        <f t="shared" si="63"/>
        <v>875</v>
      </c>
      <c r="G877" s="50" t="str">
        <f>IF(FT!A877&lt;&gt;"",FT!A877*10,"")</f>
        <v/>
      </c>
      <c r="H877" s="50" t="str">
        <f>IF(FT!B877&lt;&gt;"",FT!B877*100,"")</f>
        <v/>
      </c>
      <c r="I877" s="50" t="str">
        <f t="shared" si="61"/>
        <v/>
      </c>
      <c r="J877" t="str">
        <f>IF(FT!B877&lt;&gt;"",FT!E877,"")</f>
        <v/>
      </c>
      <c r="K877" t="str">
        <f>IF(FT!B877&lt;&gt;"",IF(FT!C877&lt;&gt;"",FT!C877,F877/$M$3*$M$4),"")</f>
        <v/>
      </c>
      <c r="Y877" s="75" t="str">
        <f t="shared" si="62"/>
        <v/>
      </c>
    </row>
    <row r="878" spans="6:25">
      <c r="F878">
        <f t="shared" si="63"/>
        <v>876</v>
      </c>
      <c r="G878" s="50" t="str">
        <f>IF(FT!A878&lt;&gt;"",FT!A878*10,"")</f>
        <v/>
      </c>
      <c r="H878" s="50" t="str">
        <f>IF(FT!B878&lt;&gt;"",FT!B878*100,"")</f>
        <v/>
      </c>
      <c r="I878" s="50" t="str">
        <f t="shared" si="61"/>
        <v/>
      </c>
      <c r="J878" t="str">
        <f>IF(FT!B878&lt;&gt;"",FT!E878,"")</f>
        <v/>
      </c>
      <c r="K878" t="str">
        <f>IF(FT!B878&lt;&gt;"",IF(FT!C878&lt;&gt;"",FT!C878,F878/$M$3*$M$4),"")</f>
        <v/>
      </c>
      <c r="Y878" s="75" t="str">
        <f t="shared" si="62"/>
        <v/>
      </c>
    </row>
    <row r="879" spans="6:25">
      <c r="F879">
        <f t="shared" si="63"/>
        <v>877</v>
      </c>
      <c r="G879" s="50" t="str">
        <f>IF(FT!A879&lt;&gt;"",FT!A879*10,"")</f>
        <v/>
      </c>
      <c r="H879" s="50" t="str">
        <f>IF(FT!B879&lt;&gt;"",FT!B879*100,"")</f>
        <v/>
      </c>
      <c r="I879" s="50" t="str">
        <f t="shared" si="61"/>
        <v/>
      </c>
      <c r="J879" t="str">
        <f>IF(FT!B879&lt;&gt;"",FT!E879,"")</f>
        <v/>
      </c>
      <c r="K879" t="str">
        <f>IF(FT!B879&lt;&gt;"",IF(FT!C879&lt;&gt;"",FT!C879,F879/$M$3*$M$4),"")</f>
        <v/>
      </c>
      <c r="Y879" s="75" t="str">
        <f t="shared" si="62"/>
        <v/>
      </c>
    </row>
    <row r="880" spans="6:25">
      <c r="F880">
        <f t="shared" si="63"/>
        <v>878</v>
      </c>
      <c r="G880" s="50" t="str">
        <f>IF(FT!A880&lt;&gt;"",FT!A880*10,"")</f>
        <v/>
      </c>
      <c r="H880" s="50" t="str">
        <f>IF(FT!B880&lt;&gt;"",FT!B880*100,"")</f>
        <v/>
      </c>
      <c r="I880" s="50" t="str">
        <f t="shared" si="61"/>
        <v/>
      </c>
      <c r="J880" t="str">
        <f>IF(FT!B880&lt;&gt;"",FT!E880,"")</f>
        <v/>
      </c>
      <c r="K880" t="str">
        <f>IF(FT!B880&lt;&gt;"",IF(FT!C880&lt;&gt;"",FT!C880,F880/$M$3*$M$4),"")</f>
        <v/>
      </c>
      <c r="Y880" s="75" t="str">
        <f t="shared" si="62"/>
        <v/>
      </c>
    </row>
    <row r="881" spans="6:25">
      <c r="F881">
        <f t="shared" si="63"/>
        <v>879</v>
      </c>
      <c r="G881" s="50" t="str">
        <f>IF(FT!A881&lt;&gt;"",FT!A881*10,"")</f>
        <v/>
      </c>
      <c r="H881" s="50" t="str">
        <f>IF(FT!B881&lt;&gt;"",FT!B881*100,"")</f>
        <v/>
      </c>
      <c r="I881" s="50" t="str">
        <f t="shared" si="61"/>
        <v/>
      </c>
      <c r="J881" t="str">
        <f>IF(FT!B881&lt;&gt;"",FT!E881,"")</f>
        <v/>
      </c>
      <c r="K881" t="str">
        <f>IF(FT!B881&lt;&gt;"",IF(FT!C881&lt;&gt;"",FT!C881,F881/$M$3*$M$4),"")</f>
        <v/>
      </c>
      <c r="Y881" s="75" t="str">
        <f t="shared" si="62"/>
        <v/>
      </c>
    </row>
    <row r="882" spans="6:25">
      <c r="F882">
        <f t="shared" si="63"/>
        <v>880</v>
      </c>
      <c r="G882" s="50" t="str">
        <f>IF(FT!A882&lt;&gt;"",FT!A882*10,"")</f>
        <v/>
      </c>
      <c r="H882" s="50" t="str">
        <f>IF(FT!B882&lt;&gt;"",FT!B882*100,"")</f>
        <v/>
      </c>
      <c r="I882" s="50" t="str">
        <f t="shared" si="61"/>
        <v/>
      </c>
      <c r="J882" t="str">
        <f>IF(FT!B882&lt;&gt;"",FT!E882,"")</f>
        <v/>
      </c>
      <c r="K882" t="str">
        <f>IF(FT!B882&lt;&gt;"",IF(FT!C882&lt;&gt;"",FT!C882,F882/$M$3*$M$4),"")</f>
        <v/>
      </c>
      <c r="Y882" s="75" t="str">
        <f t="shared" si="62"/>
        <v/>
      </c>
    </row>
    <row r="883" spans="6:25">
      <c r="F883">
        <f t="shared" si="63"/>
        <v>881</v>
      </c>
      <c r="G883" s="50" t="str">
        <f>IF(FT!A883&lt;&gt;"",FT!A883*10,"")</f>
        <v/>
      </c>
      <c r="H883" s="50" t="str">
        <f>IF(FT!B883&lt;&gt;"",FT!B883*100,"")</f>
        <v/>
      </c>
      <c r="I883" s="50" t="str">
        <f t="shared" si="61"/>
        <v/>
      </c>
      <c r="J883" t="str">
        <f>IF(FT!B883&lt;&gt;"",FT!E883,"")</f>
        <v/>
      </c>
      <c r="K883" t="str">
        <f>IF(FT!B883&lt;&gt;"",IF(FT!C883&lt;&gt;"",FT!C883,F883/$M$3*$M$4),"")</f>
        <v/>
      </c>
      <c r="Y883" s="75" t="str">
        <f t="shared" si="62"/>
        <v/>
      </c>
    </row>
    <row r="884" spans="6:25">
      <c r="F884">
        <f t="shared" si="63"/>
        <v>882</v>
      </c>
      <c r="G884" s="50" t="str">
        <f>IF(FT!A884&lt;&gt;"",FT!A884*10,"")</f>
        <v/>
      </c>
      <c r="H884" s="50" t="str">
        <f>IF(FT!B884&lt;&gt;"",FT!B884*100,"")</f>
        <v/>
      </c>
      <c r="I884" s="50" t="str">
        <f t="shared" si="61"/>
        <v/>
      </c>
      <c r="J884" t="str">
        <f>IF(FT!B884&lt;&gt;"",FT!E884,"")</f>
        <v/>
      </c>
      <c r="K884" t="str">
        <f>IF(FT!B884&lt;&gt;"",IF(FT!C884&lt;&gt;"",FT!C884,F884/$M$3*$M$4),"")</f>
        <v/>
      </c>
      <c r="Y884" s="75" t="str">
        <f t="shared" si="62"/>
        <v/>
      </c>
    </row>
    <row r="885" spans="6:25">
      <c r="F885">
        <f t="shared" si="63"/>
        <v>883</v>
      </c>
      <c r="G885" s="50" t="str">
        <f>IF(FT!A885&lt;&gt;"",FT!A885*10,"")</f>
        <v/>
      </c>
      <c r="H885" s="50" t="str">
        <f>IF(FT!B885&lt;&gt;"",FT!B885*100,"")</f>
        <v/>
      </c>
      <c r="I885" s="50" t="str">
        <f t="shared" si="61"/>
        <v/>
      </c>
      <c r="J885" t="str">
        <f>IF(FT!B885&lt;&gt;"",FT!E885,"")</f>
        <v/>
      </c>
      <c r="K885" t="str">
        <f>IF(FT!B885&lt;&gt;"",IF(FT!C885&lt;&gt;"",FT!C885,F885/$M$3*$M$4),"")</f>
        <v/>
      </c>
      <c r="Y885" s="75" t="str">
        <f t="shared" si="62"/>
        <v/>
      </c>
    </row>
    <row r="886" spans="6:25">
      <c r="F886">
        <f t="shared" si="63"/>
        <v>884</v>
      </c>
      <c r="G886" s="50" t="str">
        <f>IF(FT!A886&lt;&gt;"",FT!A886*10,"")</f>
        <v/>
      </c>
      <c r="H886" s="50" t="str">
        <f>IF(FT!B886&lt;&gt;"",FT!B886*100,"")</f>
        <v/>
      </c>
      <c r="I886" s="50" t="str">
        <f t="shared" si="61"/>
        <v/>
      </c>
      <c r="J886" t="str">
        <f>IF(FT!B886&lt;&gt;"",FT!E886,"")</f>
        <v/>
      </c>
      <c r="K886" t="str">
        <f>IF(FT!B886&lt;&gt;"",IF(FT!C886&lt;&gt;"",FT!C886,F886/$M$3*$M$4),"")</f>
        <v/>
      </c>
      <c r="Y886" s="75" t="str">
        <f t="shared" si="62"/>
        <v/>
      </c>
    </row>
    <row r="887" spans="6:25">
      <c r="F887">
        <f t="shared" si="63"/>
        <v>885</v>
      </c>
      <c r="G887" s="50" t="str">
        <f>IF(FT!A887&lt;&gt;"",FT!A887*10,"")</f>
        <v/>
      </c>
      <c r="H887" s="50" t="str">
        <f>IF(FT!B887&lt;&gt;"",FT!B887*100,"")</f>
        <v/>
      </c>
      <c r="I887" s="50" t="str">
        <f t="shared" si="61"/>
        <v/>
      </c>
      <c r="J887" t="str">
        <f>IF(FT!B887&lt;&gt;"",FT!E887,"")</f>
        <v/>
      </c>
      <c r="K887" t="str">
        <f>IF(FT!B887&lt;&gt;"",IF(FT!C887&lt;&gt;"",FT!C887,F887/$M$3*$M$4),"")</f>
        <v/>
      </c>
      <c r="Y887" s="75" t="str">
        <f t="shared" si="62"/>
        <v/>
      </c>
    </row>
    <row r="888" spans="6:25">
      <c r="F888">
        <f t="shared" si="63"/>
        <v>886</v>
      </c>
      <c r="G888" s="50" t="str">
        <f>IF(FT!A888&lt;&gt;"",FT!A888*10,"")</f>
        <v/>
      </c>
      <c r="H888" s="50" t="str">
        <f>IF(FT!B888&lt;&gt;"",FT!B888*100,"")</f>
        <v/>
      </c>
      <c r="I888" s="50" t="str">
        <f t="shared" si="61"/>
        <v/>
      </c>
      <c r="J888" t="str">
        <f>IF(FT!B888&lt;&gt;"",FT!E888,"")</f>
        <v/>
      </c>
      <c r="K888" t="str">
        <f>IF(FT!B888&lt;&gt;"",IF(FT!C888&lt;&gt;"",FT!C888,F888/$M$3*$M$4),"")</f>
        <v/>
      </c>
      <c r="Y888" s="75" t="str">
        <f t="shared" si="62"/>
        <v/>
      </c>
    </row>
    <row r="889" spans="6:25">
      <c r="F889">
        <f t="shared" si="63"/>
        <v>887</v>
      </c>
      <c r="G889" s="50" t="str">
        <f>IF(FT!A889&lt;&gt;"",FT!A889*10,"")</f>
        <v/>
      </c>
      <c r="H889" s="50" t="str">
        <f>IF(FT!B889&lt;&gt;"",FT!B889*100,"")</f>
        <v/>
      </c>
      <c r="I889" s="50" t="str">
        <f t="shared" si="61"/>
        <v/>
      </c>
      <c r="J889" t="str">
        <f>IF(FT!B889&lt;&gt;"",FT!E889,"")</f>
        <v/>
      </c>
      <c r="K889" t="str">
        <f>IF(FT!B889&lt;&gt;"",IF(FT!C889&lt;&gt;"",FT!C889,F889/$M$3*$M$4),"")</f>
        <v/>
      </c>
      <c r="Y889" s="75" t="str">
        <f t="shared" si="62"/>
        <v/>
      </c>
    </row>
    <row r="890" spans="6:25">
      <c r="F890">
        <f t="shared" si="63"/>
        <v>888</v>
      </c>
      <c r="G890" s="50" t="str">
        <f>IF(FT!A890&lt;&gt;"",FT!A890*10,"")</f>
        <v/>
      </c>
      <c r="H890" s="50" t="str">
        <f>IF(FT!B890&lt;&gt;"",FT!B890*100,"")</f>
        <v/>
      </c>
      <c r="I890" s="50" t="str">
        <f t="shared" si="61"/>
        <v/>
      </c>
      <c r="J890" t="str">
        <f>IF(FT!B890&lt;&gt;"",FT!E890,"")</f>
        <v/>
      </c>
      <c r="K890" t="str">
        <f>IF(FT!B890&lt;&gt;"",IF(FT!C890&lt;&gt;"",FT!C890,F890/$M$3*$M$4),"")</f>
        <v/>
      </c>
      <c r="Y890" s="75" t="str">
        <f t="shared" si="62"/>
        <v/>
      </c>
    </row>
    <row r="891" spans="6:25">
      <c r="F891">
        <f t="shared" si="63"/>
        <v>889</v>
      </c>
      <c r="G891" s="50" t="str">
        <f>IF(FT!A891&lt;&gt;"",FT!A891*10,"")</f>
        <v/>
      </c>
      <c r="H891" s="50" t="str">
        <f>IF(FT!B891&lt;&gt;"",FT!B891*100,"")</f>
        <v/>
      </c>
      <c r="I891" s="50" t="str">
        <f t="shared" si="61"/>
        <v/>
      </c>
      <c r="J891" t="str">
        <f>IF(FT!B891&lt;&gt;"",FT!E891,"")</f>
        <v/>
      </c>
      <c r="K891" t="str">
        <f>IF(FT!B891&lt;&gt;"",IF(FT!C891&lt;&gt;"",FT!C891,F891/$M$3*$M$4),"")</f>
        <v/>
      </c>
      <c r="Y891" s="75" t="str">
        <f t="shared" si="62"/>
        <v/>
      </c>
    </row>
    <row r="892" spans="6:25">
      <c r="F892">
        <f t="shared" si="63"/>
        <v>890</v>
      </c>
      <c r="G892" s="50" t="str">
        <f>IF(FT!A892&lt;&gt;"",FT!A892*10,"")</f>
        <v/>
      </c>
      <c r="H892" s="50" t="str">
        <f>IF(FT!B892&lt;&gt;"",FT!B892*100,"")</f>
        <v/>
      </c>
      <c r="I892" s="50" t="str">
        <f t="shared" si="61"/>
        <v/>
      </c>
      <c r="J892" t="str">
        <f>IF(FT!B892&lt;&gt;"",FT!E892,"")</f>
        <v/>
      </c>
      <c r="K892" t="str">
        <f>IF(FT!B892&lt;&gt;"",IF(FT!C892&lt;&gt;"",FT!C892,F892/$M$3*$M$4),"")</f>
        <v/>
      </c>
      <c r="Y892" s="75" t="str">
        <f t="shared" si="62"/>
        <v/>
      </c>
    </row>
    <row r="893" spans="6:25">
      <c r="F893">
        <f t="shared" si="63"/>
        <v>891</v>
      </c>
      <c r="G893" s="50" t="str">
        <f>IF(FT!A893&lt;&gt;"",FT!A893*10,"")</f>
        <v/>
      </c>
      <c r="H893" s="50" t="str">
        <f>IF(FT!B893&lt;&gt;"",FT!B893*100,"")</f>
        <v/>
      </c>
      <c r="I893" s="50" t="str">
        <f t="shared" si="61"/>
        <v/>
      </c>
      <c r="J893" t="str">
        <f>IF(FT!B893&lt;&gt;"",FT!E893,"")</f>
        <v/>
      </c>
      <c r="K893" t="str">
        <f>IF(FT!B893&lt;&gt;"",IF(FT!C893&lt;&gt;"",FT!C893,F893/$M$3*$M$4),"")</f>
        <v/>
      </c>
      <c r="Y893" s="75" t="str">
        <f t="shared" si="62"/>
        <v/>
      </c>
    </row>
    <row r="894" spans="6:25">
      <c r="F894">
        <f t="shared" si="63"/>
        <v>892</v>
      </c>
      <c r="G894" s="50" t="str">
        <f>IF(FT!A894&lt;&gt;"",FT!A894*10,"")</f>
        <v/>
      </c>
      <c r="H894" s="50" t="str">
        <f>IF(FT!B894&lt;&gt;"",FT!B894*100,"")</f>
        <v/>
      </c>
      <c r="I894" s="50" t="str">
        <f t="shared" si="61"/>
        <v/>
      </c>
      <c r="J894" t="str">
        <f>IF(FT!B894&lt;&gt;"",FT!E894,"")</f>
        <v/>
      </c>
      <c r="K894" t="str">
        <f>IF(FT!B894&lt;&gt;"",IF(FT!C894&lt;&gt;"",FT!C894,F894/$M$3*$M$4),"")</f>
        <v/>
      </c>
      <c r="Y894" s="75" t="str">
        <f t="shared" si="62"/>
        <v/>
      </c>
    </row>
    <row r="895" spans="6:25">
      <c r="F895">
        <f t="shared" si="63"/>
        <v>893</v>
      </c>
      <c r="G895" s="50" t="str">
        <f>IF(FT!A895&lt;&gt;"",FT!A895*10,"")</f>
        <v/>
      </c>
      <c r="H895" s="50" t="str">
        <f>IF(FT!B895&lt;&gt;"",FT!B895*100,"")</f>
        <v/>
      </c>
      <c r="I895" s="50" t="str">
        <f t="shared" si="61"/>
        <v/>
      </c>
      <c r="J895" t="str">
        <f>IF(FT!B895&lt;&gt;"",FT!E895,"")</f>
        <v/>
      </c>
      <c r="K895" t="str">
        <f>IF(FT!B895&lt;&gt;"",IF(FT!C895&lt;&gt;"",FT!C895,F895/$M$3*$M$4),"")</f>
        <v/>
      </c>
      <c r="Y895" s="75" t="str">
        <f t="shared" si="62"/>
        <v/>
      </c>
    </row>
    <row r="896" spans="6:25">
      <c r="F896">
        <f t="shared" si="63"/>
        <v>894</v>
      </c>
      <c r="G896" s="50" t="str">
        <f>IF(FT!A896&lt;&gt;"",FT!A896*10,"")</f>
        <v/>
      </c>
      <c r="H896" s="50" t="str">
        <f>IF(FT!B896&lt;&gt;"",FT!B896*100,"")</f>
        <v/>
      </c>
      <c r="I896" s="50" t="str">
        <f t="shared" si="61"/>
        <v/>
      </c>
      <c r="J896" t="str">
        <f>IF(FT!B896&lt;&gt;"",FT!E896,"")</f>
        <v/>
      </c>
      <c r="K896" t="str">
        <f>IF(FT!B896&lt;&gt;"",IF(FT!C896&lt;&gt;"",FT!C896,F896/$M$3*$M$4),"")</f>
        <v/>
      </c>
      <c r="Y896" s="75" t="str">
        <f t="shared" si="62"/>
        <v/>
      </c>
    </row>
    <row r="897" spans="6:25">
      <c r="F897">
        <f t="shared" si="63"/>
        <v>895</v>
      </c>
      <c r="G897" s="50" t="str">
        <f>IF(FT!A897&lt;&gt;"",FT!A897*10,"")</f>
        <v/>
      </c>
      <c r="H897" s="50" t="str">
        <f>IF(FT!B897&lt;&gt;"",FT!B897*100,"")</f>
        <v/>
      </c>
      <c r="I897" s="50" t="str">
        <f t="shared" si="61"/>
        <v/>
      </c>
      <c r="J897" t="str">
        <f>IF(FT!B897&lt;&gt;"",FT!E897,"")</f>
        <v/>
      </c>
      <c r="K897" t="str">
        <f>IF(FT!B897&lt;&gt;"",IF(FT!C897&lt;&gt;"",FT!C897,F897/$M$3*$M$4),"")</f>
        <v/>
      </c>
      <c r="Y897" s="75" t="str">
        <f t="shared" si="62"/>
        <v/>
      </c>
    </row>
    <row r="898" spans="6:25">
      <c r="F898">
        <f t="shared" si="63"/>
        <v>896</v>
      </c>
      <c r="G898" s="50" t="str">
        <f>IF(FT!A898&lt;&gt;"",FT!A898*10,"")</f>
        <v/>
      </c>
      <c r="H898" s="50" t="str">
        <f>IF(FT!B898&lt;&gt;"",FT!B898*100,"")</f>
        <v/>
      </c>
      <c r="I898" s="50" t="str">
        <f t="shared" si="61"/>
        <v/>
      </c>
      <c r="J898" t="str">
        <f>IF(FT!B898&lt;&gt;"",FT!E898,"")</f>
        <v/>
      </c>
      <c r="K898" t="str">
        <f>IF(FT!B898&lt;&gt;"",IF(FT!C898&lt;&gt;"",FT!C898,F898/$M$3*$M$4),"")</f>
        <v/>
      </c>
      <c r="Y898" s="75" t="str">
        <f t="shared" si="62"/>
        <v/>
      </c>
    </row>
    <row r="899" spans="6:25">
      <c r="F899">
        <f t="shared" si="63"/>
        <v>897</v>
      </c>
      <c r="G899" s="50" t="str">
        <f>IF(FT!A899&lt;&gt;"",FT!A899*10,"")</f>
        <v/>
      </c>
      <c r="H899" s="50" t="str">
        <f>IF(FT!B899&lt;&gt;"",FT!B899*100,"")</f>
        <v/>
      </c>
      <c r="I899" s="50" t="str">
        <f t="shared" ref="I899:I962" si="64">(IF(G899&lt;&gt;"",1,""))</f>
        <v/>
      </c>
      <c r="J899" t="str">
        <f>IF(FT!B899&lt;&gt;"",FT!E899,"")</f>
        <v/>
      </c>
      <c r="K899" t="str">
        <f>IF(FT!B899&lt;&gt;"",IF(FT!C899&lt;&gt;"",FT!C899,F899/$M$3*$M$4),"")</f>
        <v/>
      </c>
      <c r="Y899" s="75" t="str">
        <f t="shared" ref="Y899:Y962" si="65">IF(I899=1,H899/G899,"")</f>
        <v/>
      </c>
    </row>
    <row r="900" spans="6:25">
      <c r="F900">
        <f t="shared" ref="F900:F963" si="66">F899+1</f>
        <v>898</v>
      </c>
      <c r="G900" s="50" t="str">
        <f>IF(FT!A900&lt;&gt;"",FT!A900*10,"")</f>
        <v/>
      </c>
      <c r="H900" s="50" t="str">
        <f>IF(FT!B900&lt;&gt;"",FT!B900*100,"")</f>
        <v/>
      </c>
      <c r="I900" s="50" t="str">
        <f t="shared" si="64"/>
        <v/>
      </c>
      <c r="J900" t="str">
        <f>IF(FT!B900&lt;&gt;"",FT!E900,"")</f>
        <v/>
      </c>
      <c r="K900" t="str">
        <f>IF(FT!B900&lt;&gt;"",IF(FT!C900&lt;&gt;"",FT!C900,F900/$M$3*$M$4),"")</f>
        <v/>
      </c>
      <c r="Y900" s="75" t="str">
        <f t="shared" si="65"/>
        <v/>
      </c>
    </row>
    <row r="901" spans="6:25">
      <c r="F901">
        <f t="shared" si="66"/>
        <v>899</v>
      </c>
      <c r="G901" s="50" t="str">
        <f>IF(FT!A901&lt;&gt;"",FT!A901*10,"")</f>
        <v/>
      </c>
      <c r="H901" s="50" t="str">
        <f>IF(FT!B901&lt;&gt;"",FT!B901*100,"")</f>
        <v/>
      </c>
      <c r="I901" s="50" t="str">
        <f t="shared" si="64"/>
        <v/>
      </c>
      <c r="J901" t="str">
        <f>IF(FT!B901&lt;&gt;"",FT!E901,"")</f>
        <v/>
      </c>
      <c r="K901" t="str">
        <f>IF(FT!B901&lt;&gt;"",IF(FT!C901&lt;&gt;"",FT!C901,F901/$M$3*$M$4),"")</f>
        <v/>
      </c>
      <c r="Y901" s="75" t="str">
        <f t="shared" si="65"/>
        <v/>
      </c>
    </row>
    <row r="902" spans="6:25">
      <c r="F902">
        <f t="shared" si="66"/>
        <v>900</v>
      </c>
      <c r="G902" s="50" t="str">
        <f>IF(FT!A902&lt;&gt;"",FT!A902*10,"")</f>
        <v/>
      </c>
      <c r="H902" s="50" t="str">
        <f>IF(FT!B902&lt;&gt;"",FT!B902*100,"")</f>
        <v/>
      </c>
      <c r="I902" s="50" t="str">
        <f t="shared" si="64"/>
        <v/>
      </c>
      <c r="J902" t="str">
        <f>IF(FT!B902&lt;&gt;"",FT!E902,"")</f>
        <v/>
      </c>
      <c r="K902" t="str">
        <f>IF(FT!B902&lt;&gt;"",IF(FT!C902&lt;&gt;"",FT!C902,F902/$M$3*$M$4),"")</f>
        <v/>
      </c>
      <c r="Y902" s="75" t="str">
        <f t="shared" si="65"/>
        <v/>
      </c>
    </row>
    <row r="903" spans="6:25">
      <c r="F903">
        <f t="shared" si="66"/>
        <v>901</v>
      </c>
      <c r="G903" s="50" t="str">
        <f>IF(FT!A903&lt;&gt;"",FT!A903*10,"")</f>
        <v/>
      </c>
      <c r="H903" s="50" t="str">
        <f>IF(FT!B903&lt;&gt;"",FT!B903*100,"")</f>
        <v/>
      </c>
      <c r="I903" s="50" t="str">
        <f t="shared" si="64"/>
        <v/>
      </c>
      <c r="J903" t="str">
        <f>IF(FT!B903&lt;&gt;"",FT!E903,"")</f>
        <v/>
      </c>
      <c r="K903" t="str">
        <f>IF(FT!B903&lt;&gt;"",IF(FT!C903&lt;&gt;"",FT!C903,F903/$M$3*$M$4),"")</f>
        <v/>
      </c>
      <c r="Y903" s="75" t="str">
        <f t="shared" si="65"/>
        <v/>
      </c>
    </row>
    <row r="904" spans="6:25">
      <c r="F904">
        <f t="shared" si="66"/>
        <v>902</v>
      </c>
      <c r="G904" s="50" t="str">
        <f>IF(FT!A904&lt;&gt;"",FT!A904*10,"")</f>
        <v/>
      </c>
      <c r="H904" s="50" t="str">
        <f>IF(FT!B904&lt;&gt;"",FT!B904*100,"")</f>
        <v/>
      </c>
      <c r="I904" s="50" t="str">
        <f t="shared" si="64"/>
        <v/>
      </c>
      <c r="J904" t="str">
        <f>IF(FT!B904&lt;&gt;"",FT!E904,"")</f>
        <v/>
      </c>
      <c r="K904" t="str">
        <f>IF(FT!B904&lt;&gt;"",IF(FT!C904&lt;&gt;"",FT!C904,F904/$M$3*$M$4),"")</f>
        <v/>
      </c>
      <c r="Y904" s="75" t="str">
        <f t="shared" si="65"/>
        <v/>
      </c>
    </row>
    <row r="905" spans="6:25">
      <c r="F905">
        <f t="shared" si="66"/>
        <v>903</v>
      </c>
      <c r="G905" s="50" t="str">
        <f>IF(FT!A905&lt;&gt;"",FT!A905*10,"")</f>
        <v/>
      </c>
      <c r="H905" s="50" t="str">
        <f>IF(FT!B905&lt;&gt;"",FT!B905*100,"")</f>
        <v/>
      </c>
      <c r="I905" s="50" t="str">
        <f t="shared" si="64"/>
        <v/>
      </c>
      <c r="J905" t="str">
        <f>IF(FT!B905&lt;&gt;"",FT!E905,"")</f>
        <v/>
      </c>
      <c r="K905" t="str">
        <f>IF(FT!B905&lt;&gt;"",IF(FT!C905&lt;&gt;"",FT!C905,F905/$M$3*$M$4),"")</f>
        <v/>
      </c>
      <c r="Y905" s="75" t="str">
        <f t="shared" si="65"/>
        <v/>
      </c>
    </row>
    <row r="906" spans="6:25">
      <c r="F906">
        <f t="shared" si="66"/>
        <v>904</v>
      </c>
      <c r="G906" s="50" t="str">
        <f>IF(FT!A906&lt;&gt;"",FT!A906*10,"")</f>
        <v/>
      </c>
      <c r="H906" s="50" t="str">
        <f>IF(FT!B906&lt;&gt;"",FT!B906*100,"")</f>
        <v/>
      </c>
      <c r="I906" s="50" t="str">
        <f t="shared" si="64"/>
        <v/>
      </c>
      <c r="J906" t="str">
        <f>IF(FT!B906&lt;&gt;"",FT!E906,"")</f>
        <v/>
      </c>
      <c r="K906" t="str">
        <f>IF(FT!B906&lt;&gt;"",IF(FT!C906&lt;&gt;"",FT!C906,F906/$M$3*$M$4),"")</f>
        <v/>
      </c>
      <c r="Y906" s="75" t="str">
        <f t="shared" si="65"/>
        <v/>
      </c>
    </row>
    <row r="907" spans="6:25">
      <c r="F907">
        <f t="shared" si="66"/>
        <v>905</v>
      </c>
      <c r="G907" s="50" t="str">
        <f>IF(FT!A907&lt;&gt;"",FT!A907*10,"")</f>
        <v/>
      </c>
      <c r="H907" s="50" t="str">
        <f>IF(FT!B907&lt;&gt;"",FT!B907*100,"")</f>
        <v/>
      </c>
      <c r="I907" s="50" t="str">
        <f t="shared" si="64"/>
        <v/>
      </c>
      <c r="J907" t="str">
        <f>IF(FT!B907&lt;&gt;"",FT!E907,"")</f>
        <v/>
      </c>
      <c r="K907" t="str">
        <f>IF(FT!B907&lt;&gt;"",IF(FT!C907&lt;&gt;"",FT!C907,F907/$M$3*$M$4),"")</f>
        <v/>
      </c>
      <c r="Y907" s="75" t="str">
        <f t="shared" si="65"/>
        <v/>
      </c>
    </row>
    <row r="908" spans="6:25">
      <c r="F908">
        <f t="shared" si="66"/>
        <v>906</v>
      </c>
      <c r="G908" s="50" t="str">
        <f>IF(FT!A908&lt;&gt;"",FT!A908*10,"")</f>
        <v/>
      </c>
      <c r="H908" s="50" t="str">
        <f>IF(FT!B908&lt;&gt;"",FT!B908*100,"")</f>
        <v/>
      </c>
      <c r="I908" s="50" t="str">
        <f t="shared" si="64"/>
        <v/>
      </c>
      <c r="J908" t="str">
        <f>IF(FT!B908&lt;&gt;"",FT!E908,"")</f>
        <v/>
      </c>
      <c r="K908" t="str">
        <f>IF(FT!B908&lt;&gt;"",IF(FT!C908&lt;&gt;"",FT!C908,F908/$M$3*$M$4),"")</f>
        <v/>
      </c>
      <c r="Y908" s="75" t="str">
        <f t="shared" si="65"/>
        <v/>
      </c>
    </row>
    <row r="909" spans="6:25">
      <c r="F909">
        <f t="shared" si="66"/>
        <v>907</v>
      </c>
      <c r="G909" s="50" t="str">
        <f>IF(FT!A909&lt;&gt;"",FT!A909*10,"")</f>
        <v/>
      </c>
      <c r="H909" s="50" t="str">
        <f>IF(FT!B909&lt;&gt;"",FT!B909*100,"")</f>
        <v/>
      </c>
      <c r="I909" s="50" t="str">
        <f t="shared" si="64"/>
        <v/>
      </c>
      <c r="J909" t="str">
        <f>IF(FT!B909&lt;&gt;"",FT!E909,"")</f>
        <v/>
      </c>
      <c r="K909" t="str">
        <f>IF(FT!B909&lt;&gt;"",IF(FT!C909&lt;&gt;"",FT!C909,F909/$M$3*$M$4),"")</f>
        <v/>
      </c>
      <c r="Y909" s="75" t="str">
        <f t="shared" si="65"/>
        <v/>
      </c>
    </row>
    <row r="910" spans="6:25">
      <c r="F910">
        <f t="shared" si="66"/>
        <v>908</v>
      </c>
      <c r="G910" s="50" t="str">
        <f>IF(FT!A910&lt;&gt;"",FT!A910*10,"")</f>
        <v/>
      </c>
      <c r="H910" s="50" t="str">
        <f>IF(FT!B910&lt;&gt;"",FT!B910*100,"")</f>
        <v/>
      </c>
      <c r="I910" s="50" t="str">
        <f t="shared" si="64"/>
        <v/>
      </c>
      <c r="J910" t="str">
        <f>IF(FT!B910&lt;&gt;"",FT!E910,"")</f>
        <v/>
      </c>
      <c r="K910" t="str">
        <f>IF(FT!B910&lt;&gt;"",IF(FT!C910&lt;&gt;"",FT!C910,F910/$M$3*$M$4),"")</f>
        <v/>
      </c>
      <c r="Y910" s="75" t="str">
        <f t="shared" si="65"/>
        <v/>
      </c>
    </row>
    <row r="911" spans="6:25">
      <c r="F911">
        <f t="shared" si="66"/>
        <v>909</v>
      </c>
      <c r="G911" s="50" t="str">
        <f>IF(FT!A911&lt;&gt;"",FT!A911*10,"")</f>
        <v/>
      </c>
      <c r="H911" s="50" t="str">
        <f>IF(FT!B911&lt;&gt;"",FT!B911*100,"")</f>
        <v/>
      </c>
      <c r="I911" s="50" t="str">
        <f t="shared" si="64"/>
        <v/>
      </c>
      <c r="J911" t="str">
        <f>IF(FT!B911&lt;&gt;"",FT!E911,"")</f>
        <v/>
      </c>
      <c r="K911" t="str">
        <f>IF(FT!B911&lt;&gt;"",IF(FT!C911&lt;&gt;"",FT!C911,F911/$M$3*$M$4),"")</f>
        <v/>
      </c>
      <c r="Y911" s="75" t="str">
        <f t="shared" si="65"/>
        <v/>
      </c>
    </row>
    <row r="912" spans="6:25">
      <c r="F912">
        <f t="shared" si="66"/>
        <v>910</v>
      </c>
      <c r="G912" s="50" t="str">
        <f>IF(FT!A912&lt;&gt;"",FT!A912*10,"")</f>
        <v/>
      </c>
      <c r="H912" s="50" t="str">
        <f>IF(FT!B912&lt;&gt;"",FT!B912*100,"")</f>
        <v/>
      </c>
      <c r="I912" s="50" t="str">
        <f t="shared" si="64"/>
        <v/>
      </c>
      <c r="J912" t="str">
        <f>IF(FT!B912&lt;&gt;"",FT!E912,"")</f>
        <v/>
      </c>
      <c r="K912" t="str">
        <f>IF(FT!B912&lt;&gt;"",IF(FT!C912&lt;&gt;"",FT!C912,F912/$M$3*$M$4),"")</f>
        <v/>
      </c>
      <c r="Y912" s="75" t="str">
        <f t="shared" si="65"/>
        <v/>
      </c>
    </row>
    <row r="913" spans="6:25">
      <c r="F913">
        <f t="shared" si="66"/>
        <v>911</v>
      </c>
      <c r="G913" s="50" t="str">
        <f>IF(FT!A913&lt;&gt;"",FT!A913*10,"")</f>
        <v/>
      </c>
      <c r="H913" s="50" t="str">
        <f>IF(FT!B913&lt;&gt;"",FT!B913*100,"")</f>
        <v/>
      </c>
      <c r="I913" s="50" t="str">
        <f t="shared" si="64"/>
        <v/>
      </c>
      <c r="J913" t="str">
        <f>IF(FT!B913&lt;&gt;"",FT!E913,"")</f>
        <v/>
      </c>
      <c r="K913" t="str">
        <f>IF(FT!B913&lt;&gt;"",IF(FT!C913&lt;&gt;"",FT!C913,F913/$M$3*$M$4),"")</f>
        <v/>
      </c>
      <c r="Y913" s="75" t="str">
        <f t="shared" si="65"/>
        <v/>
      </c>
    </row>
    <row r="914" spans="6:25">
      <c r="F914">
        <f t="shared" si="66"/>
        <v>912</v>
      </c>
      <c r="G914" s="50" t="str">
        <f>IF(FT!A914&lt;&gt;"",FT!A914*10,"")</f>
        <v/>
      </c>
      <c r="H914" s="50" t="str">
        <f>IF(FT!B914&lt;&gt;"",FT!B914*100,"")</f>
        <v/>
      </c>
      <c r="I914" s="50" t="str">
        <f t="shared" si="64"/>
        <v/>
      </c>
      <c r="J914" t="str">
        <f>IF(FT!B914&lt;&gt;"",FT!E914,"")</f>
        <v/>
      </c>
      <c r="K914" t="str">
        <f>IF(FT!B914&lt;&gt;"",IF(FT!C914&lt;&gt;"",FT!C914,F914/$M$3*$M$4),"")</f>
        <v/>
      </c>
      <c r="Y914" s="75" t="str">
        <f t="shared" si="65"/>
        <v/>
      </c>
    </row>
    <row r="915" spans="6:25">
      <c r="F915">
        <f t="shared" si="66"/>
        <v>913</v>
      </c>
      <c r="G915" s="50" t="str">
        <f>IF(FT!A915&lt;&gt;"",FT!A915*10,"")</f>
        <v/>
      </c>
      <c r="H915" s="50" t="str">
        <f>IF(FT!B915&lt;&gt;"",FT!B915*100,"")</f>
        <v/>
      </c>
      <c r="I915" s="50" t="str">
        <f t="shared" si="64"/>
        <v/>
      </c>
      <c r="J915" t="str">
        <f>IF(FT!B915&lt;&gt;"",FT!E915,"")</f>
        <v/>
      </c>
      <c r="K915" t="str">
        <f>IF(FT!B915&lt;&gt;"",IF(FT!C915&lt;&gt;"",FT!C915,F915/$M$3*$M$4),"")</f>
        <v/>
      </c>
      <c r="Y915" s="75" t="str">
        <f t="shared" si="65"/>
        <v/>
      </c>
    </row>
    <row r="916" spans="6:25">
      <c r="F916">
        <f t="shared" si="66"/>
        <v>914</v>
      </c>
      <c r="G916" s="50" t="str">
        <f>IF(FT!A916&lt;&gt;"",FT!A916*10,"")</f>
        <v/>
      </c>
      <c r="H916" s="50" t="str">
        <f>IF(FT!B916&lt;&gt;"",FT!B916*100,"")</f>
        <v/>
      </c>
      <c r="I916" s="50" t="str">
        <f t="shared" si="64"/>
        <v/>
      </c>
      <c r="J916" t="str">
        <f>IF(FT!B916&lt;&gt;"",FT!E916,"")</f>
        <v/>
      </c>
      <c r="K916" t="str">
        <f>IF(FT!B916&lt;&gt;"",IF(FT!C916&lt;&gt;"",FT!C916,F916/$M$3*$M$4),"")</f>
        <v/>
      </c>
      <c r="Y916" s="75" t="str">
        <f t="shared" si="65"/>
        <v/>
      </c>
    </row>
    <row r="917" spans="6:25">
      <c r="F917">
        <f t="shared" si="66"/>
        <v>915</v>
      </c>
      <c r="G917" s="50" t="str">
        <f>IF(FT!A917&lt;&gt;"",FT!A917*10,"")</f>
        <v/>
      </c>
      <c r="H917" s="50" t="str">
        <f>IF(FT!B917&lt;&gt;"",FT!B917*100,"")</f>
        <v/>
      </c>
      <c r="I917" s="50" t="str">
        <f t="shared" si="64"/>
        <v/>
      </c>
      <c r="J917" t="str">
        <f>IF(FT!B917&lt;&gt;"",FT!E917,"")</f>
        <v/>
      </c>
      <c r="K917" t="str">
        <f>IF(FT!B917&lt;&gt;"",IF(FT!C917&lt;&gt;"",FT!C917,F917/$M$3*$M$4),"")</f>
        <v/>
      </c>
      <c r="Y917" s="75" t="str">
        <f t="shared" si="65"/>
        <v/>
      </c>
    </row>
    <row r="918" spans="6:25">
      <c r="F918">
        <f t="shared" si="66"/>
        <v>916</v>
      </c>
      <c r="G918" s="50" t="str">
        <f>IF(FT!A918&lt;&gt;"",FT!A918*10,"")</f>
        <v/>
      </c>
      <c r="H918" s="50" t="str">
        <f>IF(FT!B918&lt;&gt;"",FT!B918*100,"")</f>
        <v/>
      </c>
      <c r="I918" s="50" t="str">
        <f t="shared" si="64"/>
        <v/>
      </c>
      <c r="J918" t="str">
        <f>IF(FT!B918&lt;&gt;"",FT!E918,"")</f>
        <v/>
      </c>
      <c r="K918" t="str">
        <f>IF(FT!B918&lt;&gt;"",IF(FT!C918&lt;&gt;"",FT!C918,F918/$M$3*$M$4),"")</f>
        <v/>
      </c>
      <c r="Y918" s="75" t="str">
        <f t="shared" si="65"/>
        <v/>
      </c>
    </row>
    <row r="919" spans="6:25">
      <c r="F919">
        <f t="shared" si="66"/>
        <v>917</v>
      </c>
      <c r="G919" s="50" t="str">
        <f>IF(FT!A919&lt;&gt;"",FT!A919*10,"")</f>
        <v/>
      </c>
      <c r="H919" s="50" t="str">
        <f>IF(FT!B919&lt;&gt;"",FT!B919*100,"")</f>
        <v/>
      </c>
      <c r="I919" s="50" t="str">
        <f t="shared" si="64"/>
        <v/>
      </c>
      <c r="J919" t="str">
        <f>IF(FT!B919&lt;&gt;"",FT!E919,"")</f>
        <v/>
      </c>
      <c r="K919" t="str">
        <f>IF(FT!B919&lt;&gt;"",IF(FT!C919&lt;&gt;"",FT!C919,F919/$M$3*$M$4),"")</f>
        <v/>
      </c>
      <c r="Y919" s="75" t="str">
        <f t="shared" si="65"/>
        <v/>
      </c>
    </row>
    <row r="920" spans="6:25">
      <c r="F920">
        <f t="shared" si="66"/>
        <v>918</v>
      </c>
      <c r="G920" s="50" t="str">
        <f>IF(FT!A920&lt;&gt;"",FT!A920*10,"")</f>
        <v/>
      </c>
      <c r="H920" s="50" t="str">
        <f>IF(FT!B920&lt;&gt;"",FT!B920*100,"")</f>
        <v/>
      </c>
      <c r="I920" s="50" t="str">
        <f t="shared" si="64"/>
        <v/>
      </c>
      <c r="J920" t="str">
        <f>IF(FT!B920&lt;&gt;"",FT!E920,"")</f>
        <v/>
      </c>
      <c r="K920" t="str">
        <f>IF(FT!B920&lt;&gt;"",IF(FT!C920&lt;&gt;"",FT!C920,F920/$M$3*$M$4),"")</f>
        <v/>
      </c>
      <c r="Y920" s="75" t="str">
        <f t="shared" si="65"/>
        <v/>
      </c>
    </row>
    <row r="921" spans="6:25">
      <c r="F921">
        <f t="shared" si="66"/>
        <v>919</v>
      </c>
      <c r="G921" s="50" t="str">
        <f>IF(FT!A921&lt;&gt;"",FT!A921*10,"")</f>
        <v/>
      </c>
      <c r="H921" s="50" t="str">
        <f>IF(FT!B921&lt;&gt;"",FT!B921*100,"")</f>
        <v/>
      </c>
      <c r="I921" s="50" t="str">
        <f t="shared" si="64"/>
        <v/>
      </c>
      <c r="J921" t="str">
        <f>IF(FT!B921&lt;&gt;"",FT!E921,"")</f>
        <v/>
      </c>
      <c r="K921" t="str">
        <f>IF(FT!B921&lt;&gt;"",IF(FT!C921&lt;&gt;"",FT!C921,F921/$M$3*$M$4),"")</f>
        <v/>
      </c>
      <c r="Y921" s="75" t="str">
        <f t="shared" si="65"/>
        <v/>
      </c>
    </row>
    <row r="922" spans="6:25">
      <c r="F922">
        <f t="shared" si="66"/>
        <v>920</v>
      </c>
      <c r="G922" s="50" t="str">
        <f>IF(FT!A922&lt;&gt;"",FT!A922*10,"")</f>
        <v/>
      </c>
      <c r="H922" s="50" t="str">
        <f>IF(FT!B922&lt;&gt;"",FT!B922*100,"")</f>
        <v/>
      </c>
      <c r="I922" s="50" t="str">
        <f t="shared" si="64"/>
        <v/>
      </c>
      <c r="J922" t="str">
        <f>IF(FT!B922&lt;&gt;"",FT!E922,"")</f>
        <v/>
      </c>
      <c r="K922" t="str">
        <f>IF(FT!B922&lt;&gt;"",IF(FT!C922&lt;&gt;"",FT!C922,F922/$M$3*$M$4),"")</f>
        <v/>
      </c>
      <c r="Y922" s="75" t="str">
        <f t="shared" si="65"/>
        <v/>
      </c>
    </row>
    <row r="923" spans="6:25">
      <c r="F923">
        <f t="shared" si="66"/>
        <v>921</v>
      </c>
      <c r="G923" s="50" t="str">
        <f>IF(FT!A923&lt;&gt;"",FT!A923*10,"")</f>
        <v/>
      </c>
      <c r="H923" s="50" t="str">
        <f>IF(FT!B923&lt;&gt;"",FT!B923*100,"")</f>
        <v/>
      </c>
      <c r="I923" s="50" t="str">
        <f t="shared" si="64"/>
        <v/>
      </c>
      <c r="J923" t="str">
        <f>IF(FT!B923&lt;&gt;"",FT!E923,"")</f>
        <v/>
      </c>
      <c r="K923" t="str">
        <f>IF(FT!B923&lt;&gt;"",IF(FT!C923&lt;&gt;"",FT!C923,F923/$M$3*$M$4),"")</f>
        <v/>
      </c>
      <c r="Y923" s="75" t="str">
        <f t="shared" si="65"/>
        <v/>
      </c>
    </row>
    <row r="924" spans="6:25">
      <c r="F924">
        <f t="shared" si="66"/>
        <v>922</v>
      </c>
      <c r="G924" s="50" t="str">
        <f>IF(FT!A924&lt;&gt;"",FT!A924*10,"")</f>
        <v/>
      </c>
      <c r="H924" s="50" t="str">
        <f>IF(FT!B924&lt;&gt;"",FT!B924*100,"")</f>
        <v/>
      </c>
      <c r="I924" s="50" t="str">
        <f t="shared" si="64"/>
        <v/>
      </c>
      <c r="J924" t="str">
        <f>IF(FT!B924&lt;&gt;"",FT!E924,"")</f>
        <v/>
      </c>
      <c r="K924" t="str">
        <f>IF(FT!B924&lt;&gt;"",IF(FT!C924&lt;&gt;"",FT!C924,F924/$M$3*$M$4),"")</f>
        <v/>
      </c>
      <c r="Y924" s="75" t="str">
        <f t="shared" si="65"/>
        <v/>
      </c>
    </row>
    <row r="925" spans="6:25">
      <c r="F925">
        <f t="shared" si="66"/>
        <v>923</v>
      </c>
      <c r="G925" s="50" t="str">
        <f>IF(FT!A925&lt;&gt;"",FT!A925*10,"")</f>
        <v/>
      </c>
      <c r="H925" s="50" t="str">
        <f>IF(FT!B925&lt;&gt;"",FT!B925*100,"")</f>
        <v/>
      </c>
      <c r="I925" s="50" t="str">
        <f t="shared" si="64"/>
        <v/>
      </c>
      <c r="J925" t="str">
        <f>IF(FT!B925&lt;&gt;"",FT!E925,"")</f>
        <v/>
      </c>
      <c r="K925" t="str">
        <f>IF(FT!B925&lt;&gt;"",IF(FT!C925&lt;&gt;"",FT!C925,F925/$M$3*$M$4),"")</f>
        <v/>
      </c>
      <c r="Y925" s="75" t="str">
        <f t="shared" si="65"/>
        <v/>
      </c>
    </row>
    <row r="926" spans="6:25">
      <c r="F926">
        <f t="shared" si="66"/>
        <v>924</v>
      </c>
      <c r="G926" s="50" t="str">
        <f>IF(FT!A926&lt;&gt;"",FT!A926*10,"")</f>
        <v/>
      </c>
      <c r="H926" s="50" t="str">
        <f>IF(FT!B926&lt;&gt;"",FT!B926*100,"")</f>
        <v/>
      </c>
      <c r="I926" s="50" t="str">
        <f t="shared" si="64"/>
        <v/>
      </c>
      <c r="J926" t="str">
        <f>IF(FT!B926&lt;&gt;"",FT!E926,"")</f>
        <v/>
      </c>
      <c r="K926" t="str">
        <f>IF(FT!B926&lt;&gt;"",IF(FT!C926&lt;&gt;"",FT!C926,F926/$M$3*$M$4),"")</f>
        <v/>
      </c>
      <c r="Y926" s="75" t="str">
        <f t="shared" si="65"/>
        <v/>
      </c>
    </row>
    <row r="927" spans="6:25">
      <c r="F927">
        <f t="shared" si="66"/>
        <v>925</v>
      </c>
      <c r="G927" s="50" t="str">
        <f>IF(FT!A927&lt;&gt;"",FT!A927*10,"")</f>
        <v/>
      </c>
      <c r="H927" s="50" t="str">
        <f>IF(FT!B927&lt;&gt;"",FT!B927*100,"")</f>
        <v/>
      </c>
      <c r="I927" s="50" t="str">
        <f t="shared" si="64"/>
        <v/>
      </c>
      <c r="J927" t="str">
        <f>IF(FT!B927&lt;&gt;"",FT!E927,"")</f>
        <v/>
      </c>
      <c r="K927" t="str">
        <f>IF(FT!B927&lt;&gt;"",IF(FT!C927&lt;&gt;"",FT!C927,F927/$M$3*$M$4),"")</f>
        <v/>
      </c>
      <c r="Y927" s="75" t="str">
        <f t="shared" si="65"/>
        <v/>
      </c>
    </row>
    <row r="928" spans="6:25">
      <c r="F928">
        <f t="shared" si="66"/>
        <v>926</v>
      </c>
      <c r="G928" s="50" t="str">
        <f>IF(FT!A928&lt;&gt;"",FT!A928*10,"")</f>
        <v/>
      </c>
      <c r="H928" s="50" t="str">
        <f>IF(FT!B928&lt;&gt;"",FT!B928*100,"")</f>
        <v/>
      </c>
      <c r="I928" s="50" t="str">
        <f t="shared" si="64"/>
        <v/>
      </c>
      <c r="J928" t="str">
        <f>IF(FT!B928&lt;&gt;"",FT!E928,"")</f>
        <v/>
      </c>
      <c r="K928" t="str">
        <f>IF(FT!B928&lt;&gt;"",IF(FT!C928&lt;&gt;"",FT!C928,F928/$M$3*$M$4),"")</f>
        <v/>
      </c>
      <c r="Y928" s="75" t="str">
        <f t="shared" si="65"/>
        <v/>
      </c>
    </row>
    <row r="929" spans="6:25">
      <c r="F929">
        <f t="shared" si="66"/>
        <v>927</v>
      </c>
      <c r="G929" s="50" t="str">
        <f>IF(FT!A929&lt;&gt;"",FT!A929*10,"")</f>
        <v/>
      </c>
      <c r="H929" s="50" t="str">
        <f>IF(FT!B929&lt;&gt;"",FT!B929*100,"")</f>
        <v/>
      </c>
      <c r="I929" s="50" t="str">
        <f t="shared" si="64"/>
        <v/>
      </c>
      <c r="J929" t="str">
        <f>IF(FT!B929&lt;&gt;"",FT!E929,"")</f>
        <v/>
      </c>
      <c r="K929" t="str">
        <f>IF(FT!B929&lt;&gt;"",IF(FT!C929&lt;&gt;"",FT!C929,F929/$M$3*$M$4),"")</f>
        <v/>
      </c>
      <c r="Y929" s="75" t="str">
        <f t="shared" si="65"/>
        <v/>
      </c>
    </row>
    <row r="930" spans="6:25">
      <c r="F930">
        <f t="shared" si="66"/>
        <v>928</v>
      </c>
      <c r="G930" s="50" t="str">
        <f>IF(FT!A930&lt;&gt;"",FT!A930*10,"")</f>
        <v/>
      </c>
      <c r="H930" s="50" t="str">
        <f>IF(FT!B930&lt;&gt;"",FT!B930*100,"")</f>
        <v/>
      </c>
      <c r="I930" s="50" t="str">
        <f t="shared" si="64"/>
        <v/>
      </c>
      <c r="J930" t="str">
        <f>IF(FT!B930&lt;&gt;"",FT!E930,"")</f>
        <v/>
      </c>
      <c r="K930" t="str">
        <f>IF(FT!B930&lt;&gt;"",IF(FT!C930&lt;&gt;"",FT!C930,F930/$M$3*$M$4),"")</f>
        <v/>
      </c>
      <c r="Y930" s="75" t="str">
        <f t="shared" si="65"/>
        <v/>
      </c>
    </row>
    <row r="931" spans="6:25">
      <c r="F931">
        <f t="shared" si="66"/>
        <v>929</v>
      </c>
      <c r="G931" s="50" t="str">
        <f>IF(FT!A931&lt;&gt;"",FT!A931*10,"")</f>
        <v/>
      </c>
      <c r="H931" s="50" t="str">
        <f>IF(FT!B931&lt;&gt;"",FT!B931*100,"")</f>
        <v/>
      </c>
      <c r="I931" s="50" t="str">
        <f t="shared" si="64"/>
        <v/>
      </c>
      <c r="J931" t="str">
        <f>IF(FT!B931&lt;&gt;"",FT!E931,"")</f>
        <v/>
      </c>
      <c r="K931" t="str">
        <f>IF(FT!B931&lt;&gt;"",IF(FT!C931&lt;&gt;"",FT!C931,F931/$M$3*$M$4),"")</f>
        <v/>
      </c>
      <c r="Y931" s="75" t="str">
        <f t="shared" si="65"/>
        <v/>
      </c>
    </row>
    <row r="932" spans="6:25">
      <c r="F932">
        <f t="shared" si="66"/>
        <v>930</v>
      </c>
      <c r="G932" s="50" t="str">
        <f>IF(FT!A932&lt;&gt;"",FT!A932*10,"")</f>
        <v/>
      </c>
      <c r="H932" s="50" t="str">
        <f>IF(FT!B932&lt;&gt;"",FT!B932*100,"")</f>
        <v/>
      </c>
      <c r="I932" s="50" t="str">
        <f t="shared" si="64"/>
        <v/>
      </c>
      <c r="J932" t="str">
        <f>IF(FT!B932&lt;&gt;"",FT!E932,"")</f>
        <v/>
      </c>
      <c r="K932" t="str">
        <f>IF(FT!B932&lt;&gt;"",IF(FT!C932&lt;&gt;"",FT!C932,F932/$M$3*$M$4),"")</f>
        <v/>
      </c>
      <c r="Y932" s="75" t="str">
        <f t="shared" si="65"/>
        <v/>
      </c>
    </row>
    <row r="933" spans="6:25">
      <c r="F933">
        <f t="shared" si="66"/>
        <v>931</v>
      </c>
      <c r="G933" s="50" t="str">
        <f>IF(FT!A933&lt;&gt;"",FT!A933*10,"")</f>
        <v/>
      </c>
      <c r="H933" s="50" t="str">
        <f>IF(FT!B933&lt;&gt;"",FT!B933*100,"")</f>
        <v/>
      </c>
      <c r="I933" s="50" t="str">
        <f t="shared" si="64"/>
        <v/>
      </c>
      <c r="J933" t="str">
        <f>IF(FT!B933&lt;&gt;"",FT!E933,"")</f>
        <v/>
      </c>
      <c r="K933" t="str">
        <f>IF(FT!B933&lt;&gt;"",IF(FT!C933&lt;&gt;"",FT!C933,F933/$M$3*$M$4),"")</f>
        <v/>
      </c>
      <c r="Y933" s="75" t="str">
        <f t="shared" si="65"/>
        <v/>
      </c>
    </row>
    <row r="934" spans="6:25">
      <c r="F934">
        <f t="shared" si="66"/>
        <v>932</v>
      </c>
      <c r="G934" s="50" t="str">
        <f>IF(FT!A934&lt;&gt;"",FT!A934*10,"")</f>
        <v/>
      </c>
      <c r="H934" s="50" t="str">
        <f>IF(FT!B934&lt;&gt;"",FT!B934*100,"")</f>
        <v/>
      </c>
      <c r="I934" s="50" t="str">
        <f t="shared" si="64"/>
        <v/>
      </c>
      <c r="J934" t="str">
        <f>IF(FT!B934&lt;&gt;"",FT!E934,"")</f>
        <v/>
      </c>
      <c r="K934" t="str">
        <f>IF(FT!B934&lt;&gt;"",IF(FT!C934&lt;&gt;"",FT!C934,F934/$M$3*$M$4),"")</f>
        <v/>
      </c>
      <c r="Y934" s="75" t="str">
        <f t="shared" si="65"/>
        <v/>
      </c>
    </row>
    <row r="935" spans="6:25">
      <c r="F935">
        <f t="shared" si="66"/>
        <v>933</v>
      </c>
      <c r="G935" s="50" t="str">
        <f>IF(FT!A935&lt;&gt;"",FT!A935*10,"")</f>
        <v/>
      </c>
      <c r="H935" s="50" t="str">
        <f>IF(FT!B935&lt;&gt;"",FT!B935*100,"")</f>
        <v/>
      </c>
      <c r="I935" s="50" t="str">
        <f t="shared" si="64"/>
        <v/>
      </c>
      <c r="J935" t="str">
        <f>IF(FT!B935&lt;&gt;"",FT!E935,"")</f>
        <v/>
      </c>
      <c r="K935" t="str">
        <f>IF(FT!B935&lt;&gt;"",IF(FT!C935&lt;&gt;"",FT!C935,F935/$M$3*$M$4),"")</f>
        <v/>
      </c>
      <c r="Y935" s="75" t="str">
        <f t="shared" si="65"/>
        <v/>
      </c>
    </row>
    <row r="936" spans="6:25">
      <c r="F936">
        <f t="shared" si="66"/>
        <v>934</v>
      </c>
      <c r="G936" s="50" t="str">
        <f>IF(FT!A936&lt;&gt;"",FT!A936*10,"")</f>
        <v/>
      </c>
      <c r="H936" s="50" t="str">
        <f>IF(FT!B936&lt;&gt;"",FT!B936*100,"")</f>
        <v/>
      </c>
      <c r="I936" s="50" t="str">
        <f t="shared" si="64"/>
        <v/>
      </c>
      <c r="J936" t="str">
        <f>IF(FT!B936&lt;&gt;"",FT!E936,"")</f>
        <v/>
      </c>
      <c r="K936" t="str">
        <f>IF(FT!B936&lt;&gt;"",IF(FT!C936&lt;&gt;"",FT!C936,F936/$M$3*$M$4),"")</f>
        <v/>
      </c>
      <c r="Y936" s="75" t="str">
        <f t="shared" si="65"/>
        <v/>
      </c>
    </row>
    <row r="937" spans="6:25">
      <c r="F937">
        <f t="shared" si="66"/>
        <v>935</v>
      </c>
      <c r="G937" s="50" t="str">
        <f>IF(FT!A937&lt;&gt;"",FT!A937*10,"")</f>
        <v/>
      </c>
      <c r="H937" s="50" t="str">
        <f>IF(FT!B937&lt;&gt;"",FT!B937*100,"")</f>
        <v/>
      </c>
      <c r="I937" s="50" t="str">
        <f t="shared" si="64"/>
        <v/>
      </c>
      <c r="J937" t="str">
        <f>IF(FT!B937&lt;&gt;"",FT!E937,"")</f>
        <v/>
      </c>
      <c r="K937" t="str">
        <f>IF(FT!B937&lt;&gt;"",IF(FT!C937&lt;&gt;"",FT!C937,F937/$M$3*$M$4),"")</f>
        <v/>
      </c>
      <c r="Y937" s="75" t="str">
        <f t="shared" si="65"/>
        <v/>
      </c>
    </row>
    <row r="938" spans="6:25">
      <c r="F938">
        <f t="shared" si="66"/>
        <v>936</v>
      </c>
      <c r="G938" s="50" t="str">
        <f>IF(FT!A938&lt;&gt;"",FT!A938*10,"")</f>
        <v/>
      </c>
      <c r="H938" s="50" t="str">
        <f>IF(FT!B938&lt;&gt;"",FT!B938*100,"")</f>
        <v/>
      </c>
      <c r="I938" s="50" t="str">
        <f t="shared" si="64"/>
        <v/>
      </c>
      <c r="J938" t="str">
        <f>IF(FT!B938&lt;&gt;"",FT!E938,"")</f>
        <v/>
      </c>
      <c r="K938" t="str">
        <f>IF(FT!B938&lt;&gt;"",IF(FT!C938&lt;&gt;"",FT!C938,F938/$M$3*$M$4),"")</f>
        <v/>
      </c>
      <c r="Y938" s="75" t="str">
        <f t="shared" si="65"/>
        <v/>
      </c>
    </row>
    <row r="939" spans="6:25">
      <c r="F939">
        <f t="shared" si="66"/>
        <v>937</v>
      </c>
      <c r="G939" s="50" t="str">
        <f>IF(FT!A939&lt;&gt;"",FT!A939*10,"")</f>
        <v/>
      </c>
      <c r="H939" s="50" t="str">
        <f>IF(FT!B939&lt;&gt;"",FT!B939*100,"")</f>
        <v/>
      </c>
      <c r="I939" s="50" t="str">
        <f t="shared" si="64"/>
        <v/>
      </c>
      <c r="J939" t="str">
        <f>IF(FT!B939&lt;&gt;"",FT!E939,"")</f>
        <v/>
      </c>
      <c r="K939" t="str">
        <f>IF(FT!B939&lt;&gt;"",IF(FT!C939&lt;&gt;"",FT!C939,F939/$M$3*$M$4),"")</f>
        <v/>
      </c>
      <c r="Y939" s="75" t="str">
        <f t="shared" si="65"/>
        <v/>
      </c>
    </row>
    <row r="940" spans="6:25">
      <c r="F940">
        <f t="shared" si="66"/>
        <v>938</v>
      </c>
      <c r="G940" s="50" t="str">
        <f>IF(FT!A940&lt;&gt;"",FT!A940*10,"")</f>
        <v/>
      </c>
      <c r="H940" s="50" t="str">
        <f>IF(FT!B940&lt;&gt;"",FT!B940*100,"")</f>
        <v/>
      </c>
      <c r="I940" s="50" t="str">
        <f t="shared" si="64"/>
        <v/>
      </c>
      <c r="J940" t="str">
        <f>IF(FT!B940&lt;&gt;"",FT!E940,"")</f>
        <v/>
      </c>
      <c r="K940" t="str">
        <f>IF(FT!B940&lt;&gt;"",IF(FT!C940&lt;&gt;"",FT!C940,F940/$M$3*$M$4),"")</f>
        <v/>
      </c>
      <c r="Y940" s="75" t="str">
        <f t="shared" si="65"/>
        <v/>
      </c>
    </row>
    <row r="941" spans="6:25">
      <c r="F941">
        <f t="shared" si="66"/>
        <v>939</v>
      </c>
      <c r="G941" s="50" t="str">
        <f>IF(FT!A941&lt;&gt;"",FT!A941*10,"")</f>
        <v/>
      </c>
      <c r="H941" s="50" t="str">
        <f>IF(FT!B941&lt;&gt;"",FT!B941*100,"")</f>
        <v/>
      </c>
      <c r="I941" s="50" t="str">
        <f t="shared" si="64"/>
        <v/>
      </c>
      <c r="J941" t="str">
        <f>IF(FT!B941&lt;&gt;"",FT!E941,"")</f>
        <v/>
      </c>
      <c r="K941" t="str">
        <f>IF(FT!B941&lt;&gt;"",IF(FT!C941&lt;&gt;"",FT!C941,F941/$M$3*$M$4),"")</f>
        <v/>
      </c>
      <c r="Y941" s="75" t="str">
        <f t="shared" si="65"/>
        <v/>
      </c>
    </row>
    <row r="942" spans="6:25">
      <c r="F942">
        <f t="shared" si="66"/>
        <v>940</v>
      </c>
      <c r="G942" s="50" t="str">
        <f>IF(FT!A942&lt;&gt;"",FT!A942*10,"")</f>
        <v/>
      </c>
      <c r="H942" s="50" t="str">
        <f>IF(FT!B942&lt;&gt;"",FT!B942*100,"")</f>
        <v/>
      </c>
      <c r="I942" s="50" t="str">
        <f t="shared" si="64"/>
        <v/>
      </c>
      <c r="J942" t="str">
        <f>IF(FT!B942&lt;&gt;"",FT!E942,"")</f>
        <v/>
      </c>
      <c r="K942" t="str">
        <f>IF(FT!B942&lt;&gt;"",IF(FT!C942&lt;&gt;"",FT!C942,F942/$M$3*$M$4),"")</f>
        <v/>
      </c>
      <c r="Y942" s="75" t="str">
        <f t="shared" si="65"/>
        <v/>
      </c>
    </row>
    <row r="943" spans="6:25">
      <c r="F943">
        <f t="shared" si="66"/>
        <v>941</v>
      </c>
      <c r="G943" s="50" t="str">
        <f>IF(FT!A943&lt;&gt;"",FT!A943*10,"")</f>
        <v/>
      </c>
      <c r="H943" s="50" t="str">
        <f>IF(FT!B943&lt;&gt;"",FT!B943*100,"")</f>
        <v/>
      </c>
      <c r="I943" s="50" t="str">
        <f t="shared" si="64"/>
        <v/>
      </c>
      <c r="J943" t="str">
        <f>IF(FT!B943&lt;&gt;"",FT!E943,"")</f>
        <v/>
      </c>
      <c r="K943" t="str">
        <f>IF(FT!B943&lt;&gt;"",IF(FT!C943&lt;&gt;"",FT!C943,F943/$M$3*$M$4),"")</f>
        <v/>
      </c>
      <c r="Y943" s="75" t="str">
        <f t="shared" si="65"/>
        <v/>
      </c>
    </row>
    <row r="944" spans="6:25">
      <c r="F944">
        <f t="shared" si="66"/>
        <v>942</v>
      </c>
      <c r="G944" s="50" t="str">
        <f>IF(FT!A944&lt;&gt;"",FT!A944*10,"")</f>
        <v/>
      </c>
      <c r="H944" s="50" t="str">
        <f>IF(FT!B944&lt;&gt;"",FT!B944*100,"")</f>
        <v/>
      </c>
      <c r="I944" s="50" t="str">
        <f t="shared" si="64"/>
        <v/>
      </c>
      <c r="J944" t="str">
        <f>IF(FT!B944&lt;&gt;"",FT!E944,"")</f>
        <v/>
      </c>
      <c r="K944" t="str">
        <f>IF(FT!B944&lt;&gt;"",IF(FT!C944&lt;&gt;"",FT!C944,F944/$M$3*$M$4),"")</f>
        <v/>
      </c>
      <c r="Y944" s="75" t="str">
        <f t="shared" si="65"/>
        <v/>
      </c>
    </row>
    <row r="945" spans="6:25">
      <c r="F945">
        <f t="shared" si="66"/>
        <v>943</v>
      </c>
      <c r="G945" s="50" t="str">
        <f>IF(FT!A945&lt;&gt;"",FT!A945*10,"")</f>
        <v/>
      </c>
      <c r="H945" s="50" t="str">
        <f>IF(FT!B945&lt;&gt;"",FT!B945*100,"")</f>
        <v/>
      </c>
      <c r="I945" s="50" t="str">
        <f t="shared" si="64"/>
        <v/>
      </c>
      <c r="J945" t="str">
        <f>IF(FT!B945&lt;&gt;"",FT!E945,"")</f>
        <v/>
      </c>
      <c r="K945" t="str">
        <f>IF(FT!B945&lt;&gt;"",IF(FT!C945&lt;&gt;"",FT!C945,F945/$M$3*$M$4),"")</f>
        <v/>
      </c>
      <c r="Y945" s="75" t="str">
        <f t="shared" si="65"/>
        <v/>
      </c>
    </row>
    <row r="946" spans="6:25">
      <c r="F946">
        <f t="shared" si="66"/>
        <v>944</v>
      </c>
      <c r="G946" s="50" t="str">
        <f>IF(FT!A946&lt;&gt;"",FT!A946*10,"")</f>
        <v/>
      </c>
      <c r="H946" s="50" t="str">
        <f>IF(FT!B946&lt;&gt;"",FT!B946*100,"")</f>
        <v/>
      </c>
      <c r="I946" s="50" t="str">
        <f t="shared" si="64"/>
        <v/>
      </c>
      <c r="J946" t="str">
        <f>IF(FT!B946&lt;&gt;"",FT!E946,"")</f>
        <v/>
      </c>
      <c r="K946" t="str">
        <f>IF(FT!B946&lt;&gt;"",IF(FT!C946&lt;&gt;"",FT!C946,F946/$M$3*$M$4),"")</f>
        <v/>
      </c>
      <c r="Y946" s="75" t="str">
        <f t="shared" si="65"/>
        <v/>
      </c>
    </row>
    <row r="947" spans="6:25">
      <c r="F947">
        <f t="shared" si="66"/>
        <v>945</v>
      </c>
      <c r="G947" s="50" t="str">
        <f>IF(FT!A947&lt;&gt;"",FT!A947*10,"")</f>
        <v/>
      </c>
      <c r="H947" s="50" t="str">
        <f>IF(FT!B947&lt;&gt;"",FT!B947*100,"")</f>
        <v/>
      </c>
      <c r="I947" s="50" t="str">
        <f t="shared" si="64"/>
        <v/>
      </c>
      <c r="J947" t="str">
        <f>IF(FT!B947&lt;&gt;"",FT!E947,"")</f>
        <v/>
      </c>
      <c r="K947" t="str">
        <f>IF(FT!B947&lt;&gt;"",IF(FT!C947&lt;&gt;"",FT!C947,F947/$M$3*$M$4),"")</f>
        <v/>
      </c>
      <c r="Y947" s="75" t="str">
        <f t="shared" si="65"/>
        <v/>
      </c>
    </row>
    <row r="948" spans="6:25">
      <c r="F948">
        <f t="shared" si="66"/>
        <v>946</v>
      </c>
      <c r="G948" s="50" t="str">
        <f>IF(FT!A948&lt;&gt;"",FT!A948*10,"")</f>
        <v/>
      </c>
      <c r="H948" s="50" t="str">
        <f>IF(FT!B948&lt;&gt;"",FT!B948*100,"")</f>
        <v/>
      </c>
      <c r="I948" s="50" t="str">
        <f t="shared" si="64"/>
        <v/>
      </c>
      <c r="J948" t="str">
        <f>IF(FT!B948&lt;&gt;"",FT!E948,"")</f>
        <v/>
      </c>
      <c r="K948" t="str">
        <f>IF(FT!B948&lt;&gt;"",IF(FT!C948&lt;&gt;"",FT!C948,F948/$M$3*$M$4),"")</f>
        <v/>
      </c>
      <c r="Y948" s="75" t="str">
        <f t="shared" si="65"/>
        <v/>
      </c>
    </row>
    <row r="949" spans="6:25">
      <c r="F949">
        <f t="shared" si="66"/>
        <v>947</v>
      </c>
      <c r="G949" s="50" t="str">
        <f>IF(FT!A949&lt;&gt;"",FT!A949*10,"")</f>
        <v/>
      </c>
      <c r="H949" s="50" t="str">
        <f>IF(FT!B949&lt;&gt;"",FT!B949*100,"")</f>
        <v/>
      </c>
      <c r="I949" s="50" t="str">
        <f t="shared" si="64"/>
        <v/>
      </c>
      <c r="J949" t="str">
        <f>IF(FT!B949&lt;&gt;"",FT!E949,"")</f>
        <v/>
      </c>
      <c r="K949" t="str">
        <f>IF(FT!B949&lt;&gt;"",IF(FT!C949&lt;&gt;"",FT!C949,F949/$M$3*$M$4),"")</f>
        <v/>
      </c>
      <c r="Y949" s="75" t="str">
        <f t="shared" si="65"/>
        <v/>
      </c>
    </row>
    <row r="950" spans="6:25">
      <c r="F950">
        <f t="shared" si="66"/>
        <v>948</v>
      </c>
      <c r="G950" s="50" t="str">
        <f>IF(FT!A950&lt;&gt;"",FT!A950*10,"")</f>
        <v/>
      </c>
      <c r="H950" s="50" t="str">
        <f>IF(FT!B950&lt;&gt;"",FT!B950*100,"")</f>
        <v/>
      </c>
      <c r="I950" s="50" t="str">
        <f t="shared" si="64"/>
        <v/>
      </c>
      <c r="J950" t="str">
        <f>IF(FT!B950&lt;&gt;"",FT!E950,"")</f>
        <v/>
      </c>
      <c r="K950" t="str">
        <f>IF(FT!B950&lt;&gt;"",IF(FT!C950&lt;&gt;"",FT!C950,F950/$M$3*$M$4),"")</f>
        <v/>
      </c>
      <c r="Y950" s="75" t="str">
        <f t="shared" si="65"/>
        <v/>
      </c>
    </row>
    <row r="951" spans="6:25">
      <c r="F951">
        <f t="shared" si="66"/>
        <v>949</v>
      </c>
      <c r="G951" s="50" t="str">
        <f>IF(FT!A951&lt;&gt;"",FT!A951*10,"")</f>
        <v/>
      </c>
      <c r="H951" s="50" t="str">
        <f>IF(FT!B951&lt;&gt;"",FT!B951*100,"")</f>
        <v/>
      </c>
      <c r="I951" s="50" t="str">
        <f t="shared" si="64"/>
        <v/>
      </c>
      <c r="J951" t="str">
        <f>IF(FT!B951&lt;&gt;"",FT!E951,"")</f>
        <v/>
      </c>
      <c r="K951" t="str">
        <f>IF(FT!B951&lt;&gt;"",IF(FT!C951&lt;&gt;"",FT!C951,F951/$M$3*$M$4),"")</f>
        <v/>
      </c>
      <c r="Y951" s="75" t="str">
        <f t="shared" si="65"/>
        <v/>
      </c>
    </row>
    <row r="952" spans="6:25">
      <c r="F952">
        <f t="shared" si="66"/>
        <v>950</v>
      </c>
      <c r="G952" s="50" t="str">
        <f>IF(FT!A952&lt;&gt;"",FT!A952*10,"")</f>
        <v/>
      </c>
      <c r="H952" s="50" t="str">
        <f>IF(FT!B952&lt;&gt;"",FT!B952*100,"")</f>
        <v/>
      </c>
      <c r="I952" s="50" t="str">
        <f t="shared" si="64"/>
        <v/>
      </c>
      <c r="J952" t="str">
        <f>IF(FT!B952&lt;&gt;"",FT!E952,"")</f>
        <v/>
      </c>
      <c r="K952" t="str">
        <f>IF(FT!B952&lt;&gt;"",IF(FT!C952&lt;&gt;"",FT!C952,F952/$M$3*$M$4),"")</f>
        <v/>
      </c>
      <c r="Y952" s="75" t="str">
        <f t="shared" si="65"/>
        <v/>
      </c>
    </row>
    <row r="953" spans="6:25">
      <c r="F953">
        <f t="shared" si="66"/>
        <v>951</v>
      </c>
      <c r="G953" s="50" t="str">
        <f>IF(FT!A953&lt;&gt;"",FT!A953*10,"")</f>
        <v/>
      </c>
      <c r="H953" s="50" t="str">
        <f>IF(FT!B953&lt;&gt;"",FT!B953*100,"")</f>
        <v/>
      </c>
      <c r="I953" s="50" t="str">
        <f t="shared" si="64"/>
        <v/>
      </c>
      <c r="J953" t="str">
        <f>IF(FT!B953&lt;&gt;"",FT!E953,"")</f>
        <v/>
      </c>
      <c r="K953" t="str">
        <f>IF(FT!B953&lt;&gt;"",IF(FT!C953&lt;&gt;"",FT!C953,F953/$M$3*$M$4),"")</f>
        <v/>
      </c>
      <c r="Y953" s="75" t="str">
        <f t="shared" si="65"/>
        <v/>
      </c>
    </row>
    <row r="954" spans="6:25">
      <c r="F954">
        <f t="shared" si="66"/>
        <v>952</v>
      </c>
      <c r="G954" s="50" t="str">
        <f>IF(FT!A954&lt;&gt;"",FT!A954*10,"")</f>
        <v/>
      </c>
      <c r="H954" s="50" t="str">
        <f>IF(FT!B954&lt;&gt;"",FT!B954*100,"")</f>
        <v/>
      </c>
      <c r="I954" s="50" t="str">
        <f t="shared" si="64"/>
        <v/>
      </c>
      <c r="J954" t="str">
        <f>IF(FT!B954&lt;&gt;"",FT!E954,"")</f>
        <v/>
      </c>
      <c r="K954" t="str">
        <f>IF(FT!B954&lt;&gt;"",IF(FT!C954&lt;&gt;"",FT!C954,F954/$M$3*$M$4),"")</f>
        <v/>
      </c>
      <c r="Y954" s="75" t="str">
        <f t="shared" si="65"/>
        <v/>
      </c>
    </row>
    <row r="955" spans="6:25">
      <c r="F955">
        <f t="shared" si="66"/>
        <v>953</v>
      </c>
      <c r="G955" s="50" t="str">
        <f>IF(FT!A955&lt;&gt;"",FT!A955*10,"")</f>
        <v/>
      </c>
      <c r="H955" s="50" t="str">
        <f>IF(FT!B955&lt;&gt;"",FT!B955*100,"")</f>
        <v/>
      </c>
      <c r="I955" s="50" t="str">
        <f t="shared" si="64"/>
        <v/>
      </c>
      <c r="J955" t="str">
        <f>IF(FT!B955&lt;&gt;"",FT!E955,"")</f>
        <v/>
      </c>
      <c r="K955" t="str">
        <f>IF(FT!B955&lt;&gt;"",IF(FT!C955&lt;&gt;"",FT!C955,F955/$M$3*$M$4),"")</f>
        <v/>
      </c>
      <c r="Y955" s="75" t="str">
        <f t="shared" si="65"/>
        <v/>
      </c>
    </row>
    <row r="956" spans="6:25">
      <c r="F956">
        <f t="shared" si="66"/>
        <v>954</v>
      </c>
      <c r="G956" s="50" t="str">
        <f>IF(FT!A956&lt;&gt;"",FT!A956*10,"")</f>
        <v/>
      </c>
      <c r="H956" s="50" t="str">
        <f>IF(FT!B956&lt;&gt;"",FT!B956*100,"")</f>
        <v/>
      </c>
      <c r="I956" s="50" t="str">
        <f t="shared" si="64"/>
        <v/>
      </c>
      <c r="J956" t="str">
        <f>IF(FT!B956&lt;&gt;"",FT!E956,"")</f>
        <v/>
      </c>
      <c r="K956" t="str">
        <f>IF(FT!B956&lt;&gt;"",IF(FT!C956&lt;&gt;"",FT!C956,F956/$M$3*$M$4),"")</f>
        <v/>
      </c>
      <c r="Y956" s="75" t="str">
        <f t="shared" si="65"/>
        <v/>
      </c>
    </row>
    <row r="957" spans="6:25">
      <c r="F957">
        <f t="shared" si="66"/>
        <v>955</v>
      </c>
      <c r="G957" s="50" t="str">
        <f>IF(FT!A957&lt;&gt;"",FT!A957*10,"")</f>
        <v/>
      </c>
      <c r="H957" s="50" t="str">
        <f>IF(FT!B957&lt;&gt;"",FT!B957*100,"")</f>
        <v/>
      </c>
      <c r="I957" s="50" t="str">
        <f t="shared" si="64"/>
        <v/>
      </c>
      <c r="J957" t="str">
        <f>IF(FT!B957&lt;&gt;"",FT!E957,"")</f>
        <v/>
      </c>
      <c r="K957" t="str">
        <f>IF(FT!B957&lt;&gt;"",IF(FT!C957&lt;&gt;"",FT!C957,F957/$M$3*$M$4),"")</f>
        <v/>
      </c>
      <c r="Y957" s="75" t="str">
        <f t="shared" si="65"/>
        <v/>
      </c>
    </row>
    <row r="958" spans="6:25">
      <c r="F958">
        <f t="shared" si="66"/>
        <v>956</v>
      </c>
      <c r="G958" s="50" t="str">
        <f>IF(FT!A958&lt;&gt;"",FT!A958*10,"")</f>
        <v/>
      </c>
      <c r="H958" s="50" t="str">
        <f>IF(FT!B958&lt;&gt;"",FT!B958*100,"")</f>
        <v/>
      </c>
      <c r="I958" s="50" t="str">
        <f t="shared" si="64"/>
        <v/>
      </c>
      <c r="J958" t="str">
        <f>IF(FT!B958&lt;&gt;"",FT!E958,"")</f>
        <v/>
      </c>
      <c r="K958" t="str">
        <f>IF(FT!B958&lt;&gt;"",IF(FT!C958&lt;&gt;"",FT!C958,F958/$M$3*$M$4),"")</f>
        <v/>
      </c>
      <c r="Y958" s="75" t="str">
        <f t="shared" si="65"/>
        <v/>
      </c>
    </row>
    <row r="959" spans="6:25">
      <c r="F959">
        <f t="shared" si="66"/>
        <v>957</v>
      </c>
      <c r="G959" s="50" t="str">
        <f>IF(FT!A959&lt;&gt;"",FT!A959*10,"")</f>
        <v/>
      </c>
      <c r="H959" s="50" t="str">
        <f>IF(FT!B959&lt;&gt;"",FT!B959*100,"")</f>
        <v/>
      </c>
      <c r="I959" s="50" t="str">
        <f t="shared" si="64"/>
        <v/>
      </c>
      <c r="J959" t="str">
        <f>IF(FT!B959&lt;&gt;"",FT!E959,"")</f>
        <v/>
      </c>
      <c r="K959" t="str">
        <f>IF(FT!B959&lt;&gt;"",IF(FT!C959&lt;&gt;"",FT!C959,F959/$M$3*$M$4),"")</f>
        <v/>
      </c>
      <c r="Y959" s="75" t="str">
        <f t="shared" si="65"/>
        <v/>
      </c>
    </row>
    <row r="960" spans="6:25">
      <c r="F960">
        <f t="shared" si="66"/>
        <v>958</v>
      </c>
      <c r="G960" s="50" t="str">
        <f>IF(FT!A960&lt;&gt;"",FT!A960*10,"")</f>
        <v/>
      </c>
      <c r="H960" s="50" t="str">
        <f>IF(FT!B960&lt;&gt;"",FT!B960*100,"")</f>
        <v/>
      </c>
      <c r="I960" s="50" t="str">
        <f t="shared" si="64"/>
        <v/>
      </c>
      <c r="J960" t="str">
        <f>IF(FT!B960&lt;&gt;"",FT!E960,"")</f>
        <v/>
      </c>
      <c r="K960" t="str">
        <f>IF(FT!B960&lt;&gt;"",IF(FT!C960&lt;&gt;"",FT!C960,F960/$M$3*$M$4),"")</f>
        <v/>
      </c>
      <c r="Y960" s="75" t="str">
        <f t="shared" si="65"/>
        <v/>
      </c>
    </row>
    <row r="961" spans="6:25">
      <c r="F961">
        <f t="shared" si="66"/>
        <v>959</v>
      </c>
      <c r="G961" s="50" t="str">
        <f>IF(FT!A961&lt;&gt;"",FT!A961*10,"")</f>
        <v/>
      </c>
      <c r="H961" s="50" t="str">
        <f>IF(FT!B961&lt;&gt;"",FT!B961*100,"")</f>
        <v/>
      </c>
      <c r="I961" s="50" t="str">
        <f t="shared" si="64"/>
        <v/>
      </c>
      <c r="J961" t="str">
        <f>IF(FT!B961&lt;&gt;"",FT!E961,"")</f>
        <v/>
      </c>
      <c r="K961" t="str">
        <f>IF(FT!B961&lt;&gt;"",IF(FT!C961&lt;&gt;"",FT!C961,F961/$M$3*$M$4),"")</f>
        <v/>
      </c>
      <c r="Y961" s="75" t="str">
        <f t="shared" si="65"/>
        <v/>
      </c>
    </row>
    <row r="962" spans="6:25">
      <c r="F962">
        <f t="shared" si="66"/>
        <v>960</v>
      </c>
      <c r="G962" s="50" t="str">
        <f>IF(FT!A962&lt;&gt;"",FT!A962*10,"")</f>
        <v/>
      </c>
      <c r="H962" s="50" t="str">
        <f>IF(FT!B962&lt;&gt;"",FT!B962*100,"")</f>
        <v/>
      </c>
      <c r="I962" s="50" t="str">
        <f t="shared" si="64"/>
        <v/>
      </c>
      <c r="J962" t="str">
        <f>IF(FT!B962&lt;&gt;"",FT!E962,"")</f>
        <v/>
      </c>
      <c r="K962" t="str">
        <f>IF(FT!B962&lt;&gt;"",IF(FT!C962&lt;&gt;"",FT!C962,F962/$M$3*$M$4),"")</f>
        <v/>
      </c>
      <c r="Y962" s="75" t="str">
        <f t="shared" si="65"/>
        <v/>
      </c>
    </row>
    <row r="963" spans="6:25">
      <c r="F963">
        <f t="shared" si="66"/>
        <v>961</v>
      </c>
      <c r="G963" s="50" t="str">
        <f>IF(FT!A963&lt;&gt;"",FT!A963*10,"")</f>
        <v/>
      </c>
      <c r="H963" s="50" t="str">
        <f>IF(FT!B963&lt;&gt;"",FT!B963*100,"")</f>
        <v/>
      </c>
      <c r="I963" s="50" t="str">
        <f t="shared" ref="I963:I1026" si="67">(IF(G963&lt;&gt;"",1,""))</f>
        <v/>
      </c>
      <c r="J963" t="str">
        <f>IF(FT!B963&lt;&gt;"",FT!E963,"")</f>
        <v/>
      </c>
      <c r="K963" t="str">
        <f>IF(FT!B963&lt;&gt;"",IF(FT!C963&lt;&gt;"",FT!C963,F963/$M$3*$M$4),"")</f>
        <v/>
      </c>
      <c r="Y963" s="75" t="str">
        <f t="shared" ref="Y963:Y1026" si="68">IF(I963=1,H963/G963,"")</f>
        <v/>
      </c>
    </row>
    <row r="964" spans="6:25">
      <c r="F964">
        <f t="shared" ref="F964:F1027" si="69">F963+1</f>
        <v>962</v>
      </c>
      <c r="G964" s="50" t="str">
        <f>IF(FT!A964&lt;&gt;"",FT!A964*10,"")</f>
        <v/>
      </c>
      <c r="H964" s="50" t="str">
        <f>IF(FT!B964&lt;&gt;"",FT!B964*100,"")</f>
        <v/>
      </c>
      <c r="I964" s="50" t="str">
        <f t="shared" si="67"/>
        <v/>
      </c>
      <c r="J964" t="str">
        <f>IF(FT!B964&lt;&gt;"",FT!E964,"")</f>
        <v/>
      </c>
      <c r="K964" t="str">
        <f>IF(FT!B964&lt;&gt;"",IF(FT!C964&lt;&gt;"",FT!C964,F964/$M$3*$M$4),"")</f>
        <v/>
      </c>
      <c r="Y964" s="75" t="str">
        <f t="shared" si="68"/>
        <v/>
      </c>
    </row>
    <row r="965" spans="6:25">
      <c r="F965">
        <f t="shared" si="69"/>
        <v>963</v>
      </c>
      <c r="G965" s="50" t="str">
        <f>IF(FT!A965&lt;&gt;"",FT!A965*10,"")</f>
        <v/>
      </c>
      <c r="H965" s="50" t="str">
        <f>IF(FT!B965&lt;&gt;"",FT!B965*100,"")</f>
        <v/>
      </c>
      <c r="I965" s="50" t="str">
        <f t="shared" si="67"/>
        <v/>
      </c>
      <c r="J965" t="str">
        <f>IF(FT!B965&lt;&gt;"",FT!E965,"")</f>
        <v/>
      </c>
      <c r="K965" t="str">
        <f>IF(FT!B965&lt;&gt;"",IF(FT!C965&lt;&gt;"",FT!C965,F965/$M$3*$M$4),"")</f>
        <v/>
      </c>
      <c r="Y965" s="75" t="str">
        <f t="shared" si="68"/>
        <v/>
      </c>
    </row>
    <row r="966" spans="6:25">
      <c r="F966">
        <f t="shared" si="69"/>
        <v>964</v>
      </c>
      <c r="G966" s="50" t="str">
        <f>IF(FT!A966&lt;&gt;"",FT!A966*10,"")</f>
        <v/>
      </c>
      <c r="H966" s="50" t="str">
        <f>IF(FT!B966&lt;&gt;"",FT!B966*100,"")</f>
        <v/>
      </c>
      <c r="I966" s="50" t="str">
        <f t="shared" si="67"/>
        <v/>
      </c>
      <c r="J966" t="str">
        <f>IF(FT!B966&lt;&gt;"",FT!E966,"")</f>
        <v/>
      </c>
      <c r="K966" t="str">
        <f>IF(FT!B966&lt;&gt;"",IF(FT!C966&lt;&gt;"",FT!C966,F966/$M$3*$M$4),"")</f>
        <v/>
      </c>
      <c r="Y966" s="75" t="str">
        <f t="shared" si="68"/>
        <v/>
      </c>
    </row>
    <row r="967" spans="6:25">
      <c r="F967">
        <f t="shared" si="69"/>
        <v>965</v>
      </c>
      <c r="G967" s="50" t="str">
        <f>IF(FT!A967&lt;&gt;"",FT!A967*10,"")</f>
        <v/>
      </c>
      <c r="H967" s="50" t="str">
        <f>IF(FT!B967&lt;&gt;"",FT!B967*100,"")</f>
        <v/>
      </c>
      <c r="I967" s="50" t="str">
        <f t="shared" si="67"/>
        <v/>
      </c>
      <c r="J967" t="str">
        <f>IF(FT!B967&lt;&gt;"",FT!E967,"")</f>
        <v/>
      </c>
      <c r="K967" t="str">
        <f>IF(FT!B967&lt;&gt;"",IF(FT!C967&lt;&gt;"",FT!C967,F967/$M$3*$M$4),"")</f>
        <v/>
      </c>
      <c r="Y967" s="75" t="str">
        <f t="shared" si="68"/>
        <v/>
      </c>
    </row>
    <row r="968" spans="6:25">
      <c r="F968">
        <f t="shared" si="69"/>
        <v>966</v>
      </c>
      <c r="G968" s="50" t="str">
        <f>IF(FT!A968&lt;&gt;"",FT!A968*10,"")</f>
        <v/>
      </c>
      <c r="H968" s="50" t="str">
        <f>IF(FT!B968&lt;&gt;"",FT!B968*100,"")</f>
        <v/>
      </c>
      <c r="I968" s="50" t="str">
        <f t="shared" si="67"/>
        <v/>
      </c>
      <c r="J968" t="str">
        <f>IF(FT!B968&lt;&gt;"",FT!E968,"")</f>
        <v/>
      </c>
      <c r="K968" t="str">
        <f>IF(FT!B968&lt;&gt;"",IF(FT!C968&lt;&gt;"",FT!C968,F968/$M$3*$M$4),"")</f>
        <v/>
      </c>
      <c r="Y968" s="75" t="str">
        <f t="shared" si="68"/>
        <v/>
      </c>
    </row>
    <row r="969" spans="6:25">
      <c r="F969">
        <f t="shared" si="69"/>
        <v>967</v>
      </c>
      <c r="G969" s="50" t="str">
        <f>IF(FT!A969&lt;&gt;"",FT!A969*10,"")</f>
        <v/>
      </c>
      <c r="H969" s="50" t="str">
        <f>IF(FT!B969&lt;&gt;"",FT!B969*100,"")</f>
        <v/>
      </c>
      <c r="I969" s="50" t="str">
        <f t="shared" si="67"/>
        <v/>
      </c>
      <c r="J969" t="str">
        <f>IF(FT!B969&lt;&gt;"",FT!E969,"")</f>
        <v/>
      </c>
      <c r="K969" t="str">
        <f>IF(FT!B969&lt;&gt;"",IF(FT!C969&lt;&gt;"",FT!C969,F969/$M$3*$M$4),"")</f>
        <v/>
      </c>
      <c r="Y969" s="75" t="str">
        <f t="shared" si="68"/>
        <v/>
      </c>
    </row>
    <row r="970" spans="6:25">
      <c r="F970">
        <f t="shared" si="69"/>
        <v>968</v>
      </c>
      <c r="G970" s="50" t="str">
        <f>IF(FT!A970&lt;&gt;"",FT!A970*10,"")</f>
        <v/>
      </c>
      <c r="H970" s="50" t="str">
        <f>IF(FT!B970&lt;&gt;"",FT!B970*100,"")</f>
        <v/>
      </c>
      <c r="I970" s="50" t="str">
        <f t="shared" si="67"/>
        <v/>
      </c>
      <c r="J970" t="str">
        <f>IF(FT!B970&lt;&gt;"",FT!E970,"")</f>
        <v/>
      </c>
      <c r="K970" t="str">
        <f>IF(FT!B970&lt;&gt;"",IF(FT!C970&lt;&gt;"",FT!C970,F970/$M$3*$M$4),"")</f>
        <v/>
      </c>
      <c r="Y970" s="75" t="str">
        <f t="shared" si="68"/>
        <v/>
      </c>
    </row>
    <row r="971" spans="6:25">
      <c r="F971">
        <f t="shared" si="69"/>
        <v>969</v>
      </c>
      <c r="G971" s="50" t="str">
        <f>IF(FT!A971&lt;&gt;"",FT!A971*10,"")</f>
        <v/>
      </c>
      <c r="H971" s="50" t="str">
        <f>IF(FT!B971&lt;&gt;"",FT!B971*100,"")</f>
        <v/>
      </c>
      <c r="I971" s="50" t="str">
        <f t="shared" si="67"/>
        <v/>
      </c>
      <c r="J971" t="str">
        <f>IF(FT!B971&lt;&gt;"",FT!E971,"")</f>
        <v/>
      </c>
      <c r="K971" t="str">
        <f>IF(FT!B971&lt;&gt;"",IF(FT!C971&lt;&gt;"",FT!C971,F971/$M$3*$M$4),"")</f>
        <v/>
      </c>
      <c r="Y971" s="75" t="str">
        <f t="shared" si="68"/>
        <v/>
      </c>
    </row>
    <row r="972" spans="6:25">
      <c r="F972">
        <f t="shared" si="69"/>
        <v>970</v>
      </c>
      <c r="G972" s="50" t="str">
        <f>IF(FT!A972&lt;&gt;"",FT!A972*10,"")</f>
        <v/>
      </c>
      <c r="H972" s="50" t="str">
        <f>IF(FT!B972&lt;&gt;"",FT!B972*100,"")</f>
        <v/>
      </c>
      <c r="I972" s="50" t="str">
        <f t="shared" si="67"/>
        <v/>
      </c>
      <c r="J972" t="str">
        <f>IF(FT!B972&lt;&gt;"",FT!E972,"")</f>
        <v/>
      </c>
      <c r="K972" t="str">
        <f>IF(FT!B972&lt;&gt;"",IF(FT!C972&lt;&gt;"",FT!C972,F972/$M$3*$M$4),"")</f>
        <v/>
      </c>
      <c r="Y972" s="75" t="str">
        <f t="shared" si="68"/>
        <v/>
      </c>
    </row>
    <row r="973" spans="6:25">
      <c r="F973">
        <f t="shared" si="69"/>
        <v>971</v>
      </c>
      <c r="G973" s="50" t="str">
        <f>IF(FT!A973&lt;&gt;"",FT!A973*10,"")</f>
        <v/>
      </c>
      <c r="H973" s="50" t="str">
        <f>IF(FT!B973&lt;&gt;"",FT!B973*100,"")</f>
        <v/>
      </c>
      <c r="I973" s="50" t="str">
        <f t="shared" si="67"/>
        <v/>
      </c>
      <c r="J973" t="str">
        <f>IF(FT!B973&lt;&gt;"",FT!E973,"")</f>
        <v/>
      </c>
      <c r="K973" t="str">
        <f>IF(FT!B973&lt;&gt;"",IF(FT!C973&lt;&gt;"",FT!C973,F973/$M$3*$M$4),"")</f>
        <v/>
      </c>
      <c r="Y973" s="75" t="str">
        <f t="shared" si="68"/>
        <v/>
      </c>
    </row>
    <row r="974" spans="6:25">
      <c r="F974">
        <f t="shared" si="69"/>
        <v>972</v>
      </c>
      <c r="G974" s="50" t="str">
        <f>IF(FT!A974&lt;&gt;"",FT!A974*10,"")</f>
        <v/>
      </c>
      <c r="H974" s="50" t="str">
        <f>IF(FT!B974&lt;&gt;"",FT!B974*100,"")</f>
        <v/>
      </c>
      <c r="I974" s="50" t="str">
        <f t="shared" si="67"/>
        <v/>
      </c>
      <c r="J974" t="str">
        <f>IF(FT!B974&lt;&gt;"",FT!E974,"")</f>
        <v/>
      </c>
      <c r="K974" t="str">
        <f>IF(FT!B974&lt;&gt;"",IF(FT!C974&lt;&gt;"",FT!C974,F974/$M$3*$M$4),"")</f>
        <v/>
      </c>
      <c r="Y974" s="75" t="str">
        <f t="shared" si="68"/>
        <v/>
      </c>
    </row>
    <row r="975" spans="6:25">
      <c r="F975">
        <f t="shared" si="69"/>
        <v>973</v>
      </c>
      <c r="G975" s="50" t="str">
        <f>IF(FT!A975&lt;&gt;"",FT!A975*10,"")</f>
        <v/>
      </c>
      <c r="H975" s="50" t="str">
        <f>IF(FT!B975&lt;&gt;"",FT!B975*100,"")</f>
        <v/>
      </c>
      <c r="I975" s="50" t="str">
        <f t="shared" si="67"/>
        <v/>
      </c>
      <c r="J975" t="str">
        <f>IF(FT!B975&lt;&gt;"",FT!E975,"")</f>
        <v/>
      </c>
      <c r="K975" t="str">
        <f>IF(FT!B975&lt;&gt;"",IF(FT!C975&lt;&gt;"",FT!C975,F975/$M$3*$M$4),"")</f>
        <v/>
      </c>
      <c r="Y975" s="75" t="str">
        <f t="shared" si="68"/>
        <v/>
      </c>
    </row>
    <row r="976" spans="6:25">
      <c r="F976">
        <f t="shared" si="69"/>
        <v>974</v>
      </c>
      <c r="G976" s="50" t="str">
        <f>IF(FT!A976&lt;&gt;"",FT!A976*10,"")</f>
        <v/>
      </c>
      <c r="H976" s="50" t="str">
        <f>IF(FT!B976&lt;&gt;"",FT!B976*100,"")</f>
        <v/>
      </c>
      <c r="I976" s="50" t="str">
        <f t="shared" si="67"/>
        <v/>
      </c>
      <c r="J976" t="str">
        <f>IF(FT!B976&lt;&gt;"",FT!E976,"")</f>
        <v/>
      </c>
      <c r="K976" t="str">
        <f>IF(FT!B976&lt;&gt;"",IF(FT!C976&lt;&gt;"",FT!C976,F976/$M$3*$M$4),"")</f>
        <v/>
      </c>
      <c r="Y976" s="75" t="str">
        <f t="shared" si="68"/>
        <v/>
      </c>
    </row>
    <row r="977" spans="6:25">
      <c r="F977">
        <f t="shared" si="69"/>
        <v>975</v>
      </c>
      <c r="G977" s="50" t="str">
        <f>IF(FT!A977&lt;&gt;"",FT!A977*10,"")</f>
        <v/>
      </c>
      <c r="H977" s="50" t="str">
        <f>IF(FT!B977&lt;&gt;"",FT!B977*100,"")</f>
        <v/>
      </c>
      <c r="I977" s="50" t="str">
        <f t="shared" si="67"/>
        <v/>
      </c>
      <c r="J977" t="str">
        <f>IF(FT!B977&lt;&gt;"",FT!E977,"")</f>
        <v/>
      </c>
      <c r="K977" t="str">
        <f>IF(FT!B977&lt;&gt;"",IF(FT!C977&lt;&gt;"",FT!C977,F977/$M$3*$M$4),"")</f>
        <v/>
      </c>
      <c r="Y977" s="75" t="str">
        <f t="shared" si="68"/>
        <v/>
      </c>
    </row>
    <row r="978" spans="6:25">
      <c r="F978">
        <f t="shared" si="69"/>
        <v>976</v>
      </c>
      <c r="G978" s="50" t="str">
        <f>IF(FT!A978&lt;&gt;"",FT!A978*10,"")</f>
        <v/>
      </c>
      <c r="H978" s="50" t="str">
        <f>IF(FT!B978&lt;&gt;"",FT!B978*100,"")</f>
        <v/>
      </c>
      <c r="I978" s="50" t="str">
        <f t="shared" si="67"/>
        <v/>
      </c>
      <c r="J978" t="str">
        <f>IF(FT!B978&lt;&gt;"",FT!E978,"")</f>
        <v/>
      </c>
      <c r="K978" t="str">
        <f>IF(FT!B978&lt;&gt;"",IF(FT!C978&lt;&gt;"",FT!C978,F978/$M$3*$M$4),"")</f>
        <v/>
      </c>
      <c r="Y978" s="75" t="str">
        <f t="shared" si="68"/>
        <v/>
      </c>
    </row>
    <row r="979" spans="6:25">
      <c r="F979">
        <f t="shared" si="69"/>
        <v>977</v>
      </c>
      <c r="G979" s="50" t="str">
        <f>IF(FT!A979&lt;&gt;"",FT!A979*10,"")</f>
        <v/>
      </c>
      <c r="H979" s="50" t="str">
        <f>IF(FT!B979&lt;&gt;"",FT!B979*100,"")</f>
        <v/>
      </c>
      <c r="I979" s="50" t="str">
        <f t="shared" si="67"/>
        <v/>
      </c>
      <c r="J979" t="str">
        <f>IF(FT!B979&lt;&gt;"",FT!E979,"")</f>
        <v/>
      </c>
      <c r="K979" t="str">
        <f>IF(FT!B979&lt;&gt;"",IF(FT!C979&lt;&gt;"",FT!C979,F979/$M$3*$M$4),"")</f>
        <v/>
      </c>
      <c r="Y979" s="75" t="str">
        <f t="shared" si="68"/>
        <v/>
      </c>
    </row>
    <row r="980" spans="6:25">
      <c r="F980">
        <f t="shared" si="69"/>
        <v>978</v>
      </c>
      <c r="G980" s="50" t="str">
        <f>IF(FT!A980&lt;&gt;"",FT!A980*10,"")</f>
        <v/>
      </c>
      <c r="H980" s="50" t="str">
        <f>IF(FT!B980&lt;&gt;"",FT!B980*100,"")</f>
        <v/>
      </c>
      <c r="I980" s="50" t="str">
        <f t="shared" si="67"/>
        <v/>
      </c>
      <c r="J980" t="str">
        <f>IF(FT!B980&lt;&gt;"",FT!E980,"")</f>
        <v/>
      </c>
      <c r="K980" t="str">
        <f>IF(FT!B980&lt;&gt;"",IF(FT!C980&lt;&gt;"",FT!C980,F980/$M$3*$M$4),"")</f>
        <v/>
      </c>
      <c r="Y980" s="75" t="str">
        <f t="shared" si="68"/>
        <v/>
      </c>
    </row>
    <row r="981" spans="6:25">
      <c r="F981">
        <f t="shared" si="69"/>
        <v>979</v>
      </c>
      <c r="G981" s="50" t="str">
        <f>IF(FT!A981&lt;&gt;"",FT!A981*10,"")</f>
        <v/>
      </c>
      <c r="H981" s="50" t="str">
        <f>IF(FT!B981&lt;&gt;"",FT!B981*100,"")</f>
        <v/>
      </c>
      <c r="I981" s="50" t="str">
        <f t="shared" si="67"/>
        <v/>
      </c>
      <c r="J981" t="str">
        <f>IF(FT!B981&lt;&gt;"",FT!E981,"")</f>
        <v/>
      </c>
      <c r="K981" t="str">
        <f>IF(FT!B981&lt;&gt;"",IF(FT!C981&lt;&gt;"",FT!C981,F981/$M$3*$M$4),"")</f>
        <v/>
      </c>
      <c r="Y981" s="75" t="str">
        <f t="shared" si="68"/>
        <v/>
      </c>
    </row>
    <row r="982" spans="6:25">
      <c r="F982">
        <f t="shared" si="69"/>
        <v>980</v>
      </c>
      <c r="G982" s="50" t="str">
        <f>IF(FT!A982&lt;&gt;"",FT!A982*10,"")</f>
        <v/>
      </c>
      <c r="H982" s="50" t="str">
        <f>IF(FT!B982&lt;&gt;"",FT!B982*100,"")</f>
        <v/>
      </c>
      <c r="I982" s="50" t="str">
        <f t="shared" si="67"/>
        <v/>
      </c>
      <c r="J982" t="str">
        <f>IF(FT!B982&lt;&gt;"",FT!E982,"")</f>
        <v/>
      </c>
      <c r="K982" t="str">
        <f>IF(FT!B982&lt;&gt;"",IF(FT!C982&lt;&gt;"",FT!C982,F982/$M$3*$M$4),"")</f>
        <v/>
      </c>
      <c r="Y982" s="75" t="str">
        <f t="shared" si="68"/>
        <v/>
      </c>
    </row>
    <row r="983" spans="6:25">
      <c r="F983">
        <f t="shared" si="69"/>
        <v>981</v>
      </c>
      <c r="G983" s="50" t="str">
        <f>IF(FT!A983&lt;&gt;"",FT!A983*10,"")</f>
        <v/>
      </c>
      <c r="H983" s="50" t="str">
        <f>IF(FT!B983&lt;&gt;"",FT!B983*100,"")</f>
        <v/>
      </c>
      <c r="I983" s="50" t="str">
        <f t="shared" si="67"/>
        <v/>
      </c>
      <c r="J983" t="str">
        <f>IF(FT!B983&lt;&gt;"",FT!E983,"")</f>
        <v/>
      </c>
      <c r="K983" t="str">
        <f>IF(FT!B983&lt;&gt;"",IF(FT!C983&lt;&gt;"",FT!C983,F983/$M$3*$M$4),"")</f>
        <v/>
      </c>
      <c r="Y983" s="75" t="str">
        <f t="shared" si="68"/>
        <v/>
      </c>
    </row>
    <row r="984" spans="6:25">
      <c r="F984">
        <f t="shared" si="69"/>
        <v>982</v>
      </c>
      <c r="G984" s="50" t="str">
        <f>IF(FT!A984&lt;&gt;"",FT!A984*10,"")</f>
        <v/>
      </c>
      <c r="H984" s="50" t="str">
        <f>IF(FT!B984&lt;&gt;"",FT!B984*100,"")</f>
        <v/>
      </c>
      <c r="I984" s="50" t="str">
        <f t="shared" si="67"/>
        <v/>
      </c>
      <c r="J984" t="str">
        <f>IF(FT!B984&lt;&gt;"",FT!E984,"")</f>
        <v/>
      </c>
      <c r="K984" t="str">
        <f>IF(FT!B984&lt;&gt;"",IF(FT!C984&lt;&gt;"",FT!C984,F984/$M$3*$M$4),"")</f>
        <v/>
      </c>
      <c r="Y984" s="75" t="str">
        <f t="shared" si="68"/>
        <v/>
      </c>
    </row>
    <row r="985" spans="6:25">
      <c r="F985">
        <f t="shared" si="69"/>
        <v>983</v>
      </c>
      <c r="G985" s="50" t="str">
        <f>IF(FT!A985&lt;&gt;"",FT!A985*10,"")</f>
        <v/>
      </c>
      <c r="H985" s="50" t="str">
        <f>IF(FT!B985&lt;&gt;"",FT!B985*100,"")</f>
        <v/>
      </c>
      <c r="I985" s="50" t="str">
        <f t="shared" si="67"/>
        <v/>
      </c>
      <c r="J985" t="str">
        <f>IF(FT!B985&lt;&gt;"",FT!E985,"")</f>
        <v/>
      </c>
      <c r="K985" t="str">
        <f>IF(FT!B985&lt;&gt;"",IF(FT!C985&lt;&gt;"",FT!C985,F985/$M$3*$M$4),"")</f>
        <v/>
      </c>
      <c r="Y985" s="75" t="str">
        <f t="shared" si="68"/>
        <v/>
      </c>
    </row>
    <row r="986" spans="6:25">
      <c r="F986">
        <f t="shared" si="69"/>
        <v>984</v>
      </c>
      <c r="G986" s="50" t="str">
        <f>IF(FT!A986&lt;&gt;"",FT!A986*10,"")</f>
        <v/>
      </c>
      <c r="H986" s="50" t="str">
        <f>IF(FT!B986&lt;&gt;"",FT!B986*100,"")</f>
        <v/>
      </c>
      <c r="I986" s="50" t="str">
        <f t="shared" si="67"/>
        <v/>
      </c>
      <c r="J986" t="str">
        <f>IF(FT!B986&lt;&gt;"",FT!E986,"")</f>
        <v/>
      </c>
      <c r="K986" t="str">
        <f>IF(FT!B986&lt;&gt;"",IF(FT!C986&lt;&gt;"",FT!C986,F986/$M$3*$M$4),"")</f>
        <v/>
      </c>
      <c r="Y986" s="75" t="str">
        <f t="shared" si="68"/>
        <v/>
      </c>
    </row>
    <row r="987" spans="6:25">
      <c r="F987">
        <f t="shared" si="69"/>
        <v>985</v>
      </c>
      <c r="G987" s="50" t="str">
        <f>IF(FT!A987&lt;&gt;"",FT!A987*10,"")</f>
        <v/>
      </c>
      <c r="H987" s="50" t="str">
        <f>IF(FT!B987&lt;&gt;"",FT!B987*100,"")</f>
        <v/>
      </c>
      <c r="I987" s="50" t="str">
        <f t="shared" si="67"/>
        <v/>
      </c>
      <c r="J987" t="str">
        <f>IF(FT!B987&lt;&gt;"",FT!E987,"")</f>
        <v/>
      </c>
      <c r="K987" t="str">
        <f>IF(FT!B987&lt;&gt;"",IF(FT!C987&lt;&gt;"",FT!C987,F987/$M$3*$M$4),"")</f>
        <v/>
      </c>
      <c r="Y987" s="75" t="str">
        <f t="shared" si="68"/>
        <v/>
      </c>
    </row>
    <row r="988" spans="6:25">
      <c r="F988">
        <f t="shared" si="69"/>
        <v>986</v>
      </c>
      <c r="G988" s="50" t="str">
        <f>IF(FT!A988&lt;&gt;"",FT!A988*10,"")</f>
        <v/>
      </c>
      <c r="H988" s="50" t="str">
        <f>IF(FT!B988&lt;&gt;"",FT!B988*100,"")</f>
        <v/>
      </c>
      <c r="I988" s="50" t="str">
        <f t="shared" si="67"/>
        <v/>
      </c>
      <c r="J988" t="str">
        <f>IF(FT!B988&lt;&gt;"",FT!E988,"")</f>
        <v/>
      </c>
      <c r="K988" t="str">
        <f>IF(FT!B988&lt;&gt;"",IF(FT!C988&lt;&gt;"",FT!C988,F988/$M$3*$M$4),"")</f>
        <v/>
      </c>
      <c r="Y988" s="75" t="str">
        <f t="shared" si="68"/>
        <v/>
      </c>
    </row>
    <row r="989" spans="6:25">
      <c r="F989">
        <f t="shared" si="69"/>
        <v>987</v>
      </c>
      <c r="G989" s="50" t="str">
        <f>IF(FT!A989&lt;&gt;"",FT!A989*10,"")</f>
        <v/>
      </c>
      <c r="H989" s="50" t="str">
        <f>IF(FT!B989&lt;&gt;"",FT!B989*100,"")</f>
        <v/>
      </c>
      <c r="I989" s="50" t="str">
        <f t="shared" si="67"/>
        <v/>
      </c>
      <c r="J989" t="str">
        <f>IF(FT!B989&lt;&gt;"",FT!E989,"")</f>
        <v/>
      </c>
      <c r="K989" t="str">
        <f>IF(FT!B989&lt;&gt;"",IF(FT!C989&lt;&gt;"",FT!C989,F989/$M$3*$M$4),"")</f>
        <v/>
      </c>
      <c r="Y989" s="75" t="str">
        <f t="shared" si="68"/>
        <v/>
      </c>
    </row>
    <row r="990" spans="6:25">
      <c r="F990">
        <f t="shared" si="69"/>
        <v>988</v>
      </c>
      <c r="G990" s="50" t="str">
        <f>IF(FT!A990&lt;&gt;"",FT!A990*10,"")</f>
        <v/>
      </c>
      <c r="H990" s="50" t="str">
        <f>IF(FT!B990&lt;&gt;"",FT!B990*100,"")</f>
        <v/>
      </c>
      <c r="I990" s="50" t="str">
        <f t="shared" si="67"/>
        <v/>
      </c>
      <c r="J990" t="str">
        <f>IF(FT!B990&lt;&gt;"",FT!E990,"")</f>
        <v/>
      </c>
      <c r="K990" t="str">
        <f>IF(FT!B990&lt;&gt;"",IF(FT!C990&lt;&gt;"",FT!C990,F990/$M$3*$M$4),"")</f>
        <v/>
      </c>
      <c r="Y990" s="75" t="str">
        <f t="shared" si="68"/>
        <v/>
      </c>
    </row>
    <row r="991" spans="6:25">
      <c r="F991">
        <f t="shared" si="69"/>
        <v>989</v>
      </c>
      <c r="G991" s="50" t="str">
        <f>IF(FT!A991&lt;&gt;"",FT!A991*10,"")</f>
        <v/>
      </c>
      <c r="H991" s="50" t="str">
        <f>IF(FT!B991&lt;&gt;"",FT!B991*100,"")</f>
        <v/>
      </c>
      <c r="I991" s="50" t="str">
        <f t="shared" si="67"/>
        <v/>
      </c>
      <c r="J991" t="str">
        <f>IF(FT!B991&lt;&gt;"",FT!E991,"")</f>
        <v/>
      </c>
      <c r="K991" t="str">
        <f>IF(FT!B991&lt;&gt;"",IF(FT!C991&lt;&gt;"",FT!C991,F991/$M$3*$M$4),"")</f>
        <v/>
      </c>
      <c r="Y991" s="75" t="str">
        <f t="shared" si="68"/>
        <v/>
      </c>
    </row>
    <row r="992" spans="6:25">
      <c r="F992">
        <f t="shared" si="69"/>
        <v>990</v>
      </c>
      <c r="G992" s="50" t="str">
        <f>IF(FT!A992&lt;&gt;"",FT!A992*10,"")</f>
        <v/>
      </c>
      <c r="H992" s="50" t="str">
        <f>IF(FT!B992&lt;&gt;"",FT!B992*100,"")</f>
        <v/>
      </c>
      <c r="I992" s="50" t="str">
        <f t="shared" si="67"/>
        <v/>
      </c>
      <c r="J992" t="str">
        <f>IF(FT!B992&lt;&gt;"",FT!E992,"")</f>
        <v/>
      </c>
      <c r="K992" t="str">
        <f>IF(FT!B992&lt;&gt;"",IF(FT!C992&lt;&gt;"",FT!C992,F992/$M$3*$M$4),"")</f>
        <v/>
      </c>
      <c r="Y992" s="75" t="str">
        <f t="shared" si="68"/>
        <v/>
      </c>
    </row>
    <row r="993" spans="6:25">
      <c r="F993">
        <f t="shared" si="69"/>
        <v>991</v>
      </c>
      <c r="G993" s="50" t="str">
        <f>IF(FT!A993&lt;&gt;"",FT!A993*10,"")</f>
        <v/>
      </c>
      <c r="H993" s="50" t="str">
        <f>IF(FT!B993&lt;&gt;"",FT!B993*100,"")</f>
        <v/>
      </c>
      <c r="I993" s="50" t="str">
        <f t="shared" si="67"/>
        <v/>
      </c>
      <c r="J993" t="str">
        <f>IF(FT!B993&lt;&gt;"",FT!E993,"")</f>
        <v/>
      </c>
      <c r="K993" t="str">
        <f>IF(FT!B993&lt;&gt;"",IF(FT!C993&lt;&gt;"",FT!C993,F993/$M$3*$M$4),"")</f>
        <v/>
      </c>
      <c r="Y993" s="75" t="str">
        <f t="shared" si="68"/>
        <v/>
      </c>
    </row>
    <row r="994" spans="6:25">
      <c r="F994">
        <f t="shared" si="69"/>
        <v>992</v>
      </c>
      <c r="G994" s="50" t="str">
        <f>IF(FT!A994&lt;&gt;"",FT!A994*10,"")</f>
        <v/>
      </c>
      <c r="H994" s="50" t="str">
        <f>IF(FT!B994&lt;&gt;"",FT!B994*100,"")</f>
        <v/>
      </c>
      <c r="I994" s="50" t="str">
        <f t="shared" si="67"/>
        <v/>
      </c>
      <c r="J994" t="str">
        <f>IF(FT!B994&lt;&gt;"",FT!E994,"")</f>
        <v/>
      </c>
      <c r="K994" t="str">
        <f>IF(FT!B994&lt;&gt;"",IF(FT!C994&lt;&gt;"",FT!C994,F994/$M$3*$M$4),"")</f>
        <v/>
      </c>
      <c r="Y994" s="75" t="str">
        <f t="shared" si="68"/>
        <v/>
      </c>
    </row>
    <row r="995" spans="6:25">
      <c r="F995">
        <f t="shared" si="69"/>
        <v>993</v>
      </c>
      <c r="G995" s="50" t="str">
        <f>IF(FT!A995&lt;&gt;"",FT!A995*10,"")</f>
        <v/>
      </c>
      <c r="H995" s="50" t="str">
        <f>IF(FT!B995&lt;&gt;"",FT!B995*100,"")</f>
        <v/>
      </c>
      <c r="I995" s="50" t="str">
        <f t="shared" si="67"/>
        <v/>
      </c>
      <c r="J995" t="str">
        <f>IF(FT!B995&lt;&gt;"",FT!E995,"")</f>
        <v/>
      </c>
      <c r="K995" t="str">
        <f>IF(FT!B995&lt;&gt;"",IF(FT!C995&lt;&gt;"",FT!C995,F995/$M$3*$M$4),"")</f>
        <v/>
      </c>
      <c r="Y995" s="75" t="str">
        <f t="shared" si="68"/>
        <v/>
      </c>
    </row>
    <row r="996" spans="6:25">
      <c r="F996">
        <f t="shared" si="69"/>
        <v>994</v>
      </c>
      <c r="G996" s="50" t="str">
        <f>IF(FT!A996&lt;&gt;"",FT!A996*10,"")</f>
        <v/>
      </c>
      <c r="H996" s="50" t="str">
        <f>IF(FT!B996&lt;&gt;"",FT!B996*100,"")</f>
        <v/>
      </c>
      <c r="I996" s="50" t="str">
        <f t="shared" si="67"/>
        <v/>
      </c>
      <c r="J996" t="str">
        <f>IF(FT!B996&lt;&gt;"",FT!E996,"")</f>
        <v/>
      </c>
      <c r="K996" t="str">
        <f>IF(FT!B996&lt;&gt;"",IF(FT!C996&lt;&gt;"",FT!C996,F996/$M$3*$M$4),"")</f>
        <v/>
      </c>
      <c r="Y996" s="75" t="str">
        <f t="shared" si="68"/>
        <v/>
      </c>
    </row>
    <row r="997" spans="6:25">
      <c r="F997">
        <f t="shared" si="69"/>
        <v>995</v>
      </c>
      <c r="G997" s="50" t="str">
        <f>IF(FT!A997&lt;&gt;"",FT!A997*10,"")</f>
        <v/>
      </c>
      <c r="H997" s="50" t="str">
        <f>IF(FT!B997&lt;&gt;"",FT!B997*100,"")</f>
        <v/>
      </c>
      <c r="I997" s="50" t="str">
        <f t="shared" si="67"/>
        <v/>
      </c>
      <c r="J997" t="str">
        <f>IF(FT!B997&lt;&gt;"",FT!E997,"")</f>
        <v/>
      </c>
      <c r="K997" t="str">
        <f>IF(FT!B997&lt;&gt;"",IF(FT!C997&lt;&gt;"",FT!C997,F997/$M$3*$M$4),"")</f>
        <v/>
      </c>
      <c r="Y997" s="75" t="str">
        <f t="shared" si="68"/>
        <v/>
      </c>
    </row>
    <row r="998" spans="6:25">
      <c r="F998">
        <f t="shared" si="69"/>
        <v>996</v>
      </c>
      <c r="G998" s="50" t="str">
        <f>IF(FT!A998&lt;&gt;"",FT!A998*10,"")</f>
        <v/>
      </c>
      <c r="H998" s="50" t="str">
        <f>IF(FT!B998&lt;&gt;"",FT!B998*100,"")</f>
        <v/>
      </c>
      <c r="I998" s="50" t="str">
        <f t="shared" si="67"/>
        <v/>
      </c>
      <c r="J998" t="str">
        <f>IF(FT!B998&lt;&gt;"",FT!E998,"")</f>
        <v/>
      </c>
      <c r="K998" t="str">
        <f>IF(FT!B998&lt;&gt;"",IF(FT!C998&lt;&gt;"",FT!C998,F998/$M$3*$M$4),"")</f>
        <v/>
      </c>
      <c r="Y998" s="75" t="str">
        <f t="shared" si="68"/>
        <v/>
      </c>
    </row>
    <row r="999" spans="6:25">
      <c r="F999">
        <f t="shared" si="69"/>
        <v>997</v>
      </c>
      <c r="G999" s="50" t="str">
        <f>IF(FT!A999&lt;&gt;"",FT!A999*10,"")</f>
        <v/>
      </c>
      <c r="H999" s="50" t="str">
        <f>IF(FT!B999&lt;&gt;"",FT!B999*100,"")</f>
        <v/>
      </c>
      <c r="I999" s="50" t="str">
        <f t="shared" si="67"/>
        <v/>
      </c>
      <c r="J999" t="str">
        <f>IF(FT!B999&lt;&gt;"",FT!E999,"")</f>
        <v/>
      </c>
      <c r="K999" t="str">
        <f>IF(FT!B999&lt;&gt;"",IF(FT!C999&lt;&gt;"",FT!C999,F999/$M$3*$M$4),"")</f>
        <v/>
      </c>
      <c r="Y999" s="75" t="str">
        <f t="shared" si="68"/>
        <v/>
      </c>
    </row>
    <row r="1000" spans="6:25">
      <c r="F1000">
        <f t="shared" si="69"/>
        <v>998</v>
      </c>
      <c r="G1000" s="50" t="str">
        <f>IF(FT!A1000&lt;&gt;"",FT!A1000*10,"")</f>
        <v/>
      </c>
      <c r="H1000" s="50" t="str">
        <f>IF(FT!B1000&lt;&gt;"",FT!B1000*100,"")</f>
        <v/>
      </c>
      <c r="I1000" s="50" t="str">
        <f t="shared" si="67"/>
        <v/>
      </c>
      <c r="J1000" t="str">
        <f>IF(FT!B1000&lt;&gt;"",FT!E1000,"")</f>
        <v/>
      </c>
      <c r="K1000" t="str">
        <f>IF(FT!B1000&lt;&gt;"",IF(FT!C1000&lt;&gt;"",FT!C1000,F1000/$M$3*$M$4),"")</f>
        <v/>
      </c>
      <c r="Y1000" s="75" t="str">
        <f t="shared" si="68"/>
        <v/>
      </c>
    </row>
    <row r="1001" spans="6:25">
      <c r="F1001">
        <f t="shared" si="69"/>
        <v>999</v>
      </c>
      <c r="G1001" s="50" t="str">
        <f>IF(FT!A1001&lt;&gt;"",FT!A1001*10,"")</f>
        <v/>
      </c>
      <c r="H1001" s="50" t="str">
        <f>IF(FT!B1001&lt;&gt;"",FT!B1001*100,"")</f>
        <v/>
      </c>
      <c r="I1001" s="50" t="str">
        <f t="shared" si="67"/>
        <v/>
      </c>
      <c r="J1001" t="str">
        <f>IF(FT!B1001&lt;&gt;"",FT!E1001,"")</f>
        <v/>
      </c>
      <c r="K1001" t="str">
        <f>IF(FT!B1001&lt;&gt;"",IF(FT!C1001&lt;&gt;"",FT!C1001,F1001/$M$3*$M$4),"")</f>
        <v/>
      </c>
      <c r="Y1001" s="75" t="str">
        <f t="shared" si="68"/>
        <v/>
      </c>
    </row>
    <row r="1002" spans="6:25">
      <c r="F1002">
        <f t="shared" si="69"/>
        <v>1000</v>
      </c>
      <c r="G1002" s="50" t="str">
        <f>IF(FT!A1002&lt;&gt;"",FT!A1002*10,"")</f>
        <v/>
      </c>
      <c r="H1002" s="50" t="str">
        <f>IF(FT!B1002&lt;&gt;"",FT!B1002*100,"")</f>
        <v/>
      </c>
      <c r="I1002" s="50" t="str">
        <f t="shared" si="67"/>
        <v/>
      </c>
      <c r="J1002" t="str">
        <f>IF(FT!B1002&lt;&gt;"",FT!E1002,"")</f>
        <v/>
      </c>
      <c r="K1002" t="str">
        <f>IF(FT!B1002&lt;&gt;"",IF(FT!C1002&lt;&gt;"",FT!C1002,F1002/$M$3*$M$4),"")</f>
        <v/>
      </c>
      <c r="Y1002" s="75" t="str">
        <f t="shared" si="68"/>
        <v/>
      </c>
    </row>
    <row r="1003" spans="6:25">
      <c r="F1003">
        <f t="shared" si="69"/>
        <v>1001</v>
      </c>
      <c r="G1003" s="50" t="str">
        <f>IF(FT!A1003&lt;&gt;"",FT!A1003*10,"")</f>
        <v/>
      </c>
      <c r="H1003" s="50" t="str">
        <f>IF(FT!B1003&lt;&gt;"",FT!B1003*100,"")</f>
        <v/>
      </c>
      <c r="I1003" s="50" t="str">
        <f t="shared" si="67"/>
        <v/>
      </c>
      <c r="J1003" t="str">
        <f>IF(FT!B1003&lt;&gt;"",FT!E1003,"")</f>
        <v/>
      </c>
      <c r="K1003" t="str">
        <f>IF(FT!B1003&lt;&gt;"",IF(FT!C1003&lt;&gt;"",FT!C1003,F1003/$M$3*$M$4),"")</f>
        <v/>
      </c>
      <c r="Y1003" s="75" t="str">
        <f t="shared" si="68"/>
        <v/>
      </c>
    </row>
    <row r="1004" spans="6:25">
      <c r="F1004">
        <f t="shared" si="69"/>
        <v>1002</v>
      </c>
      <c r="G1004" s="50" t="str">
        <f>IF(FT!A1004&lt;&gt;"",FT!A1004*10,"")</f>
        <v/>
      </c>
      <c r="H1004" s="50" t="str">
        <f>IF(FT!B1004&lt;&gt;"",FT!B1004*100,"")</f>
        <v/>
      </c>
      <c r="I1004" s="50" t="str">
        <f t="shared" si="67"/>
        <v/>
      </c>
      <c r="J1004" t="str">
        <f>IF(FT!B1004&lt;&gt;"",FT!E1004,"")</f>
        <v/>
      </c>
      <c r="K1004" t="str">
        <f>IF(FT!B1004&lt;&gt;"",IF(FT!C1004&lt;&gt;"",FT!C1004,F1004/$M$3*$M$4),"")</f>
        <v/>
      </c>
      <c r="Y1004" s="75" t="str">
        <f t="shared" si="68"/>
        <v/>
      </c>
    </row>
    <row r="1005" spans="6:25">
      <c r="F1005">
        <f t="shared" si="69"/>
        <v>1003</v>
      </c>
      <c r="G1005" s="50" t="str">
        <f>IF(FT!A1005&lt;&gt;"",FT!A1005*10,"")</f>
        <v/>
      </c>
      <c r="H1005" s="50" t="str">
        <f>IF(FT!B1005&lt;&gt;"",FT!B1005*100,"")</f>
        <v/>
      </c>
      <c r="I1005" s="50" t="str">
        <f t="shared" si="67"/>
        <v/>
      </c>
      <c r="J1005" t="str">
        <f>IF(FT!B1005&lt;&gt;"",FT!E1005,"")</f>
        <v/>
      </c>
      <c r="K1005" t="str">
        <f>IF(FT!B1005&lt;&gt;"",IF(FT!C1005&lt;&gt;"",FT!C1005,F1005/$M$3*$M$4),"")</f>
        <v/>
      </c>
      <c r="Y1005" s="75" t="str">
        <f t="shared" si="68"/>
        <v/>
      </c>
    </row>
    <row r="1006" spans="6:25">
      <c r="F1006">
        <f t="shared" si="69"/>
        <v>1004</v>
      </c>
      <c r="G1006" s="50" t="str">
        <f>IF(FT!A1006&lt;&gt;"",FT!A1006*10,"")</f>
        <v/>
      </c>
      <c r="H1006" s="50" t="str">
        <f>IF(FT!B1006&lt;&gt;"",FT!B1006*100,"")</f>
        <v/>
      </c>
      <c r="I1006" s="50" t="str">
        <f t="shared" si="67"/>
        <v/>
      </c>
      <c r="J1006" t="str">
        <f>IF(FT!B1006&lt;&gt;"",FT!E1006,"")</f>
        <v/>
      </c>
      <c r="K1006" t="str">
        <f>IF(FT!B1006&lt;&gt;"",IF(FT!C1006&lt;&gt;"",FT!C1006,F1006/$M$3*$M$4),"")</f>
        <v/>
      </c>
      <c r="Y1006" s="75" t="str">
        <f t="shared" si="68"/>
        <v/>
      </c>
    </row>
    <row r="1007" spans="6:25">
      <c r="F1007">
        <f t="shared" si="69"/>
        <v>1005</v>
      </c>
      <c r="G1007" s="50" t="str">
        <f>IF(FT!A1007&lt;&gt;"",FT!A1007*10,"")</f>
        <v/>
      </c>
      <c r="H1007" s="50" t="str">
        <f>IF(FT!B1007&lt;&gt;"",FT!B1007*100,"")</f>
        <v/>
      </c>
      <c r="I1007" s="50" t="str">
        <f t="shared" si="67"/>
        <v/>
      </c>
      <c r="J1007" t="str">
        <f>IF(FT!B1007&lt;&gt;"",FT!E1007,"")</f>
        <v/>
      </c>
      <c r="K1007" t="str">
        <f>IF(FT!B1007&lt;&gt;"",IF(FT!C1007&lt;&gt;"",FT!C1007,F1007/$M$3*$M$4),"")</f>
        <v/>
      </c>
      <c r="Y1007" s="75" t="str">
        <f t="shared" si="68"/>
        <v/>
      </c>
    </row>
    <row r="1008" spans="6:25">
      <c r="F1008">
        <f t="shared" si="69"/>
        <v>1006</v>
      </c>
      <c r="G1008" s="50" t="str">
        <f>IF(FT!A1008&lt;&gt;"",FT!A1008*10,"")</f>
        <v/>
      </c>
      <c r="H1008" s="50" t="str">
        <f>IF(FT!B1008&lt;&gt;"",FT!B1008*100,"")</f>
        <v/>
      </c>
      <c r="I1008" s="50" t="str">
        <f t="shared" si="67"/>
        <v/>
      </c>
      <c r="J1008" t="str">
        <f>IF(FT!B1008&lt;&gt;"",FT!E1008,"")</f>
        <v/>
      </c>
      <c r="K1008" t="str">
        <f>IF(FT!B1008&lt;&gt;"",IF(FT!C1008&lt;&gt;"",FT!C1008,F1008/$M$3*$M$4),"")</f>
        <v/>
      </c>
      <c r="Y1008" s="75" t="str">
        <f t="shared" si="68"/>
        <v/>
      </c>
    </row>
    <row r="1009" spans="6:25">
      <c r="F1009">
        <f t="shared" si="69"/>
        <v>1007</v>
      </c>
      <c r="G1009" s="50" t="str">
        <f>IF(FT!A1009&lt;&gt;"",FT!A1009*10,"")</f>
        <v/>
      </c>
      <c r="H1009" s="50" t="str">
        <f>IF(FT!B1009&lt;&gt;"",FT!B1009*100,"")</f>
        <v/>
      </c>
      <c r="I1009" s="50" t="str">
        <f t="shared" si="67"/>
        <v/>
      </c>
      <c r="J1009" t="str">
        <f>IF(FT!B1009&lt;&gt;"",FT!E1009,"")</f>
        <v/>
      </c>
      <c r="K1009" t="str">
        <f>IF(FT!B1009&lt;&gt;"",IF(FT!C1009&lt;&gt;"",FT!C1009,F1009/$M$3*$M$4),"")</f>
        <v/>
      </c>
      <c r="Y1009" s="75" t="str">
        <f t="shared" si="68"/>
        <v/>
      </c>
    </row>
    <row r="1010" spans="6:25">
      <c r="F1010">
        <f t="shared" si="69"/>
        <v>1008</v>
      </c>
      <c r="G1010" s="50" t="str">
        <f>IF(FT!A1010&lt;&gt;"",FT!A1010*10,"")</f>
        <v/>
      </c>
      <c r="H1010" s="50" t="str">
        <f>IF(FT!B1010&lt;&gt;"",FT!B1010*100,"")</f>
        <v/>
      </c>
      <c r="I1010" s="50" t="str">
        <f t="shared" si="67"/>
        <v/>
      </c>
      <c r="J1010" t="str">
        <f>IF(FT!B1010&lt;&gt;"",FT!E1010,"")</f>
        <v/>
      </c>
      <c r="K1010" t="str">
        <f>IF(FT!B1010&lt;&gt;"",IF(FT!C1010&lt;&gt;"",FT!C1010,F1010/$M$3*$M$4),"")</f>
        <v/>
      </c>
      <c r="Y1010" s="75" t="str">
        <f t="shared" si="68"/>
        <v/>
      </c>
    </row>
    <row r="1011" spans="6:25">
      <c r="F1011">
        <f t="shared" si="69"/>
        <v>1009</v>
      </c>
      <c r="G1011" s="50" t="str">
        <f>IF(FT!A1011&lt;&gt;"",FT!A1011*10,"")</f>
        <v/>
      </c>
      <c r="H1011" s="50" t="str">
        <f>IF(FT!B1011&lt;&gt;"",FT!B1011*100,"")</f>
        <v/>
      </c>
      <c r="I1011" s="50" t="str">
        <f t="shared" si="67"/>
        <v/>
      </c>
      <c r="J1011" t="str">
        <f>IF(FT!B1011&lt;&gt;"",FT!E1011,"")</f>
        <v/>
      </c>
      <c r="K1011" t="str">
        <f>IF(FT!B1011&lt;&gt;"",IF(FT!C1011&lt;&gt;"",FT!C1011,F1011/$M$3*$M$4),"")</f>
        <v/>
      </c>
      <c r="Y1011" s="75" t="str">
        <f t="shared" si="68"/>
        <v/>
      </c>
    </row>
    <row r="1012" spans="6:25">
      <c r="F1012">
        <f t="shared" si="69"/>
        <v>1010</v>
      </c>
      <c r="G1012" s="50" t="str">
        <f>IF(FT!A1012&lt;&gt;"",FT!A1012*10,"")</f>
        <v/>
      </c>
      <c r="H1012" s="50" t="str">
        <f>IF(FT!B1012&lt;&gt;"",FT!B1012*100,"")</f>
        <v/>
      </c>
      <c r="I1012" s="50" t="str">
        <f t="shared" si="67"/>
        <v/>
      </c>
      <c r="J1012" t="str">
        <f>IF(FT!B1012&lt;&gt;"",FT!E1012,"")</f>
        <v/>
      </c>
      <c r="K1012" t="str">
        <f>IF(FT!B1012&lt;&gt;"",IF(FT!C1012&lt;&gt;"",FT!C1012,F1012/$M$3*$M$4),"")</f>
        <v/>
      </c>
      <c r="Y1012" s="75" t="str">
        <f t="shared" si="68"/>
        <v/>
      </c>
    </row>
    <row r="1013" spans="6:25">
      <c r="F1013">
        <f t="shared" si="69"/>
        <v>1011</v>
      </c>
      <c r="G1013" s="50" t="str">
        <f>IF(FT!A1013&lt;&gt;"",FT!A1013*10,"")</f>
        <v/>
      </c>
      <c r="H1013" s="50" t="str">
        <f>IF(FT!B1013&lt;&gt;"",FT!B1013*100,"")</f>
        <v/>
      </c>
      <c r="I1013" s="50" t="str">
        <f t="shared" si="67"/>
        <v/>
      </c>
      <c r="J1013" t="str">
        <f>IF(FT!B1013&lt;&gt;"",FT!E1013,"")</f>
        <v/>
      </c>
      <c r="K1013" t="str">
        <f>IF(FT!B1013&lt;&gt;"",IF(FT!C1013&lt;&gt;"",FT!C1013,F1013/$M$3*$M$4),"")</f>
        <v/>
      </c>
      <c r="Y1013" s="75" t="str">
        <f t="shared" si="68"/>
        <v/>
      </c>
    </row>
    <row r="1014" spans="6:25">
      <c r="F1014">
        <f t="shared" si="69"/>
        <v>1012</v>
      </c>
      <c r="G1014" s="50" t="str">
        <f>IF(FT!A1014&lt;&gt;"",FT!A1014*10,"")</f>
        <v/>
      </c>
      <c r="H1014" s="50" t="str">
        <f>IF(FT!B1014&lt;&gt;"",FT!B1014*100,"")</f>
        <v/>
      </c>
      <c r="I1014" s="50" t="str">
        <f t="shared" si="67"/>
        <v/>
      </c>
      <c r="J1014" t="str">
        <f>IF(FT!B1014&lt;&gt;"",FT!E1014,"")</f>
        <v/>
      </c>
      <c r="K1014" t="str">
        <f>IF(FT!B1014&lt;&gt;"",IF(FT!C1014&lt;&gt;"",FT!C1014,F1014/$M$3*$M$4),"")</f>
        <v/>
      </c>
      <c r="Y1014" s="75" t="str">
        <f t="shared" si="68"/>
        <v/>
      </c>
    </row>
    <row r="1015" spans="6:25">
      <c r="F1015">
        <f t="shared" si="69"/>
        <v>1013</v>
      </c>
      <c r="G1015" s="50" t="str">
        <f>IF(FT!A1015&lt;&gt;"",FT!A1015*10,"")</f>
        <v/>
      </c>
      <c r="H1015" s="50" t="str">
        <f>IF(FT!B1015&lt;&gt;"",FT!B1015*100,"")</f>
        <v/>
      </c>
      <c r="I1015" s="50" t="str">
        <f t="shared" si="67"/>
        <v/>
      </c>
      <c r="J1015" t="str">
        <f>IF(FT!B1015&lt;&gt;"",FT!E1015,"")</f>
        <v/>
      </c>
      <c r="K1015" t="str">
        <f>IF(FT!B1015&lt;&gt;"",IF(FT!C1015&lt;&gt;"",FT!C1015,F1015/$M$3*$M$4),"")</f>
        <v/>
      </c>
      <c r="Y1015" s="75" t="str">
        <f t="shared" si="68"/>
        <v/>
      </c>
    </row>
    <row r="1016" spans="6:25">
      <c r="F1016">
        <f t="shared" si="69"/>
        <v>1014</v>
      </c>
      <c r="G1016" s="50" t="str">
        <f>IF(FT!A1016&lt;&gt;"",FT!A1016*10,"")</f>
        <v/>
      </c>
      <c r="H1016" s="50" t="str">
        <f>IF(FT!B1016&lt;&gt;"",FT!B1016*100,"")</f>
        <v/>
      </c>
      <c r="I1016" s="50" t="str">
        <f t="shared" si="67"/>
        <v/>
      </c>
      <c r="J1016" t="str">
        <f>IF(FT!B1016&lt;&gt;"",FT!E1016,"")</f>
        <v/>
      </c>
      <c r="K1016" t="str">
        <f>IF(FT!B1016&lt;&gt;"",IF(FT!C1016&lt;&gt;"",FT!C1016,F1016/$M$3*$M$4),"")</f>
        <v/>
      </c>
      <c r="Y1016" s="75" t="str">
        <f t="shared" si="68"/>
        <v/>
      </c>
    </row>
    <row r="1017" spans="6:25">
      <c r="F1017">
        <f t="shared" si="69"/>
        <v>1015</v>
      </c>
      <c r="G1017" s="50" t="str">
        <f>IF(FT!A1017&lt;&gt;"",FT!A1017*10,"")</f>
        <v/>
      </c>
      <c r="H1017" s="50" t="str">
        <f>IF(FT!B1017&lt;&gt;"",FT!B1017*100,"")</f>
        <v/>
      </c>
      <c r="I1017" s="50" t="str">
        <f t="shared" si="67"/>
        <v/>
      </c>
      <c r="J1017" t="str">
        <f>IF(FT!B1017&lt;&gt;"",FT!E1017,"")</f>
        <v/>
      </c>
      <c r="K1017" t="str">
        <f>IF(FT!B1017&lt;&gt;"",IF(FT!C1017&lt;&gt;"",FT!C1017,F1017/$M$3*$M$4),"")</f>
        <v/>
      </c>
      <c r="Y1017" s="75" t="str">
        <f t="shared" si="68"/>
        <v/>
      </c>
    </row>
    <row r="1018" spans="6:25">
      <c r="F1018">
        <f t="shared" si="69"/>
        <v>1016</v>
      </c>
      <c r="G1018" s="50" t="str">
        <f>IF(FT!A1018&lt;&gt;"",FT!A1018*10,"")</f>
        <v/>
      </c>
      <c r="H1018" s="50" t="str">
        <f>IF(FT!B1018&lt;&gt;"",FT!B1018*100,"")</f>
        <v/>
      </c>
      <c r="I1018" s="50" t="str">
        <f t="shared" si="67"/>
        <v/>
      </c>
      <c r="J1018" t="str">
        <f>IF(FT!B1018&lt;&gt;"",FT!E1018,"")</f>
        <v/>
      </c>
      <c r="K1018" t="str">
        <f>IF(FT!B1018&lt;&gt;"",IF(FT!C1018&lt;&gt;"",FT!C1018,F1018/$M$3*$M$4),"")</f>
        <v/>
      </c>
      <c r="Y1018" s="75" t="str">
        <f t="shared" si="68"/>
        <v/>
      </c>
    </row>
    <row r="1019" spans="6:25">
      <c r="F1019">
        <f t="shared" si="69"/>
        <v>1017</v>
      </c>
      <c r="G1019" s="50" t="str">
        <f>IF(FT!A1019&lt;&gt;"",FT!A1019*10,"")</f>
        <v/>
      </c>
      <c r="H1019" s="50" t="str">
        <f>IF(FT!B1019&lt;&gt;"",FT!B1019*100,"")</f>
        <v/>
      </c>
      <c r="I1019" s="50" t="str">
        <f t="shared" si="67"/>
        <v/>
      </c>
      <c r="J1019" t="str">
        <f>IF(FT!B1019&lt;&gt;"",FT!E1019,"")</f>
        <v/>
      </c>
      <c r="K1019" t="str">
        <f>IF(FT!B1019&lt;&gt;"",IF(FT!C1019&lt;&gt;"",FT!C1019,F1019/$M$3*$M$4),"")</f>
        <v/>
      </c>
      <c r="Y1019" s="75" t="str">
        <f t="shared" si="68"/>
        <v/>
      </c>
    </row>
    <row r="1020" spans="6:25">
      <c r="F1020">
        <f t="shared" si="69"/>
        <v>1018</v>
      </c>
      <c r="G1020" s="50" t="str">
        <f>IF(FT!A1020&lt;&gt;"",FT!A1020*10,"")</f>
        <v/>
      </c>
      <c r="H1020" s="50" t="str">
        <f>IF(FT!B1020&lt;&gt;"",FT!B1020*100,"")</f>
        <v/>
      </c>
      <c r="I1020" s="50" t="str">
        <f t="shared" si="67"/>
        <v/>
      </c>
      <c r="J1020" t="str">
        <f>IF(FT!B1020&lt;&gt;"",FT!E1020,"")</f>
        <v/>
      </c>
      <c r="K1020" t="str">
        <f>IF(FT!B1020&lt;&gt;"",IF(FT!C1020&lt;&gt;"",FT!C1020,F1020/$M$3*$M$4),"")</f>
        <v/>
      </c>
      <c r="Y1020" s="75" t="str">
        <f t="shared" si="68"/>
        <v/>
      </c>
    </row>
    <row r="1021" spans="6:25">
      <c r="F1021">
        <f t="shared" si="69"/>
        <v>1019</v>
      </c>
      <c r="G1021" s="50" t="str">
        <f>IF(FT!A1021&lt;&gt;"",FT!A1021*10,"")</f>
        <v/>
      </c>
      <c r="H1021" s="50" t="str">
        <f>IF(FT!B1021&lt;&gt;"",FT!B1021*100,"")</f>
        <v/>
      </c>
      <c r="I1021" s="50" t="str">
        <f t="shared" si="67"/>
        <v/>
      </c>
      <c r="J1021" t="str">
        <f>IF(FT!B1021&lt;&gt;"",FT!E1021,"")</f>
        <v/>
      </c>
      <c r="K1021" t="str">
        <f>IF(FT!B1021&lt;&gt;"",IF(FT!C1021&lt;&gt;"",FT!C1021,F1021/$M$3*$M$4),"")</f>
        <v/>
      </c>
      <c r="Y1021" s="75" t="str">
        <f t="shared" si="68"/>
        <v/>
      </c>
    </row>
    <row r="1022" spans="6:25">
      <c r="F1022">
        <f t="shared" si="69"/>
        <v>1020</v>
      </c>
      <c r="G1022" s="50" t="str">
        <f>IF(FT!A1022&lt;&gt;"",FT!A1022*10,"")</f>
        <v/>
      </c>
      <c r="H1022" s="50" t="str">
        <f>IF(FT!B1022&lt;&gt;"",FT!B1022*100,"")</f>
        <v/>
      </c>
      <c r="I1022" s="50" t="str">
        <f t="shared" si="67"/>
        <v/>
      </c>
      <c r="J1022" t="str">
        <f>IF(FT!B1022&lt;&gt;"",FT!E1022,"")</f>
        <v/>
      </c>
      <c r="K1022" t="str">
        <f>IF(FT!B1022&lt;&gt;"",IF(FT!C1022&lt;&gt;"",FT!C1022,F1022/$M$3*$M$4),"")</f>
        <v/>
      </c>
      <c r="Y1022" s="75" t="str">
        <f t="shared" si="68"/>
        <v/>
      </c>
    </row>
    <row r="1023" spans="6:25">
      <c r="F1023">
        <f t="shared" si="69"/>
        <v>1021</v>
      </c>
      <c r="G1023" s="50" t="str">
        <f>IF(FT!A1023&lt;&gt;"",FT!A1023*10,"")</f>
        <v/>
      </c>
      <c r="H1023" s="50" t="str">
        <f>IF(FT!B1023&lt;&gt;"",FT!B1023*100,"")</f>
        <v/>
      </c>
      <c r="I1023" s="50" t="str">
        <f t="shared" si="67"/>
        <v/>
      </c>
      <c r="J1023" t="str">
        <f>IF(FT!B1023&lt;&gt;"",FT!E1023,"")</f>
        <v/>
      </c>
      <c r="K1023" t="str">
        <f>IF(FT!B1023&lt;&gt;"",IF(FT!C1023&lt;&gt;"",FT!C1023,F1023/$M$3*$M$4),"")</f>
        <v/>
      </c>
      <c r="Y1023" s="75" t="str">
        <f t="shared" si="68"/>
        <v/>
      </c>
    </row>
    <row r="1024" spans="6:25">
      <c r="F1024">
        <f t="shared" si="69"/>
        <v>1022</v>
      </c>
      <c r="G1024" s="50" t="str">
        <f>IF(FT!A1024&lt;&gt;"",FT!A1024*10,"")</f>
        <v/>
      </c>
      <c r="H1024" s="50" t="str">
        <f>IF(FT!B1024&lt;&gt;"",FT!B1024*100,"")</f>
        <v/>
      </c>
      <c r="I1024" s="50" t="str">
        <f t="shared" si="67"/>
        <v/>
      </c>
      <c r="J1024" t="str">
        <f>IF(FT!B1024&lt;&gt;"",FT!E1024,"")</f>
        <v/>
      </c>
      <c r="K1024" t="str">
        <f>IF(FT!B1024&lt;&gt;"",IF(FT!C1024&lt;&gt;"",FT!C1024,F1024/$M$3*$M$4),"")</f>
        <v/>
      </c>
      <c r="Y1024" s="75" t="str">
        <f t="shared" si="68"/>
        <v/>
      </c>
    </row>
    <row r="1025" spans="6:25">
      <c r="F1025">
        <f t="shared" si="69"/>
        <v>1023</v>
      </c>
      <c r="G1025" s="50" t="str">
        <f>IF(FT!A1025&lt;&gt;"",FT!A1025*10,"")</f>
        <v/>
      </c>
      <c r="H1025" s="50" t="str">
        <f>IF(FT!B1025&lt;&gt;"",FT!B1025*100,"")</f>
        <v/>
      </c>
      <c r="I1025" s="50" t="str">
        <f t="shared" si="67"/>
        <v/>
      </c>
      <c r="J1025" t="str">
        <f>IF(FT!B1025&lt;&gt;"",FT!E1025,"")</f>
        <v/>
      </c>
      <c r="K1025" t="str">
        <f>IF(FT!B1025&lt;&gt;"",IF(FT!C1025&lt;&gt;"",FT!C1025,F1025/$M$3*$M$4),"")</f>
        <v/>
      </c>
      <c r="Y1025" s="75" t="str">
        <f t="shared" si="68"/>
        <v/>
      </c>
    </row>
    <row r="1026" spans="6:25">
      <c r="F1026">
        <f t="shared" si="69"/>
        <v>1024</v>
      </c>
      <c r="G1026" s="50" t="str">
        <f>IF(FT!A1026&lt;&gt;"",FT!A1026*10,"")</f>
        <v/>
      </c>
      <c r="H1026" s="50" t="str">
        <f>IF(FT!B1026&lt;&gt;"",FT!B1026*100,"")</f>
        <v/>
      </c>
      <c r="I1026" s="50" t="str">
        <f t="shared" si="67"/>
        <v/>
      </c>
      <c r="J1026" t="str">
        <f>IF(FT!B1026&lt;&gt;"",FT!E1026,"")</f>
        <v/>
      </c>
      <c r="K1026" t="str">
        <f>IF(FT!B1026&lt;&gt;"",IF(FT!C1026&lt;&gt;"",FT!C1026,F1026/$M$3*$M$4),"")</f>
        <v/>
      </c>
      <c r="Y1026" s="75" t="str">
        <f t="shared" si="68"/>
        <v/>
      </c>
    </row>
    <row r="1027" spans="6:25">
      <c r="F1027">
        <f t="shared" si="69"/>
        <v>1025</v>
      </c>
      <c r="G1027" s="50" t="str">
        <f>IF(FT!A1027&lt;&gt;"",FT!A1027*10,"")</f>
        <v/>
      </c>
      <c r="H1027" s="50" t="str">
        <f>IF(FT!B1027&lt;&gt;"",FT!B1027*100,"")</f>
        <v/>
      </c>
      <c r="I1027" s="50" t="str">
        <f t="shared" ref="I1027:I1090" si="70">(IF(G1027&lt;&gt;"",1,""))</f>
        <v/>
      </c>
      <c r="J1027" t="str">
        <f>IF(FT!B1027&lt;&gt;"",FT!E1027,"")</f>
        <v/>
      </c>
      <c r="K1027" t="str">
        <f>IF(FT!B1027&lt;&gt;"",IF(FT!C1027&lt;&gt;"",FT!C1027,F1027/$M$3*$M$4),"")</f>
        <v/>
      </c>
      <c r="Y1027" s="75" t="str">
        <f t="shared" ref="Y1027:Y1090" si="71">IF(I1027=1,H1027/G1027,"")</f>
        <v/>
      </c>
    </row>
    <row r="1028" spans="6:25">
      <c r="F1028">
        <f t="shared" ref="F1028:F1091" si="72">F1027+1</f>
        <v>1026</v>
      </c>
      <c r="G1028" s="50" t="str">
        <f>IF(FT!A1028&lt;&gt;"",FT!A1028*10,"")</f>
        <v/>
      </c>
      <c r="H1028" s="50" t="str">
        <f>IF(FT!B1028&lt;&gt;"",FT!B1028*100,"")</f>
        <v/>
      </c>
      <c r="I1028" s="50" t="str">
        <f t="shared" si="70"/>
        <v/>
      </c>
      <c r="J1028" t="str">
        <f>IF(FT!B1028&lt;&gt;"",FT!E1028,"")</f>
        <v/>
      </c>
      <c r="K1028" t="str">
        <f>IF(FT!B1028&lt;&gt;"",IF(FT!C1028&lt;&gt;"",FT!C1028,F1028/$M$3*$M$4),"")</f>
        <v/>
      </c>
      <c r="Y1028" s="75" t="str">
        <f t="shared" si="71"/>
        <v/>
      </c>
    </row>
    <row r="1029" spans="6:25">
      <c r="F1029">
        <f t="shared" si="72"/>
        <v>1027</v>
      </c>
      <c r="G1029" s="50" t="str">
        <f>IF(FT!A1029&lt;&gt;"",FT!A1029*10,"")</f>
        <v/>
      </c>
      <c r="H1029" s="50" t="str">
        <f>IF(FT!B1029&lt;&gt;"",FT!B1029*100,"")</f>
        <v/>
      </c>
      <c r="I1029" s="50" t="str">
        <f t="shared" si="70"/>
        <v/>
      </c>
      <c r="J1029" t="str">
        <f>IF(FT!B1029&lt;&gt;"",FT!E1029,"")</f>
        <v/>
      </c>
      <c r="K1029" t="str">
        <f>IF(FT!B1029&lt;&gt;"",IF(FT!C1029&lt;&gt;"",FT!C1029,F1029/$M$3*$M$4),"")</f>
        <v/>
      </c>
      <c r="Y1029" s="75" t="str">
        <f t="shared" si="71"/>
        <v/>
      </c>
    </row>
    <row r="1030" spans="6:25">
      <c r="F1030">
        <f t="shared" si="72"/>
        <v>1028</v>
      </c>
      <c r="G1030" s="50" t="str">
        <f>IF(FT!A1030&lt;&gt;"",FT!A1030*10,"")</f>
        <v/>
      </c>
      <c r="H1030" s="50" t="str">
        <f>IF(FT!B1030&lt;&gt;"",FT!B1030*100,"")</f>
        <v/>
      </c>
      <c r="I1030" s="50" t="str">
        <f t="shared" si="70"/>
        <v/>
      </c>
      <c r="J1030" t="str">
        <f>IF(FT!B1030&lt;&gt;"",FT!E1030,"")</f>
        <v/>
      </c>
      <c r="K1030" t="str">
        <f>IF(FT!B1030&lt;&gt;"",IF(FT!C1030&lt;&gt;"",FT!C1030,F1030/$M$3*$M$4),"")</f>
        <v/>
      </c>
      <c r="Y1030" s="75" t="str">
        <f t="shared" si="71"/>
        <v/>
      </c>
    </row>
    <row r="1031" spans="6:25">
      <c r="F1031">
        <f t="shared" si="72"/>
        <v>1029</v>
      </c>
      <c r="G1031" s="50" t="str">
        <f>IF(FT!A1031&lt;&gt;"",FT!A1031*10,"")</f>
        <v/>
      </c>
      <c r="H1031" s="50" t="str">
        <f>IF(FT!B1031&lt;&gt;"",FT!B1031*100,"")</f>
        <v/>
      </c>
      <c r="I1031" s="50" t="str">
        <f t="shared" si="70"/>
        <v/>
      </c>
      <c r="J1031" t="str">
        <f>IF(FT!B1031&lt;&gt;"",FT!E1031,"")</f>
        <v/>
      </c>
      <c r="K1031" t="str">
        <f>IF(FT!B1031&lt;&gt;"",IF(FT!C1031&lt;&gt;"",FT!C1031,F1031/$M$3*$M$4),"")</f>
        <v/>
      </c>
      <c r="Y1031" s="75" t="str">
        <f t="shared" si="71"/>
        <v/>
      </c>
    </row>
    <row r="1032" spans="6:25">
      <c r="F1032">
        <f t="shared" si="72"/>
        <v>1030</v>
      </c>
      <c r="G1032" s="50" t="str">
        <f>IF(FT!A1032&lt;&gt;"",FT!A1032*10,"")</f>
        <v/>
      </c>
      <c r="H1032" s="50" t="str">
        <f>IF(FT!B1032&lt;&gt;"",FT!B1032*100,"")</f>
        <v/>
      </c>
      <c r="I1032" s="50" t="str">
        <f t="shared" si="70"/>
        <v/>
      </c>
      <c r="J1032" t="str">
        <f>IF(FT!B1032&lt;&gt;"",FT!E1032,"")</f>
        <v/>
      </c>
      <c r="K1032" t="str">
        <f>IF(FT!B1032&lt;&gt;"",IF(FT!C1032&lt;&gt;"",FT!C1032,F1032/$M$3*$M$4),"")</f>
        <v/>
      </c>
      <c r="Y1032" s="75" t="str">
        <f t="shared" si="71"/>
        <v/>
      </c>
    </row>
    <row r="1033" spans="6:25">
      <c r="F1033">
        <f t="shared" si="72"/>
        <v>1031</v>
      </c>
      <c r="G1033" s="50" t="str">
        <f>IF(FT!A1033&lt;&gt;"",FT!A1033*10,"")</f>
        <v/>
      </c>
      <c r="H1033" s="50" t="str">
        <f>IF(FT!B1033&lt;&gt;"",FT!B1033*100,"")</f>
        <v/>
      </c>
      <c r="I1033" s="50" t="str">
        <f t="shared" si="70"/>
        <v/>
      </c>
      <c r="J1033" t="str">
        <f>IF(FT!B1033&lt;&gt;"",FT!E1033,"")</f>
        <v/>
      </c>
      <c r="K1033" t="str">
        <f>IF(FT!B1033&lt;&gt;"",IF(FT!C1033&lt;&gt;"",FT!C1033,F1033/$M$3*$M$4),"")</f>
        <v/>
      </c>
      <c r="Y1033" s="75" t="str">
        <f t="shared" si="71"/>
        <v/>
      </c>
    </row>
    <row r="1034" spans="6:25">
      <c r="F1034">
        <f t="shared" si="72"/>
        <v>1032</v>
      </c>
      <c r="G1034" s="50" t="str">
        <f>IF(FT!A1034&lt;&gt;"",FT!A1034*10,"")</f>
        <v/>
      </c>
      <c r="H1034" s="50" t="str">
        <f>IF(FT!B1034&lt;&gt;"",FT!B1034*100,"")</f>
        <v/>
      </c>
      <c r="I1034" s="50" t="str">
        <f t="shared" si="70"/>
        <v/>
      </c>
      <c r="J1034" t="str">
        <f>IF(FT!B1034&lt;&gt;"",FT!E1034,"")</f>
        <v/>
      </c>
      <c r="K1034" t="str">
        <f>IF(FT!B1034&lt;&gt;"",IF(FT!C1034&lt;&gt;"",FT!C1034,F1034/$M$3*$M$4),"")</f>
        <v/>
      </c>
      <c r="Y1034" s="75" t="str">
        <f t="shared" si="71"/>
        <v/>
      </c>
    </row>
    <row r="1035" spans="6:25">
      <c r="F1035">
        <f t="shared" si="72"/>
        <v>1033</v>
      </c>
      <c r="G1035" s="50" t="str">
        <f>IF(FT!A1035&lt;&gt;"",FT!A1035*10,"")</f>
        <v/>
      </c>
      <c r="H1035" s="50" t="str">
        <f>IF(FT!B1035&lt;&gt;"",FT!B1035*100,"")</f>
        <v/>
      </c>
      <c r="I1035" s="50" t="str">
        <f t="shared" si="70"/>
        <v/>
      </c>
      <c r="J1035" t="str">
        <f>IF(FT!B1035&lt;&gt;"",FT!E1035,"")</f>
        <v/>
      </c>
      <c r="K1035" t="str">
        <f>IF(FT!B1035&lt;&gt;"",IF(FT!C1035&lt;&gt;"",FT!C1035,F1035/$M$3*$M$4),"")</f>
        <v/>
      </c>
      <c r="Y1035" s="75" t="str">
        <f t="shared" si="71"/>
        <v/>
      </c>
    </row>
    <row r="1036" spans="6:25">
      <c r="F1036">
        <f t="shared" si="72"/>
        <v>1034</v>
      </c>
      <c r="G1036" s="50" t="str">
        <f>IF(FT!A1036&lt;&gt;"",FT!A1036*10,"")</f>
        <v/>
      </c>
      <c r="H1036" s="50" t="str">
        <f>IF(FT!B1036&lt;&gt;"",FT!B1036*100,"")</f>
        <v/>
      </c>
      <c r="I1036" s="50" t="str">
        <f t="shared" si="70"/>
        <v/>
      </c>
      <c r="J1036" t="str">
        <f>IF(FT!B1036&lt;&gt;"",FT!E1036,"")</f>
        <v/>
      </c>
      <c r="K1036" t="str">
        <f>IF(FT!B1036&lt;&gt;"",IF(FT!C1036&lt;&gt;"",FT!C1036,F1036/$M$3*$M$4),"")</f>
        <v/>
      </c>
      <c r="Y1036" s="75" t="str">
        <f t="shared" si="71"/>
        <v/>
      </c>
    </row>
    <row r="1037" spans="6:25">
      <c r="F1037">
        <f t="shared" si="72"/>
        <v>1035</v>
      </c>
      <c r="G1037" s="50" t="str">
        <f>IF(FT!A1037&lt;&gt;"",FT!A1037*10,"")</f>
        <v/>
      </c>
      <c r="H1037" s="50" t="str">
        <f>IF(FT!B1037&lt;&gt;"",FT!B1037*100,"")</f>
        <v/>
      </c>
      <c r="I1037" s="50" t="str">
        <f t="shared" si="70"/>
        <v/>
      </c>
      <c r="J1037" t="str">
        <f>IF(FT!B1037&lt;&gt;"",FT!E1037,"")</f>
        <v/>
      </c>
      <c r="K1037" t="str">
        <f>IF(FT!B1037&lt;&gt;"",IF(FT!C1037&lt;&gt;"",FT!C1037,F1037/$M$3*$M$4),"")</f>
        <v/>
      </c>
      <c r="Y1037" s="75" t="str">
        <f t="shared" si="71"/>
        <v/>
      </c>
    </row>
    <row r="1038" spans="6:25">
      <c r="F1038">
        <f t="shared" si="72"/>
        <v>1036</v>
      </c>
      <c r="G1038" s="50" t="str">
        <f>IF(FT!A1038&lt;&gt;"",FT!A1038*10,"")</f>
        <v/>
      </c>
      <c r="H1038" s="50" t="str">
        <f>IF(FT!B1038&lt;&gt;"",FT!B1038*100,"")</f>
        <v/>
      </c>
      <c r="I1038" s="50" t="str">
        <f t="shared" si="70"/>
        <v/>
      </c>
      <c r="J1038" t="str">
        <f>IF(FT!B1038&lt;&gt;"",FT!E1038,"")</f>
        <v/>
      </c>
      <c r="K1038" t="str">
        <f>IF(FT!B1038&lt;&gt;"",IF(FT!C1038&lt;&gt;"",FT!C1038,F1038/$M$3*$M$4),"")</f>
        <v/>
      </c>
      <c r="Y1038" s="75" t="str">
        <f t="shared" si="71"/>
        <v/>
      </c>
    </row>
    <row r="1039" spans="6:25">
      <c r="F1039">
        <f t="shared" si="72"/>
        <v>1037</v>
      </c>
      <c r="G1039" s="50" t="str">
        <f>IF(FT!A1039&lt;&gt;"",FT!A1039*10,"")</f>
        <v/>
      </c>
      <c r="H1039" s="50" t="str">
        <f>IF(FT!B1039&lt;&gt;"",FT!B1039*100,"")</f>
        <v/>
      </c>
      <c r="I1039" s="50" t="str">
        <f t="shared" si="70"/>
        <v/>
      </c>
      <c r="J1039" t="str">
        <f>IF(FT!B1039&lt;&gt;"",FT!E1039,"")</f>
        <v/>
      </c>
      <c r="K1039" t="str">
        <f>IF(FT!B1039&lt;&gt;"",IF(FT!C1039&lt;&gt;"",FT!C1039,F1039/$M$3*$M$4),"")</f>
        <v/>
      </c>
      <c r="Y1039" s="75" t="str">
        <f t="shared" si="71"/>
        <v/>
      </c>
    </row>
    <row r="1040" spans="6:25">
      <c r="F1040">
        <f t="shared" si="72"/>
        <v>1038</v>
      </c>
      <c r="G1040" s="50" t="str">
        <f>IF(FT!A1040&lt;&gt;"",FT!A1040*10,"")</f>
        <v/>
      </c>
      <c r="H1040" s="50" t="str">
        <f>IF(FT!B1040&lt;&gt;"",FT!B1040*100,"")</f>
        <v/>
      </c>
      <c r="I1040" s="50" t="str">
        <f t="shared" si="70"/>
        <v/>
      </c>
      <c r="J1040" t="str">
        <f>IF(FT!B1040&lt;&gt;"",FT!E1040,"")</f>
        <v/>
      </c>
      <c r="K1040" t="str">
        <f>IF(FT!B1040&lt;&gt;"",IF(FT!C1040&lt;&gt;"",FT!C1040,F1040/$M$3*$M$4),"")</f>
        <v/>
      </c>
      <c r="Y1040" s="75" t="str">
        <f t="shared" si="71"/>
        <v/>
      </c>
    </row>
    <row r="1041" spans="6:25">
      <c r="F1041">
        <f t="shared" si="72"/>
        <v>1039</v>
      </c>
      <c r="G1041" s="50" t="str">
        <f>IF(FT!A1041&lt;&gt;"",FT!A1041*10,"")</f>
        <v/>
      </c>
      <c r="H1041" s="50" t="str">
        <f>IF(FT!B1041&lt;&gt;"",FT!B1041*100,"")</f>
        <v/>
      </c>
      <c r="I1041" s="50" t="str">
        <f t="shared" si="70"/>
        <v/>
      </c>
      <c r="J1041" t="str">
        <f>IF(FT!B1041&lt;&gt;"",FT!E1041,"")</f>
        <v/>
      </c>
      <c r="K1041" t="str">
        <f>IF(FT!B1041&lt;&gt;"",IF(FT!C1041&lt;&gt;"",FT!C1041,F1041/$M$3*$M$4),"")</f>
        <v/>
      </c>
      <c r="Y1041" s="75" t="str">
        <f t="shared" si="71"/>
        <v/>
      </c>
    </row>
    <row r="1042" spans="6:25">
      <c r="F1042">
        <f t="shared" si="72"/>
        <v>1040</v>
      </c>
      <c r="G1042" s="50" t="str">
        <f>IF(FT!A1042&lt;&gt;"",FT!A1042*10,"")</f>
        <v/>
      </c>
      <c r="H1042" s="50" t="str">
        <f>IF(FT!B1042&lt;&gt;"",FT!B1042*100,"")</f>
        <v/>
      </c>
      <c r="I1042" s="50" t="str">
        <f t="shared" si="70"/>
        <v/>
      </c>
      <c r="J1042" t="str">
        <f>IF(FT!B1042&lt;&gt;"",FT!E1042,"")</f>
        <v/>
      </c>
      <c r="K1042" t="str">
        <f>IF(FT!B1042&lt;&gt;"",IF(FT!C1042&lt;&gt;"",FT!C1042,F1042/$M$3*$M$4),"")</f>
        <v/>
      </c>
      <c r="Y1042" s="75" t="str">
        <f t="shared" si="71"/>
        <v/>
      </c>
    </row>
    <row r="1043" spans="6:25">
      <c r="F1043">
        <f t="shared" si="72"/>
        <v>1041</v>
      </c>
      <c r="G1043" s="50" t="str">
        <f>IF(FT!A1043&lt;&gt;"",FT!A1043*10,"")</f>
        <v/>
      </c>
      <c r="H1043" s="50" t="str">
        <f>IF(FT!B1043&lt;&gt;"",FT!B1043*100,"")</f>
        <v/>
      </c>
      <c r="I1043" s="50" t="str">
        <f t="shared" si="70"/>
        <v/>
      </c>
      <c r="J1043" t="str">
        <f>IF(FT!B1043&lt;&gt;"",FT!E1043,"")</f>
        <v/>
      </c>
      <c r="K1043" t="str">
        <f>IF(FT!B1043&lt;&gt;"",IF(FT!C1043&lt;&gt;"",FT!C1043,F1043/$M$3*$M$4),"")</f>
        <v/>
      </c>
      <c r="Y1043" s="75" t="str">
        <f t="shared" si="71"/>
        <v/>
      </c>
    </row>
    <row r="1044" spans="6:25">
      <c r="F1044">
        <f t="shared" si="72"/>
        <v>1042</v>
      </c>
      <c r="G1044" s="50" t="str">
        <f>IF(FT!A1044&lt;&gt;"",FT!A1044*10,"")</f>
        <v/>
      </c>
      <c r="H1044" s="50" t="str">
        <f>IF(FT!B1044&lt;&gt;"",FT!B1044*100,"")</f>
        <v/>
      </c>
      <c r="I1044" s="50" t="str">
        <f t="shared" si="70"/>
        <v/>
      </c>
      <c r="J1044" t="str">
        <f>IF(FT!B1044&lt;&gt;"",FT!E1044,"")</f>
        <v/>
      </c>
      <c r="K1044" t="str">
        <f>IF(FT!B1044&lt;&gt;"",IF(FT!C1044&lt;&gt;"",FT!C1044,F1044/$M$3*$M$4),"")</f>
        <v/>
      </c>
      <c r="Y1044" s="75" t="str">
        <f t="shared" si="71"/>
        <v/>
      </c>
    </row>
    <row r="1045" spans="6:25">
      <c r="F1045">
        <f t="shared" si="72"/>
        <v>1043</v>
      </c>
      <c r="G1045" s="50" t="str">
        <f>IF(FT!A1045&lt;&gt;"",FT!A1045*10,"")</f>
        <v/>
      </c>
      <c r="H1045" s="50" t="str">
        <f>IF(FT!B1045&lt;&gt;"",FT!B1045*100,"")</f>
        <v/>
      </c>
      <c r="I1045" s="50" t="str">
        <f t="shared" si="70"/>
        <v/>
      </c>
      <c r="J1045" t="str">
        <f>IF(FT!B1045&lt;&gt;"",FT!E1045,"")</f>
        <v/>
      </c>
      <c r="K1045" t="str">
        <f>IF(FT!B1045&lt;&gt;"",IF(FT!C1045&lt;&gt;"",FT!C1045,F1045/$M$3*$M$4),"")</f>
        <v/>
      </c>
      <c r="Y1045" s="75" t="str">
        <f t="shared" si="71"/>
        <v/>
      </c>
    </row>
    <row r="1046" spans="6:25">
      <c r="F1046">
        <f t="shared" si="72"/>
        <v>1044</v>
      </c>
      <c r="G1046" s="50" t="str">
        <f>IF(FT!A1046&lt;&gt;"",FT!A1046*10,"")</f>
        <v/>
      </c>
      <c r="H1046" s="50" t="str">
        <f>IF(FT!B1046&lt;&gt;"",FT!B1046*100,"")</f>
        <v/>
      </c>
      <c r="I1046" s="50" t="str">
        <f t="shared" si="70"/>
        <v/>
      </c>
      <c r="J1046" t="str">
        <f>IF(FT!B1046&lt;&gt;"",FT!E1046,"")</f>
        <v/>
      </c>
      <c r="K1046" t="str">
        <f>IF(FT!B1046&lt;&gt;"",IF(FT!C1046&lt;&gt;"",FT!C1046,F1046/$M$3*$M$4),"")</f>
        <v/>
      </c>
      <c r="Y1046" s="75" t="str">
        <f t="shared" si="71"/>
        <v/>
      </c>
    </row>
    <row r="1047" spans="6:25">
      <c r="F1047">
        <f t="shared" si="72"/>
        <v>1045</v>
      </c>
      <c r="G1047" s="50" t="str">
        <f>IF(FT!A1047&lt;&gt;"",FT!A1047*10,"")</f>
        <v/>
      </c>
      <c r="H1047" s="50" t="str">
        <f>IF(FT!B1047&lt;&gt;"",FT!B1047*100,"")</f>
        <v/>
      </c>
      <c r="I1047" s="50" t="str">
        <f t="shared" si="70"/>
        <v/>
      </c>
      <c r="J1047" t="str">
        <f>IF(FT!B1047&lt;&gt;"",FT!E1047,"")</f>
        <v/>
      </c>
      <c r="K1047" t="str">
        <f>IF(FT!B1047&lt;&gt;"",IF(FT!C1047&lt;&gt;"",FT!C1047,F1047/$M$3*$M$4),"")</f>
        <v/>
      </c>
      <c r="Y1047" s="75" t="str">
        <f t="shared" si="71"/>
        <v/>
      </c>
    </row>
    <row r="1048" spans="6:25">
      <c r="F1048">
        <f t="shared" si="72"/>
        <v>1046</v>
      </c>
      <c r="G1048" s="50" t="str">
        <f>IF(FT!A1048&lt;&gt;"",FT!A1048*10,"")</f>
        <v/>
      </c>
      <c r="H1048" s="50" t="str">
        <f>IF(FT!B1048&lt;&gt;"",FT!B1048*100,"")</f>
        <v/>
      </c>
      <c r="I1048" s="50" t="str">
        <f t="shared" si="70"/>
        <v/>
      </c>
      <c r="J1048" t="str">
        <f>IF(FT!B1048&lt;&gt;"",FT!E1048,"")</f>
        <v/>
      </c>
      <c r="K1048" t="str">
        <f>IF(FT!B1048&lt;&gt;"",IF(FT!C1048&lt;&gt;"",FT!C1048,F1048/$M$3*$M$4),"")</f>
        <v/>
      </c>
      <c r="Y1048" s="75" t="str">
        <f t="shared" si="71"/>
        <v/>
      </c>
    </row>
    <row r="1049" spans="6:25">
      <c r="F1049">
        <f t="shared" si="72"/>
        <v>1047</v>
      </c>
      <c r="G1049" s="50" t="str">
        <f>IF(FT!A1049&lt;&gt;"",FT!A1049*10,"")</f>
        <v/>
      </c>
      <c r="H1049" s="50" t="str">
        <f>IF(FT!B1049&lt;&gt;"",FT!B1049*100,"")</f>
        <v/>
      </c>
      <c r="I1049" s="50" t="str">
        <f t="shared" si="70"/>
        <v/>
      </c>
      <c r="J1049" t="str">
        <f>IF(FT!B1049&lt;&gt;"",FT!E1049,"")</f>
        <v/>
      </c>
      <c r="K1049" t="str">
        <f>IF(FT!B1049&lt;&gt;"",IF(FT!C1049&lt;&gt;"",FT!C1049,F1049/$M$3*$M$4),"")</f>
        <v/>
      </c>
      <c r="Y1049" s="75" t="str">
        <f t="shared" si="71"/>
        <v/>
      </c>
    </row>
    <row r="1050" spans="6:25">
      <c r="F1050">
        <f t="shared" si="72"/>
        <v>1048</v>
      </c>
      <c r="G1050" s="50" t="str">
        <f>IF(FT!A1050&lt;&gt;"",FT!A1050*10,"")</f>
        <v/>
      </c>
      <c r="H1050" s="50" t="str">
        <f>IF(FT!B1050&lt;&gt;"",FT!B1050*100,"")</f>
        <v/>
      </c>
      <c r="I1050" s="50" t="str">
        <f t="shared" si="70"/>
        <v/>
      </c>
      <c r="J1050" t="str">
        <f>IF(FT!B1050&lt;&gt;"",FT!E1050,"")</f>
        <v/>
      </c>
      <c r="K1050" t="str">
        <f>IF(FT!B1050&lt;&gt;"",IF(FT!C1050&lt;&gt;"",FT!C1050,F1050/$M$3*$M$4),"")</f>
        <v/>
      </c>
      <c r="Y1050" s="75" t="str">
        <f t="shared" si="71"/>
        <v/>
      </c>
    </row>
    <row r="1051" spans="6:25">
      <c r="F1051">
        <f t="shared" si="72"/>
        <v>1049</v>
      </c>
      <c r="G1051" s="50" t="str">
        <f>IF(FT!A1051&lt;&gt;"",FT!A1051*10,"")</f>
        <v/>
      </c>
      <c r="H1051" s="50" t="str">
        <f>IF(FT!B1051&lt;&gt;"",FT!B1051*100,"")</f>
        <v/>
      </c>
      <c r="I1051" s="50" t="str">
        <f t="shared" si="70"/>
        <v/>
      </c>
      <c r="J1051" t="str">
        <f>IF(FT!B1051&lt;&gt;"",FT!E1051,"")</f>
        <v/>
      </c>
      <c r="K1051" t="str">
        <f>IF(FT!B1051&lt;&gt;"",IF(FT!C1051&lt;&gt;"",FT!C1051,F1051/$M$3*$M$4),"")</f>
        <v/>
      </c>
      <c r="Y1051" s="75" t="str">
        <f t="shared" si="71"/>
        <v/>
      </c>
    </row>
    <row r="1052" spans="6:25">
      <c r="F1052">
        <f t="shared" si="72"/>
        <v>1050</v>
      </c>
      <c r="G1052" s="50" t="str">
        <f>IF(FT!A1052&lt;&gt;"",FT!A1052*10,"")</f>
        <v/>
      </c>
      <c r="H1052" s="50" t="str">
        <f>IF(FT!B1052&lt;&gt;"",FT!B1052*100,"")</f>
        <v/>
      </c>
      <c r="I1052" s="50" t="str">
        <f t="shared" si="70"/>
        <v/>
      </c>
      <c r="J1052" t="str">
        <f>IF(FT!B1052&lt;&gt;"",FT!E1052,"")</f>
        <v/>
      </c>
      <c r="K1052" t="str">
        <f>IF(FT!B1052&lt;&gt;"",IF(FT!C1052&lt;&gt;"",FT!C1052,F1052/$M$3*$M$4),"")</f>
        <v/>
      </c>
      <c r="Y1052" s="75" t="str">
        <f t="shared" si="71"/>
        <v/>
      </c>
    </row>
    <row r="1053" spans="6:25">
      <c r="F1053">
        <f t="shared" si="72"/>
        <v>1051</v>
      </c>
      <c r="G1053" s="50" t="str">
        <f>IF(FT!A1053&lt;&gt;"",FT!A1053*10,"")</f>
        <v/>
      </c>
      <c r="H1053" s="50" t="str">
        <f>IF(FT!B1053&lt;&gt;"",FT!B1053*100,"")</f>
        <v/>
      </c>
      <c r="I1053" s="50" t="str">
        <f t="shared" si="70"/>
        <v/>
      </c>
      <c r="J1053" t="str">
        <f>IF(FT!B1053&lt;&gt;"",FT!E1053,"")</f>
        <v/>
      </c>
      <c r="K1053" t="str">
        <f>IF(FT!B1053&lt;&gt;"",IF(FT!C1053&lt;&gt;"",FT!C1053,F1053/$M$3*$M$4),"")</f>
        <v/>
      </c>
      <c r="Y1053" s="75" t="str">
        <f t="shared" si="71"/>
        <v/>
      </c>
    </row>
    <row r="1054" spans="6:25">
      <c r="F1054">
        <f t="shared" si="72"/>
        <v>1052</v>
      </c>
      <c r="G1054" s="50" t="str">
        <f>IF(FT!A1054&lt;&gt;"",FT!A1054*10,"")</f>
        <v/>
      </c>
      <c r="H1054" s="50" t="str">
        <f>IF(FT!B1054&lt;&gt;"",FT!B1054*100,"")</f>
        <v/>
      </c>
      <c r="I1054" s="50" t="str">
        <f t="shared" si="70"/>
        <v/>
      </c>
      <c r="J1054" t="str">
        <f>IF(FT!B1054&lt;&gt;"",FT!E1054,"")</f>
        <v/>
      </c>
      <c r="K1054" t="str">
        <f>IF(FT!B1054&lt;&gt;"",IF(FT!C1054&lt;&gt;"",FT!C1054,F1054/$M$3*$M$4),"")</f>
        <v/>
      </c>
      <c r="Y1054" s="75" t="str">
        <f t="shared" si="71"/>
        <v/>
      </c>
    </row>
    <row r="1055" spans="6:25">
      <c r="F1055">
        <f t="shared" si="72"/>
        <v>1053</v>
      </c>
      <c r="G1055" s="50" t="str">
        <f>IF(FT!A1055&lt;&gt;"",FT!A1055*10,"")</f>
        <v/>
      </c>
      <c r="H1055" s="50" t="str">
        <f>IF(FT!B1055&lt;&gt;"",FT!B1055*100,"")</f>
        <v/>
      </c>
      <c r="I1055" s="50" t="str">
        <f t="shared" si="70"/>
        <v/>
      </c>
      <c r="J1055" t="str">
        <f>IF(FT!B1055&lt;&gt;"",FT!E1055,"")</f>
        <v/>
      </c>
      <c r="K1055" t="str">
        <f>IF(FT!B1055&lt;&gt;"",IF(FT!C1055&lt;&gt;"",FT!C1055,F1055/$M$3*$M$4),"")</f>
        <v/>
      </c>
      <c r="Y1055" s="75" t="str">
        <f t="shared" si="71"/>
        <v/>
      </c>
    </row>
    <row r="1056" spans="6:25">
      <c r="F1056">
        <f t="shared" si="72"/>
        <v>1054</v>
      </c>
      <c r="G1056" s="50" t="str">
        <f>IF(FT!A1056&lt;&gt;"",FT!A1056*10,"")</f>
        <v/>
      </c>
      <c r="H1056" s="50" t="str">
        <f>IF(FT!B1056&lt;&gt;"",FT!B1056*100,"")</f>
        <v/>
      </c>
      <c r="I1056" s="50" t="str">
        <f t="shared" si="70"/>
        <v/>
      </c>
      <c r="J1056" t="str">
        <f>IF(FT!B1056&lt;&gt;"",FT!E1056,"")</f>
        <v/>
      </c>
      <c r="K1056" t="str">
        <f>IF(FT!B1056&lt;&gt;"",IF(FT!C1056&lt;&gt;"",FT!C1056,F1056/$M$3*$M$4),"")</f>
        <v/>
      </c>
      <c r="Y1056" s="75" t="str">
        <f t="shared" si="71"/>
        <v/>
      </c>
    </row>
    <row r="1057" spans="6:25">
      <c r="F1057">
        <f t="shared" si="72"/>
        <v>1055</v>
      </c>
      <c r="G1057" s="50" t="str">
        <f>IF(FT!A1057&lt;&gt;"",FT!A1057*10,"")</f>
        <v/>
      </c>
      <c r="H1057" s="50" t="str">
        <f>IF(FT!B1057&lt;&gt;"",FT!B1057*100,"")</f>
        <v/>
      </c>
      <c r="I1057" s="50" t="str">
        <f t="shared" si="70"/>
        <v/>
      </c>
      <c r="J1057" t="str">
        <f>IF(FT!B1057&lt;&gt;"",FT!E1057,"")</f>
        <v/>
      </c>
      <c r="K1057" t="str">
        <f>IF(FT!B1057&lt;&gt;"",IF(FT!C1057&lt;&gt;"",FT!C1057,F1057/$M$3*$M$4),"")</f>
        <v/>
      </c>
      <c r="Y1057" s="75" t="str">
        <f t="shared" si="71"/>
        <v/>
      </c>
    </row>
    <row r="1058" spans="6:25">
      <c r="F1058">
        <f t="shared" si="72"/>
        <v>1056</v>
      </c>
      <c r="G1058" s="50" t="str">
        <f>IF(FT!A1058&lt;&gt;"",FT!A1058*10,"")</f>
        <v/>
      </c>
      <c r="H1058" s="50" t="str">
        <f>IF(FT!B1058&lt;&gt;"",FT!B1058*100,"")</f>
        <v/>
      </c>
      <c r="I1058" s="50" t="str">
        <f t="shared" si="70"/>
        <v/>
      </c>
      <c r="J1058" t="str">
        <f>IF(FT!B1058&lt;&gt;"",FT!E1058,"")</f>
        <v/>
      </c>
      <c r="K1058" t="str">
        <f>IF(FT!B1058&lt;&gt;"",IF(FT!C1058&lt;&gt;"",FT!C1058,F1058/$M$3*$M$4),"")</f>
        <v/>
      </c>
      <c r="Y1058" s="75" t="str">
        <f t="shared" si="71"/>
        <v/>
      </c>
    </row>
    <row r="1059" spans="6:25">
      <c r="F1059">
        <f t="shared" si="72"/>
        <v>1057</v>
      </c>
      <c r="G1059" s="50" t="str">
        <f>IF(FT!A1059&lt;&gt;"",FT!A1059*10,"")</f>
        <v/>
      </c>
      <c r="H1059" s="50" t="str">
        <f>IF(FT!B1059&lt;&gt;"",FT!B1059*100,"")</f>
        <v/>
      </c>
      <c r="I1059" s="50" t="str">
        <f t="shared" si="70"/>
        <v/>
      </c>
      <c r="J1059" t="str">
        <f>IF(FT!B1059&lt;&gt;"",FT!E1059,"")</f>
        <v/>
      </c>
      <c r="K1059" t="str">
        <f>IF(FT!B1059&lt;&gt;"",IF(FT!C1059&lt;&gt;"",FT!C1059,F1059/$M$3*$M$4),"")</f>
        <v/>
      </c>
      <c r="Y1059" s="75" t="str">
        <f t="shared" si="71"/>
        <v/>
      </c>
    </row>
    <row r="1060" spans="6:25">
      <c r="F1060">
        <f t="shared" si="72"/>
        <v>1058</v>
      </c>
      <c r="G1060" s="50" t="str">
        <f>IF(FT!A1060&lt;&gt;"",FT!A1060*10,"")</f>
        <v/>
      </c>
      <c r="H1060" s="50" t="str">
        <f>IF(FT!B1060&lt;&gt;"",FT!B1060*100,"")</f>
        <v/>
      </c>
      <c r="I1060" s="50" t="str">
        <f t="shared" si="70"/>
        <v/>
      </c>
      <c r="J1060" t="str">
        <f>IF(FT!B1060&lt;&gt;"",FT!E1060,"")</f>
        <v/>
      </c>
      <c r="K1060" t="str">
        <f>IF(FT!B1060&lt;&gt;"",IF(FT!C1060&lt;&gt;"",FT!C1060,F1060/$M$3*$M$4),"")</f>
        <v/>
      </c>
      <c r="Y1060" s="75" t="str">
        <f t="shared" si="71"/>
        <v/>
      </c>
    </row>
    <row r="1061" spans="6:25">
      <c r="F1061">
        <f t="shared" si="72"/>
        <v>1059</v>
      </c>
      <c r="G1061" s="50" t="str">
        <f>IF(FT!A1061&lt;&gt;"",FT!A1061*10,"")</f>
        <v/>
      </c>
      <c r="H1061" s="50" t="str">
        <f>IF(FT!B1061&lt;&gt;"",FT!B1061*100,"")</f>
        <v/>
      </c>
      <c r="I1061" s="50" t="str">
        <f t="shared" si="70"/>
        <v/>
      </c>
      <c r="J1061" t="str">
        <f>IF(FT!B1061&lt;&gt;"",FT!E1061,"")</f>
        <v/>
      </c>
      <c r="K1061" t="str">
        <f>IF(FT!B1061&lt;&gt;"",IF(FT!C1061&lt;&gt;"",FT!C1061,F1061/$M$3*$M$4),"")</f>
        <v/>
      </c>
      <c r="Y1061" s="75" t="str">
        <f t="shared" si="71"/>
        <v/>
      </c>
    </row>
    <row r="1062" spans="6:25">
      <c r="F1062">
        <f t="shared" si="72"/>
        <v>1060</v>
      </c>
      <c r="G1062" s="50" t="str">
        <f>IF(FT!A1062&lt;&gt;"",FT!A1062*10,"")</f>
        <v/>
      </c>
      <c r="H1062" s="50" t="str">
        <f>IF(FT!B1062&lt;&gt;"",FT!B1062*100,"")</f>
        <v/>
      </c>
      <c r="I1062" s="50" t="str">
        <f t="shared" si="70"/>
        <v/>
      </c>
      <c r="J1062" t="str">
        <f>IF(FT!B1062&lt;&gt;"",FT!E1062,"")</f>
        <v/>
      </c>
      <c r="K1062" t="str">
        <f>IF(FT!B1062&lt;&gt;"",IF(FT!C1062&lt;&gt;"",FT!C1062,F1062/$M$3*$M$4),"")</f>
        <v/>
      </c>
      <c r="Y1062" s="75" t="str">
        <f t="shared" si="71"/>
        <v/>
      </c>
    </row>
    <row r="1063" spans="6:25">
      <c r="F1063">
        <f t="shared" si="72"/>
        <v>1061</v>
      </c>
      <c r="G1063" s="50" t="str">
        <f>IF(FT!A1063&lt;&gt;"",FT!A1063*10,"")</f>
        <v/>
      </c>
      <c r="H1063" s="50" t="str">
        <f>IF(FT!B1063&lt;&gt;"",FT!B1063*100,"")</f>
        <v/>
      </c>
      <c r="I1063" s="50" t="str">
        <f t="shared" si="70"/>
        <v/>
      </c>
      <c r="J1063" t="str">
        <f>IF(FT!B1063&lt;&gt;"",FT!E1063,"")</f>
        <v/>
      </c>
      <c r="K1063" t="str">
        <f>IF(FT!B1063&lt;&gt;"",IF(FT!C1063&lt;&gt;"",FT!C1063,F1063/$M$3*$M$4),"")</f>
        <v/>
      </c>
      <c r="Y1063" s="75" t="str">
        <f t="shared" si="71"/>
        <v/>
      </c>
    </row>
    <row r="1064" spans="6:25">
      <c r="F1064">
        <f t="shared" si="72"/>
        <v>1062</v>
      </c>
      <c r="G1064" s="50" t="str">
        <f>IF(FT!A1064&lt;&gt;"",FT!A1064*10,"")</f>
        <v/>
      </c>
      <c r="H1064" s="50" t="str">
        <f>IF(FT!B1064&lt;&gt;"",FT!B1064*100,"")</f>
        <v/>
      </c>
      <c r="I1064" s="50" t="str">
        <f t="shared" si="70"/>
        <v/>
      </c>
      <c r="J1064" t="str">
        <f>IF(FT!B1064&lt;&gt;"",FT!E1064,"")</f>
        <v/>
      </c>
      <c r="K1064" t="str">
        <f>IF(FT!B1064&lt;&gt;"",IF(FT!C1064&lt;&gt;"",FT!C1064,F1064/$M$3*$M$4),"")</f>
        <v/>
      </c>
      <c r="Y1064" s="75" t="str">
        <f t="shared" si="71"/>
        <v/>
      </c>
    </row>
    <row r="1065" spans="6:25">
      <c r="F1065">
        <f t="shared" si="72"/>
        <v>1063</v>
      </c>
      <c r="G1065" s="50" t="str">
        <f>IF(FT!A1065&lt;&gt;"",FT!A1065*10,"")</f>
        <v/>
      </c>
      <c r="H1065" s="50" t="str">
        <f>IF(FT!B1065&lt;&gt;"",FT!B1065*100,"")</f>
        <v/>
      </c>
      <c r="I1065" s="50" t="str">
        <f t="shared" si="70"/>
        <v/>
      </c>
      <c r="J1065" t="str">
        <f>IF(FT!B1065&lt;&gt;"",FT!E1065,"")</f>
        <v/>
      </c>
      <c r="K1065" t="str">
        <f>IF(FT!B1065&lt;&gt;"",IF(FT!C1065&lt;&gt;"",FT!C1065,F1065/$M$3*$M$4),"")</f>
        <v/>
      </c>
      <c r="Y1065" s="75" t="str">
        <f t="shared" si="71"/>
        <v/>
      </c>
    </row>
    <row r="1066" spans="6:25">
      <c r="F1066">
        <f t="shared" si="72"/>
        <v>1064</v>
      </c>
      <c r="G1066" s="50" t="str">
        <f>IF(FT!A1066&lt;&gt;"",FT!A1066*10,"")</f>
        <v/>
      </c>
      <c r="H1066" s="50" t="str">
        <f>IF(FT!B1066&lt;&gt;"",FT!B1066*100,"")</f>
        <v/>
      </c>
      <c r="I1066" s="50" t="str">
        <f t="shared" si="70"/>
        <v/>
      </c>
      <c r="J1066" t="str">
        <f>IF(FT!B1066&lt;&gt;"",FT!E1066,"")</f>
        <v/>
      </c>
      <c r="K1066" t="str">
        <f>IF(FT!B1066&lt;&gt;"",IF(FT!C1066&lt;&gt;"",FT!C1066,F1066/$M$3*$M$4),"")</f>
        <v/>
      </c>
      <c r="Y1066" s="75" t="str">
        <f t="shared" si="71"/>
        <v/>
      </c>
    </row>
    <row r="1067" spans="6:25">
      <c r="F1067">
        <f t="shared" si="72"/>
        <v>1065</v>
      </c>
      <c r="G1067" s="50" t="str">
        <f>IF(FT!A1067&lt;&gt;"",FT!A1067*10,"")</f>
        <v/>
      </c>
      <c r="H1067" s="50" t="str">
        <f>IF(FT!B1067&lt;&gt;"",FT!B1067*100,"")</f>
        <v/>
      </c>
      <c r="I1067" s="50" t="str">
        <f t="shared" si="70"/>
        <v/>
      </c>
      <c r="J1067" t="str">
        <f>IF(FT!B1067&lt;&gt;"",FT!E1067,"")</f>
        <v/>
      </c>
      <c r="K1067" t="str">
        <f>IF(FT!B1067&lt;&gt;"",IF(FT!C1067&lt;&gt;"",FT!C1067,F1067/$M$3*$M$4),"")</f>
        <v/>
      </c>
      <c r="Y1067" s="75" t="str">
        <f t="shared" si="71"/>
        <v/>
      </c>
    </row>
    <row r="1068" spans="6:25">
      <c r="F1068">
        <f t="shared" si="72"/>
        <v>1066</v>
      </c>
      <c r="G1068" s="50" t="str">
        <f>IF(FT!A1068&lt;&gt;"",FT!A1068*10,"")</f>
        <v/>
      </c>
      <c r="H1068" s="50" t="str">
        <f>IF(FT!B1068&lt;&gt;"",FT!B1068*100,"")</f>
        <v/>
      </c>
      <c r="I1068" s="50" t="str">
        <f t="shared" si="70"/>
        <v/>
      </c>
      <c r="J1068" t="str">
        <f>IF(FT!B1068&lt;&gt;"",FT!E1068,"")</f>
        <v/>
      </c>
      <c r="K1068" t="str">
        <f>IF(FT!B1068&lt;&gt;"",IF(FT!C1068&lt;&gt;"",FT!C1068,F1068/$M$3*$M$4),"")</f>
        <v/>
      </c>
      <c r="Y1068" s="75" t="str">
        <f t="shared" si="71"/>
        <v/>
      </c>
    </row>
    <row r="1069" spans="6:25">
      <c r="F1069">
        <f t="shared" si="72"/>
        <v>1067</v>
      </c>
      <c r="G1069" s="50" t="str">
        <f>IF(FT!A1069&lt;&gt;"",FT!A1069*10,"")</f>
        <v/>
      </c>
      <c r="H1069" s="50" t="str">
        <f>IF(FT!B1069&lt;&gt;"",FT!B1069*100,"")</f>
        <v/>
      </c>
      <c r="I1069" s="50" t="str">
        <f t="shared" si="70"/>
        <v/>
      </c>
      <c r="J1069" t="str">
        <f>IF(FT!B1069&lt;&gt;"",FT!E1069,"")</f>
        <v/>
      </c>
      <c r="K1069" t="str">
        <f>IF(FT!B1069&lt;&gt;"",IF(FT!C1069&lt;&gt;"",FT!C1069,F1069/$M$3*$M$4),"")</f>
        <v/>
      </c>
      <c r="Y1069" s="75" t="str">
        <f t="shared" si="71"/>
        <v/>
      </c>
    </row>
    <row r="1070" spans="6:25">
      <c r="F1070">
        <f t="shared" si="72"/>
        <v>1068</v>
      </c>
      <c r="G1070" s="50" t="str">
        <f>IF(FT!A1070&lt;&gt;"",FT!A1070*10,"")</f>
        <v/>
      </c>
      <c r="H1070" s="50" t="str">
        <f>IF(FT!B1070&lt;&gt;"",FT!B1070*100,"")</f>
        <v/>
      </c>
      <c r="I1070" s="50" t="str">
        <f t="shared" si="70"/>
        <v/>
      </c>
      <c r="J1070" t="str">
        <f>IF(FT!B1070&lt;&gt;"",FT!E1070,"")</f>
        <v/>
      </c>
      <c r="K1070" t="str">
        <f>IF(FT!B1070&lt;&gt;"",IF(FT!C1070&lt;&gt;"",FT!C1070,F1070/$M$3*$M$4),"")</f>
        <v/>
      </c>
      <c r="Y1070" s="75" t="str">
        <f t="shared" si="71"/>
        <v/>
      </c>
    </row>
    <row r="1071" spans="6:25">
      <c r="F1071">
        <f t="shared" si="72"/>
        <v>1069</v>
      </c>
      <c r="G1071" s="50" t="str">
        <f>IF(FT!A1071&lt;&gt;"",FT!A1071*10,"")</f>
        <v/>
      </c>
      <c r="H1071" s="50" t="str">
        <f>IF(FT!B1071&lt;&gt;"",FT!B1071*100,"")</f>
        <v/>
      </c>
      <c r="I1071" s="50" t="str">
        <f t="shared" si="70"/>
        <v/>
      </c>
      <c r="J1071" t="str">
        <f>IF(FT!B1071&lt;&gt;"",FT!E1071,"")</f>
        <v/>
      </c>
      <c r="K1071" t="str">
        <f>IF(FT!B1071&lt;&gt;"",IF(FT!C1071&lt;&gt;"",FT!C1071,F1071/$M$3*$M$4),"")</f>
        <v/>
      </c>
      <c r="Y1071" s="75" t="str">
        <f t="shared" si="71"/>
        <v/>
      </c>
    </row>
    <row r="1072" spans="6:25">
      <c r="F1072">
        <f t="shared" si="72"/>
        <v>1070</v>
      </c>
      <c r="G1072" s="50" t="str">
        <f>IF(FT!A1072&lt;&gt;"",FT!A1072*10,"")</f>
        <v/>
      </c>
      <c r="H1072" s="50" t="str">
        <f>IF(FT!B1072&lt;&gt;"",FT!B1072*100,"")</f>
        <v/>
      </c>
      <c r="I1072" s="50" t="str">
        <f t="shared" si="70"/>
        <v/>
      </c>
      <c r="J1072" t="str">
        <f>IF(FT!B1072&lt;&gt;"",FT!E1072,"")</f>
        <v/>
      </c>
      <c r="K1072" t="str">
        <f>IF(FT!B1072&lt;&gt;"",IF(FT!C1072&lt;&gt;"",FT!C1072,F1072/$M$3*$M$4),"")</f>
        <v/>
      </c>
      <c r="Y1072" s="75" t="str">
        <f t="shared" si="71"/>
        <v/>
      </c>
    </row>
    <row r="1073" spans="6:25">
      <c r="F1073">
        <f t="shared" si="72"/>
        <v>1071</v>
      </c>
      <c r="G1073" s="50" t="str">
        <f>IF(FT!A1073&lt;&gt;"",FT!A1073*10,"")</f>
        <v/>
      </c>
      <c r="H1073" s="50" t="str">
        <f>IF(FT!B1073&lt;&gt;"",FT!B1073*100,"")</f>
        <v/>
      </c>
      <c r="I1073" s="50" t="str">
        <f t="shared" si="70"/>
        <v/>
      </c>
      <c r="J1073" t="str">
        <f>IF(FT!B1073&lt;&gt;"",FT!E1073,"")</f>
        <v/>
      </c>
      <c r="K1073" t="str">
        <f>IF(FT!B1073&lt;&gt;"",IF(FT!C1073&lt;&gt;"",FT!C1073,F1073/$M$3*$M$4),"")</f>
        <v/>
      </c>
      <c r="Y1073" s="75" t="str">
        <f t="shared" si="71"/>
        <v/>
      </c>
    </row>
    <row r="1074" spans="6:25">
      <c r="F1074">
        <f t="shared" si="72"/>
        <v>1072</v>
      </c>
      <c r="G1074" s="50" t="str">
        <f>IF(FT!A1074&lt;&gt;"",FT!A1074*10,"")</f>
        <v/>
      </c>
      <c r="H1074" s="50" t="str">
        <f>IF(FT!B1074&lt;&gt;"",FT!B1074*100,"")</f>
        <v/>
      </c>
      <c r="I1074" s="50" t="str">
        <f t="shared" si="70"/>
        <v/>
      </c>
      <c r="J1074" t="str">
        <f>IF(FT!B1074&lt;&gt;"",FT!E1074,"")</f>
        <v/>
      </c>
      <c r="K1074" t="str">
        <f>IF(FT!B1074&lt;&gt;"",IF(FT!C1074&lt;&gt;"",FT!C1074,F1074/$M$3*$M$4),"")</f>
        <v/>
      </c>
      <c r="Y1074" s="75" t="str">
        <f t="shared" si="71"/>
        <v/>
      </c>
    </row>
    <row r="1075" spans="6:25">
      <c r="F1075">
        <f t="shared" si="72"/>
        <v>1073</v>
      </c>
      <c r="G1075" s="50" t="str">
        <f>IF(FT!A1075&lt;&gt;"",FT!A1075*10,"")</f>
        <v/>
      </c>
      <c r="H1075" s="50" t="str">
        <f>IF(FT!B1075&lt;&gt;"",FT!B1075*100,"")</f>
        <v/>
      </c>
      <c r="I1075" s="50" t="str">
        <f t="shared" si="70"/>
        <v/>
      </c>
      <c r="J1075" t="str">
        <f>IF(FT!B1075&lt;&gt;"",FT!E1075,"")</f>
        <v/>
      </c>
      <c r="K1075" t="str">
        <f>IF(FT!B1075&lt;&gt;"",IF(FT!C1075&lt;&gt;"",FT!C1075,F1075/$M$3*$M$4),"")</f>
        <v/>
      </c>
      <c r="Y1075" s="75" t="str">
        <f t="shared" si="71"/>
        <v/>
      </c>
    </row>
    <row r="1076" spans="6:25">
      <c r="F1076">
        <f t="shared" si="72"/>
        <v>1074</v>
      </c>
      <c r="G1076" s="50" t="str">
        <f>IF(FT!A1076&lt;&gt;"",FT!A1076*10,"")</f>
        <v/>
      </c>
      <c r="H1076" s="50" t="str">
        <f>IF(FT!B1076&lt;&gt;"",FT!B1076*100,"")</f>
        <v/>
      </c>
      <c r="I1076" s="50" t="str">
        <f t="shared" si="70"/>
        <v/>
      </c>
      <c r="J1076" t="str">
        <f>IF(FT!B1076&lt;&gt;"",FT!E1076,"")</f>
        <v/>
      </c>
      <c r="K1076" t="str">
        <f>IF(FT!B1076&lt;&gt;"",IF(FT!C1076&lt;&gt;"",FT!C1076,F1076/$M$3*$M$4),"")</f>
        <v/>
      </c>
      <c r="Y1076" s="75" t="str">
        <f t="shared" si="71"/>
        <v/>
      </c>
    </row>
    <row r="1077" spans="6:25">
      <c r="F1077">
        <f t="shared" si="72"/>
        <v>1075</v>
      </c>
      <c r="G1077" s="50" t="str">
        <f>IF(FT!A1077&lt;&gt;"",FT!A1077*10,"")</f>
        <v/>
      </c>
      <c r="H1077" s="50" t="str">
        <f>IF(FT!B1077&lt;&gt;"",FT!B1077*100,"")</f>
        <v/>
      </c>
      <c r="I1077" s="50" t="str">
        <f t="shared" si="70"/>
        <v/>
      </c>
      <c r="J1077" t="str">
        <f>IF(FT!B1077&lt;&gt;"",FT!E1077,"")</f>
        <v/>
      </c>
      <c r="K1077" t="str">
        <f>IF(FT!B1077&lt;&gt;"",IF(FT!C1077&lt;&gt;"",FT!C1077,F1077/$M$3*$M$4),"")</f>
        <v/>
      </c>
      <c r="Y1077" s="75" t="str">
        <f t="shared" si="71"/>
        <v/>
      </c>
    </row>
    <row r="1078" spans="6:25">
      <c r="F1078">
        <f t="shared" si="72"/>
        <v>1076</v>
      </c>
      <c r="G1078" s="50" t="str">
        <f>IF(FT!A1078&lt;&gt;"",FT!A1078*10,"")</f>
        <v/>
      </c>
      <c r="H1078" s="50" t="str">
        <f>IF(FT!B1078&lt;&gt;"",FT!B1078*100,"")</f>
        <v/>
      </c>
      <c r="I1078" s="50" t="str">
        <f t="shared" si="70"/>
        <v/>
      </c>
      <c r="J1078" t="str">
        <f>IF(FT!B1078&lt;&gt;"",FT!E1078,"")</f>
        <v/>
      </c>
      <c r="K1078" t="str">
        <f>IF(FT!B1078&lt;&gt;"",IF(FT!C1078&lt;&gt;"",FT!C1078,F1078/$M$3*$M$4),"")</f>
        <v/>
      </c>
      <c r="Y1078" s="75" t="str">
        <f t="shared" si="71"/>
        <v/>
      </c>
    </row>
    <row r="1079" spans="6:25">
      <c r="F1079">
        <f t="shared" si="72"/>
        <v>1077</v>
      </c>
      <c r="G1079" s="50" t="str">
        <f>IF(FT!A1079&lt;&gt;"",FT!A1079*10,"")</f>
        <v/>
      </c>
      <c r="H1079" s="50" t="str">
        <f>IF(FT!B1079&lt;&gt;"",FT!B1079*100,"")</f>
        <v/>
      </c>
      <c r="I1079" s="50" t="str">
        <f t="shared" si="70"/>
        <v/>
      </c>
      <c r="J1079" t="str">
        <f>IF(FT!B1079&lt;&gt;"",FT!E1079,"")</f>
        <v/>
      </c>
      <c r="K1079" t="str">
        <f>IF(FT!B1079&lt;&gt;"",IF(FT!C1079&lt;&gt;"",FT!C1079,F1079/$M$3*$M$4),"")</f>
        <v/>
      </c>
      <c r="Y1079" s="75" t="str">
        <f t="shared" si="71"/>
        <v/>
      </c>
    </row>
    <row r="1080" spans="6:25">
      <c r="F1080">
        <f t="shared" si="72"/>
        <v>1078</v>
      </c>
      <c r="G1080" s="50" t="str">
        <f>IF(FT!A1080&lt;&gt;"",FT!A1080*10,"")</f>
        <v/>
      </c>
      <c r="H1080" s="50" t="str">
        <f>IF(FT!B1080&lt;&gt;"",FT!B1080*100,"")</f>
        <v/>
      </c>
      <c r="I1080" s="50" t="str">
        <f t="shared" si="70"/>
        <v/>
      </c>
      <c r="J1080" t="str">
        <f>IF(FT!B1080&lt;&gt;"",FT!E1080,"")</f>
        <v/>
      </c>
      <c r="K1080" t="str">
        <f>IF(FT!B1080&lt;&gt;"",IF(FT!C1080&lt;&gt;"",FT!C1080,F1080/$M$3*$M$4),"")</f>
        <v/>
      </c>
      <c r="Y1080" s="75" t="str">
        <f t="shared" si="71"/>
        <v/>
      </c>
    </row>
    <row r="1081" spans="6:25">
      <c r="F1081">
        <f t="shared" si="72"/>
        <v>1079</v>
      </c>
      <c r="G1081" s="50" t="str">
        <f>IF(FT!A1081&lt;&gt;"",FT!A1081*10,"")</f>
        <v/>
      </c>
      <c r="H1081" s="50" t="str">
        <f>IF(FT!B1081&lt;&gt;"",FT!B1081*100,"")</f>
        <v/>
      </c>
      <c r="I1081" s="50" t="str">
        <f t="shared" si="70"/>
        <v/>
      </c>
      <c r="J1081" t="str">
        <f>IF(FT!B1081&lt;&gt;"",FT!E1081,"")</f>
        <v/>
      </c>
      <c r="K1081" t="str">
        <f>IF(FT!B1081&lt;&gt;"",IF(FT!C1081&lt;&gt;"",FT!C1081,F1081/$M$3*$M$4),"")</f>
        <v/>
      </c>
      <c r="Y1081" s="75" t="str">
        <f t="shared" si="71"/>
        <v/>
      </c>
    </row>
    <row r="1082" spans="6:25">
      <c r="F1082">
        <f t="shared" si="72"/>
        <v>1080</v>
      </c>
      <c r="G1082" s="50" t="str">
        <f>IF(FT!A1082&lt;&gt;"",FT!A1082*10,"")</f>
        <v/>
      </c>
      <c r="H1082" s="50" t="str">
        <f>IF(FT!B1082&lt;&gt;"",FT!B1082*100,"")</f>
        <v/>
      </c>
      <c r="I1082" s="50" t="str">
        <f t="shared" si="70"/>
        <v/>
      </c>
      <c r="J1082" t="str">
        <f>IF(FT!B1082&lt;&gt;"",FT!E1082,"")</f>
        <v/>
      </c>
      <c r="K1082" t="str">
        <f>IF(FT!B1082&lt;&gt;"",IF(FT!C1082&lt;&gt;"",FT!C1082,F1082/$M$3*$M$4),"")</f>
        <v/>
      </c>
      <c r="Y1082" s="75" t="str">
        <f t="shared" si="71"/>
        <v/>
      </c>
    </row>
    <row r="1083" spans="6:25">
      <c r="F1083">
        <f t="shared" si="72"/>
        <v>1081</v>
      </c>
      <c r="G1083" s="50" t="str">
        <f>IF(FT!A1083&lt;&gt;"",FT!A1083*10,"")</f>
        <v/>
      </c>
      <c r="H1083" s="50" t="str">
        <f>IF(FT!B1083&lt;&gt;"",FT!B1083*100,"")</f>
        <v/>
      </c>
      <c r="I1083" s="50" t="str">
        <f t="shared" si="70"/>
        <v/>
      </c>
      <c r="J1083" t="str">
        <f>IF(FT!B1083&lt;&gt;"",FT!E1083,"")</f>
        <v/>
      </c>
      <c r="K1083" t="str">
        <f>IF(FT!B1083&lt;&gt;"",IF(FT!C1083&lt;&gt;"",FT!C1083,F1083/$M$3*$M$4),"")</f>
        <v/>
      </c>
      <c r="Y1083" s="75" t="str">
        <f t="shared" si="71"/>
        <v/>
      </c>
    </row>
    <row r="1084" spans="6:25">
      <c r="F1084">
        <f t="shared" si="72"/>
        <v>1082</v>
      </c>
      <c r="G1084" s="50" t="str">
        <f>IF(FT!A1084&lt;&gt;"",FT!A1084*10,"")</f>
        <v/>
      </c>
      <c r="H1084" s="50" t="str">
        <f>IF(FT!B1084&lt;&gt;"",FT!B1084*100,"")</f>
        <v/>
      </c>
      <c r="I1084" s="50" t="str">
        <f t="shared" si="70"/>
        <v/>
      </c>
      <c r="J1084" t="str">
        <f>IF(FT!B1084&lt;&gt;"",FT!E1084,"")</f>
        <v/>
      </c>
      <c r="K1084" t="str">
        <f>IF(FT!B1084&lt;&gt;"",IF(FT!C1084&lt;&gt;"",FT!C1084,F1084/$M$3*$M$4),"")</f>
        <v/>
      </c>
      <c r="Y1084" s="75" t="str">
        <f t="shared" si="71"/>
        <v/>
      </c>
    </row>
    <row r="1085" spans="6:25">
      <c r="F1085">
        <f t="shared" si="72"/>
        <v>1083</v>
      </c>
      <c r="G1085" s="50" t="str">
        <f>IF(FT!A1085&lt;&gt;"",FT!A1085*10,"")</f>
        <v/>
      </c>
      <c r="H1085" s="50" t="str">
        <f>IF(FT!B1085&lt;&gt;"",FT!B1085*100,"")</f>
        <v/>
      </c>
      <c r="I1085" s="50" t="str">
        <f t="shared" si="70"/>
        <v/>
      </c>
      <c r="J1085" t="str">
        <f>IF(FT!B1085&lt;&gt;"",FT!E1085,"")</f>
        <v/>
      </c>
      <c r="K1085" t="str">
        <f>IF(FT!B1085&lt;&gt;"",IF(FT!C1085&lt;&gt;"",FT!C1085,F1085/$M$3*$M$4),"")</f>
        <v/>
      </c>
      <c r="Y1085" s="75" t="str">
        <f t="shared" si="71"/>
        <v/>
      </c>
    </row>
    <row r="1086" spans="6:25">
      <c r="F1086">
        <f t="shared" si="72"/>
        <v>1084</v>
      </c>
      <c r="G1086" s="50" t="str">
        <f>IF(FT!A1086&lt;&gt;"",FT!A1086*10,"")</f>
        <v/>
      </c>
      <c r="H1086" s="50" t="str">
        <f>IF(FT!B1086&lt;&gt;"",FT!B1086*100,"")</f>
        <v/>
      </c>
      <c r="I1086" s="50" t="str">
        <f t="shared" si="70"/>
        <v/>
      </c>
      <c r="J1086" t="str">
        <f>IF(FT!B1086&lt;&gt;"",FT!E1086,"")</f>
        <v/>
      </c>
      <c r="K1086" t="str">
        <f>IF(FT!B1086&lt;&gt;"",IF(FT!C1086&lt;&gt;"",FT!C1086,F1086/$M$3*$M$4),"")</f>
        <v/>
      </c>
      <c r="Y1086" s="75" t="str">
        <f t="shared" si="71"/>
        <v/>
      </c>
    </row>
    <row r="1087" spans="6:25">
      <c r="F1087">
        <f t="shared" si="72"/>
        <v>1085</v>
      </c>
      <c r="G1087" s="50" t="str">
        <f>IF(FT!A1087&lt;&gt;"",FT!A1087*10,"")</f>
        <v/>
      </c>
      <c r="H1087" s="50" t="str">
        <f>IF(FT!B1087&lt;&gt;"",FT!B1087*100,"")</f>
        <v/>
      </c>
      <c r="I1087" s="50" t="str">
        <f t="shared" si="70"/>
        <v/>
      </c>
      <c r="J1087" t="str">
        <f>IF(FT!B1087&lt;&gt;"",FT!E1087,"")</f>
        <v/>
      </c>
      <c r="K1087" t="str">
        <f>IF(FT!B1087&lt;&gt;"",IF(FT!C1087&lt;&gt;"",FT!C1087,F1087/$M$3*$M$4),"")</f>
        <v/>
      </c>
      <c r="Y1087" s="75" t="str">
        <f t="shared" si="71"/>
        <v/>
      </c>
    </row>
    <row r="1088" spans="6:25">
      <c r="F1088">
        <f t="shared" si="72"/>
        <v>1086</v>
      </c>
      <c r="G1088" s="50" t="str">
        <f>IF(FT!A1088&lt;&gt;"",FT!A1088*10,"")</f>
        <v/>
      </c>
      <c r="H1088" s="50" t="str">
        <f>IF(FT!B1088&lt;&gt;"",FT!B1088*100,"")</f>
        <v/>
      </c>
      <c r="I1088" s="50" t="str">
        <f t="shared" si="70"/>
        <v/>
      </c>
      <c r="J1088" t="str">
        <f>IF(FT!B1088&lt;&gt;"",FT!E1088,"")</f>
        <v/>
      </c>
      <c r="K1088" t="str">
        <f>IF(FT!B1088&lt;&gt;"",IF(FT!C1088&lt;&gt;"",FT!C1088,F1088/$M$3*$M$4),"")</f>
        <v/>
      </c>
      <c r="Y1088" s="75" t="str">
        <f t="shared" si="71"/>
        <v/>
      </c>
    </row>
    <row r="1089" spans="6:25">
      <c r="F1089">
        <f t="shared" si="72"/>
        <v>1087</v>
      </c>
      <c r="G1089" s="50" t="str">
        <f>IF(FT!A1089&lt;&gt;"",FT!A1089*10,"")</f>
        <v/>
      </c>
      <c r="H1089" s="50" t="str">
        <f>IF(FT!B1089&lt;&gt;"",FT!B1089*100,"")</f>
        <v/>
      </c>
      <c r="I1089" s="50" t="str">
        <f t="shared" si="70"/>
        <v/>
      </c>
      <c r="J1089" t="str">
        <f>IF(FT!B1089&lt;&gt;"",FT!E1089,"")</f>
        <v/>
      </c>
      <c r="K1089" t="str">
        <f>IF(FT!B1089&lt;&gt;"",IF(FT!C1089&lt;&gt;"",FT!C1089,F1089/$M$3*$M$4),"")</f>
        <v/>
      </c>
      <c r="Y1089" s="75" t="str">
        <f t="shared" si="71"/>
        <v/>
      </c>
    </row>
    <row r="1090" spans="6:25">
      <c r="F1090">
        <f t="shared" si="72"/>
        <v>1088</v>
      </c>
      <c r="G1090" s="50" t="str">
        <f>IF(FT!A1090&lt;&gt;"",FT!A1090*10,"")</f>
        <v/>
      </c>
      <c r="H1090" s="50" t="str">
        <f>IF(FT!B1090&lt;&gt;"",FT!B1090*100,"")</f>
        <v/>
      </c>
      <c r="I1090" s="50" t="str">
        <f t="shared" si="70"/>
        <v/>
      </c>
      <c r="J1090" t="str">
        <f>IF(FT!B1090&lt;&gt;"",FT!E1090,"")</f>
        <v/>
      </c>
      <c r="K1090" t="str">
        <f>IF(FT!B1090&lt;&gt;"",IF(FT!C1090&lt;&gt;"",FT!C1090,F1090/$M$3*$M$4),"")</f>
        <v/>
      </c>
      <c r="Y1090" s="75" t="str">
        <f t="shared" si="71"/>
        <v/>
      </c>
    </row>
    <row r="1091" spans="6:25">
      <c r="F1091">
        <f t="shared" si="72"/>
        <v>1089</v>
      </c>
      <c r="G1091" s="50" t="str">
        <f>IF(FT!A1091&lt;&gt;"",FT!A1091*10,"")</f>
        <v/>
      </c>
      <c r="H1091" s="50" t="str">
        <f>IF(FT!B1091&lt;&gt;"",FT!B1091*100,"")</f>
        <v/>
      </c>
      <c r="I1091" s="50" t="str">
        <f t="shared" ref="I1091:I1154" si="73">(IF(G1091&lt;&gt;"",1,""))</f>
        <v/>
      </c>
      <c r="J1091" t="str">
        <f>IF(FT!B1091&lt;&gt;"",FT!E1091,"")</f>
        <v/>
      </c>
      <c r="K1091" t="str">
        <f>IF(FT!B1091&lt;&gt;"",IF(FT!C1091&lt;&gt;"",FT!C1091,F1091/$M$3*$M$4),"")</f>
        <v/>
      </c>
      <c r="Y1091" s="75" t="str">
        <f t="shared" ref="Y1091:Y1154" si="74">IF(I1091=1,H1091/G1091,"")</f>
        <v/>
      </c>
    </row>
    <row r="1092" spans="6:25">
      <c r="F1092">
        <f t="shared" ref="F1092:F1155" si="75">F1091+1</f>
        <v>1090</v>
      </c>
      <c r="G1092" s="50" t="str">
        <f>IF(FT!A1092&lt;&gt;"",FT!A1092*10,"")</f>
        <v/>
      </c>
      <c r="H1092" s="50" t="str">
        <f>IF(FT!B1092&lt;&gt;"",FT!B1092*100,"")</f>
        <v/>
      </c>
      <c r="I1092" s="50" t="str">
        <f t="shared" si="73"/>
        <v/>
      </c>
      <c r="J1092" t="str">
        <f>IF(FT!B1092&lt;&gt;"",FT!E1092,"")</f>
        <v/>
      </c>
      <c r="K1092" t="str">
        <f>IF(FT!B1092&lt;&gt;"",IF(FT!C1092&lt;&gt;"",FT!C1092,F1092/$M$3*$M$4),"")</f>
        <v/>
      </c>
      <c r="Y1092" s="75" t="str">
        <f t="shared" si="74"/>
        <v/>
      </c>
    </row>
    <row r="1093" spans="6:25">
      <c r="F1093">
        <f t="shared" si="75"/>
        <v>1091</v>
      </c>
      <c r="G1093" s="50" t="str">
        <f>IF(FT!A1093&lt;&gt;"",FT!A1093*10,"")</f>
        <v/>
      </c>
      <c r="H1093" s="50" t="str">
        <f>IF(FT!B1093&lt;&gt;"",FT!B1093*100,"")</f>
        <v/>
      </c>
      <c r="I1093" s="50" t="str">
        <f t="shared" si="73"/>
        <v/>
      </c>
      <c r="J1093" t="str">
        <f>IF(FT!B1093&lt;&gt;"",FT!E1093,"")</f>
        <v/>
      </c>
      <c r="K1093" t="str">
        <f>IF(FT!B1093&lt;&gt;"",IF(FT!C1093&lt;&gt;"",FT!C1093,F1093/$M$3*$M$4),"")</f>
        <v/>
      </c>
      <c r="Y1093" s="75" t="str">
        <f t="shared" si="74"/>
        <v/>
      </c>
    </row>
    <row r="1094" spans="6:25">
      <c r="F1094">
        <f t="shared" si="75"/>
        <v>1092</v>
      </c>
      <c r="G1094" s="50" t="str">
        <f>IF(FT!A1094&lt;&gt;"",FT!A1094*10,"")</f>
        <v/>
      </c>
      <c r="H1094" s="50" t="str">
        <f>IF(FT!B1094&lt;&gt;"",FT!B1094*100,"")</f>
        <v/>
      </c>
      <c r="I1094" s="50" t="str">
        <f t="shared" si="73"/>
        <v/>
      </c>
      <c r="J1094" t="str">
        <f>IF(FT!B1094&lt;&gt;"",FT!E1094,"")</f>
        <v/>
      </c>
      <c r="K1094" t="str">
        <f>IF(FT!B1094&lt;&gt;"",IF(FT!C1094&lt;&gt;"",FT!C1094,F1094/$M$3*$M$4),"")</f>
        <v/>
      </c>
      <c r="Y1094" s="75" t="str">
        <f t="shared" si="74"/>
        <v/>
      </c>
    </row>
    <row r="1095" spans="6:25">
      <c r="F1095">
        <f t="shared" si="75"/>
        <v>1093</v>
      </c>
      <c r="G1095" s="50" t="str">
        <f>IF(FT!A1095&lt;&gt;"",FT!A1095*10,"")</f>
        <v/>
      </c>
      <c r="H1095" s="50" t="str">
        <f>IF(FT!B1095&lt;&gt;"",FT!B1095*100,"")</f>
        <v/>
      </c>
      <c r="I1095" s="50" t="str">
        <f t="shared" si="73"/>
        <v/>
      </c>
      <c r="J1095" t="str">
        <f>IF(FT!B1095&lt;&gt;"",FT!E1095,"")</f>
        <v/>
      </c>
      <c r="K1095" t="str">
        <f>IF(FT!B1095&lt;&gt;"",IF(FT!C1095&lt;&gt;"",FT!C1095,F1095/$M$3*$M$4),"")</f>
        <v/>
      </c>
      <c r="Y1095" s="75" t="str">
        <f t="shared" si="74"/>
        <v/>
      </c>
    </row>
    <row r="1096" spans="6:25">
      <c r="F1096">
        <f t="shared" si="75"/>
        <v>1094</v>
      </c>
      <c r="G1096" s="50" t="str">
        <f>IF(FT!A1096&lt;&gt;"",FT!A1096*10,"")</f>
        <v/>
      </c>
      <c r="H1096" s="50" t="str">
        <f>IF(FT!B1096&lt;&gt;"",FT!B1096*100,"")</f>
        <v/>
      </c>
      <c r="I1096" s="50" t="str">
        <f t="shared" si="73"/>
        <v/>
      </c>
      <c r="J1096" t="str">
        <f>IF(FT!B1096&lt;&gt;"",FT!E1096,"")</f>
        <v/>
      </c>
      <c r="K1096" t="str">
        <f>IF(FT!B1096&lt;&gt;"",IF(FT!C1096&lt;&gt;"",FT!C1096,F1096/$M$3*$M$4),"")</f>
        <v/>
      </c>
      <c r="Y1096" s="75" t="str">
        <f t="shared" si="74"/>
        <v/>
      </c>
    </row>
    <row r="1097" spans="6:25">
      <c r="F1097">
        <f t="shared" si="75"/>
        <v>1095</v>
      </c>
      <c r="G1097" s="50" t="str">
        <f>IF(FT!A1097&lt;&gt;"",FT!A1097*10,"")</f>
        <v/>
      </c>
      <c r="H1097" s="50" t="str">
        <f>IF(FT!B1097&lt;&gt;"",FT!B1097*100,"")</f>
        <v/>
      </c>
      <c r="I1097" s="50" t="str">
        <f t="shared" si="73"/>
        <v/>
      </c>
      <c r="J1097" t="str">
        <f>IF(FT!B1097&lt;&gt;"",FT!E1097,"")</f>
        <v/>
      </c>
      <c r="K1097" t="str">
        <f>IF(FT!B1097&lt;&gt;"",IF(FT!C1097&lt;&gt;"",FT!C1097,F1097/$M$3*$M$4),"")</f>
        <v/>
      </c>
      <c r="Y1097" s="75" t="str">
        <f t="shared" si="74"/>
        <v/>
      </c>
    </row>
    <row r="1098" spans="6:25">
      <c r="F1098">
        <f t="shared" si="75"/>
        <v>1096</v>
      </c>
      <c r="G1098" s="50" t="str">
        <f>IF(FT!A1098&lt;&gt;"",FT!A1098*10,"")</f>
        <v/>
      </c>
      <c r="H1098" s="50" t="str">
        <f>IF(FT!B1098&lt;&gt;"",FT!B1098*100,"")</f>
        <v/>
      </c>
      <c r="I1098" s="50" t="str">
        <f t="shared" si="73"/>
        <v/>
      </c>
      <c r="J1098" t="str">
        <f>IF(FT!B1098&lt;&gt;"",FT!E1098,"")</f>
        <v/>
      </c>
      <c r="K1098" t="str">
        <f>IF(FT!B1098&lt;&gt;"",IF(FT!C1098&lt;&gt;"",FT!C1098,F1098/$M$3*$M$4),"")</f>
        <v/>
      </c>
      <c r="Y1098" s="75" t="str">
        <f t="shared" si="74"/>
        <v/>
      </c>
    </row>
    <row r="1099" spans="6:25">
      <c r="F1099">
        <f t="shared" si="75"/>
        <v>1097</v>
      </c>
      <c r="G1099" s="50" t="str">
        <f>IF(FT!A1099&lt;&gt;"",FT!A1099*10,"")</f>
        <v/>
      </c>
      <c r="H1099" s="50" t="str">
        <f>IF(FT!B1099&lt;&gt;"",FT!B1099*100,"")</f>
        <v/>
      </c>
      <c r="I1099" s="50" t="str">
        <f t="shared" si="73"/>
        <v/>
      </c>
      <c r="J1099" t="str">
        <f>IF(FT!B1099&lt;&gt;"",FT!E1099,"")</f>
        <v/>
      </c>
      <c r="K1099" t="str">
        <f>IF(FT!B1099&lt;&gt;"",IF(FT!C1099&lt;&gt;"",FT!C1099,F1099/$M$3*$M$4),"")</f>
        <v/>
      </c>
      <c r="Y1099" s="75" t="str">
        <f t="shared" si="74"/>
        <v/>
      </c>
    </row>
    <row r="1100" spans="6:25">
      <c r="F1100">
        <f t="shared" si="75"/>
        <v>1098</v>
      </c>
      <c r="G1100" s="50" t="str">
        <f>IF(FT!A1100&lt;&gt;"",FT!A1100*10,"")</f>
        <v/>
      </c>
      <c r="H1100" s="50" t="str">
        <f>IF(FT!B1100&lt;&gt;"",FT!B1100*100,"")</f>
        <v/>
      </c>
      <c r="I1100" s="50" t="str">
        <f t="shared" si="73"/>
        <v/>
      </c>
      <c r="J1100" t="str">
        <f>IF(FT!B1100&lt;&gt;"",FT!E1100,"")</f>
        <v/>
      </c>
      <c r="K1100" t="str">
        <f>IF(FT!B1100&lt;&gt;"",IF(FT!C1100&lt;&gt;"",FT!C1100,F1100/$M$3*$M$4),"")</f>
        <v/>
      </c>
      <c r="Y1100" s="75" t="str">
        <f t="shared" si="74"/>
        <v/>
      </c>
    </row>
    <row r="1101" spans="6:25">
      <c r="F1101">
        <f t="shared" si="75"/>
        <v>1099</v>
      </c>
      <c r="G1101" s="50" t="str">
        <f>IF(FT!A1101&lt;&gt;"",FT!A1101*10,"")</f>
        <v/>
      </c>
      <c r="H1101" s="50" t="str">
        <f>IF(FT!B1101&lt;&gt;"",FT!B1101*100,"")</f>
        <v/>
      </c>
      <c r="I1101" s="50" t="str">
        <f t="shared" si="73"/>
        <v/>
      </c>
      <c r="J1101" t="str">
        <f>IF(FT!B1101&lt;&gt;"",FT!E1101,"")</f>
        <v/>
      </c>
      <c r="K1101" t="str">
        <f>IF(FT!B1101&lt;&gt;"",IF(FT!C1101&lt;&gt;"",FT!C1101,F1101/$M$3*$M$4),"")</f>
        <v/>
      </c>
      <c r="Y1101" s="75" t="str">
        <f t="shared" si="74"/>
        <v/>
      </c>
    </row>
    <row r="1102" spans="6:25">
      <c r="F1102">
        <f t="shared" si="75"/>
        <v>1100</v>
      </c>
      <c r="G1102" s="50" t="str">
        <f>IF(FT!A1102&lt;&gt;"",FT!A1102*10,"")</f>
        <v/>
      </c>
      <c r="H1102" s="50" t="str">
        <f>IF(FT!B1102&lt;&gt;"",FT!B1102*100,"")</f>
        <v/>
      </c>
      <c r="I1102" s="50" t="str">
        <f t="shared" si="73"/>
        <v/>
      </c>
      <c r="J1102" t="str">
        <f>IF(FT!B1102&lt;&gt;"",FT!E1102,"")</f>
        <v/>
      </c>
      <c r="K1102" t="str">
        <f>IF(FT!B1102&lt;&gt;"",IF(FT!C1102&lt;&gt;"",FT!C1102,F1102/$M$3*$M$4),"")</f>
        <v/>
      </c>
      <c r="Y1102" s="75" t="str">
        <f t="shared" si="74"/>
        <v/>
      </c>
    </row>
    <row r="1103" spans="6:25">
      <c r="F1103">
        <f t="shared" si="75"/>
        <v>1101</v>
      </c>
      <c r="G1103" s="50" t="str">
        <f>IF(FT!A1103&lt;&gt;"",FT!A1103*10,"")</f>
        <v/>
      </c>
      <c r="H1103" s="50" t="str">
        <f>IF(FT!B1103&lt;&gt;"",FT!B1103*100,"")</f>
        <v/>
      </c>
      <c r="I1103" s="50" t="str">
        <f t="shared" si="73"/>
        <v/>
      </c>
      <c r="J1103" t="str">
        <f>IF(FT!B1103&lt;&gt;"",FT!E1103,"")</f>
        <v/>
      </c>
      <c r="K1103" t="str">
        <f>IF(FT!B1103&lt;&gt;"",IF(FT!C1103&lt;&gt;"",FT!C1103,F1103/$M$3*$M$4),"")</f>
        <v/>
      </c>
      <c r="Y1103" s="75" t="str">
        <f t="shared" si="74"/>
        <v/>
      </c>
    </row>
    <row r="1104" spans="6:25">
      <c r="F1104">
        <f t="shared" si="75"/>
        <v>1102</v>
      </c>
      <c r="G1104" s="50" t="str">
        <f>IF(FT!A1104&lt;&gt;"",FT!A1104*10,"")</f>
        <v/>
      </c>
      <c r="H1104" s="50" t="str">
        <f>IF(FT!B1104&lt;&gt;"",FT!B1104*100,"")</f>
        <v/>
      </c>
      <c r="I1104" s="50" t="str">
        <f t="shared" si="73"/>
        <v/>
      </c>
      <c r="J1104" t="str">
        <f>IF(FT!B1104&lt;&gt;"",FT!E1104,"")</f>
        <v/>
      </c>
      <c r="K1104" t="str">
        <f>IF(FT!B1104&lt;&gt;"",IF(FT!C1104&lt;&gt;"",FT!C1104,F1104/$M$3*$M$4),"")</f>
        <v/>
      </c>
      <c r="Y1104" s="75" t="str">
        <f t="shared" si="74"/>
        <v/>
      </c>
    </row>
    <row r="1105" spans="6:25">
      <c r="F1105">
        <f t="shared" si="75"/>
        <v>1103</v>
      </c>
      <c r="G1105" s="50" t="str">
        <f>IF(FT!A1105&lt;&gt;"",FT!A1105*10,"")</f>
        <v/>
      </c>
      <c r="H1105" s="50" t="str">
        <f>IF(FT!B1105&lt;&gt;"",FT!B1105*100,"")</f>
        <v/>
      </c>
      <c r="I1105" s="50" t="str">
        <f t="shared" si="73"/>
        <v/>
      </c>
      <c r="J1105" t="str">
        <f>IF(FT!B1105&lt;&gt;"",FT!E1105,"")</f>
        <v/>
      </c>
      <c r="K1105" t="str">
        <f>IF(FT!B1105&lt;&gt;"",IF(FT!C1105&lt;&gt;"",FT!C1105,F1105/$M$3*$M$4),"")</f>
        <v/>
      </c>
      <c r="Y1105" s="75" t="str">
        <f t="shared" si="74"/>
        <v/>
      </c>
    </row>
    <row r="1106" spans="6:25">
      <c r="F1106">
        <f t="shared" si="75"/>
        <v>1104</v>
      </c>
      <c r="G1106" s="50" t="str">
        <f>IF(FT!A1106&lt;&gt;"",FT!A1106*10,"")</f>
        <v/>
      </c>
      <c r="H1106" s="50" t="str">
        <f>IF(FT!B1106&lt;&gt;"",FT!B1106*100,"")</f>
        <v/>
      </c>
      <c r="I1106" s="50" t="str">
        <f t="shared" si="73"/>
        <v/>
      </c>
      <c r="J1106" t="str">
        <f>IF(FT!B1106&lt;&gt;"",FT!E1106,"")</f>
        <v/>
      </c>
      <c r="K1106" t="str">
        <f>IF(FT!B1106&lt;&gt;"",IF(FT!C1106&lt;&gt;"",FT!C1106,F1106/$M$3*$M$4),"")</f>
        <v/>
      </c>
      <c r="Y1106" s="75" t="str">
        <f t="shared" si="74"/>
        <v/>
      </c>
    </row>
    <row r="1107" spans="6:25">
      <c r="F1107">
        <f t="shared" si="75"/>
        <v>1105</v>
      </c>
      <c r="G1107" s="50" t="str">
        <f>IF(FT!A1107&lt;&gt;"",FT!A1107*10,"")</f>
        <v/>
      </c>
      <c r="H1107" s="50" t="str">
        <f>IF(FT!B1107&lt;&gt;"",FT!B1107*100,"")</f>
        <v/>
      </c>
      <c r="I1107" s="50" t="str">
        <f t="shared" si="73"/>
        <v/>
      </c>
      <c r="J1107" t="str">
        <f>IF(FT!B1107&lt;&gt;"",FT!E1107,"")</f>
        <v/>
      </c>
      <c r="K1107" t="str">
        <f>IF(FT!B1107&lt;&gt;"",IF(FT!C1107&lt;&gt;"",FT!C1107,F1107/$M$3*$M$4),"")</f>
        <v/>
      </c>
      <c r="Y1107" s="75" t="str">
        <f t="shared" si="74"/>
        <v/>
      </c>
    </row>
    <row r="1108" spans="6:25">
      <c r="F1108">
        <f t="shared" si="75"/>
        <v>1106</v>
      </c>
      <c r="G1108" s="50" t="str">
        <f>IF(FT!A1108&lt;&gt;"",FT!A1108*10,"")</f>
        <v/>
      </c>
      <c r="H1108" s="50" t="str">
        <f>IF(FT!B1108&lt;&gt;"",FT!B1108*100,"")</f>
        <v/>
      </c>
      <c r="I1108" s="50" t="str">
        <f t="shared" si="73"/>
        <v/>
      </c>
      <c r="J1108" t="str">
        <f>IF(FT!B1108&lt;&gt;"",FT!E1108,"")</f>
        <v/>
      </c>
      <c r="K1108" t="str">
        <f>IF(FT!B1108&lt;&gt;"",IF(FT!C1108&lt;&gt;"",FT!C1108,F1108/$M$3*$M$4),"")</f>
        <v/>
      </c>
      <c r="Y1108" s="75" t="str">
        <f t="shared" si="74"/>
        <v/>
      </c>
    </row>
    <row r="1109" spans="6:25">
      <c r="F1109">
        <f t="shared" si="75"/>
        <v>1107</v>
      </c>
      <c r="G1109" s="50" t="str">
        <f>IF(FT!A1109&lt;&gt;"",FT!A1109*10,"")</f>
        <v/>
      </c>
      <c r="H1109" s="50" t="str">
        <f>IF(FT!B1109&lt;&gt;"",FT!B1109*100,"")</f>
        <v/>
      </c>
      <c r="I1109" s="50" t="str">
        <f t="shared" si="73"/>
        <v/>
      </c>
      <c r="J1109" t="str">
        <f>IF(FT!B1109&lt;&gt;"",FT!E1109,"")</f>
        <v/>
      </c>
      <c r="K1109" t="str">
        <f>IF(FT!B1109&lt;&gt;"",IF(FT!C1109&lt;&gt;"",FT!C1109,F1109/$M$3*$M$4),"")</f>
        <v/>
      </c>
      <c r="Y1109" s="75" t="str">
        <f t="shared" si="74"/>
        <v/>
      </c>
    </row>
    <row r="1110" spans="6:25">
      <c r="F1110">
        <f t="shared" si="75"/>
        <v>1108</v>
      </c>
      <c r="G1110" s="50" t="str">
        <f>IF(FT!A1110&lt;&gt;"",FT!A1110*10,"")</f>
        <v/>
      </c>
      <c r="H1110" s="50" t="str">
        <f>IF(FT!B1110&lt;&gt;"",FT!B1110*100,"")</f>
        <v/>
      </c>
      <c r="I1110" s="50" t="str">
        <f t="shared" si="73"/>
        <v/>
      </c>
      <c r="J1110" t="str">
        <f>IF(FT!B1110&lt;&gt;"",FT!E1110,"")</f>
        <v/>
      </c>
      <c r="K1110" t="str">
        <f>IF(FT!B1110&lt;&gt;"",IF(FT!C1110&lt;&gt;"",FT!C1110,F1110/$M$3*$M$4),"")</f>
        <v/>
      </c>
      <c r="Y1110" s="75" t="str">
        <f t="shared" si="74"/>
        <v/>
      </c>
    </row>
    <row r="1111" spans="6:25">
      <c r="F1111">
        <f t="shared" si="75"/>
        <v>1109</v>
      </c>
      <c r="G1111" s="50" t="str">
        <f>IF(FT!A1111&lt;&gt;"",FT!A1111*10,"")</f>
        <v/>
      </c>
      <c r="H1111" s="50" t="str">
        <f>IF(FT!B1111&lt;&gt;"",FT!B1111*100,"")</f>
        <v/>
      </c>
      <c r="I1111" s="50" t="str">
        <f t="shared" si="73"/>
        <v/>
      </c>
      <c r="J1111" t="str">
        <f>IF(FT!B1111&lt;&gt;"",FT!E1111,"")</f>
        <v/>
      </c>
      <c r="K1111" t="str">
        <f>IF(FT!B1111&lt;&gt;"",IF(FT!C1111&lt;&gt;"",FT!C1111,F1111/$M$3*$M$4),"")</f>
        <v/>
      </c>
      <c r="Y1111" s="75" t="str">
        <f t="shared" si="74"/>
        <v/>
      </c>
    </row>
    <row r="1112" spans="6:25">
      <c r="F1112">
        <f t="shared" si="75"/>
        <v>1110</v>
      </c>
      <c r="G1112" s="50" t="str">
        <f>IF(FT!A1112&lt;&gt;"",FT!A1112*10,"")</f>
        <v/>
      </c>
      <c r="H1112" s="50" t="str">
        <f>IF(FT!B1112&lt;&gt;"",FT!B1112*100,"")</f>
        <v/>
      </c>
      <c r="I1112" s="50" t="str">
        <f t="shared" si="73"/>
        <v/>
      </c>
      <c r="J1112" t="str">
        <f>IF(FT!B1112&lt;&gt;"",FT!E1112,"")</f>
        <v/>
      </c>
      <c r="K1112" t="str">
        <f>IF(FT!B1112&lt;&gt;"",IF(FT!C1112&lt;&gt;"",FT!C1112,F1112/$M$3*$M$4),"")</f>
        <v/>
      </c>
      <c r="Y1112" s="75" t="str">
        <f t="shared" si="74"/>
        <v/>
      </c>
    </row>
    <row r="1113" spans="6:25">
      <c r="F1113">
        <f t="shared" si="75"/>
        <v>1111</v>
      </c>
      <c r="G1113" s="50" t="str">
        <f>IF(FT!A1113&lt;&gt;"",FT!A1113*10,"")</f>
        <v/>
      </c>
      <c r="H1113" s="50" t="str">
        <f>IF(FT!B1113&lt;&gt;"",FT!B1113*100,"")</f>
        <v/>
      </c>
      <c r="I1113" s="50" t="str">
        <f t="shared" si="73"/>
        <v/>
      </c>
      <c r="J1113" t="str">
        <f>IF(FT!B1113&lt;&gt;"",FT!E1113,"")</f>
        <v/>
      </c>
      <c r="K1113" t="str">
        <f>IF(FT!B1113&lt;&gt;"",IF(FT!C1113&lt;&gt;"",FT!C1113,F1113/$M$3*$M$4),"")</f>
        <v/>
      </c>
      <c r="Y1113" s="75" t="str">
        <f t="shared" si="74"/>
        <v/>
      </c>
    </row>
    <row r="1114" spans="6:25">
      <c r="F1114">
        <f t="shared" si="75"/>
        <v>1112</v>
      </c>
      <c r="G1114" s="50" t="str">
        <f>IF(FT!A1114&lt;&gt;"",FT!A1114*10,"")</f>
        <v/>
      </c>
      <c r="H1114" s="50" t="str">
        <f>IF(FT!B1114&lt;&gt;"",FT!B1114*100,"")</f>
        <v/>
      </c>
      <c r="I1114" s="50" t="str">
        <f t="shared" si="73"/>
        <v/>
      </c>
      <c r="J1114" t="str">
        <f>IF(FT!B1114&lt;&gt;"",FT!E1114,"")</f>
        <v/>
      </c>
      <c r="K1114" t="str">
        <f>IF(FT!B1114&lt;&gt;"",IF(FT!C1114&lt;&gt;"",FT!C1114,F1114/$M$3*$M$4),"")</f>
        <v/>
      </c>
      <c r="Y1114" s="75" t="str">
        <f t="shared" si="74"/>
        <v/>
      </c>
    </row>
    <row r="1115" spans="6:25">
      <c r="F1115">
        <f t="shared" si="75"/>
        <v>1113</v>
      </c>
      <c r="G1115" s="50" t="str">
        <f>IF(FT!A1115&lt;&gt;"",FT!A1115*10,"")</f>
        <v/>
      </c>
      <c r="H1115" s="50" t="str">
        <f>IF(FT!B1115&lt;&gt;"",FT!B1115*100,"")</f>
        <v/>
      </c>
      <c r="I1115" s="50" t="str">
        <f t="shared" si="73"/>
        <v/>
      </c>
      <c r="J1115" t="str">
        <f>IF(FT!B1115&lt;&gt;"",FT!E1115,"")</f>
        <v/>
      </c>
      <c r="K1115" t="str">
        <f>IF(FT!B1115&lt;&gt;"",IF(FT!C1115&lt;&gt;"",FT!C1115,F1115/$M$3*$M$4),"")</f>
        <v/>
      </c>
      <c r="Y1115" s="75" t="str">
        <f t="shared" si="74"/>
        <v/>
      </c>
    </row>
    <row r="1116" spans="6:25">
      <c r="F1116">
        <f t="shared" si="75"/>
        <v>1114</v>
      </c>
      <c r="G1116" s="50" t="str">
        <f>IF(FT!A1116&lt;&gt;"",FT!A1116*10,"")</f>
        <v/>
      </c>
      <c r="H1116" s="50" t="str">
        <f>IF(FT!B1116&lt;&gt;"",FT!B1116*100,"")</f>
        <v/>
      </c>
      <c r="I1116" s="50" t="str">
        <f t="shared" si="73"/>
        <v/>
      </c>
      <c r="J1116" t="str">
        <f>IF(FT!B1116&lt;&gt;"",FT!E1116,"")</f>
        <v/>
      </c>
      <c r="K1116" t="str">
        <f>IF(FT!B1116&lt;&gt;"",IF(FT!C1116&lt;&gt;"",FT!C1116,F1116/$M$3*$M$4),"")</f>
        <v/>
      </c>
      <c r="Y1116" s="75" t="str">
        <f t="shared" si="74"/>
        <v/>
      </c>
    </row>
    <row r="1117" spans="6:25">
      <c r="F1117">
        <f t="shared" si="75"/>
        <v>1115</v>
      </c>
      <c r="G1117" s="50" t="str">
        <f>IF(FT!A1117&lt;&gt;"",FT!A1117*10,"")</f>
        <v/>
      </c>
      <c r="H1117" s="50" t="str">
        <f>IF(FT!B1117&lt;&gt;"",FT!B1117*100,"")</f>
        <v/>
      </c>
      <c r="I1117" s="50" t="str">
        <f t="shared" si="73"/>
        <v/>
      </c>
      <c r="J1117" t="str">
        <f>IF(FT!B1117&lt;&gt;"",FT!E1117,"")</f>
        <v/>
      </c>
      <c r="K1117" t="str">
        <f>IF(FT!B1117&lt;&gt;"",IF(FT!C1117&lt;&gt;"",FT!C1117,F1117/$M$3*$M$4),"")</f>
        <v/>
      </c>
      <c r="Y1117" s="75" t="str">
        <f t="shared" si="74"/>
        <v/>
      </c>
    </row>
    <row r="1118" spans="6:25">
      <c r="F1118">
        <f t="shared" si="75"/>
        <v>1116</v>
      </c>
      <c r="G1118" s="50" t="str">
        <f>IF(FT!A1118&lt;&gt;"",FT!A1118*10,"")</f>
        <v/>
      </c>
      <c r="H1118" s="50" t="str">
        <f>IF(FT!B1118&lt;&gt;"",FT!B1118*100,"")</f>
        <v/>
      </c>
      <c r="I1118" s="50" t="str">
        <f t="shared" si="73"/>
        <v/>
      </c>
      <c r="J1118" t="str">
        <f>IF(FT!B1118&lt;&gt;"",FT!E1118,"")</f>
        <v/>
      </c>
      <c r="K1118" t="str">
        <f>IF(FT!B1118&lt;&gt;"",IF(FT!C1118&lt;&gt;"",FT!C1118,F1118/$M$3*$M$4),"")</f>
        <v/>
      </c>
      <c r="Y1118" s="75" t="str">
        <f t="shared" si="74"/>
        <v/>
      </c>
    </row>
    <row r="1119" spans="6:25">
      <c r="F1119">
        <f t="shared" si="75"/>
        <v>1117</v>
      </c>
      <c r="G1119" s="50" t="str">
        <f>IF(FT!A1119&lt;&gt;"",FT!A1119*10,"")</f>
        <v/>
      </c>
      <c r="H1119" s="50" t="str">
        <f>IF(FT!B1119&lt;&gt;"",FT!B1119*100,"")</f>
        <v/>
      </c>
      <c r="I1119" s="50" t="str">
        <f t="shared" si="73"/>
        <v/>
      </c>
      <c r="J1119" t="str">
        <f>IF(FT!B1119&lt;&gt;"",FT!E1119,"")</f>
        <v/>
      </c>
      <c r="K1119" t="str">
        <f>IF(FT!B1119&lt;&gt;"",IF(FT!C1119&lt;&gt;"",FT!C1119,F1119/$M$3*$M$4),"")</f>
        <v/>
      </c>
      <c r="Y1119" s="75" t="str">
        <f t="shared" si="74"/>
        <v/>
      </c>
    </row>
    <row r="1120" spans="6:25">
      <c r="F1120">
        <f t="shared" si="75"/>
        <v>1118</v>
      </c>
      <c r="G1120" s="50" t="str">
        <f>IF(FT!A1120&lt;&gt;"",FT!A1120*10,"")</f>
        <v/>
      </c>
      <c r="H1120" s="50" t="str">
        <f>IF(FT!B1120&lt;&gt;"",FT!B1120*100,"")</f>
        <v/>
      </c>
      <c r="I1120" s="50" t="str">
        <f t="shared" si="73"/>
        <v/>
      </c>
      <c r="J1120" t="str">
        <f>IF(FT!B1120&lt;&gt;"",FT!E1120,"")</f>
        <v/>
      </c>
      <c r="K1120" t="str">
        <f>IF(FT!B1120&lt;&gt;"",IF(FT!C1120&lt;&gt;"",FT!C1120,F1120/$M$3*$M$4),"")</f>
        <v/>
      </c>
      <c r="Y1120" s="75" t="str">
        <f t="shared" si="74"/>
        <v/>
      </c>
    </row>
    <row r="1121" spans="6:25">
      <c r="F1121">
        <f t="shared" si="75"/>
        <v>1119</v>
      </c>
      <c r="G1121" s="50" t="str">
        <f>IF(FT!A1121&lt;&gt;"",FT!A1121*10,"")</f>
        <v/>
      </c>
      <c r="H1121" s="50" t="str">
        <f>IF(FT!B1121&lt;&gt;"",FT!B1121*100,"")</f>
        <v/>
      </c>
      <c r="I1121" s="50" t="str">
        <f t="shared" si="73"/>
        <v/>
      </c>
      <c r="J1121" t="str">
        <f>IF(FT!B1121&lt;&gt;"",FT!E1121,"")</f>
        <v/>
      </c>
      <c r="K1121" t="str">
        <f>IF(FT!B1121&lt;&gt;"",IF(FT!C1121&lt;&gt;"",FT!C1121,F1121/$M$3*$M$4),"")</f>
        <v/>
      </c>
      <c r="Y1121" s="75" t="str">
        <f t="shared" si="74"/>
        <v/>
      </c>
    </row>
    <row r="1122" spans="6:25">
      <c r="F1122">
        <f t="shared" si="75"/>
        <v>1120</v>
      </c>
      <c r="G1122" s="50" t="str">
        <f>IF(FT!A1122&lt;&gt;"",FT!A1122*10,"")</f>
        <v/>
      </c>
      <c r="H1122" s="50" t="str">
        <f>IF(FT!B1122&lt;&gt;"",FT!B1122*100,"")</f>
        <v/>
      </c>
      <c r="I1122" s="50" t="str">
        <f t="shared" si="73"/>
        <v/>
      </c>
      <c r="J1122" t="str">
        <f>IF(FT!B1122&lt;&gt;"",FT!E1122,"")</f>
        <v/>
      </c>
      <c r="K1122" t="str">
        <f>IF(FT!B1122&lt;&gt;"",IF(FT!C1122&lt;&gt;"",FT!C1122,F1122/$M$3*$M$4),"")</f>
        <v/>
      </c>
      <c r="Y1122" s="75" t="str">
        <f t="shared" si="74"/>
        <v/>
      </c>
    </row>
    <row r="1123" spans="6:25">
      <c r="F1123">
        <f t="shared" si="75"/>
        <v>1121</v>
      </c>
      <c r="G1123" s="50" t="str">
        <f>IF(FT!A1123&lt;&gt;"",FT!A1123*10,"")</f>
        <v/>
      </c>
      <c r="H1123" s="50" t="str">
        <f>IF(FT!B1123&lt;&gt;"",FT!B1123*100,"")</f>
        <v/>
      </c>
      <c r="I1123" s="50" t="str">
        <f t="shared" si="73"/>
        <v/>
      </c>
      <c r="J1123" t="str">
        <f>IF(FT!B1123&lt;&gt;"",FT!E1123,"")</f>
        <v/>
      </c>
      <c r="K1123" t="str">
        <f>IF(FT!B1123&lt;&gt;"",IF(FT!C1123&lt;&gt;"",FT!C1123,F1123/$M$3*$M$4),"")</f>
        <v/>
      </c>
      <c r="Y1123" s="75" t="str">
        <f t="shared" si="74"/>
        <v/>
      </c>
    </row>
    <row r="1124" spans="6:25">
      <c r="F1124">
        <f t="shared" si="75"/>
        <v>1122</v>
      </c>
      <c r="G1124" s="50" t="str">
        <f>IF(FT!A1124&lt;&gt;"",FT!A1124*10,"")</f>
        <v/>
      </c>
      <c r="H1124" s="50" t="str">
        <f>IF(FT!B1124&lt;&gt;"",FT!B1124*100,"")</f>
        <v/>
      </c>
      <c r="I1124" s="50" t="str">
        <f t="shared" si="73"/>
        <v/>
      </c>
      <c r="J1124" t="str">
        <f>IF(FT!B1124&lt;&gt;"",FT!E1124,"")</f>
        <v/>
      </c>
      <c r="K1124" t="str">
        <f>IF(FT!B1124&lt;&gt;"",IF(FT!C1124&lt;&gt;"",FT!C1124,F1124/$M$3*$M$4),"")</f>
        <v/>
      </c>
      <c r="Y1124" s="75" t="str">
        <f t="shared" si="74"/>
        <v/>
      </c>
    </row>
    <row r="1125" spans="6:25">
      <c r="F1125">
        <f t="shared" si="75"/>
        <v>1123</v>
      </c>
      <c r="G1125" s="50" t="str">
        <f>IF(FT!A1125&lt;&gt;"",FT!A1125*10,"")</f>
        <v/>
      </c>
      <c r="H1125" s="50" t="str">
        <f>IF(FT!B1125&lt;&gt;"",FT!B1125*100,"")</f>
        <v/>
      </c>
      <c r="I1125" s="50" t="str">
        <f t="shared" si="73"/>
        <v/>
      </c>
      <c r="J1125" t="str">
        <f>IF(FT!B1125&lt;&gt;"",FT!E1125,"")</f>
        <v/>
      </c>
      <c r="K1125" t="str">
        <f>IF(FT!B1125&lt;&gt;"",IF(FT!C1125&lt;&gt;"",FT!C1125,F1125/$M$3*$M$4),"")</f>
        <v/>
      </c>
      <c r="Y1125" s="75" t="str">
        <f t="shared" si="74"/>
        <v/>
      </c>
    </row>
    <row r="1126" spans="6:25">
      <c r="F1126">
        <f t="shared" si="75"/>
        <v>1124</v>
      </c>
      <c r="G1126" s="50" t="str">
        <f>IF(FT!A1126&lt;&gt;"",FT!A1126*10,"")</f>
        <v/>
      </c>
      <c r="H1126" s="50" t="str">
        <f>IF(FT!B1126&lt;&gt;"",FT!B1126*100,"")</f>
        <v/>
      </c>
      <c r="I1126" s="50" t="str">
        <f t="shared" si="73"/>
        <v/>
      </c>
      <c r="J1126" t="str">
        <f>IF(FT!B1126&lt;&gt;"",FT!E1126,"")</f>
        <v/>
      </c>
      <c r="K1126" t="str">
        <f>IF(FT!B1126&lt;&gt;"",IF(FT!C1126&lt;&gt;"",FT!C1126,F1126/$M$3*$M$4),"")</f>
        <v/>
      </c>
      <c r="Y1126" s="75" t="str">
        <f t="shared" si="74"/>
        <v/>
      </c>
    </row>
    <row r="1127" spans="6:25">
      <c r="F1127">
        <f t="shared" si="75"/>
        <v>1125</v>
      </c>
      <c r="G1127" s="50" t="str">
        <f>IF(FT!A1127&lt;&gt;"",FT!A1127*10,"")</f>
        <v/>
      </c>
      <c r="H1127" s="50" t="str">
        <f>IF(FT!B1127&lt;&gt;"",FT!B1127*100,"")</f>
        <v/>
      </c>
      <c r="I1127" s="50" t="str">
        <f t="shared" si="73"/>
        <v/>
      </c>
      <c r="J1127" t="str">
        <f>IF(FT!B1127&lt;&gt;"",FT!E1127,"")</f>
        <v/>
      </c>
      <c r="K1127" t="str">
        <f>IF(FT!B1127&lt;&gt;"",IF(FT!C1127&lt;&gt;"",FT!C1127,F1127/$M$3*$M$4),"")</f>
        <v/>
      </c>
      <c r="Y1127" s="75" t="str">
        <f t="shared" si="74"/>
        <v/>
      </c>
    </row>
    <row r="1128" spans="6:25">
      <c r="F1128">
        <f t="shared" si="75"/>
        <v>1126</v>
      </c>
      <c r="G1128" s="50" t="str">
        <f>IF(FT!A1128&lt;&gt;"",FT!A1128*10,"")</f>
        <v/>
      </c>
      <c r="H1128" s="50" t="str">
        <f>IF(FT!B1128&lt;&gt;"",FT!B1128*100,"")</f>
        <v/>
      </c>
      <c r="I1128" s="50" t="str">
        <f t="shared" si="73"/>
        <v/>
      </c>
      <c r="J1128" t="str">
        <f>IF(FT!B1128&lt;&gt;"",FT!E1128,"")</f>
        <v/>
      </c>
      <c r="K1128" t="str">
        <f>IF(FT!B1128&lt;&gt;"",IF(FT!C1128&lt;&gt;"",FT!C1128,F1128/$M$3*$M$4),"")</f>
        <v/>
      </c>
      <c r="Y1128" s="75" t="str">
        <f t="shared" si="74"/>
        <v/>
      </c>
    </row>
    <row r="1129" spans="6:25">
      <c r="F1129">
        <f t="shared" si="75"/>
        <v>1127</v>
      </c>
      <c r="G1129" s="50" t="str">
        <f>IF(FT!A1129&lt;&gt;"",FT!A1129*10,"")</f>
        <v/>
      </c>
      <c r="H1129" s="50" t="str">
        <f>IF(FT!B1129&lt;&gt;"",FT!B1129*100,"")</f>
        <v/>
      </c>
      <c r="I1129" s="50" t="str">
        <f t="shared" si="73"/>
        <v/>
      </c>
      <c r="J1129" t="str">
        <f>IF(FT!B1129&lt;&gt;"",FT!E1129,"")</f>
        <v/>
      </c>
      <c r="K1129" t="str">
        <f>IF(FT!B1129&lt;&gt;"",IF(FT!C1129&lt;&gt;"",FT!C1129,F1129/$M$3*$M$4),"")</f>
        <v/>
      </c>
      <c r="Y1129" s="75" t="str">
        <f t="shared" si="74"/>
        <v/>
      </c>
    </row>
    <row r="1130" spans="6:25">
      <c r="F1130">
        <f t="shared" si="75"/>
        <v>1128</v>
      </c>
      <c r="G1130" s="50" t="str">
        <f>IF(FT!A1130&lt;&gt;"",FT!A1130*10,"")</f>
        <v/>
      </c>
      <c r="H1130" s="50" t="str">
        <f>IF(FT!B1130&lt;&gt;"",FT!B1130*100,"")</f>
        <v/>
      </c>
      <c r="I1130" s="50" t="str">
        <f t="shared" si="73"/>
        <v/>
      </c>
      <c r="J1130" t="str">
        <f>IF(FT!B1130&lt;&gt;"",FT!E1130,"")</f>
        <v/>
      </c>
      <c r="K1130" t="str">
        <f>IF(FT!B1130&lt;&gt;"",IF(FT!C1130&lt;&gt;"",FT!C1130,F1130/$M$3*$M$4),"")</f>
        <v/>
      </c>
      <c r="Y1130" s="75" t="str">
        <f t="shared" si="74"/>
        <v/>
      </c>
    </row>
    <row r="1131" spans="6:25">
      <c r="F1131">
        <f t="shared" si="75"/>
        <v>1129</v>
      </c>
      <c r="G1131" s="50" t="str">
        <f>IF(FT!A1131&lt;&gt;"",FT!A1131*10,"")</f>
        <v/>
      </c>
      <c r="H1131" s="50" t="str">
        <f>IF(FT!B1131&lt;&gt;"",FT!B1131*100,"")</f>
        <v/>
      </c>
      <c r="I1131" s="50" t="str">
        <f t="shared" si="73"/>
        <v/>
      </c>
      <c r="J1131" t="str">
        <f>IF(FT!B1131&lt;&gt;"",FT!E1131,"")</f>
        <v/>
      </c>
      <c r="K1131" t="str">
        <f>IF(FT!B1131&lt;&gt;"",IF(FT!C1131&lt;&gt;"",FT!C1131,F1131/$M$3*$M$4),"")</f>
        <v/>
      </c>
      <c r="Y1131" s="75" t="str">
        <f t="shared" si="74"/>
        <v/>
      </c>
    </row>
    <row r="1132" spans="6:25">
      <c r="F1132">
        <f t="shared" si="75"/>
        <v>1130</v>
      </c>
      <c r="G1132" s="50" t="str">
        <f>IF(FT!A1132&lt;&gt;"",FT!A1132*10,"")</f>
        <v/>
      </c>
      <c r="H1132" s="50" t="str">
        <f>IF(FT!B1132&lt;&gt;"",FT!B1132*100,"")</f>
        <v/>
      </c>
      <c r="I1132" s="50" t="str">
        <f t="shared" si="73"/>
        <v/>
      </c>
      <c r="J1132" t="str">
        <f>IF(FT!B1132&lt;&gt;"",FT!E1132,"")</f>
        <v/>
      </c>
      <c r="K1132" t="str">
        <f>IF(FT!B1132&lt;&gt;"",IF(FT!C1132&lt;&gt;"",FT!C1132,F1132/$M$3*$M$4),"")</f>
        <v/>
      </c>
      <c r="Y1132" s="75" t="str">
        <f t="shared" si="74"/>
        <v/>
      </c>
    </row>
    <row r="1133" spans="6:25">
      <c r="F1133">
        <f t="shared" si="75"/>
        <v>1131</v>
      </c>
      <c r="G1133" s="50" t="str">
        <f>IF(FT!A1133&lt;&gt;"",FT!A1133*10,"")</f>
        <v/>
      </c>
      <c r="H1133" s="50" t="str">
        <f>IF(FT!B1133&lt;&gt;"",FT!B1133*100,"")</f>
        <v/>
      </c>
      <c r="I1133" s="50" t="str">
        <f t="shared" si="73"/>
        <v/>
      </c>
      <c r="J1133" t="str">
        <f>IF(FT!B1133&lt;&gt;"",FT!E1133,"")</f>
        <v/>
      </c>
      <c r="K1133" t="str">
        <f>IF(FT!B1133&lt;&gt;"",IF(FT!C1133&lt;&gt;"",FT!C1133,F1133/$M$3*$M$4),"")</f>
        <v/>
      </c>
      <c r="Y1133" s="75" t="str">
        <f t="shared" si="74"/>
        <v/>
      </c>
    </row>
    <row r="1134" spans="6:25">
      <c r="F1134">
        <f t="shared" si="75"/>
        <v>1132</v>
      </c>
      <c r="G1134" s="50" t="str">
        <f>IF(FT!A1134&lt;&gt;"",FT!A1134*10,"")</f>
        <v/>
      </c>
      <c r="H1134" s="50" t="str">
        <f>IF(FT!B1134&lt;&gt;"",FT!B1134*100,"")</f>
        <v/>
      </c>
      <c r="I1134" s="50" t="str">
        <f t="shared" si="73"/>
        <v/>
      </c>
      <c r="J1134" t="str">
        <f>IF(FT!B1134&lt;&gt;"",FT!E1134,"")</f>
        <v/>
      </c>
      <c r="K1134" t="str">
        <f>IF(FT!B1134&lt;&gt;"",IF(FT!C1134&lt;&gt;"",FT!C1134,F1134/$M$3*$M$4),"")</f>
        <v/>
      </c>
      <c r="Y1134" s="75" t="str">
        <f t="shared" si="74"/>
        <v/>
      </c>
    </row>
    <row r="1135" spans="6:25">
      <c r="F1135">
        <f t="shared" si="75"/>
        <v>1133</v>
      </c>
      <c r="G1135" s="50" t="str">
        <f>IF(FT!A1135&lt;&gt;"",FT!A1135*10,"")</f>
        <v/>
      </c>
      <c r="H1135" s="50" t="str">
        <f>IF(FT!B1135&lt;&gt;"",FT!B1135*100,"")</f>
        <v/>
      </c>
      <c r="I1135" s="50" t="str">
        <f t="shared" si="73"/>
        <v/>
      </c>
      <c r="J1135" t="str">
        <f>IF(FT!B1135&lt;&gt;"",FT!E1135,"")</f>
        <v/>
      </c>
      <c r="K1135" t="str">
        <f>IF(FT!B1135&lt;&gt;"",IF(FT!C1135&lt;&gt;"",FT!C1135,F1135/$M$3*$M$4),"")</f>
        <v/>
      </c>
      <c r="Y1135" s="75" t="str">
        <f t="shared" si="74"/>
        <v/>
      </c>
    </row>
    <row r="1136" spans="6:25">
      <c r="F1136">
        <f t="shared" si="75"/>
        <v>1134</v>
      </c>
      <c r="G1136" s="50" t="str">
        <f>IF(FT!A1136&lt;&gt;"",FT!A1136*10,"")</f>
        <v/>
      </c>
      <c r="H1136" s="50" t="str">
        <f>IF(FT!B1136&lt;&gt;"",FT!B1136*100,"")</f>
        <v/>
      </c>
      <c r="I1136" s="50" t="str">
        <f t="shared" si="73"/>
        <v/>
      </c>
      <c r="J1136" t="str">
        <f>IF(FT!B1136&lt;&gt;"",FT!E1136,"")</f>
        <v/>
      </c>
      <c r="K1136" t="str">
        <f>IF(FT!B1136&lt;&gt;"",IF(FT!C1136&lt;&gt;"",FT!C1136,F1136/$M$3*$M$4),"")</f>
        <v/>
      </c>
      <c r="Y1136" s="75" t="str">
        <f t="shared" si="74"/>
        <v/>
      </c>
    </row>
    <row r="1137" spans="6:25">
      <c r="F1137">
        <f t="shared" si="75"/>
        <v>1135</v>
      </c>
      <c r="G1137" s="50" t="str">
        <f>IF(FT!A1137&lt;&gt;"",FT!A1137*10,"")</f>
        <v/>
      </c>
      <c r="H1137" s="50" t="str">
        <f>IF(FT!B1137&lt;&gt;"",FT!B1137*100,"")</f>
        <v/>
      </c>
      <c r="I1137" s="50" t="str">
        <f t="shared" si="73"/>
        <v/>
      </c>
      <c r="J1137" t="str">
        <f>IF(FT!B1137&lt;&gt;"",FT!E1137,"")</f>
        <v/>
      </c>
      <c r="K1137" t="str">
        <f>IF(FT!B1137&lt;&gt;"",IF(FT!C1137&lt;&gt;"",FT!C1137,F1137/$M$3*$M$4),"")</f>
        <v/>
      </c>
      <c r="Y1137" s="75" t="str">
        <f t="shared" si="74"/>
        <v/>
      </c>
    </row>
    <row r="1138" spans="6:25">
      <c r="F1138">
        <f t="shared" si="75"/>
        <v>1136</v>
      </c>
      <c r="G1138" s="50" t="str">
        <f>IF(FT!A1138&lt;&gt;"",FT!A1138*10,"")</f>
        <v/>
      </c>
      <c r="H1138" s="50" t="str">
        <f>IF(FT!B1138&lt;&gt;"",FT!B1138*100,"")</f>
        <v/>
      </c>
      <c r="I1138" s="50" t="str">
        <f t="shared" si="73"/>
        <v/>
      </c>
      <c r="J1138" t="str">
        <f>IF(FT!B1138&lt;&gt;"",FT!E1138,"")</f>
        <v/>
      </c>
      <c r="K1138" t="str">
        <f>IF(FT!B1138&lt;&gt;"",IF(FT!C1138&lt;&gt;"",FT!C1138,F1138/$M$3*$M$4),"")</f>
        <v/>
      </c>
      <c r="Y1138" s="75" t="str">
        <f t="shared" si="74"/>
        <v/>
      </c>
    </row>
    <row r="1139" spans="6:25">
      <c r="F1139">
        <f t="shared" si="75"/>
        <v>1137</v>
      </c>
      <c r="G1139" s="50" t="str">
        <f>IF(FT!A1139&lt;&gt;"",FT!A1139*10,"")</f>
        <v/>
      </c>
      <c r="H1139" s="50" t="str">
        <f>IF(FT!B1139&lt;&gt;"",FT!B1139*100,"")</f>
        <v/>
      </c>
      <c r="I1139" s="50" t="str">
        <f t="shared" si="73"/>
        <v/>
      </c>
      <c r="J1139" t="str">
        <f>IF(FT!B1139&lt;&gt;"",FT!E1139,"")</f>
        <v/>
      </c>
      <c r="K1139" t="str">
        <f>IF(FT!B1139&lt;&gt;"",IF(FT!C1139&lt;&gt;"",FT!C1139,F1139/$M$3*$M$4),"")</f>
        <v/>
      </c>
      <c r="Y1139" s="75" t="str">
        <f t="shared" si="74"/>
        <v/>
      </c>
    </row>
    <row r="1140" spans="6:25">
      <c r="F1140">
        <f t="shared" si="75"/>
        <v>1138</v>
      </c>
      <c r="G1140" s="50" t="str">
        <f>IF(FT!A1140&lt;&gt;"",FT!A1140*10,"")</f>
        <v/>
      </c>
      <c r="H1140" s="50" t="str">
        <f>IF(FT!B1140&lt;&gt;"",FT!B1140*100,"")</f>
        <v/>
      </c>
      <c r="I1140" s="50" t="str">
        <f t="shared" si="73"/>
        <v/>
      </c>
      <c r="J1140" t="str">
        <f>IF(FT!B1140&lt;&gt;"",FT!E1140,"")</f>
        <v/>
      </c>
      <c r="K1140" t="str">
        <f>IF(FT!B1140&lt;&gt;"",IF(FT!C1140&lt;&gt;"",FT!C1140,F1140/$M$3*$M$4),"")</f>
        <v/>
      </c>
      <c r="Y1140" s="75" t="str">
        <f t="shared" si="74"/>
        <v/>
      </c>
    </row>
    <row r="1141" spans="6:25">
      <c r="F1141">
        <f t="shared" si="75"/>
        <v>1139</v>
      </c>
      <c r="G1141" s="50" t="str">
        <f>IF(FT!A1141&lt;&gt;"",FT!A1141*10,"")</f>
        <v/>
      </c>
      <c r="H1141" s="50" t="str">
        <f>IF(FT!B1141&lt;&gt;"",FT!B1141*100,"")</f>
        <v/>
      </c>
      <c r="I1141" s="50" t="str">
        <f t="shared" si="73"/>
        <v/>
      </c>
      <c r="J1141" t="str">
        <f>IF(FT!B1141&lt;&gt;"",FT!E1141,"")</f>
        <v/>
      </c>
      <c r="K1141" t="str">
        <f>IF(FT!B1141&lt;&gt;"",IF(FT!C1141&lt;&gt;"",FT!C1141,F1141/$M$3*$M$4),"")</f>
        <v/>
      </c>
      <c r="Y1141" s="75" t="str">
        <f t="shared" si="74"/>
        <v/>
      </c>
    </row>
    <row r="1142" spans="6:25">
      <c r="F1142">
        <f t="shared" si="75"/>
        <v>1140</v>
      </c>
      <c r="G1142" s="50" t="str">
        <f>IF(FT!A1142&lt;&gt;"",FT!A1142*10,"")</f>
        <v/>
      </c>
      <c r="H1142" s="50" t="str">
        <f>IF(FT!B1142&lt;&gt;"",FT!B1142*100,"")</f>
        <v/>
      </c>
      <c r="I1142" s="50" t="str">
        <f t="shared" si="73"/>
        <v/>
      </c>
      <c r="J1142" t="str">
        <f>IF(FT!B1142&lt;&gt;"",FT!E1142,"")</f>
        <v/>
      </c>
      <c r="K1142" t="str">
        <f>IF(FT!B1142&lt;&gt;"",IF(FT!C1142&lt;&gt;"",FT!C1142,F1142/$M$3*$M$4),"")</f>
        <v/>
      </c>
      <c r="Y1142" s="75" t="str">
        <f t="shared" si="74"/>
        <v/>
      </c>
    </row>
    <row r="1143" spans="6:25">
      <c r="F1143">
        <f t="shared" si="75"/>
        <v>1141</v>
      </c>
      <c r="G1143" s="50" t="str">
        <f>IF(FT!A1143&lt;&gt;"",FT!A1143*10,"")</f>
        <v/>
      </c>
      <c r="H1143" s="50" t="str">
        <f>IF(FT!B1143&lt;&gt;"",FT!B1143*100,"")</f>
        <v/>
      </c>
      <c r="I1143" s="50" t="str">
        <f t="shared" si="73"/>
        <v/>
      </c>
      <c r="J1143" t="str">
        <f>IF(FT!B1143&lt;&gt;"",FT!E1143,"")</f>
        <v/>
      </c>
      <c r="K1143" t="str">
        <f>IF(FT!B1143&lt;&gt;"",IF(FT!C1143&lt;&gt;"",FT!C1143,F1143/$M$3*$M$4),"")</f>
        <v/>
      </c>
      <c r="Y1143" s="75" t="str">
        <f t="shared" si="74"/>
        <v/>
      </c>
    </row>
    <row r="1144" spans="6:25">
      <c r="F1144">
        <f t="shared" si="75"/>
        <v>1142</v>
      </c>
      <c r="G1144" s="50" t="str">
        <f>IF(FT!A1144&lt;&gt;"",FT!A1144*10,"")</f>
        <v/>
      </c>
      <c r="H1144" s="50" t="str">
        <f>IF(FT!B1144&lt;&gt;"",FT!B1144*100,"")</f>
        <v/>
      </c>
      <c r="I1144" s="50" t="str">
        <f t="shared" si="73"/>
        <v/>
      </c>
      <c r="J1144" t="str">
        <f>IF(FT!B1144&lt;&gt;"",FT!E1144,"")</f>
        <v/>
      </c>
      <c r="K1144" t="str">
        <f>IF(FT!B1144&lt;&gt;"",IF(FT!C1144&lt;&gt;"",FT!C1144,F1144/$M$3*$M$4),"")</f>
        <v/>
      </c>
      <c r="Y1144" s="75" t="str">
        <f t="shared" si="74"/>
        <v/>
      </c>
    </row>
    <row r="1145" spans="6:25">
      <c r="F1145">
        <f t="shared" si="75"/>
        <v>1143</v>
      </c>
      <c r="G1145" s="50" t="str">
        <f>IF(FT!A1145&lt;&gt;"",FT!A1145*10,"")</f>
        <v/>
      </c>
      <c r="H1145" s="50" t="str">
        <f>IF(FT!B1145&lt;&gt;"",FT!B1145*100,"")</f>
        <v/>
      </c>
      <c r="I1145" s="50" t="str">
        <f t="shared" si="73"/>
        <v/>
      </c>
      <c r="J1145" t="str">
        <f>IF(FT!B1145&lt;&gt;"",FT!E1145,"")</f>
        <v/>
      </c>
      <c r="K1145" t="str">
        <f>IF(FT!B1145&lt;&gt;"",IF(FT!C1145&lt;&gt;"",FT!C1145,F1145/$M$3*$M$4),"")</f>
        <v/>
      </c>
      <c r="Y1145" s="75" t="str">
        <f t="shared" si="74"/>
        <v/>
      </c>
    </row>
    <row r="1146" spans="6:25">
      <c r="F1146">
        <f t="shared" si="75"/>
        <v>1144</v>
      </c>
      <c r="G1146" s="50" t="str">
        <f>IF(FT!A1146&lt;&gt;"",FT!A1146*10,"")</f>
        <v/>
      </c>
      <c r="H1146" s="50" t="str">
        <f>IF(FT!B1146&lt;&gt;"",FT!B1146*100,"")</f>
        <v/>
      </c>
      <c r="I1146" s="50" t="str">
        <f t="shared" si="73"/>
        <v/>
      </c>
      <c r="J1146" t="str">
        <f>IF(FT!B1146&lt;&gt;"",FT!E1146,"")</f>
        <v/>
      </c>
      <c r="K1146" t="str">
        <f>IF(FT!B1146&lt;&gt;"",IF(FT!C1146&lt;&gt;"",FT!C1146,F1146/$M$3*$M$4),"")</f>
        <v/>
      </c>
      <c r="Y1146" s="75" t="str">
        <f t="shared" si="74"/>
        <v/>
      </c>
    </row>
    <row r="1147" spans="6:25">
      <c r="F1147">
        <f t="shared" si="75"/>
        <v>1145</v>
      </c>
      <c r="G1147" s="50" t="str">
        <f>IF(FT!A1147&lt;&gt;"",FT!A1147*10,"")</f>
        <v/>
      </c>
      <c r="H1147" s="50" t="str">
        <f>IF(FT!B1147&lt;&gt;"",FT!B1147*100,"")</f>
        <v/>
      </c>
      <c r="I1147" s="50" t="str">
        <f t="shared" si="73"/>
        <v/>
      </c>
      <c r="J1147" t="str">
        <f>IF(FT!B1147&lt;&gt;"",FT!E1147,"")</f>
        <v/>
      </c>
      <c r="K1147" t="str">
        <f>IF(FT!B1147&lt;&gt;"",IF(FT!C1147&lt;&gt;"",FT!C1147,F1147/$M$3*$M$4),"")</f>
        <v/>
      </c>
      <c r="Y1147" s="75" t="str">
        <f t="shared" si="74"/>
        <v/>
      </c>
    </row>
    <row r="1148" spans="6:25">
      <c r="F1148">
        <f t="shared" si="75"/>
        <v>1146</v>
      </c>
      <c r="G1148" s="50" t="str">
        <f>IF(FT!A1148&lt;&gt;"",FT!A1148*10,"")</f>
        <v/>
      </c>
      <c r="H1148" s="50" t="str">
        <f>IF(FT!B1148&lt;&gt;"",FT!B1148*100,"")</f>
        <v/>
      </c>
      <c r="I1148" s="50" t="str">
        <f t="shared" si="73"/>
        <v/>
      </c>
      <c r="J1148" t="str">
        <f>IF(FT!B1148&lt;&gt;"",FT!E1148,"")</f>
        <v/>
      </c>
      <c r="K1148" t="str">
        <f>IF(FT!B1148&lt;&gt;"",IF(FT!C1148&lt;&gt;"",FT!C1148,F1148/$M$3*$M$4),"")</f>
        <v/>
      </c>
      <c r="Y1148" s="75" t="str">
        <f t="shared" si="74"/>
        <v/>
      </c>
    </row>
    <row r="1149" spans="6:25">
      <c r="F1149">
        <f t="shared" si="75"/>
        <v>1147</v>
      </c>
      <c r="G1149" s="50" t="str">
        <f>IF(FT!A1149&lt;&gt;"",FT!A1149*10,"")</f>
        <v/>
      </c>
      <c r="H1149" s="50" t="str">
        <f>IF(FT!B1149&lt;&gt;"",FT!B1149*100,"")</f>
        <v/>
      </c>
      <c r="I1149" s="50" t="str">
        <f t="shared" si="73"/>
        <v/>
      </c>
      <c r="J1149" t="str">
        <f>IF(FT!B1149&lt;&gt;"",FT!E1149,"")</f>
        <v/>
      </c>
      <c r="K1149" t="str">
        <f>IF(FT!B1149&lt;&gt;"",IF(FT!C1149&lt;&gt;"",FT!C1149,F1149/$M$3*$M$4),"")</f>
        <v/>
      </c>
      <c r="Y1149" s="75" t="str">
        <f t="shared" si="74"/>
        <v/>
      </c>
    </row>
    <row r="1150" spans="6:25">
      <c r="F1150">
        <f t="shared" si="75"/>
        <v>1148</v>
      </c>
      <c r="G1150" s="50" t="str">
        <f>IF(FT!A1150&lt;&gt;"",FT!A1150*10,"")</f>
        <v/>
      </c>
      <c r="H1150" s="50" t="str">
        <f>IF(FT!B1150&lt;&gt;"",FT!B1150*100,"")</f>
        <v/>
      </c>
      <c r="I1150" s="50" t="str">
        <f t="shared" si="73"/>
        <v/>
      </c>
      <c r="J1150" t="str">
        <f>IF(FT!B1150&lt;&gt;"",FT!E1150,"")</f>
        <v/>
      </c>
      <c r="K1150" t="str">
        <f>IF(FT!B1150&lt;&gt;"",IF(FT!C1150&lt;&gt;"",FT!C1150,F1150/$M$3*$M$4),"")</f>
        <v/>
      </c>
      <c r="Y1150" s="75" t="str">
        <f t="shared" si="74"/>
        <v/>
      </c>
    </row>
    <row r="1151" spans="6:25">
      <c r="F1151">
        <f t="shared" si="75"/>
        <v>1149</v>
      </c>
      <c r="G1151" s="50" t="str">
        <f>IF(FT!A1151&lt;&gt;"",FT!A1151*10,"")</f>
        <v/>
      </c>
      <c r="H1151" s="50" t="str">
        <f>IF(FT!B1151&lt;&gt;"",FT!B1151*100,"")</f>
        <v/>
      </c>
      <c r="I1151" s="50" t="str">
        <f t="shared" si="73"/>
        <v/>
      </c>
      <c r="J1151" t="str">
        <f>IF(FT!B1151&lt;&gt;"",FT!E1151,"")</f>
        <v/>
      </c>
      <c r="K1151" t="str">
        <f>IF(FT!B1151&lt;&gt;"",IF(FT!C1151&lt;&gt;"",FT!C1151,F1151/$M$3*$M$4),"")</f>
        <v/>
      </c>
      <c r="Y1151" s="75" t="str">
        <f t="shared" si="74"/>
        <v/>
      </c>
    </row>
    <row r="1152" spans="6:25">
      <c r="F1152">
        <f t="shared" si="75"/>
        <v>1150</v>
      </c>
      <c r="G1152" s="50" t="str">
        <f>IF(FT!A1152&lt;&gt;"",FT!A1152*10,"")</f>
        <v/>
      </c>
      <c r="H1152" s="50" t="str">
        <f>IF(FT!B1152&lt;&gt;"",FT!B1152*100,"")</f>
        <v/>
      </c>
      <c r="I1152" s="50" t="str">
        <f t="shared" si="73"/>
        <v/>
      </c>
      <c r="J1152" t="str">
        <f>IF(FT!B1152&lt;&gt;"",FT!E1152,"")</f>
        <v/>
      </c>
      <c r="K1152" t="str">
        <f>IF(FT!B1152&lt;&gt;"",IF(FT!C1152&lt;&gt;"",FT!C1152,F1152/$M$3*$M$4),"")</f>
        <v/>
      </c>
      <c r="Y1152" s="75" t="str">
        <f t="shared" si="74"/>
        <v/>
      </c>
    </row>
    <row r="1153" spans="6:25">
      <c r="F1153">
        <f t="shared" si="75"/>
        <v>1151</v>
      </c>
      <c r="G1153" s="50" t="str">
        <f>IF(FT!A1153&lt;&gt;"",FT!A1153*10,"")</f>
        <v/>
      </c>
      <c r="H1153" s="50" t="str">
        <f>IF(FT!B1153&lt;&gt;"",FT!B1153*100,"")</f>
        <v/>
      </c>
      <c r="I1153" s="50" t="str">
        <f t="shared" si="73"/>
        <v/>
      </c>
      <c r="J1153" t="str">
        <f>IF(FT!B1153&lt;&gt;"",FT!E1153,"")</f>
        <v/>
      </c>
      <c r="K1153" t="str">
        <f>IF(FT!B1153&lt;&gt;"",IF(FT!C1153&lt;&gt;"",FT!C1153,F1153/$M$3*$M$4),"")</f>
        <v/>
      </c>
      <c r="Y1153" s="75" t="str">
        <f t="shared" si="74"/>
        <v/>
      </c>
    </row>
    <row r="1154" spans="6:25">
      <c r="F1154">
        <f t="shared" si="75"/>
        <v>1152</v>
      </c>
      <c r="G1154" s="50" t="str">
        <f>IF(FT!A1154&lt;&gt;"",FT!A1154*10,"")</f>
        <v/>
      </c>
      <c r="H1154" s="50" t="str">
        <f>IF(FT!B1154&lt;&gt;"",FT!B1154*100,"")</f>
        <v/>
      </c>
      <c r="I1154" s="50" t="str">
        <f t="shared" si="73"/>
        <v/>
      </c>
      <c r="J1154" t="str">
        <f>IF(FT!B1154&lt;&gt;"",FT!E1154,"")</f>
        <v/>
      </c>
      <c r="K1154" t="str">
        <f>IF(FT!B1154&lt;&gt;"",IF(FT!C1154&lt;&gt;"",FT!C1154,F1154/$M$3*$M$4),"")</f>
        <v/>
      </c>
      <c r="Y1154" s="75" t="str">
        <f t="shared" si="74"/>
        <v/>
      </c>
    </row>
    <row r="1155" spans="6:25">
      <c r="F1155">
        <f t="shared" si="75"/>
        <v>1153</v>
      </c>
      <c r="G1155" s="50" t="str">
        <f>IF(FT!A1155&lt;&gt;"",FT!A1155*10,"")</f>
        <v/>
      </c>
      <c r="H1155" s="50" t="str">
        <f>IF(FT!B1155&lt;&gt;"",FT!B1155*100,"")</f>
        <v/>
      </c>
      <c r="I1155" s="50" t="str">
        <f t="shared" ref="I1155:I1218" si="76">(IF(G1155&lt;&gt;"",1,""))</f>
        <v/>
      </c>
      <c r="J1155" t="str">
        <f>IF(FT!B1155&lt;&gt;"",FT!E1155,"")</f>
        <v/>
      </c>
      <c r="K1155" t="str">
        <f>IF(FT!B1155&lt;&gt;"",IF(FT!C1155&lt;&gt;"",FT!C1155,F1155/$M$3*$M$4),"")</f>
        <v/>
      </c>
      <c r="Y1155" s="75" t="str">
        <f t="shared" ref="Y1155:Y1218" si="77">IF(I1155=1,H1155/G1155,"")</f>
        <v/>
      </c>
    </row>
    <row r="1156" spans="6:25">
      <c r="F1156">
        <f t="shared" ref="F1156:F1219" si="78">F1155+1</f>
        <v>1154</v>
      </c>
      <c r="G1156" s="50" t="str">
        <f>IF(FT!A1156&lt;&gt;"",FT!A1156*10,"")</f>
        <v/>
      </c>
      <c r="H1156" s="50" t="str">
        <f>IF(FT!B1156&lt;&gt;"",FT!B1156*100,"")</f>
        <v/>
      </c>
      <c r="I1156" s="50" t="str">
        <f t="shared" si="76"/>
        <v/>
      </c>
      <c r="J1156" t="str">
        <f>IF(FT!B1156&lt;&gt;"",FT!E1156,"")</f>
        <v/>
      </c>
      <c r="K1156" t="str">
        <f>IF(FT!B1156&lt;&gt;"",IF(FT!C1156&lt;&gt;"",FT!C1156,F1156/$M$3*$M$4),"")</f>
        <v/>
      </c>
      <c r="Y1156" s="75" t="str">
        <f t="shared" si="77"/>
        <v/>
      </c>
    </row>
    <row r="1157" spans="6:25">
      <c r="F1157">
        <f t="shared" si="78"/>
        <v>1155</v>
      </c>
      <c r="G1157" s="50" t="str">
        <f>IF(FT!A1157&lt;&gt;"",FT!A1157*10,"")</f>
        <v/>
      </c>
      <c r="H1157" s="50" t="str">
        <f>IF(FT!B1157&lt;&gt;"",FT!B1157*100,"")</f>
        <v/>
      </c>
      <c r="I1157" s="50" t="str">
        <f t="shared" si="76"/>
        <v/>
      </c>
      <c r="J1157" t="str">
        <f>IF(FT!B1157&lt;&gt;"",FT!E1157,"")</f>
        <v/>
      </c>
      <c r="K1157" t="str">
        <f>IF(FT!B1157&lt;&gt;"",IF(FT!C1157&lt;&gt;"",FT!C1157,F1157/$M$3*$M$4),"")</f>
        <v/>
      </c>
      <c r="Y1157" s="75" t="str">
        <f t="shared" si="77"/>
        <v/>
      </c>
    </row>
    <row r="1158" spans="6:25">
      <c r="F1158">
        <f t="shared" si="78"/>
        <v>1156</v>
      </c>
      <c r="G1158" s="50" t="str">
        <f>IF(FT!A1158&lt;&gt;"",FT!A1158*10,"")</f>
        <v/>
      </c>
      <c r="H1158" s="50" t="str">
        <f>IF(FT!B1158&lt;&gt;"",FT!B1158*100,"")</f>
        <v/>
      </c>
      <c r="I1158" s="50" t="str">
        <f t="shared" si="76"/>
        <v/>
      </c>
      <c r="J1158" t="str">
        <f>IF(FT!B1158&lt;&gt;"",FT!E1158,"")</f>
        <v/>
      </c>
      <c r="K1158" t="str">
        <f>IF(FT!B1158&lt;&gt;"",IF(FT!C1158&lt;&gt;"",FT!C1158,F1158/$M$3*$M$4),"")</f>
        <v/>
      </c>
      <c r="Y1158" s="75" t="str">
        <f t="shared" si="77"/>
        <v/>
      </c>
    </row>
    <row r="1159" spans="6:25">
      <c r="F1159">
        <f t="shared" si="78"/>
        <v>1157</v>
      </c>
      <c r="G1159" s="50" t="str">
        <f>IF(FT!A1159&lt;&gt;"",FT!A1159*10,"")</f>
        <v/>
      </c>
      <c r="H1159" s="50" t="str">
        <f>IF(FT!B1159&lt;&gt;"",FT!B1159*100,"")</f>
        <v/>
      </c>
      <c r="I1159" s="50" t="str">
        <f t="shared" si="76"/>
        <v/>
      </c>
      <c r="J1159" t="str">
        <f>IF(FT!B1159&lt;&gt;"",FT!E1159,"")</f>
        <v/>
      </c>
      <c r="K1159" t="str">
        <f>IF(FT!B1159&lt;&gt;"",IF(FT!C1159&lt;&gt;"",FT!C1159,F1159/$M$3*$M$4),"")</f>
        <v/>
      </c>
      <c r="Y1159" s="75" t="str">
        <f t="shared" si="77"/>
        <v/>
      </c>
    </row>
    <row r="1160" spans="6:25">
      <c r="F1160">
        <f t="shared" si="78"/>
        <v>1158</v>
      </c>
      <c r="G1160" s="50" t="str">
        <f>IF(FT!A1160&lt;&gt;"",FT!A1160*10,"")</f>
        <v/>
      </c>
      <c r="H1160" s="50" t="str">
        <f>IF(FT!B1160&lt;&gt;"",FT!B1160*100,"")</f>
        <v/>
      </c>
      <c r="I1160" s="50" t="str">
        <f t="shared" si="76"/>
        <v/>
      </c>
      <c r="J1160" t="str">
        <f>IF(FT!B1160&lt;&gt;"",FT!E1160,"")</f>
        <v/>
      </c>
      <c r="K1160" t="str">
        <f>IF(FT!B1160&lt;&gt;"",IF(FT!C1160&lt;&gt;"",FT!C1160,F1160/$M$3*$M$4),"")</f>
        <v/>
      </c>
      <c r="Y1160" s="75" t="str">
        <f t="shared" si="77"/>
        <v/>
      </c>
    </row>
    <row r="1161" spans="6:25">
      <c r="F1161">
        <f t="shared" si="78"/>
        <v>1159</v>
      </c>
      <c r="G1161" s="50" t="str">
        <f>IF(FT!A1161&lt;&gt;"",FT!A1161*10,"")</f>
        <v/>
      </c>
      <c r="H1161" s="50" t="str">
        <f>IF(FT!B1161&lt;&gt;"",FT!B1161*100,"")</f>
        <v/>
      </c>
      <c r="I1161" s="50" t="str">
        <f t="shared" si="76"/>
        <v/>
      </c>
      <c r="J1161" t="str">
        <f>IF(FT!B1161&lt;&gt;"",FT!E1161,"")</f>
        <v/>
      </c>
      <c r="K1161" t="str">
        <f>IF(FT!B1161&lt;&gt;"",IF(FT!C1161&lt;&gt;"",FT!C1161,F1161/$M$3*$M$4),"")</f>
        <v/>
      </c>
      <c r="Y1161" s="75" t="str">
        <f t="shared" si="77"/>
        <v/>
      </c>
    </row>
    <row r="1162" spans="6:25">
      <c r="F1162">
        <f t="shared" si="78"/>
        <v>1160</v>
      </c>
      <c r="G1162" s="50" t="str">
        <f>IF(FT!A1162&lt;&gt;"",FT!A1162*10,"")</f>
        <v/>
      </c>
      <c r="H1162" s="50" t="str">
        <f>IF(FT!B1162&lt;&gt;"",FT!B1162*100,"")</f>
        <v/>
      </c>
      <c r="I1162" s="50" t="str">
        <f t="shared" si="76"/>
        <v/>
      </c>
      <c r="J1162" t="str">
        <f>IF(FT!B1162&lt;&gt;"",FT!E1162,"")</f>
        <v/>
      </c>
      <c r="K1162" t="str">
        <f>IF(FT!B1162&lt;&gt;"",IF(FT!C1162&lt;&gt;"",FT!C1162,F1162/$M$3*$M$4),"")</f>
        <v/>
      </c>
      <c r="Y1162" s="75" t="str">
        <f t="shared" si="77"/>
        <v/>
      </c>
    </row>
    <row r="1163" spans="6:25">
      <c r="F1163">
        <f t="shared" si="78"/>
        <v>1161</v>
      </c>
      <c r="G1163" s="50" t="str">
        <f>IF(FT!A1163&lt;&gt;"",FT!A1163*10,"")</f>
        <v/>
      </c>
      <c r="H1163" s="50" t="str">
        <f>IF(FT!B1163&lt;&gt;"",FT!B1163*100,"")</f>
        <v/>
      </c>
      <c r="I1163" s="50" t="str">
        <f t="shared" si="76"/>
        <v/>
      </c>
      <c r="J1163" t="str">
        <f>IF(FT!B1163&lt;&gt;"",FT!E1163,"")</f>
        <v/>
      </c>
      <c r="K1163" t="str">
        <f>IF(FT!B1163&lt;&gt;"",IF(FT!C1163&lt;&gt;"",FT!C1163,F1163/$M$3*$M$4),"")</f>
        <v/>
      </c>
      <c r="Y1163" s="75" t="str">
        <f t="shared" si="77"/>
        <v/>
      </c>
    </row>
    <row r="1164" spans="6:25">
      <c r="F1164">
        <f t="shared" si="78"/>
        <v>1162</v>
      </c>
      <c r="G1164" s="50" t="str">
        <f>IF(FT!A1164&lt;&gt;"",FT!A1164*10,"")</f>
        <v/>
      </c>
      <c r="H1164" s="50" t="str">
        <f>IF(FT!B1164&lt;&gt;"",FT!B1164*100,"")</f>
        <v/>
      </c>
      <c r="I1164" s="50" t="str">
        <f t="shared" si="76"/>
        <v/>
      </c>
      <c r="J1164" t="str">
        <f>IF(FT!B1164&lt;&gt;"",FT!E1164,"")</f>
        <v/>
      </c>
      <c r="K1164" t="str">
        <f>IF(FT!B1164&lt;&gt;"",IF(FT!C1164&lt;&gt;"",FT!C1164,F1164/$M$3*$M$4),"")</f>
        <v/>
      </c>
      <c r="Y1164" s="75" t="str">
        <f t="shared" si="77"/>
        <v/>
      </c>
    </row>
    <row r="1165" spans="6:25">
      <c r="F1165">
        <f t="shared" si="78"/>
        <v>1163</v>
      </c>
      <c r="G1165" s="50" t="str">
        <f>IF(FT!A1165&lt;&gt;"",FT!A1165*10,"")</f>
        <v/>
      </c>
      <c r="H1165" s="50" t="str">
        <f>IF(FT!B1165&lt;&gt;"",FT!B1165*100,"")</f>
        <v/>
      </c>
      <c r="I1165" s="50" t="str">
        <f t="shared" si="76"/>
        <v/>
      </c>
      <c r="J1165" t="str">
        <f>IF(FT!B1165&lt;&gt;"",FT!E1165,"")</f>
        <v/>
      </c>
      <c r="K1165" t="str">
        <f>IF(FT!B1165&lt;&gt;"",IF(FT!C1165&lt;&gt;"",FT!C1165,F1165/$M$3*$M$4),"")</f>
        <v/>
      </c>
      <c r="Y1165" s="75" t="str">
        <f t="shared" si="77"/>
        <v/>
      </c>
    </row>
    <row r="1166" spans="6:25">
      <c r="F1166">
        <f t="shared" si="78"/>
        <v>1164</v>
      </c>
      <c r="G1166" s="50" t="str">
        <f>IF(FT!A1166&lt;&gt;"",FT!A1166*10,"")</f>
        <v/>
      </c>
      <c r="H1166" s="50" t="str">
        <f>IF(FT!B1166&lt;&gt;"",FT!B1166*100,"")</f>
        <v/>
      </c>
      <c r="I1166" s="50" t="str">
        <f t="shared" si="76"/>
        <v/>
      </c>
      <c r="J1166" t="str">
        <f>IF(FT!B1166&lt;&gt;"",FT!E1166,"")</f>
        <v/>
      </c>
      <c r="K1166" t="str">
        <f>IF(FT!B1166&lt;&gt;"",IF(FT!C1166&lt;&gt;"",FT!C1166,F1166/$M$3*$M$4),"")</f>
        <v/>
      </c>
      <c r="Y1166" s="75" t="str">
        <f t="shared" si="77"/>
        <v/>
      </c>
    </row>
    <row r="1167" spans="6:25">
      <c r="F1167">
        <f t="shared" si="78"/>
        <v>1165</v>
      </c>
      <c r="G1167" s="50" t="str">
        <f>IF(FT!A1167&lt;&gt;"",FT!A1167*10,"")</f>
        <v/>
      </c>
      <c r="H1167" s="50" t="str">
        <f>IF(FT!B1167&lt;&gt;"",FT!B1167*100,"")</f>
        <v/>
      </c>
      <c r="I1167" s="50" t="str">
        <f t="shared" si="76"/>
        <v/>
      </c>
      <c r="J1167" t="str">
        <f>IF(FT!B1167&lt;&gt;"",FT!E1167,"")</f>
        <v/>
      </c>
      <c r="K1167" t="str">
        <f>IF(FT!B1167&lt;&gt;"",IF(FT!C1167&lt;&gt;"",FT!C1167,F1167/$M$3*$M$4),"")</f>
        <v/>
      </c>
      <c r="Y1167" s="75" t="str">
        <f t="shared" si="77"/>
        <v/>
      </c>
    </row>
    <row r="1168" spans="6:25">
      <c r="F1168">
        <f t="shared" si="78"/>
        <v>1166</v>
      </c>
      <c r="G1168" s="50" t="str">
        <f>IF(FT!A1168&lt;&gt;"",FT!A1168*10,"")</f>
        <v/>
      </c>
      <c r="H1168" s="50" t="str">
        <f>IF(FT!B1168&lt;&gt;"",FT!B1168*100,"")</f>
        <v/>
      </c>
      <c r="I1168" s="50" t="str">
        <f t="shared" si="76"/>
        <v/>
      </c>
      <c r="J1168" t="str">
        <f>IF(FT!B1168&lt;&gt;"",FT!E1168,"")</f>
        <v/>
      </c>
      <c r="K1168" t="str">
        <f>IF(FT!B1168&lt;&gt;"",IF(FT!C1168&lt;&gt;"",FT!C1168,F1168/$M$3*$M$4),"")</f>
        <v/>
      </c>
      <c r="Y1168" s="75" t="str">
        <f t="shared" si="77"/>
        <v/>
      </c>
    </row>
    <row r="1169" spans="6:25">
      <c r="F1169">
        <f t="shared" si="78"/>
        <v>1167</v>
      </c>
      <c r="G1169" s="50" t="str">
        <f>IF(FT!A1169&lt;&gt;"",FT!A1169*10,"")</f>
        <v/>
      </c>
      <c r="H1169" s="50" t="str">
        <f>IF(FT!B1169&lt;&gt;"",FT!B1169*100,"")</f>
        <v/>
      </c>
      <c r="I1169" s="50" t="str">
        <f t="shared" si="76"/>
        <v/>
      </c>
      <c r="J1169" t="str">
        <f>IF(FT!B1169&lt;&gt;"",FT!E1169,"")</f>
        <v/>
      </c>
      <c r="K1169" t="str">
        <f>IF(FT!B1169&lt;&gt;"",IF(FT!C1169&lt;&gt;"",FT!C1169,F1169/$M$3*$M$4),"")</f>
        <v/>
      </c>
      <c r="Y1169" s="75" t="str">
        <f t="shared" si="77"/>
        <v/>
      </c>
    </row>
    <row r="1170" spans="6:25">
      <c r="F1170">
        <f t="shared" si="78"/>
        <v>1168</v>
      </c>
      <c r="G1170" s="50" t="str">
        <f>IF(FT!A1170&lt;&gt;"",FT!A1170*10,"")</f>
        <v/>
      </c>
      <c r="H1170" s="50" t="str">
        <f>IF(FT!B1170&lt;&gt;"",FT!B1170*100,"")</f>
        <v/>
      </c>
      <c r="I1170" s="50" t="str">
        <f t="shared" si="76"/>
        <v/>
      </c>
      <c r="J1170" t="str">
        <f>IF(FT!B1170&lt;&gt;"",FT!E1170,"")</f>
        <v/>
      </c>
      <c r="K1170" t="str">
        <f>IF(FT!B1170&lt;&gt;"",IF(FT!C1170&lt;&gt;"",FT!C1170,F1170/$M$3*$M$4),"")</f>
        <v/>
      </c>
      <c r="Y1170" s="75" t="str">
        <f t="shared" si="77"/>
        <v/>
      </c>
    </row>
    <row r="1171" spans="6:25">
      <c r="F1171">
        <f t="shared" si="78"/>
        <v>1169</v>
      </c>
      <c r="G1171" s="50" t="str">
        <f>IF(FT!A1171&lt;&gt;"",FT!A1171*10,"")</f>
        <v/>
      </c>
      <c r="H1171" s="50" t="str">
        <f>IF(FT!B1171&lt;&gt;"",FT!B1171*100,"")</f>
        <v/>
      </c>
      <c r="I1171" s="50" t="str">
        <f t="shared" si="76"/>
        <v/>
      </c>
      <c r="J1171" t="str">
        <f>IF(FT!B1171&lt;&gt;"",FT!E1171,"")</f>
        <v/>
      </c>
      <c r="K1171" t="str">
        <f>IF(FT!B1171&lt;&gt;"",IF(FT!C1171&lt;&gt;"",FT!C1171,F1171/$M$3*$M$4),"")</f>
        <v/>
      </c>
      <c r="Y1171" s="75" t="str">
        <f t="shared" si="77"/>
        <v/>
      </c>
    </row>
    <row r="1172" spans="6:25">
      <c r="F1172">
        <f t="shared" si="78"/>
        <v>1170</v>
      </c>
      <c r="G1172" s="50" t="str">
        <f>IF(FT!A1172&lt;&gt;"",FT!A1172*10,"")</f>
        <v/>
      </c>
      <c r="H1172" s="50" t="str">
        <f>IF(FT!B1172&lt;&gt;"",FT!B1172*100,"")</f>
        <v/>
      </c>
      <c r="I1172" s="50" t="str">
        <f t="shared" si="76"/>
        <v/>
      </c>
      <c r="J1172" t="str">
        <f>IF(FT!B1172&lt;&gt;"",FT!E1172,"")</f>
        <v/>
      </c>
      <c r="K1172" t="str">
        <f>IF(FT!B1172&lt;&gt;"",IF(FT!C1172&lt;&gt;"",FT!C1172,F1172/$M$3*$M$4),"")</f>
        <v/>
      </c>
      <c r="Y1172" s="75" t="str">
        <f t="shared" si="77"/>
        <v/>
      </c>
    </row>
    <row r="1173" spans="6:25">
      <c r="F1173">
        <f t="shared" si="78"/>
        <v>1171</v>
      </c>
      <c r="G1173" s="50" t="str">
        <f>IF(FT!A1173&lt;&gt;"",FT!A1173*10,"")</f>
        <v/>
      </c>
      <c r="H1173" s="50" t="str">
        <f>IF(FT!B1173&lt;&gt;"",FT!B1173*100,"")</f>
        <v/>
      </c>
      <c r="I1173" s="50" t="str">
        <f t="shared" si="76"/>
        <v/>
      </c>
      <c r="J1173" t="str">
        <f>IF(FT!B1173&lt;&gt;"",FT!E1173,"")</f>
        <v/>
      </c>
      <c r="K1173" t="str">
        <f>IF(FT!B1173&lt;&gt;"",IF(FT!C1173&lt;&gt;"",FT!C1173,F1173/$M$3*$M$4),"")</f>
        <v/>
      </c>
      <c r="Y1173" s="75" t="str">
        <f t="shared" si="77"/>
        <v/>
      </c>
    </row>
    <row r="1174" spans="6:25">
      <c r="F1174">
        <f t="shared" si="78"/>
        <v>1172</v>
      </c>
      <c r="G1174" s="50" t="str">
        <f>IF(FT!A1174&lt;&gt;"",FT!A1174*10,"")</f>
        <v/>
      </c>
      <c r="H1174" s="50" t="str">
        <f>IF(FT!B1174&lt;&gt;"",FT!B1174*100,"")</f>
        <v/>
      </c>
      <c r="I1174" s="50" t="str">
        <f t="shared" si="76"/>
        <v/>
      </c>
      <c r="J1174" t="str">
        <f>IF(FT!B1174&lt;&gt;"",FT!E1174,"")</f>
        <v/>
      </c>
      <c r="K1174" t="str">
        <f>IF(FT!B1174&lt;&gt;"",IF(FT!C1174&lt;&gt;"",FT!C1174,F1174/$M$3*$M$4),"")</f>
        <v/>
      </c>
      <c r="Y1174" s="75" t="str">
        <f t="shared" si="77"/>
        <v/>
      </c>
    </row>
    <row r="1175" spans="6:25">
      <c r="F1175">
        <f t="shared" si="78"/>
        <v>1173</v>
      </c>
      <c r="G1175" s="50" t="str">
        <f>IF(FT!A1175&lt;&gt;"",FT!A1175*10,"")</f>
        <v/>
      </c>
      <c r="H1175" s="50" t="str">
        <f>IF(FT!B1175&lt;&gt;"",FT!B1175*100,"")</f>
        <v/>
      </c>
      <c r="I1175" s="50" t="str">
        <f t="shared" si="76"/>
        <v/>
      </c>
      <c r="J1175" t="str">
        <f>IF(FT!B1175&lt;&gt;"",FT!E1175,"")</f>
        <v/>
      </c>
      <c r="K1175" t="str">
        <f>IF(FT!B1175&lt;&gt;"",IF(FT!C1175&lt;&gt;"",FT!C1175,F1175/$M$3*$M$4),"")</f>
        <v/>
      </c>
      <c r="Y1175" s="75" t="str">
        <f t="shared" si="77"/>
        <v/>
      </c>
    </row>
    <row r="1176" spans="6:25">
      <c r="F1176">
        <f t="shared" si="78"/>
        <v>1174</v>
      </c>
      <c r="G1176" s="50" t="str">
        <f>IF(FT!A1176&lt;&gt;"",FT!A1176*10,"")</f>
        <v/>
      </c>
      <c r="H1176" s="50" t="str">
        <f>IF(FT!B1176&lt;&gt;"",FT!B1176*100,"")</f>
        <v/>
      </c>
      <c r="I1176" s="50" t="str">
        <f t="shared" si="76"/>
        <v/>
      </c>
      <c r="J1176" t="str">
        <f>IF(FT!B1176&lt;&gt;"",FT!E1176,"")</f>
        <v/>
      </c>
      <c r="K1176" t="str">
        <f>IF(FT!B1176&lt;&gt;"",IF(FT!C1176&lt;&gt;"",FT!C1176,F1176/$M$3*$M$4),"")</f>
        <v/>
      </c>
      <c r="Y1176" s="75" t="str">
        <f t="shared" si="77"/>
        <v/>
      </c>
    </row>
    <row r="1177" spans="6:25">
      <c r="F1177">
        <f t="shared" si="78"/>
        <v>1175</v>
      </c>
      <c r="G1177" s="50" t="str">
        <f>IF(FT!A1177&lt;&gt;"",FT!A1177*10,"")</f>
        <v/>
      </c>
      <c r="H1177" s="50" t="str">
        <f>IF(FT!B1177&lt;&gt;"",FT!B1177*100,"")</f>
        <v/>
      </c>
      <c r="I1177" s="50" t="str">
        <f t="shared" si="76"/>
        <v/>
      </c>
      <c r="J1177" t="str">
        <f>IF(FT!B1177&lt;&gt;"",FT!E1177,"")</f>
        <v/>
      </c>
      <c r="K1177" t="str">
        <f>IF(FT!B1177&lt;&gt;"",IF(FT!C1177&lt;&gt;"",FT!C1177,F1177/$M$3*$M$4),"")</f>
        <v/>
      </c>
      <c r="Y1177" s="75" t="str">
        <f t="shared" si="77"/>
        <v/>
      </c>
    </row>
    <row r="1178" spans="6:25">
      <c r="F1178">
        <f t="shared" si="78"/>
        <v>1176</v>
      </c>
      <c r="G1178" s="50" t="str">
        <f>IF(FT!A1178&lt;&gt;"",FT!A1178*10,"")</f>
        <v/>
      </c>
      <c r="H1178" s="50" t="str">
        <f>IF(FT!B1178&lt;&gt;"",FT!B1178*100,"")</f>
        <v/>
      </c>
      <c r="I1178" s="50" t="str">
        <f t="shared" si="76"/>
        <v/>
      </c>
      <c r="J1178" t="str">
        <f>IF(FT!B1178&lt;&gt;"",FT!E1178,"")</f>
        <v/>
      </c>
      <c r="K1178" t="str">
        <f>IF(FT!B1178&lt;&gt;"",IF(FT!C1178&lt;&gt;"",FT!C1178,F1178/$M$3*$M$4),"")</f>
        <v/>
      </c>
      <c r="Y1178" s="75" t="str">
        <f t="shared" si="77"/>
        <v/>
      </c>
    </row>
    <row r="1179" spans="6:25">
      <c r="F1179">
        <f t="shared" si="78"/>
        <v>1177</v>
      </c>
      <c r="G1179" s="50" t="str">
        <f>IF(FT!A1179&lt;&gt;"",FT!A1179*10,"")</f>
        <v/>
      </c>
      <c r="H1179" s="50" t="str">
        <f>IF(FT!B1179&lt;&gt;"",FT!B1179*100,"")</f>
        <v/>
      </c>
      <c r="I1179" s="50" t="str">
        <f t="shared" si="76"/>
        <v/>
      </c>
      <c r="J1179" t="str">
        <f>IF(FT!B1179&lt;&gt;"",FT!E1179,"")</f>
        <v/>
      </c>
      <c r="K1179" t="str">
        <f>IF(FT!B1179&lt;&gt;"",IF(FT!C1179&lt;&gt;"",FT!C1179,F1179/$M$3*$M$4),"")</f>
        <v/>
      </c>
      <c r="Y1179" s="75" t="str">
        <f t="shared" si="77"/>
        <v/>
      </c>
    </row>
    <row r="1180" spans="6:25">
      <c r="F1180">
        <f t="shared" si="78"/>
        <v>1178</v>
      </c>
      <c r="G1180" s="50" t="str">
        <f>IF(FT!A1180&lt;&gt;"",FT!A1180*10,"")</f>
        <v/>
      </c>
      <c r="H1180" s="50" t="str">
        <f>IF(FT!B1180&lt;&gt;"",FT!B1180*100,"")</f>
        <v/>
      </c>
      <c r="I1180" s="50" t="str">
        <f t="shared" si="76"/>
        <v/>
      </c>
      <c r="J1180" t="str">
        <f>IF(FT!B1180&lt;&gt;"",FT!E1180,"")</f>
        <v/>
      </c>
      <c r="K1180" t="str">
        <f>IF(FT!B1180&lt;&gt;"",IF(FT!C1180&lt;&gt;"",FT!C1180,F1180/$M$3*$M$4),"")</f>
        <v/>
      </c>
      <c r="Y1180" s="75" t="str">
        <f t="shared" si="77"/>
        <v/>
      </c>
    </row>
    <row r="1181" spans="6:25">
      <c r="F1181">
        <f t="shared" si="78"/>
        <v>1179</v>
      </c>
      <c r="G1181" s="50" t="str">
        <f>IF(FT!A1181&lt;&gt;"",FT!A1181*10,"")</f>
        <v/>
      </c>
      <c r="H1181" s="50" t="str">
        <f>IF(FT!B1181&lt;&gt;"",FT!B1181*100,"")</f>
        <v/>
      </c>
      <c r="I1181" s="50" t="str">
        <f t="shared" si="76"/>
        <v/>
      </c>
      <c r="J1181" t="str">
        <f>IF(FT!B1181&lt;&gt;"",FT!E1181,"")</f>
        <v/>
      </c>
      <c r="K1181" t="str">
        <f>IF(FT!B1181&lt;&gt;"",IF(FT!C1181&lt;&gt;"",FT!C1181,F1181/$M$3*$M$4),"")</f>
        <v/>
      </c>
      <c r="Y1181" s="75" t="str">
        <f t="shared" si="77"/>
        <v/>
      </c>
    </row>
    <row r="1182" spans="6:25">
      <c r="F1182">
        <f t="shared" si="78"/>
        <v>1180</v>
      </c>
      <c r="G1182" s="50" t="str">
        <f>IF(FT!A1182&lt;&gt;"",FT!A1182*10,"")</f>
        <v/>
      </c>
      <c r="H1182" s="50" t="str">
        <f>IF(FT!B1182&lt;&gt;"",FT!B1182*100,"")</f>
        <v/>
      </c>
      <c r="I1182" s="50" t="str">
        <f t="shared" si="76"/>
        <v/>
      </c>
      <c r="J1182" t="str">
        <f>IF(FT!B1182&lt;&gt;"",FT!E1182,"")</f>
        <v/>
      </c>
      <c r="K1182" t="str">
        <f>IF(FT!B1182&lt;&gt;"",IF(FT!C1182&lt;&gt;"",FT!C1182,F1182/$M$3*$M$4),"")</f>
        <v/>
      </c>
      <c r="Y1182" s="75" t="str">
        <f t="shared" si="77"/>
        <v/>
      </c>
    </row>
    <row r="1183" spans="6:25">
      <c r="F1183">
        <f t="shared" si="78"/>
        <v>1181</v>
      </c>
      <c r="G1183" s="50" t="str">
        <f>IF(FT!A1183&lt;&gt;"",FT!A1183*10,"")</f>
        <v/>
      </c>
      <c r="H1183" s="50" t="str">
        <f>IF(FT!B1183&lt;&gt;"",FT!B1183*100,"")</f>
        <v/>
      </c>
      <c r="I1183" s="50" t="str">
        <f t="shared" si="76"/>
        <v/>
      </c>
      <c r="J1183" t="str">
        <f>IF(FT!B1183&lt;&gt;"",FT!E1183,"")</f>
        <v/>
      </c>
      <c r="K1183" t="str">
        <f>IF(FT!B1183&lt;&gt;"",IF(FT!C1183&lt;&gt;"",FT!C1183,F1183/$M$3*$M$4),"")</f>
        <v/>
      </c>
      <c r="Y1183" s="75" t="str">
        <f t="shared" si="77"/>
        <v/>
      </c>
    </row>
    <row r="1184" spans="6:25">
      <c r="F1184">
        <f t="shared" si="78"/>
        <v>1182</v>
      </c>
      <c r="G1184" s="50" t="str">
        <f>IF(FT!A1184&lt;&gt;"",FT!A1184*10,"")</f>
        <v/>
      </c>
      <c r="H1184" s="50" t="str">
        <f>IF(FT!B1184&lt;&gt;"",FT!B1184*100,"")</f>
        <v/>
      </c>
      <c r="I1184" s="50" t="str">
        <f t="shared" si="76"/>
        <v/>
      </c>
      <c r="J1184" t="str">
        <f>IF(FT!B1184&lt;&gt;"",FT!E1184,"")</f>
        <v/>
      </c>
      <c r="K1184" t="str">
        <f>IF(FT!B1184&lt;&gt;"",IF(FT!C1184&lt;&gt;"",FT!C1184,F1184/$M$3*$M$4),"")</f>
        <v/>
      </c>
      <c r="Y1184" s="75" t="str">
        <f t="shared" si="77"/>
        <v/>
      </c>
    </row>
    <row r="1185" spans="6:25">
      <c r="F1185">
        <f t="shared" si="78"/>
        <v>1183</v>
      </c>
      <c r="G1185" s="50" t="str">
        <f>IF(FT!A1185&lt;&gt;"",FT!A1185*10,"")</f>
        <v/>
      </c>
      <c r="H1185" s="50" t="str">
        <f>IF(FT!B1185&lt;&gt;"",FT!B1185*100,"")</f>
        <v/>
      </c>
      <c r="I1185" s="50" t="str">
        <f t="shared" si="76"/>
        <v/>
      </c>
      <c r="J1185" t="str">
        <f>IF(FT!B1185&lt;&gt;"",FT!E1185,"")</f>
        <v/>
      </c>
      <c r="K1185" t="str">
        <f>IF(FT!B1185&lt;&gt;"",IF(FT!C1185&lt;&gt;"",FT!C1185,F1185/$M$3*$M$4),"")</f>
        <v/>
      </c>
      <c r="Y1185" s="75" t="str">
        <f t="shared" si="77"/>
        <v/>
      </c>
    </row>
    <row r="1186" spans="6:25">
      <c r="F1186">
        <f t="shared" si="78"/>
        <v>1184</v>
      </c>
      <c r="G1186" s="50" t="str">
        <f>IF(FT!A1186&lt;&gt;"",FT!A1186*10,"")</f>
        <v/>
      </c>
      <c r="H1186" s="50" t="str">
        <f>IF(FT!B1186&lt;&gt;"",FT!B1186*100,"")</f>
        <v/>
      </c>
      <c r="I1186" s="50" t="str">
        <f t="shared" si="76"/>
        <v/>
      </c>
      <c r="J1186" t="str">
        <f>IF(FT!B1186&lt;&gt;"",FT!E1186,"")</f>
        <v/>
      </c>
      <c r="K1186" t="str">
        <f>IF(FT!B1186&lt;&gt;"",IF(FT!C1186&lt;&gt;"",FT!C1186,F1186/$M$3*$M$4),"")</f>
        <v/>
      </c>
      <c r="Y1186" s="75" t="str">
        <f t="shared" si="77"/>
        <v/>
      </c>
    </row>
    <row r="1187" spans="6:25">
      <c r="F1187">
        <f t="shared" si="78"/>
        <v>1185</v>
      </c>
      <c r="G1187" s="50" t="str">
        <f>IF(FT!A1187&lt;&gt;"",FT!A1187*10,"")</f>
        <v/>
      </c>
      <c r="H1187" s="50" t="str">
        <f>IF(FT!B1187&lt;&gt;"",FT!B1187*100,"")</f>
        <v/>
      </c>
      <c r="I1187" s="50" t="str">
        <f t="shared" si="76"/>
        <v/>
      </c>
      <c r="J1187" t="str">
        <f>IF(FT!B1187&lt;&gt;"",FT!E1187,"")</f>
        <v/>
      </c>
      <c r="K1187" t="str">
        <f>IF(FT!B1187&lt;&gt;"",IF(FT!C1187&lt;&gt;"",FT!C1187,F1187/$M$3*$M$4),"")</f>
        <v/>
      </c>
      <c r="Y1187" s="75" t="str">
        <f t="shared" si="77"/>
        <v/>
      </c>
    </row>
    <row r="1188" spans="6:25">
      <c r="F1188">
        <f t="shared" si="78"/>
        <v>1186</v>
      </c>
      <c r="G1188" s="50" t="str">
        <f>IF(FT!A1188&lt;&gt;"",FT!A1188*10,"")</f>
        <v/>
      </c>
      <c r="H1188" s="50" t="str">
        <f>IF(FT!B1188&lt;&gt;"",FT!B1188*100,"")</f>
        <v/>
      </c>
      <c r="I1188" s="50" t="str">
        <f t="shared" si="76"/>
        <v/>
      </c>
      <c r="J1188" t="str">
        <f>IF(FT!B1188&lt;&gt;"",FT!E1188,"")</f>
        <v/>
      </c>
      <c r="K1188" t="str">
        <f>IF(FT!B1188&lt;&gt;"",IF(FT!C1188&lt;&gt;"",FT!C1188,F1188/$M$3*$M$4),"")</f>
        <v/>
      </c>
      <c r="Y1188" s="75" t="str">
        <f t="shared" si="77"/>
        <v/>
      </c>
    </row>
    <row r="1189" spans="6:25">
      <c r="F1189">
        <f t="shared" si="78"/>
        <v>1187</v>
      </c>
      <c r="G1189" s="50" t="str">
        <f>IF(FT!A1189&lt;&gt;"",FT!A1189*10,"")</f>
        <v/>
      </c>
      <c r="H1189" s="50" t="str">
        <f>IF(FT!B1189&lt;&gt;"",FT!B1189*100,"")</f>
        <v/>
      </c>
      <c r="I1189" s="50" t="str">
        <f t="shared" si="76"/>
        <v/>
      </c>
      <c r="J1189" t="str">
        <f>IF(FT!B1189&lt;&gt;"",FT!E1189,"")</f>
        <v/>
      </c>
      <c r="K1189" t="str">
        <f>IF(FT!B1189&lt;&gt;"",IF(FT!C1189&lt;&gt;"",FT!C1189,F1189/$M$3*$M$4),"")</f>
        <v/>
      </c>
      <c r="Y1189" s="75" t="str">
        <f t="shared" si="77"/>
        <v/>
      </c>
    </row>
    <row r="1190" spans="6:25">
      <c r="F1190">
        <f t="shared" si="78"/>
        <v>1188</v>
      </c>
      <c r="G1190" s="50" t="str">
        <f>IF(FT!A1190&lt;&gt;"",FT!A1190*10,"")</f>
        <v/>
      </c>
      <c r="H1190" s="50" t="str">
        <f>IF(FT!B1190&lt;&gt;"",FT!B1190*100,"")</f>
        <v/>
      </c>
      <c r="I1190" s="50" t="str">
        <f t="shared" si="76"/>
        <v/>
      </c>
      <c r="J1190" t="str">
        <f>IF(FT!B1190&lt;&gt;"",FT!E1190,"")</f>
        <v/>
      </c>
      <c r="K1190" t="str">
        <f>IF(FT!B1190&lt;&gt;"",IF(FT!C1190&lt;&gt;"",FT!C1190,F1190/$M$3*$M$4),"")</f>
        <v/>
      </c>
      <c r="Y1190" s="75" t="str">
        <f t="shared" si="77"/>
        <v/>
      </c>
    </row>
    <row r="1191" spans="6:25">
      <c r="F1191">
        <f t="shared" si="78"/>
        <v>1189</v>
      </c>
      <c r="G1191" s="50" t="str">
        <f>IF(FT!A1191&lt;&gt;"",FT!A1191*10,"")</f>
        <v/>
      </c>
      <c r="H1191" s="50" t="str">
        <f>IF(FT!B1191&lt;&gt;"",FT!B1191*100,"")</f>
        <v/>
      </c>
      <c r="I1191" s="50" t="str">
        <f t="shared" si="76"/>
        <v/>
      </c>
      <c r="J1191" t="str">
        <f>IF(FT!B1191&lt;&gt;"",FT!E1191,"")</f>
        <v/>
      </c>
      <c r="K1191" t="str">
        <f>IF(FT!B1191&lt;&gt;"",IF(FT!C1191&lt;&gt;"",FT!C1191,F1191/$M$3*$M$4),"")</f>
        <v/>
      </c>
      <c r="Y1191" s="75" t="str">
        <f t="shared" si="77"/>
        <v/>
      </c>
    </row>
    <row r="1192" spans="6:25">
      <c r="F1192">
        <f t="shared" si="78"/>
        <v>1190</v>
      </c>
      <c r="G1192" s="50" t="str">
        <f>IF(FT!A1192&lt;&gt;"",FT!A1192*10,"")</f>
        <v/>
      </c>
      <c r="H1192" s="50" t="str">
        <f>IF(FT!B1192&lt;&gt;"",FT!B1192*100,"")</f>
        <v/>
      </c>
      <c r="I1192" s="50" t="str">
        <f t="shared" si="76"/>
        <v/>
      </c>
      <c r="J1192" t="str">
        <f>IF(FT!B1192&lt;&gt;"",FT!E1192,"")</f>
        <v/>
      </c>
      <c r="K1192" t="str">
        <f>IF(FT!B1192&lt;&gt;"",IF(FT!C1192&lt;&gt;"",FT!C1192,F1192/$M$3*$M$4),"")</f>
        <v/>
      </c>
      <c r="Y1192" s="75" t="str">
        <f t="shared" si="77"/>
        <v/>
      </c>
    </row>
    <row r="1193" spans="6:25">
      <c r="F1193">
        <f t="shared" si="78"/>
        <v>1191</v>
      </c>
      <c r="G1193" s="50" t="str">
        <f>IF(FT!A1193&lt;&gt;"",FT!A1193*10,"")</f>
        <v/>
      </c>
      <c r="H1193" s="50" t="str">
        <f>IF(FT!B1193&lt;&gt;"",FT!B1193*100,"")</f>
        <v/>
      </c>
      <c r="I1193" s="50" t="str">
        <f t="shared" si="76"/>
        <v/>
      </c>
      <c r="J1193" t="str">
        <f>IF(FT!B1193&lt;&gt;"",FT!E1193,"")</f>
        <v/>
      </c>
      <c r="K1193" t="str">
        <f>IF(FT!B1193&lt;&gt;"",IF(FT!C1193&lt;&gt;"",FT!C1193,F1193/$M$3*$M$4),"")</f>
        <v/>
      </c>
      <c r="Y1193" s="75" t="str">
        <f t="shared" si="77"/>
        <v/>
      </c>
    </row>
    <row r="1194" spans="6:25">
      <c r="F1194">
        <f t="shared" si="78"/>
        <v>1192</v>
      </c>
      <c r="G1194" s="50" t="str">
        <f>IF(FT!A1194&lt;&gt;"",FT!A1194*10,"")</f>
        <v/>
      </c>
      <c r="H1194" s="50" t="str">
        <f>IF(FT!B1194&lt;&gt;"",FT!B1194*100,"")</f>
        <v/>
      </c>
      <c r="I1194" s="50" t="str">
        <f t="shared" si="76"/>
        <v/>
      </c>
      <c r="J1194" t="str">
        <f>IF(FT!B1194&lt;&gt;"",FT!E1194,"")</f>
        <v/>
      </c>
      <c r="K1194" t="str">
        <f>IF(FT!B1194&lt;&gt;"",IF(FT!C1194&lt;&gt;"",FT!C1194,F1194/$M$3*$M$4),"")</f>
        <v/>
      </c>
      <c r="Y1194" s="75" t="str">
        <f t="shared" si="77"/>
        <v/>
      </c>
    </row>
    <row r="1195" spans="6:25">
      <c r="F1195">
        <f t="shared" si="78"/>
        <v>1193</v>
      </c>
      <c r="G1195" s="50" t="str">
        <f>IF(FT!A1195&lt;&gt;"",FT!A1195*10,"")</f>
        <v/>
      </c>
      <c r="H1195" s="50" t="str">
        <f>IF(FT!B1195&lt;&gt;"",FT!B1195*100,"")</f>
        <v/>
      </c>
      <c r="I1195" s="50" t="str">
        <f t="shared" si="76"/>
        <v/>
      </c>
      <c r="J1195" t="str">
        <f>IF(FT!B1195&lt;&gt;"",FT!E1195,"")</f>
        <v/>
      </c>
      <c r="K1195" t="str">
        <f>IF(FT!B1195&lt;&gt;"",IF(FT!C1195&lt;&gt;"",FT!C1195,F1195/$M$3*$M$4),"")</f>
        <v/>
      </c>
      <c r="Y1195" s="75" t="str">
        <f t="shared" si="77"/>
        <v/>
      </c>
    </row>
    <row r="1196" spans="6:25">
      <c r="F1196">
        <f t="shared" si="78"/>
        <v>1194</v>
      </c>
      <c r="G1196" s="50" t="str">
        <f>IF(FT!A1196&lt;&gt;"",FT!A1196*10,"")</f>
        <v/>
      </c>
      <c r="H1196" s="50" t="str">
        <f>IF(FT!B1196&lt;&gt;"",FT!B1196*100,"")</f>
        <v/>
      </c>
      <c r="I1196" s="50" t="str">
        <f t="shared" si="76"/>
        <v/>
      </c>
      <c r="J1196" t="str">
        <f>IF(FT!B1196&lt;&gt;"",FT!E1196,"")</f>
        <v/>
      </c>
      <c r="K1196" t="str">
        <f>IF(FT!B1196&lt;&gt;"",IF(FT!C1196&lt;&gt;"",FT!C1196,F1196/$M$3*$M$4),"")</f>
        <v/>
      </c>
      <c r="Y1196" s="75" t="str">
        <f t="shared" si="77"/>
        <v/>
      </c>
    </row>
    <row r="1197" spans="6:25">
      <c r="F1197">
        <f t="shared" si="78"/>
        <v>1195</v>
      </c>
      <c r="G1197" s="50" t="str">
        <f>IF(FT!A1197&lt;&gt;"",FT!A1197*10,"")</f>
        <v/>
      </c>
      <c r="H1197" s="50" t="str">
        <f>IF(FT!B1197&lt;&gt;"",FT!B1197*100,"")</f>
        <v/>
      </c>
      <c r="I1197" s="50" t="str">
        <f t="shared" si="76"/>
        <v/>
      </c>
      <c r="J1197" t="str">
        <f>IF(FT!B1197&lt;&gt;"",FT!E1197,"")</f>
        <v/>
      </c>
      <c r="K1197" t="str">
        <f>IF(FT!B1197&lt;&gt;"",IF(FT!C1197&lt;&gt;"",FT!C1197,F1197/$M$3*$M$4),"")</f>
        <v/>
      </c>
      <c r="Y1197" s="75" t="str">
        <f t="shared" si="77"/>
        <v/>
      </c>
    </row>
    <row r="1198" spans="6:25">
      <c r="F1198">
        <f t="shared" si="78"/>
        <v>1196</v>
      </c>
      <c r="G1198" s="50" t="str">
        <f>IF(FT!A1198&lt;&gt;"",FT!A1198*10,"")</f>
        <v/>
      </c>
      <c r="H1198" s="50" t="str">
        <f>IF(FT!B1198&lt;&gt;"",FT!B1198*100,"")</f>
        <v/>
      </c>
      <c r="I1198" s="50" t="str">
        <f t="shared" si="76"/>
        <v/>
      </c>
      <c r="J1198" t="str">
        <f>IF(FT!B1198&lt;&gt;"",FT!E1198,"")</f>
        <v/>
      </c>
      <c r="K1198" t="str">
        <f>IF(FT!B1198&lt;&gt;"",IF(FT!C1198&lt;&gt;"",FT!C1198,F1198/$M$3*$M$4),"")</f>
        <v/>
      </c>
      <c r="Y1198" s="75" t="str">
        <f t="shared" si="77"/>
        <v/>
      </c>
    </row>
    <row r="1199" spans="6:25">
      <c r="F1199">
        <f t="shared" si="78"/>
        <v>1197</v>
      </c>
      <c r="G1199" s="50" t="str">
        <f>IF(FT!A1199&lt;&gt;"",FT!A1199*10,"")</f>
        <v/>
      </c>
      <c r="H1199" s="50" t="str">
        <f>IF(FT!B1199&lt;&gt;"",FT!B1199*100,"")</f>
        <v/>
      </c>
      <c r="I1199" s="50" t="str">
        <f t="shared" si="76"/>
        <v/>
      </c>
      <c r="J1199" t="str">
        <f>IF(FT!B1199&lt;&gt;"",FT!E1199,"")</f>
        <v/>
      </c>
      <c r="K1199" t="str">
        <f>IF(FT!B1199&lt;&gt;"",IF(FT!C1199&lt;&gt;"",FT!C1199,F1199/$M$3*$M$4),"")</f>
        <v/>
      </c>
      <c r="Y1199" s="75" t="str">
        <f t="shared" si="77"/>
        <v/>
      </c>
    </row>
    <row r="1200" spans="6:25">
      <c r="F1200">
        <f t="shared" si="78"/>
        <v>1198</v>
      </c>
      <c r="G1200" s="50" t="str">
        <f>IF(FT!A1200&lt;&gt;"",FT!A1200*10,"")</f>
        <v/>
      </c>
      <c r="H1200" s="50" t="str">
        <f>IF(FT!B1200&lt;&gt;"",FT!B1200*100,"")</f>
        <v/>
      </c>
      <c r="I1200" s="50" t="str">
        <f t="shared" si="76"/>
        <v/>
      </c>
      <c r="J1200" t="str">
        <f>IF(FT!B1200&lt;&gt;"",FT!E1200,"")</f>
        <v/>
      </c>
      <c r="K1200" t="str">
        <f>IF(FT!B1200&lt;&gt;"",IF(FT!C1200&lt;&gt;"",FT!C1200,F1200/$M$3*$M$4),"")</f>
        <v/>
      </c>
      <c r="Y1200" s="75" t="str">
        <f t="shared" si="77"/>
        <v/>
      </c>
    </row>
    <row r="1201" spans="6:25">
      <c r="F1201">
        <f t="shared" si="78"/>
        <v>1199</v>
      </c>
      <c r="G1201" s="50" t="str">
        <f>IF(FT!A1201&lt;&gt;"",FT!A1201*10,"")</f>
        <v/>
      </c>
      <c r="H1201" s="50" t="str">
        <f>IF(FT!B1201&lt;&gt;"",FT!B1201*100,"")</f>
        <v/>
      </c>
      <c r="I1201" s="50" t="str">
        <f t="shared" si="76"/>
        <v/>
      </c>
      <c r="J1201" t="str">
        <f>IF(FT!B1201&lt;&gt;"",FT!E1201,"")</f>
        <v/>
      </c>
      <c r="K1201" t="str">
        <f>IF(FT!B1201&lt;&gt;"",IF(FT!C1201&lt;&gt;"",FT!C1201,F1201/$M$3*$M$4),"")</f>
        <v/>
      </c>
      <c r="Y1201" s="75" t="str">
        <f t="shared" si="77"/>
        <v/>
      </c>
    </row>
    <row r="1202" spans="6:25">
      <c r="F1202">
        <f t="shared" si="78"/>
        <v>1200</v>
      </c>
      <c r="G1202" s="50" t="str">
        <f>IF(FT!A1202&lt;&gt;"",FT!A1202*10,"")</f>
        <v/>
      </c>
      <c r="H1202" s="50" t="str">
        <f>IF(FT!B1202&lt;&gt;"",FT!B1202*100,"")</f>
        <v/>
      </c>
      <c r="I1202" s="50" t="str">
        <f t="shared" si="76"/>
        <v/>
      </c>
      <c r="J1202" t="str">
        <f>IF(FT!B1202&lt;&gt;"",FT!E1202,"")</f>
        <v/>
      </c>
      <c r="K1202" t="str">
        <f>IF(FT!B1202&lt;&gt;"",IF(FT!C1202&lt;&gt;"",FT!C1202,F1202/$M$3*$M$4),"")</f>
        <v/>
      </c>
      <c r="Y1202" s="75" t="str">
        <f t="shared" si="77"/>
        <v/>
      </c>
    </row>
    <row r="1203" spans="6:25">
      <c r="F1203">
        <f t="shared" si="78"/>
        <v>1201</v>
      </c>
      <c r="G1203" s="50" t="str">
        <f>IF(FT!A1203&lt;&gt;"",FT!A1203*10,"")</f>
        <v/>
      </c>
      <c r="H1203" s="50" t="str">
        <f>IF(FT!B1203&lt;&gt;"",FT!B1203*100,"")</f>
        <v/>
      </c>
      <c r="I1203" s="50" t="str">
        <f t="shared" si="76"/>
        <v/>
      </c>
      <c r="J1203" t="str">
        <f>IF(FT!B1203&lt;&gt;"",FT!E1203,"")</f>
        <v/>
      </c>
      <c r="K1203" t="str">
        <f>IF(FT!B1203&lt;&gt;"",IF(FT!C1203&lt;&gt;"",FT!C1203,F1203/$M$3*$M$4),"")</f>
        <v/>
      </c>
      <c r="Y1203" s="75" t="str">
        <f t="shared" si="77"/>
        <v/>
      </c>
    </row>
    <row r="1204" spans="6:25">
      <c r="F1204">
        <f t="shared" si="78"/>
        <v>1202</v>
      </c>
      <c r="G1204" s="50" t="str">
        <f>IF(FT!A1204&lt;&gt;"",FT!A1204*10,"")</f>
        <v/>
      </c>
      <c r="H1204" s="50" t="str">
        <f>IF(FT!B1204&lt;&gt;"",FT!B1204*100,"")</f>
        <v/>
      </c>
      <c r="I1204" s="50" t="str">
        <f t="shared" si="76"/>
        <v/>
      </c>
      <c r="J1204" t="str">
        <f>IF(FT!B1204&lt;&gt;"",FT!E1204,"")</f>
        <v/>
      </c>
      <c r="K1204" t="str">
        <f>IF(FT!B1204&lt;&gt;"",IF(FT!C1204&lt;&gt;"",FT!C1204,F1204/$M$3*$M$4),"")</f>
        <v/>
      </c>
      <c r="Y1204" s="75" t="str">
        <f t="shared" si="77"/>
        <v/>
      </c>
    </row>
    <row r="1205" spans="6:25">
      <c r="F1205">
        <f t="shared" si="78"/>
        <v>1203</v>
      </c>
      <c r="G1205" s="50" t="str">
        <f>IF(FT!A1205&lt;&gt;"",FT!A1205*10,"")</f>
        <v/>
      </c>
      <c r="H1205" s="50" t="str">
        <f>IF(FT!B1205&lt;&gt;"",FT!B1205*100,"")</f>
        <v/>
      </c>
      <c r="I1205" s="50" t="str">
        <f t="shared" si="76"/>
        <v/>
      </c>
      <c r="J1205" t="str">
        <f>IF(FT!B1205&lt;&gt;"",FT!E1205,"")</f>
        <v/>
      </c>
      <c r="K1205" t="str">
        <f>IF(FT!B1205&lt;&gt;"",IF(FT!C1205&lt;&gt;"",FT!C1205,F1205/$M$3*$M$4),"")</f>
        <v/>
      </c>
      <c r="Y1205" s="75" t="str">
        <f t="shared" si="77"/>
        <v/>
      </c>
    </row>
    <row r="1206" spans="6:25">
      <c r="F1206">
        <f t="shared" si="78"/>
        <v>1204</v>
      </c>
      <c r="G1206" s="50" t="str">
        <f>IF(FT!A1206&lt;&gt;"",FT!A1206*10,"")</f>
        <v/>
      </c>
      <c r="H1206" s="50" t="str">
        <f>IF(FT!B1206&lt;&gt;"",FT!B1206*100,"")</f>
        <v/>
      </c>
      <c r="I1206" s="50" t="str">
        <f t="shared" si="76"/>
        <v/>
      </c>
      <c r="J1206" t="str">
        <f>IF(FT!B1206&lt;&gt;"",FT!E1206,"")</f>
        <v/>
      </c>
      <c r="K1206" t="str">
        <f>IF(FT!B1206&lt;&gt;"",IF(FT!C1206&lt;&gt;"",FT!C1206,F1206/$M$3*$M$4),"")</f>
        <v/>
      </c>
      <c r="Y1206" s="75" t="str">
        <f t="shared" si="77"/>
        <v/>
      </c>
    </row>
    <row r="1207" spans="6:25">
      <c r="F1207">
        <f t="shared" si="78"/>
        <v>1205</v>
      </c>
      <c r="G1207" s="50" t="str">
        <f>IF(FT!A1207&lt;&gt;"",FT!A1207*10,"")</f>
        <v/>
      </c>
      <c r="H1207" s="50" t="str">
        <f>IF(FT!B1207&lt;&gt;"",FT!B1207*100,"")</f>
        <v/>
      </c>
      <c r="I1207" s="50" t="str">
        <f t="shared" si="76"/>
        <v/>
      </c>
      <c r="J1207" t="str">
        <f>IF(FT!B1207&lt;&gt;"",FT!E1207,"")</f>
        <v/>
      </c>
      <c r="K1207" t="str">
        <f>IF(FT!B1207&lt;&gt;"",IF(FT!C1207&lt;&gt;"",FT!C1207,F1207/$M$3*$M$4),"")</f>
        <v/>
      </c>
      <c r="Y1207" s="75" t="str">
        <f t="shared" si="77"/>
        <v/>
      </c>
    </row>
    <row r="1208" spans="6:25">
      <c r="F1208">
        <f t="shared" si="78"/>
        <v>1206</v>
      </c>
      <c r="G1208" s="50" t="str">
        <f>IF(FT!A1208&lt;&gt;"",FT!A1208*10,"")</f>
        <v/>
      </c>
      <c r="H1208" s="50" t="str">
        <f>IF(FT!B1208&lt;&gt;"",FT!B1208*100,"")</f>
        <v/>
      </c>
      <c r="I1208" s="50" t="str">
        <f t="shared" si="76"/>
        <v/>
      </c>
      <c r="J1208" t="str">
        <f>IF(FT!B1208&lt;&gt;"",FT!E1208,"")</f>
        <v/>
      </c>
      <c r="K1208" t="str">
        <f>IF(FT!B1208&lt;&gt;"",IF(FT!C1208&lt;&gt;"",FT!C1208,F1208/$M$3*$M$4),"")</f>
        <v/>
      </c>
      <c r="Y1208" s="75" t="str">
        <f t="shared" si="77"/>
        <v/>
      </c>
    </row>
    <row r="1209" spans="6:25">
      <c r="F1209">
        <f t="shared" si="78"/>
        <v>1207</v>
      </c>
      <c r="G1209" s="50" t="str">
        <f>IF(FT!A1209&lt;&gt;"",FT!A1209*10,"")</f>
        <v/>
      </c>
      <c r="H1209" s="50" t="str">
        <f>IF(FT!B1209&lt;&gt;"",FT!B1209*100,"")</f>
        <v/>
      </c>
      <c r="I1209" s="50" t="str">
        <f t="shared" si="76"/>
        <v/>
      </c>
      <c r="J1209" t="str">
        <f>IF(FT!B1209&lt;&gt;"",FT!E1209,"")</f>
        <v/>
      </c>
      <c r="K1209" t="str">
        <f>IF(FT!B1209&lt;&gt;"",IF(FT!C1209&lt;&gt;"",FT!C1209,F1209/$M$3*$M$4),"")</f>
        <v/>
      </c>
      <c r="Y1209" s="75" t="str">
        <f t="shared" si="77"/>
        <v/>
      </c>
    </row>
    <row r="1210" spans="6:25">
      <c r="F1210">
        <f t="shared" si="78"/>
        <v>1208</v>
      </c>
      <c r="G1210" s="50" t="str">
        <f>IF(FT!A1210&lt;&gt;"",FT!A1210*10,"")</f>
        <v/>
      </c>
      <c r="H1210" s="50" t="str">
        <f>IF(FT!B1210&lt;&gt;"",FT!B1210*100,"")</f>
        <v/>
      </c>
      <c r="I1210" s="50" t="str">
        <f t="shared" si="76"/>
        <v/>
      </c>
      <c r="J1210" t="str">
        <f>IF(FT!B1210&lt;&gt;"",FT!E1210,"")</f>
        <v/>
      </c>
      <c r="K1210" t="str">
        <f>IF(FT!B1210&lt;&gt;"",IF(FT!C1210&lt;&gt;"",FT!C1210,F1210/$M$3*$M$4),"")</f>
        <v/>
      </c>
      <c r="Y1210" s="75" t="str">
        <f t="shared" si="77"/>
        <v/>
      </c>
    </row>
    <row r="1211" spans="6:25">
      <c r="F1211">
        <f t="shared" si="78"/>
        <v>1209</v>
      </c>
      <c r="G1211" s="50" t="str">
        <f>IF(FT!A1211&lt;&gt;"",FT!A1211*10,"")</f>
        <v/>
      </c>
      <c r="H1211" s="50" t="str">
        <f>IF(FT!B1211&lt;&gt;"",FT!B1211*100,"")</f>
        <v/>
      </c>
      <c r="I1211" s="50" t="str">
        <f t="shared" si="76"/>
        <v/>
      </c>
      <c r="J1211" t="str">
        <f>IF(FT!B1211&lt;&gt;"",FT!E1211,"")</f>
        <v/>
      </c>
      <c r="K1211" t="str">
        <f>IF(FT!B1211&lt;&gt;"",IF(FT!C1211&lt;&gt;"",FT!C1211,F1211/$M$3*$M$4),"")</f>
        <v/>
      </c>
      <c r="Y1211" s="75" t="str">
        <f t="shared" si="77"/>
        <v/>
      </c>
    </row>
    <row r="1212" spans="6:25">
      <c r="F1212">
        <f t="shared" si="78"/>
        <v>1210</v>
      </c>
      <c r="G1212" s="50" t="str">
        <f>IF(FT!A1212&lt;&gt;"",FT!A1212*10,"")</f>
        <v/>
      </c>
      <c r="H1212" s="50" t="str">
        <f>IF(FT!B1212&lt;&gt;"",FT!B1212*100,"")</f>
        <v/>
      </c>
      <c r="I1212" s="50" t="str">
        <f t="shared" si="76"/>
        <v/>
      </c>
      <c r="J1212" t="str">
        <f>IF(FT!B1212&lt;&gt;"",FT!E1212,"")</f>
        <v/>
      </c>
      <c r="K1212" t="str">
        <f>IF(FT!B1212&lt;&gt;"",IF(FT!C1212&lt;&gt;"",FT!C1212,F1212/$M$3*$M$4),"")</f>
        <v/>
      </c>
      <c r="Y1212" s="75" t="str">
        <f t="shared" si="77"/>
        <v/>
      </c>
    </row>
    <row r="1213" spans="6:25">
      <c r="F1213">
        <f t="shared" si="78"/>
        <v>1211</v>
      </c>
      <c r="G1213" s="50" t="str">
        <f>IF(FT!A1213&lt;&gt;"",FT!A1213*10,"")</f>
        <v/>
      </c>
      <c r="H1213" s="50" t="str">
        <f>IF(FT!B1213&lt;&gt;"",FT!B1213*100,"")</f>
        <v/>
      </c>
      <c r="I1213" s="50" t="str">
        <f t="shared" si="76"/>
        <v/>
      </c>
      <c r="J1213" t="str">
        <f>IF(FT!B1213&lt;&gt;"",FT!E1213,"")</f>
        <v/>
      </c>
      <c r="K1213" t="str">
        <f>IF(FT!B1213&lt;&gt;"",IF(FT!C1213&lt;&gt;"",FT!C1213,F1213/$M$3*$M$4),"")</f>
        <v/>
      </c>
      <c r="Y1213" s="75" t="str">
        <f t="shared" si="77"/>
        <v/>
      </c>
    </row>
    <row r="1214" spans="6:25">
      <c r="F1214">
        <f t="shared" si="78"/>
        <v>1212</v>
      </c>
      <c r="G1214" s="50" t="str">
        <f>IF(FT!A1214&lt;&gt;"",FT!A1214*10,"")</f>
        <v/>
      </c>
      <c r="H1214" s="50" t="str">
        <f>IF(FT!B1214&lt;&gt;"",FT!B1214*100,"")</f>
        <v/>
      </c>
      <c r="I1214" s="50" t="str">
        <f t="shared" si="76"/>
        <v/>
      </c>
      <c r="J1214" t="str">
        <f>IF(FT!B1214&lt;&gt;"",FT!E1214,"")</f>
        <v/>
      </c>
      <c r="K1214" t="str">
        <f>IF(FT!B1214&lt;&gt;"",IF(FT!C1214&lt;&gt;"",FT!C1214,F1214/$M$3*$M$4),"")</f>
        <v/>
      </c>
      <c r="Y1214" s="75" t="str">
        <f t="shared" si="77"/>
        <v/>
      </c>
    </row>
    <row r="1215" spans="6:25">
      <c r="F1215">
        <f t="shared" si="78"/>
        <v>1213</v>
      </c>
      <c r="G1215" s="50" t="str">
        <f>IF(FT!A1215&lt;&gt;"",FT!A1215*10,"")</f>
        <v/>
      </c>
      <c r="H1215" s="50" t="str">
        <f>IF(FT!B1215&lt;&gt;"",FT!B1215*100,"")</f>
        <v/>
      </c>
      <c r="I1215" s="50" t="str">
        <f t="shared" si="76"/>
        <v/>
      </c>
      <c r="J1215" t="str">
        <f>IF(FT!B1215&lt;&gt;"",FT!E1215,"")</f>
        <v/>
      </c>
      <c r="K1215" t="str">
        <f>IF(FT!B1215&lt;&gt;"",IF(FT!C1215&lt;&gt;"",FT!C1215,F1215/$M$3*$M$4),"")</f>
        <v/>
      </c>
      <c r="Y1215" s="75" t="str">
        <f t="shared" si="77"/>
        <v/>
      </c>
    </row>
    <row r="1216" spans="6:25">
      <c r="F1216">
        <f t="shared" si="78"/>
        <v>1214</v>
      </c>
      <c r="G1216" s="50" t="str">
        <f>IF(FT!A1216&lt;&gt;"",FT!A1216*10,"")</f>
        <v/>
      </c>
      <c r="H1216" s="50" t="str">
        <f>IF(FT!B1216&lt;&gt;"",FT!B1216*100,"")</f>
        <v/>
      </c>
      <c r="I1216" s="50" t="str">
        <f t="shared" si="76"/>
        <v/>
      </c>
      <c r="J1216" t="str">
        <f>IF(FT!B1216&lt;&gt;"",FT!E1216,"")</f>
        <v/>
      </c>
      <c r="K1216" t="str">
        <f>IF(FT!B1216&lt;&gt;"",IF(FT!C1216&lt;&gt;"",FT!C1216,F1216/$M$3*$M$4),"")</f>
        <v/>
      </c>
      <c r="Y1216" s="75" t="str">
        <f t="shared" si="77"/>
        <v/>
      </c>
    </row>
    <row r="1217" spans="6:25">
      <c r="F1217">
        <f t="shared" si="78"/>
        <v>1215</v>
      </c>
      <c r="G1217" s="50" t="str">
        <f>IF(FT!A1217&lt;&gt;"",FT!A1217*10,"")</f>
        <v/>
      </c>
      <c r="H1217" s="50" t="str">
        <f>IF(FT!B1217&lt;&gt;"",FT!B1217*100,"")</f>
        <v/>
      </c>
      <c r="I1217" s="50" t="str">
        <f t="shared" si="76"/>
        <v/>
      </c>
      <c r="J1217" t="str">
        <f>IF(FT!B1217&lt;&gt;"",FT!E1217,"")</f>
        <v/>
      </c>
      <c r="K1217" t="str">
        <f>IF(FT!B1217&lt;&gt;"",IF(FT!C1217&lt;&gt;"",FT!C1217,F1217/$M$3*$M$4),"")</f>
        <v/>
      </c>
      <c r="Y1217" s="75" t="str">
        <f t="shared" si="77"/>
        <v/>
      </c>
    </row>
    <row r="1218" spans="6:25">
      <c r="F1218">
        <f t="shared" si="78"/>
        <v>1216</v>
      </c>
      <c r="G1218" s="50" t="str">
        <f>IF(FT!A1218&lt;&gt;"",FT!A1218*10,"")</f>
        <v/>
      </c>
      <c r="H1218" s="50" t="str">
        <f>IF(FT!B1218&lt;&gt;"",FT!B1218*100,"")</f>
        <v/>
      </c>
      <c r="I1218" s="50" t="str">
        <f t="shared" si="76"/>
        <v/>
      </c>
      <c r="J1218" t="str">
        <f>IF(FT!B1218&lt;&gt;"",FT!E1218,"")</f>
        <v/>
      </c>
      <c r="K1218" t="str">
        <f>IF(FT!B1218&lt;&gt;"",IF(FT!C1218&lt;&gt;"",FT!C1218,F1218/$M$3*$M$4),"")</f>
        <v/>
      </c>
      <c r="Y1218" s="75" t="str">
        <f t="shared" si="77"/>
        <v/>
      </c>
    </row>
    <row r="1219" spans="6:25">
      <c r="F1219">
        <f t="shared" si="78"/>
        <v>1217</v>
      </c>
      <c r="G1219" s="50" t="str">
        <f>IF(FT!A1219&lt;&gt;"",FT!A1219*10,"")</f>
        <v/>
      </c>
      <c r="H1219" s="50" t="str">
        <f>IF(FT!B1219&lt;&gt;"",FT!B1219*100,"")</f>
        <v/>
      </c>
      <c r="I1219" s="50" t="str">
        <f t="shared" ref="I1219:I1282" si="79">(IF(G1219&lt;&gt;"",1,""))</f>
        <v/>
      </c>
      <c r="J1219" t="str">
        <f>IF(FT!B1219&lt;&gt;"",FT!E1219,"")</f>
        <v/>
      </c>
      <c r="K1219" t="str">
        <f>IF(FT!B1219&lt;&gt;"",IF(FT!C1219&lt;&gt;"",FT!C1219,F1219/$M$3*$M$4),"")</f>
        <v/>
      </c>
      <c r="Y1219" s="75" t="str">
        <f t="shared" ref="Y1219:Y1282" si="80">IF(I1219=1,H1219/G1219,"")</f>
        <v/>
      </c>
    </row>
    <row r="1220" spans="6:25">
      <c r="F1220">
        <f t="shared" ref="F1220:F1283" si="81">F1219+1</f>
        <v>1218</v>
      </c>
      <c r="G1220" s="50" t="str">
        <f>IF(FT!A1220&lt;&gt;"",FT!A1220*10,"")</f>
        <v/>
      </c>
      <c r="H1220" s="50" t="str">
        <f>IF(FT!B1220&lt;&gt;"",FT!B1220*100,"")</f>
        <v/>
      </c>
      <c r="I1220" s="50" t="str">
        <f t="shared" si="79"/>
        <v/>
      </c>
      <c r="J1220" t="str">
        <f>IF(FT!B1220&lt;&gt;"",FT!E1220,"")</f>
        <v/>
      </c>
      <c r="K1220" t="str">
        <f>IF(FT!B1220&lt;&gt;"",IF(FT!C1220&lt;&gt;"",FT!C1220,F1220/$M$3*$M$4),"")</f>
        <v/>
      </c>
      <c r="Y1220" s="75" t="str">
        <f t="shared" si="80"/>
        <v/>
      </c>
    </row>
    <row r="1221" spans="6:25">
      <c r="F1221">
        <f t="shared" si="81"/>
        <v>1219</v>
      </c>
      <c r="G1221" s="50" t="str">
        <f>IF(FT!A1221&lt;&gt;"",FT!A1221*10,"")</f>
        <v/>
      </c>
      <c r="H1221" s="50" t="str">
        <f>IF(FT!B1221&lt;&gt;"",FT!B1221*100,"")</f>
        <v/>
      </c>
      <c r="I1221" s="50" t="str">
        <f t="shared" si="79"/>
        <v/>
      </c>
      <c r="J1221" t="str">
        <f>IF(FT!B1221&lt;&gt;"",FT!E1221,"")</f>
        <v/>
      </c>
      <c r="K1221" t="str">
        <f>IF(FT!B1221&lt;&gt;"",IF(FT!C1221&lt;&gt;"",FT!C1221,F1221/$M$3*$M$4),"")</f>
        <v/>
      </c>
      <c r="Y1221" s="75" t="str">
        <f t="shared" si="80"/>
        <v/>
      </c>
    </row>
    <row r="1222" spans="6:25">
      <c r="F1222">
        <f t="shared" si="81"/>
        <v>1220</v>
      </c>
      <c r="G1222" s="50" t="str">
        <f>IF(FT!A1222&lt;&gt;"",FT!A1222*10,"")</f>
        <v/>
      </c>
      <c r="H1222" s="50" t="str">
        <f>IF(FT!B1222&lt;&gt;"",FT!B1222*100,"")</f>
        <v/>
      </c>
      <c r="I1222" s="50" t="str">
        <f t="shared" si="79"/>
        <v/>
      </c>
      <c r="J1222" t="str">
        <f>IF(FT!B1222&lt;&gt;"",FT!E1222,"")</f>
        <v/>
      </c>
      <c r="K1222" t="str">
        <f>IF(FT!B1222&lt;&gt;"",IF(FT!C1222&lt;&gt;"",FT!C1222,F1222/$M$3*$M$4),"")</f>
        <v/>
      </c>
      <c r="Y1222" s="75" t="str">
        <f t="shared" si="80"/>
        <v/>
      </c>
    </row>
    <row r="1223" spans="6:25">
      <c r="F1223">
        <f t="shared" si="81"/>
        <v>1221</v>
      </c>
      <c r="G1223" s="50" t="str">
        <f>IF(FT!A1223&lt;&gt;"",FT!A1223*10,"")</f>
        <v/>
      </c>
      <c r="H1223" s="50" t="str">
        <f>IF(FT!B1223&lt;&gt;"",FT!B1223*100,"")</f>
        <v/>
      </c>
      <c r="I1223" s="50" t="str">
        <f t="shared" si="79"/>
        <v/>
      </c>
      <c r="J1223" t="str">
        <f>IF(FT!B1223&lt;&gt;"",FT!E1223,"")</f>
        <v/>
      </c>
      <c r="K1223" t="str">
        <f>IF(FT!B1223&lt;&gt;"",IF(FT!C1223&lt;&gt;"",FT!C1223,F1223/$M$3*$M$4),"")</f>
        <v/>
      </c>
      <c r="Y1223" s="75" t="str">
        <f t="shared" si="80"/>
        <v/>
      </c>
    </row>
    <row r="1224" spans="6:25">
      <c r="F1224">
        <f t="shared" si="81"/>
        <v>1222</v>
      </c>
      <c r="G1224" s="50" t="str">
        <f>IF(FT!A1224&lt;&gt;"",FT!A1224*10,"")</f>
        <v/>
      </c>
      <c r="H1224" s="50" t="str">
        <f>IF(FT!B1224&lt;&gt;"",FT!B1224*100,"")</f>
        <v/>
      </c>
      <c r="I1224" s="50" t="str">
        <f t="shared" si="79"/>
        <v/>
      </c>
      <c r="J1224" t="str">
        <f>IF(FT!B1224&lt;&gt;"",FT!E1224,"")</f>
        <v/>
      </c>
      <c r="K1224" t="str">
        <f>IF(FT!B1224&lt;&gt;"",IF(FT!C1224&lt;&gt;"",FT!C1224,F1224/$M$3*$M$4),"")</f>
        <v/>
      </c>
      <c r="Y1224" s="75" t="str">
        <f t="shared" si="80"/>
        <v/>
      </c>
    </row>
    <row r="1225" spans="6:25">
      <c r="F1225">
        <f t="shared" si="81"/>
        <v>1223</v>
      </c>
      <c r="G1225" s="50" t="str">
        <f>IF(FT!A1225&lt;&gt;"",FT!A1225*10,"")</f>
        <v/>
      </c>
      <c r="H1225" s="50" t="str">
        <f>IF(FT!B1225&lt;&gt;"",FT!B1225*100,"")</f>
        <v/>
      </c>
      <c r="I1225" s="50" t="str">
        <f t="shared" si="79"/>
        <v/>
      </c>
      <c r="J1225" t="str">
        <f>IF(FT!B1225&lt;&gt;"",FT!E1225,"")</f>
        <v/>
      </c>
      <c r="K1225" t="str">
        <f>IF(FT!B1225&lt;&gt;"",IF(FT!C1225&lt;&gt;"",FT!C1225,F1225/$M$3*$M$4),"")</f>
        <v/>
      </c>
      <c r="Y1225" s="75" t="str">
        <f t="shared" si="80"/>
        <v/>
      </c>
    </row>
    <row r="1226" spans="6:25">
      <c r="F1226">
        <f t="shared" si="81"/>
        <v>1224</v>
      </c>
      <c r="G1226" s="50" t="str">
        <f>IF(FT!A1226&lt;&gt;"",FT!A1226*10,"")</f>
        <v/>
      </c>
      <c r="H1226" s="50" t="str">
        <f>IF(FT!B1226&lt;&gt;"",FT!B1226*100,"")</f>
        <v/>
      </c>
      <c r="I1226" s="50" t="str">
        <f t="shared" si="79"/>
        <v/>
      </c>
      <c r="J1226" t="str">
        <f>IF(FT!B1226&lt;&gt;"",FT!E1226,"")</f>
        <v/>
      </c>
      <c r="K1226" t="str">
        <f>IF(FT!B1226&lt;&gt;"",IF(FT!C1226&lt;&gt;"",FT!C1226,F1226/$M$3*$M$4),"")</f>
        <v/>
      </c>
      <c r="Y1226" s="75" t="str">
        <f t="shared" si="80"/>
        <v/>
      </c>
    </row>
    <row r="1227" spans="6:25">
      <c r="F1227">
        <f t="shared" si="81"/>
        <v>1225</v>
      </c>
      <c r="G1227" s="50" t="str">
        <f>IF(FT!A1227&lt;&gt;"",FT!A1227*10,"")</f>
        <v/>
      </c>
      <c r="H1227" s="50" t="str">
        <f>IF(FT!B1227&lt;&gt;"",FT!B1227*100,"")</f>
        <v/>
      </c>
      <c r="I1227" s="50" t="str">
        <f t="shared" si="79"/>
        <v/>
      </c>
      <c r="J1227" t="str">
        <f>IF(FT!B1227&lt;&gt;"",FT!E1227,"")</f>
        <v/>
      </c>
      <c r="K1227" t="str">
        <f>IF(FT!B1227&lt;&gt;"",IF(FT!C1227&lt;&gt;"",FT!C1227,F1227/$M$3*$M$4),"")</f>
        <v/>
      </c>
      <c r="Y1227" s="75" t="str">
        <f t="shared" si="80"/>
        <v/>
      </c>
    </row>
    <row r="1228" spans="6:25">
      <c r="F1228">
        <f t="shared" si="81"/>
        <v>1226</v>
      </c>
      <c r="G1228" s="50" t="str">
        <f>IF(FT!A1228&lt;&gt;"",FT!A1228*10,"")</f>
        <v/>
      </c>
      <c r="H1228" s="50" t="str">
        <f>IF(FT!B1228&lt;&gt;"",FT!B1228*100,"")</f>
        <v/>
      </c>
      <c r="I1228" s="50" t="str">
        <f t="shared" si="79"/>
        <v/>
      </c>
      <c r="J1228" t="str">
        <f>IF(FT!B1228&lt;&gt;"",FT!E1228,"")</f>
        <v/>
      </c>
      <c r="K1228" t="str">
        <f>IF(FT!B1228&lt;&gt;"",IF(FT!C1228&lt;&gt;"",FT!C1228,F1228/$M$3*$M$4),"")</f>
        <v/>
      </c>
      <c r="Y1228" s="75" t="str">
        <f t="shared" si="80"/>
        <v/>
      </c>
    </row>
    <row r="1229" spans="6:25">
      <c r="F1229">
        <f t="shared" si="81"/>
        <v>1227</v>
      </c>
      <c r="G1229" s="50" t="str">
        <f>IF(FT!A1229&lt;&gt;"",FT!A1229*10,"")</f>
        <v/>
      </c>
      <c r="H1229" s="50" t="str">
        <f>IF(FT!B1229&lt;&gt;"",FT!B1229*100,"")</f>
        <v/>
      </c>
      <c r="I1229" s="50" t="str">
        <f t="shared" si="79"/>
        <v/>
      </c>
      <c r="J1229" t="str">
        <f>IF(FT!B1229&lt;&gt;"",FT!E1229,"")</f>
        <v/>
      </c>
      <c r="K1229" t="str">
        <f>IF(FT!B1229&lt;&gt;"",IF(FT!C1229&lt;&gt;"",FT!C1229,F1229/$M$3*$M$4),"")</f>
        <v/>
      </c>
      <c r="Y1229" s="75" t="str">
        <f t="shared" si="80"/>
        <v/>
      </c>
    </row>
    <row r="1230" spans="6:25">
      <c r="F1230">
        <f t="shared" si="81"/>
        <v>1228</v>
      </c>
      <c r="G1230" s="50" t="str">
        <f>IF(FT!A1230&lt;&gt;"",FT!A1230*10,"")</f>
        <v/>
      </c>
      <c r="H1230" s="50" t="str">
        <f>IF(FT!B1230&lt;&gt;"",FT!B1230*100,"")</f>
        <v/>
      </c>
      <c r="I1230" s="50" t="str">
        <f t="shared" si="79"/>
        <v/>
      </c>
      <c r="J1230" t="str">
        <f>IF(FT!B1230&lt;&gt;"",FT!E1230,"")</f>
        <v/>
      </c>
      <c r="K1230" t="str">
        <f>IF(FT!B1230&lt;&gt;"",IF(FT!C1230&lt;&gt;"",FT!C1230,F1230/$M$3*$M$4),"")</f>
        <v/>
      </c>
      <c r="Y1230" s="75" t="str">
        <f t="shared" si="80"/>
        <v/>
      </c>
    </row>
    <row r="1231" spans="6:25">
      <c r="F1231">
        <f t="shared" si="81"/>
        <v>1229</v>
      </c>
      <c r="G1231" s="50" t="str">
        <f>IF(FT!A1231&lt;&gt;"",FT!A1231*10,"")</f>
        <v/>
      </c>
      <c r="H1231" s="50" t="str">
        <f>IF(FT!B1231&lt;&gt;"",FT!B1231*100,"")</f>
        <v/>
      </c>
      <c r="I1231" s="50" t="str">
        <f t="shared" si="79"/>
        <v/>
      </c>
      <c r="J1231" t="str">
        <f>IF(FT!B1231&lt;&gt;"",FT!E1231,"")</f>
        <v/>
      </c>
      <c r="K1231" t="str">
        <f>IF(FT!B1231&lt;&gt;"",IF(FT!C1231&lt;&gt;"",FT!C1231,F1231/$M$3*$M$4),"")</f>
        <v/>
      </c>
      <c r="Y1231" s="75" t="str">
        <f t="shared" si="80"/>
        <v/>
      </c>
    </row>
    <row r="1232" spans="6:25">
      <c r="F1232">
        <f t="shared" si="81"/>
        <v>1230</v>
      </c>
      <c r="G1232" s="50" t="str">
        <f>IF(FT!A1232&lt;&gt;"",FT!A1232*10,"")</f>
        <v/>
      </c>
      <c r="H1232" s="50" t="str">
        <f>IF(FT!B1232&lt;&gt;"",FT!B1232*100,"")</f>
        <v/>
      </c>
      <c r="I1232" s="50" t="str">
        <f t="shared" si="79"/>
        <v/>
      </c>
      <c r="J1232" t="str">
        <f>IF(FT!B1232&lt;&gt;"",FT!E1232,"")</f>
        <v/>
      </c>
      <c r="K1232" t="str">
        <f>IF(FT!B1232&lt;&gt;"",IF(FT!C1232&lt;&gt;"",FT!C1232,F1232/$M$3*$M$4),"")</f>
        <v/>
      </c>
      <c r="Y1232" s="75" t="str">
        <f t="shared" si="80"/>
        <v/>
      </c>
    </row>
    <row r="1233" spans="6:25">
      <c r="F1233">
        <f t="shared" si="81"/>
        <v>1231</v>
      </c>
      <c r="G1233" s="50" t="str">
        <f>IF(FT!A1233&lt;&gt;"",FT!A1233*10,"")</f>
        <v/>
      </c>
      <c r="H1233" s="50" t="str">
        <f>IF(FT!B1233&lt;&gt;"",FT!B1233*100,"")</f>
        <v/>
      </c>
      <c r="I1233" s="50" t="str">
        <f t="shared" si="79"/>
        <v/>
      </c>
      <c r="J1233" t="str">
        <f>IF(FT!B1233&lt;&gt;"",FT!E1233,"")</f>
        <v/>
      </c>
      <c r="K1233" t="str">
        <f>IF(FT!B1233&lt;&gt;"",IF(FT!C1233&lt;&gt;"",FT!C1233,F1233/$M$3*$M$4),"")</f>
        <v/>
      </c>
      <c r="Y1233" s="75" t="str">
        <f t="shared" si="80"/>
        <v/>
      </c>
    </row>
    <row r="1234" spans="6:25">
      <c r="F1234">
        <f t="shared" si="81"/>
        <v>1232</v>
      </c>
      <c r="G1234" s="50" t="str">
        <f>IF(FT!A1234&lt;&gt;"",FT!A1234*10,"")</f>
        <v/>
      </c>
      <c r="H1234" s="50" t="str">
        <f>IF(FT!B1234&lt;&gt;"",FT!B1234*100,"")</f>
        <v/>
      </c>
      <c r="I1234" s="50" t="str">
        <f t="shared" si="79"/>
        <v/>
      </c>
      <c r="J1234" t="str">
        <f>IF(FT!B1234&lt;&gt;"",FT!E1234,"")</f>
        <v/>
      </c>
      <c r="K1234" t="str">
        <f>IF(FT!B1234&lt;&gt;"",IF(FT!C1234&lt;&gt;"",FT!C1234,F1234/$M$3*$M$4),"")</f>
        <v/>
      </c>
      <c r="Y1234" s="75" t="str">
        <f t="shared" si="80"/>
        <v/>
      </c>
    </row>
    <row r="1235" spans="6:25">
      <c r="F1235">
        <f t="shared" si="81"/>
        <v>1233</v>
      </c>
      <c r="G1235" s="50" t="str">
        <f>IF(FT!A1235&lt;&gt;"",FT!A1235*10,"")</f>
        <v/>
      </c>
      <c r="H1235" s="50" t="str">
        <f>IF(FT!B1235&lt;&gt;"",FT!B1235*100,"")</f>
        <v/>
      </c>
      <c r="I1235" s="50" t="str">
        <f t="shared" si="79"/>
        <v/>
      </c>
      <c r="J1235" t="str">
        <f>IF(FT!B1235&lt;&gt;"",FT!E1235,"")</f>
        <v/>
      </c>
      <c r="K1235" t="str">
        <f>IF(FT!B1235&lt;&gt;"",IF(FT!C1235&lt;&gt;"",FT!C1235,F1235/$M$3*$M$4),"")</f>
        <v/>
      </c>
      <c r="Y1235" s="75" t="str">
        <f t="shared" si="80"/>
        <v/>
      </c>
    </row>
    <row r="1236" spans="6:25">
      <c r="F1236">
        <f t="shared" si="81"/>
        <v>1234</v>
      </c>
      <c r="G1236" s="50" t="str">
        <f>IF(FT!A1236&lt;&gt;"",FT!A1236*10,"")</f>
        <v/>
      </c>
      <c r="H1236" s="50" t="str">
        <f>IF(FT!B1236&lt;&gt;"",FT!B1236*100,"")</f>
        <v/>
      </c>
      <c r="I1236" s="50" t="str">
        <f t="shared" si="79"/>
        <v/>
      </c>
      <c r="J1236" t="str">
        <f>IF(FT!B1236&lt;&gt;"",FT!E1236,"")</f>
        <v/>
      </c>
      <c r="K1236" t="str">
        <f>IF(FT!B1236&lt;&gt;"",IF(FT!C1236&lt;&gt;"",FT!C1236,F1236/$M$3*$M$4),"")</f>
        <v/>
      </c>
      <c r="Y1236" s="75" t="str">
        <f t="shared" si="80"/>
        <v/>
      </c>
    </row>
    <row r="1237" spans="6:25">
      <c r="F1237">
        <f t="shared" si="81"/>
        <v>1235</v>
      </c>
      <c r="G1237" s="50" t="str">
        <f>IF(FT!A1237&lt;&gt;"",FT!A1237*10,"")</f>
        <v/>
      </c>
      <c r="H1237" s="50" t="str">
        <f>IF(FT!B1237&lt;&gt;"",FT!B1237*100,"")</f>
        <v/>
      </c>
      <c r="I1237" s="50" t="str">
        <f t="shared" si="79"/>
        <v/>
      </c>
      <c r="J1237" t="str">
        <f>IF(FT!B1237&lt;&gt;"",FT!E1237,"")</f>
        <v/>
      </c>
      <c r="K1237" t="str">
        <f>IF(FT!B1237&lt;&gt;"",IF(FT!C1237&lt;&gt;"",FT!C1237,F1237/$M$3*$M$4),"")</f>
        <v/>
      </c>
      <c r="Y1237" s="75" t="str">
        <f t="shared" si="80"/>
        <v/>
      </c>
    </row>
    <row r="1238" spans="6:25">
      <c r="F1238">
        <f t="shared" si="81"/>
        <v>1236</v>
      </c>
      <c r="G1238" s="50" t="str">
        <f>IF(FT!A1238&lt;&gt;"",FT!A1238*10,"")</f>
        <v/>
      </c>
      <c r="H1238" s="50" t="str">
        <f>IF(FT!B1238&lt;&gt;"",FT!B1238*100,"")</f>
        <v/>
      </c>
      <c r="I1238" s="50" t="str">
        <f t="shared" si="79"/>
        <v/>
      </c>
      <c r="J1238" t="str">
        <f>IF(FT!B1238&lt;&gt;"",FT!E1238,"")</f>
        <v/>
      </c>
      <c r="K1238" t="str">
        <f>IF(FT!B1238&lt;&gt;"",IF(FT!C1238&lt;&gt;"",FT!C1238,F1238/$M$3*$M$4),"")</f>
        <v/>
      </c>
      <c r="Y1238" s="75" t="str">
        <f t="shared" si="80"/>
        <v/>
      </c>
    </row>
    <row r="1239" spans="6:25">
      <c r="F1239">
        <f t="shared" si="81"/>
        <v>1237</v>
      </c>
      <c r="G1239" s="50" t="str">
        <f>IF(FT!A1239&lt;&gt;"",FT!A1239*10,"")</f>
        <v/>
      </c>
      <c r="H1239" s="50" t="str">
        <f>IF(FT!B1239&lt;&gt;"",FT!B1239*100,"")</f>
        <v/>
      </c>
      <c r="I1239" s="50" t="str">
        <f t="shared" si="79"/>
        <v/>
      </c>
      <c r="J1239" t="str">
        <f>IF(FT!B1239&lt;&gt;"",FT!E1239,"")</f>
        <v/>
      </c>
      <c r="K1239" t="str">
        <f>IF(FT!B1239&lt;&gt;"",IF(FT!C1239&lt;&gt;"",FT!C1239,F1239/$M$3*$M$4),"")</f>
        <v/>
      </c>
      <c r="Y1239" s="75" t="str">
        <f t="shared" si="80"/>
        <v/>
      </c>
    </row>
    <row r="1240" spans="6:25">
      <c r="F1240">
        <f t="shared" si="81"/>
        <v>1238</v>
      </c>
      <c r="G1240" s="50" t="str">
        <f>IF(FT!A1240&lt;&gt;"",FT!A1240*10,"")</f>
        <v/>
      </c>
      <c r="H1240" s="50" t="str">
        <f>IF(FT!B1240&lt;&gt;"",FT!B1240*100,"")</f>
        <v/>
      </c>
      <c r="I1240" s="50" t="str">
        <f t="shared" si="79"/>
        <v/>
      </c>
      <c r="J1240" t="str">
        <f>IF(FT!B1240&lt;&gt;"",FT!E1240,"")</f>
        <v/>
      </c>
      <c r="K1240" t="str">
        <f>IF(FT!B1240&lt;&gt;"",IF(FT!C1240&lt;&gt;"",FT!C1240,F1240/$M$3*$M$4),"")</f>
        <v/>
      </c>
      <c r="Y1240" s="75" t="str">
        <f t="shared" si="80"/>
        <v/>
      </c>
    </row>
    <row r="1241" spans="6:25">
      <c r="F1241">
        <f t="shared" si="81"/>
        <v>1239</v>
      </c>
      <c r="G1241" s="50" t="str">
        <f>IF(FT!A1241&lt;&gt;"",FT!A1241*10,"")</f>
        <v/>
      </c>
      <c r="H1241" s="50" t="str">
        <f>IF(FT!B1241&lt;&gt;"",FT!B1241*100,"")</f>
        <v/>
      </c>
      <c r="I1241" s="50" t="str">
        <f t="shared" si="79"/>
        <v/>
      </c>
      <c r="J1241" t="str">
        <f>IF(FT!B1241&lt;&gt;"",FT!E1241,"")</f>
        <v/>
      </c>
      <c r="K1241" t="str">
        <f>IF(FT!B1241&lt;&gt;"",IF(FT!C1241&lt;&gt;"",FT!C1241,F1241/$M$3*$M$4),"")</f>
        <v/>
      </c>
      <c r="Y1241" s="75" t="str">
        <f t="shared" si="80"/>
        <v/>
      </c>
    </row>
    <row r="1242" spans="6:25">
      <c r="F1242">
        <f t="shared" si="81"/>
        <v>1240</v>
      </c>
      <c r="G1242" s="50" t="str">
        <f>IF(FT!A1242&lt;&gt;"",FT!A1242*10,"")</f>
        <v/>
      </c>
      <c r="H1242" s="50" t="str">
        <f>IF(FT!B1242&lt;&gt;"",FT!B1242*100,"")</f>
        <v/>
      </c>
      <c r="I1242" s="50" t="str">
        <f t="shared" si="79"/>
        <v/>
      </c>
      <c r="J1242" t="str">
        <f>IF(FT!B1242&lt;&gt;"",FT!E1242,"")</f>
        <v/>
      </c>
      <c r="K1242" t="str">
        <f>IF(FT!B1242&lt;&gt;"",IF(FT!C1242&lt;&gt;"",FT!C1242,F1242/$M$3*$M$4),"")</f>
        <v/>
      </c>
      <c r="Y1242" s="75" t="str">
        <f t="shared" si="80"/>
        <v/>
      </c>
    </row>
    <row r="1243" spans="6:25">
      <c r="F1243">
        <f t="shared" si="81"/>
        <v>1241</v>
      </c>
      <c r="G1243" s="50" t="str">
        <f>IF(FT!A1243&lt;&gt;"",FT!A1243*10,"")</f>
        <v/>
      </c>
      <c r="H1243" s="50" t="str">
        <f>IF(FT!B1243&lt;&gt;"",FT!B1243*100,"")</f>
        <v/>
      </c>
      <c r="I1243" s="50" t="str">
        <f t="shared" si="79"/>
        <v/>
      </c>
      <c r="J1243" t="str">
        <f>IF(FT!B1243&lt;&gt;"",FT!E1243,"")</f>
        <v/>
      </c>
      <c r="K1243" t="str">
        <f>IF(FT!B1243&lt;&gt;"",IF(FT!C1243&lt;&gt;"",FT!C1243,F1243/$M$3*$M$4),"")</f>
        <v/>
      </c>
      <c r="Y1243" s="75" t="str">
        <f t="shared" si="80"/>
        <v/>
      </c>
    </row>
    <row r="1244" spans="6:25">
      <c r="F1244">
        <f t="shared" si="81"/>
        <v>1242</v>
      </c>
      <c r="G1244" s="50" t="str">
        <f>IF(FT!A1244&lt;&gt;"",FT!A1244*10,"")</f>
        <v/>
      </c>
      <c r="H1244" s="50" t="str">
        <f>IF(FT!B1244&lt;&gt;"",FT!B1244*100,"")</f>
        <v/>
      </c>
      <c r="I1244" s="50" t="str">
        <f t="shared" si="79"/>
        <v/>
      </c>
      <c r="J1244" t="str">
        <f>IF(FT!B1244&lt;&gt;"",FT!E1244,"")</f>
        <v/>
      </c>
      <c r="K1244" t="str">
        <f>IF(FT!B1244&lt;&gt;"",IF(FT!C1244&lt;&gt;"",FT!C1244,F1244/$M$3*$M$4),"")</f>
        <v/>
      </c>
      <c r="Y1244" s="75" t="str">
        <f t="shared" si="80"/>
        <v/>
      </c>
    </row>
    <row r="1245" spans="6:25">
      <c r="F1245">
        <f t="shared" si="81"/>
        <v>1243</v>
      </c>
      <c r="G1245" s="50" t="str">
        <f>IF(FT!A1245&lt;&gt;"",FT!A1245*10,"")</f>
        <v/>
      </c>
      <c r="H1245" s="50" t="str">
        <f>IF(FT!B1245&lt;&gt;"",FT!B1245*100,"")</f>
        <v/>
      </c>
      <c r="I1245" s="50" t="str">
        <f t="shared" si="79"/>
        <v/>
      </c>
      <c r="J1245" t="str">
        <f>IF(FT!B1245&lt;&gt;"",FT!E1245,"")</f>
        <v/>
      </c>
      <c r="K1245" t="str">
        <f>IF(FT!B1245&lt;&gt;"",IF(FT!C1245&lt;&gt;"",FT!C1245,F1245/$M$3*$M$4),"")</f>
        <v/>
      </c>
      <c r="Y1245" s="75" t="str">
        <f t="shared" si="80"/>
        <v/>
      </c>
    </row>
    <row r="1246" spans="6:25">
      <c r="F1246">
        <f t="shared" si="81"/>
        <v>1244</v>
      </c>
      <c r="G1246" s="50" t="str">
        <f>IF(FT!A1246&lt;&gt;"",FT!A1246*10,"")</f>
        <v/>
      </c>
      <c r="H1246" s="50" t="str">
        <f>IF(FT!B1246&lt;&gt;"",FT!B1246*100,"")</f>
        <v/>
      </c>
      <c r="I1246" s="50" t="str">
        <f t="shared" si="79"/>
        <v/>
      </c>
      <c r="J1246" t="str">
        <f>IF(FT!B1246&lt;&gt;"",FT!E1246,"")</f>
        <v/>
      </c>
      <c r="K1246" t="str">
        <f>IF(FT!B1246&lt;&gt;"",IF(FT!C1246&lt;&gt;"",FT!C1246,F1246/$M$3*$M$4),"")</f>
        <v/>
      </c>
      <c r="Y1246" s="75" t="str">
        <f t="shared" si="80"/>
        <v/>
      </c>
    </row>
    <row r="1247" spans="6:25">
      <c r="F1247">
        <f t="shared" si="81"/>
        <v>1245</v>
      </c>
      <c r="G1247" s="50" t="str">
        <f>IF(FT!A1247&lt;&gt;"",FT!A1247*10,"")</f>
        <v/>
      </c>
      <c r="H1247" s="50" t="str">
        <f>IF(FT!B1247&lt;&gt;"",FT!B1247*100,"")</f>
        <v/>
      </c>
      <c r="I1247" s="50" t="str">
        <f t="shared" si="79"/>
        <v/>
      </c>
      <c r="J1247" t="str">
        <f>IF(FT!B1247&lt;&gt;"",FT!E1247,"")</f>
        <v/>
      </c>
      <c r="K1247" t="str">
        <f>IF(FT!B1247&lt;&gt;"",IF(FT!C1247&lt;&gt;"",FT!C1247,F1247/$M$3*$M$4),"")</f>
        <v/>
      </c>
      <c r="Y1247" s="75" t="str">
        <f t="shared" si="80"/>
        <v/>
      </c>
    </row>
    <row r="1248" spans="6:25">
      <c r="F1248">
        <f t="shared" si="81"/>
        <v>1246</v>
      </c>
      <c r="G1248" s="50" t="str">
        <f>IF(FT!A1248&lt;&gt;"",FT!A1248*10,"")</f>
        <v/>
      </c>
      <c r="H1248" s="50" t="str">
        <f>IF(FT!B1248&lt;&gt;"",FT!B1248*100,"")</f>
        <v/>
      </c>
      <c r="I1248" s="50" t="str">
        <f t="shared" si="79"/>
        <v/>
      </c>
      <c r="J1248" t="str">
        <f>IF(FT!B1248&lt;&gt;"",FT!E1248,"")</f>
        <v/>
      </c>
      <c r="K1248" t="str">
        <f>IF(FT!B1248&lt;&gt;"",IF(FT!C1248&lt;&gt;"",FT!C1248,F1248/$M$3*$M$4),"")</f>
        <v/>
      </c>
      <c r="Y1248" s="75" t="str">
        <f t="shared" si="80"/>
        <v/>
      </c>
    </row>
    <row r="1249" spans="6:25">
      <c r="F1249">
        <f t="shared" si="81"/>
        <v>1247</v>
      </c>
      <c r="G1249" s="50" t="str">
        <f>IF(FT!A1249&lt;&gt;"",FT!A1249*10,"")</f>
        <v/>
      </c>
      <c r="H1249" s="50" t="str">
        <f>IF(FT!B1249&lt;&gt;"",FT!B1249*100,"")</f>
        <v/>
      </c>
      <c r="I1249" s="50" t="str">
        <f t="shared" si="79"/>
        <v/>
      </c>
      <c r="J1249" t="str">
        <f>IF(FT!B1249&lt;&gt;"",FT!E1249,"")</f>
        <v/>
      </c>
      <c r="K1249" t="str">
        <f>IF(FT!B1249&lt;&gt;"",IF(FT!C1249&lt;&gt;"",FT!C1249,F1249/$M$3*$M$4),"")</f>
        <v/>
      </c>
      <c r="Y1249" s="75" t="str">
        <f t="shared" si="80"/>
        <v/>
      </c>
    </row>
    <row r="1250" spans="6:25">
      <c r="F1250">
        <f t="shared" si="81"/>
        <v>1248</v>
      </c>
      <c r="G1250" s="50" t="str">
        <f>IF(FT!A1250&lt;&gt;"",FT!A1250*10,"")</f>
        <v/>
      </c>
      <c r="H1250" s="50" t="str">
        <f>IF(FT!B1250&lt;&gt;"",FT!B1250*100,"")</f>
        <v/>
      </c>
      <c r="I1250" s="50" t="str">
        <f t="shared" si="79"/>
        <v/>
      </c>
      <c r="J1250" t="str">
        <f>IF(FT!B1250&lt;&gt;"",FT!E1250,"")</f>
        <v/>
      </c>
      <c r="K1250" t="str">
        <f>IF(FT!B1250&lt;&gt;"",IF(FT!C1250&lt;&gt;"",FT!C1250,F1250/$M$3*$M$4),"")</f>
        <v/>
      </c>
      <c r="Y1250" s="75" t="str">
        <f t="shared" si="80"/>
        <v/>
      </c>
    </row>
    <row r="1251" spans="6:25">
      <c r="F1251">
        <f t="shared" si="81"/>
        <v>1249</v>
      </c>
      <c r="G1251" s="50" t="str">
        <f>IF(FT!A1251&lt;&gt;"",FT!A1251*10,"")</f>
        <v/>
      </c>
      <c r="H1251" s="50" t="str">
        <f>IF(FT!B1251&lt;&gt;"",FT!B1251*100,"")</f>
        <v/>
      </c>
      <c r="I1251" s="50" t="str">
        <f t="shared" si="79"/>
        <v/>
      </c>
      <c r="J1251" t="str">
        <f>IF(FT!B1251&lt;&gt;"",FT!E1251,"")</f>
        <v/>
      </c>
      <c r="K1251" t="str">
        <f>IF(FT!B1251&lt;&gt;"",IF(FT!C1251&lt;&gt;"",FT!C1251,F1251/$M$3*$M$4),"")</f>
        <v/>
      </c>
      <c r="Y1251" s="75" t="str">
        <f t="shared" si="80"/>
        <v/>
      </c>
    </row>
    <row r="1252" spans="6:25">
      <c r="F1252">
        <f t="shared" si="81"/>
        <v>1250</v>
      </c>
      <c r="G1252" s="50" t="str">
        <f>IF(FT!A1252&lt;&gt;"",FT!A1252*10,"")</f>
        <v/>
      </c>
      <c r="H1252" s="50" t="str">
        <f>IF(FT!B1252&lt;&gt;"",FT!B1252*100,"")</f>
        <v/>
      </c>
      <c r="I1252" s="50" t="str">
        <f t="shared" si="79"/>
        <v/>
      </c>
      <c r="J1252" t="str">
        <f>IF(FT!B1252&lt;&gt;"",FT!E1252,"")</f>
        <v/>
      </c>
      <c r="K1252" t="str">
        <f>IF(FT!B1252&lt;&gt;"",IF(FT!C1252&lt;&gt;"",FT!C1252,F1252/$M$3*$M$4),"")</f>
        <v/>
      </c>
      <c r="Y1252" s="75" t="str">
        <f t="shared" si="80"/>
        <v/>
      </c>
    </row>
    <row r="1253" spans="6:25">
      <c r="F1253">
        <f t="shared" si="81"/>
        <v>1251</v>
      </c>
      <c r="G1253" s="50" t="str">
        <f>IF(FT!A1253&lt;&gt;"",FT!A1253*10,"")</f>
        <v/>
      </c>
      <c r="H1253" s="50" t="str">
        <f>IF(FT!B1253&lt;&gt;"",FT!B1253*100,"")</f>
        <v/>
      </c>
      <c r="I1253" s="50" t="str">
        <f t="shared" si="79"/>
        <v/>
      </c>
      <c r="J1253" t="str">
        <f>IF(FT!B1253&lt;&gt;"",FT!E1253,"")</f>
        <v/>
      </c>
      <c r="K1253" t="str">
        <f>IF(FT!B1253&lt;&gt;"",IF(FT!C1253&lt;&gt;"",FT!C1253,F1253/$M$3*$M$4),"")</f>
        <v/>
      </c>
      <c r="Y1253" s="75" t="str">
        <f t="shared" si="80"/>
        <v/>
      </c>
    </row>
    <row r="1254" spans="6:25">
      <c r="F1254">
        <f t="shared" si="81"/>
        <v>1252</v>
      </c>
      <c r="G1254" s="50" t="str">
        <f>IF(FT!A1254&lt;&gt;"",FT!A1254*10,"")</f>
        <v/>
      </c>
      <c r="H1254" s="50" t="str">
        <f>IF(FT!B1254&lt;&gt;"",FT!B1254*100,"")</f>
        <v/>
      </c>
      <c r="I1254" s="50" t="str">
        <f t="shared" si="79"/>
        <v/>
      </c>
      <c r="J1254" t="str">
        <f>IF(FT!B1254&lt;&gt;"",FT!E1254,"")</f>
        <v/>
      </c>
      <c r="K1254" t="str">
        <f>IF(FT!B1254&lt;&gt;"",IF(FT!C1254&lt;&gt;"",FT!C1254,F1254/$M$3*$M$4),"")</f>
        <v/>
      </c>
      <c r="Y1254" s="75" t="str">
        <f t="shared" si="80"/>
        <v/>
      </c>
    </row>
    <row r="1255" spans="6:25">
      <c r="F1255">
        <f t="shared" si="81"/>
        <v>1253</v>
      </c>
      <c r="G1255" s="50" t="str">
        <f>IF(FT!A1255&lt;&gt;"",FT!A1255*10,"")</f>
        <v/>
      </c>
      <c r="H1255" s="50" t="str">
        <f>IF(FT!B1255&lt;&gt;"",FT!B1255*100,"")</f>
        <v/>
      </c>
      <c r="I1255" s="50" t="str">
        <f t="shared" si="79"/>
        <v/>
      </c>
      <c r="J1255" t="str">
        <f>IF(FT!B1255&lt;&gt;"",FT!E1255,"")</f>
        <v/>
      </c>
      <c r="K1255" t="str">
        <f>IF(FT!B1255&lt;&gt;"",IF(FT!C1255&lt;&gt;"",FT!C1255,F1255/$M$3*$M$4),"")</f>
        <v/>
      </c>
      <c r="Y1255" s="75" t="str">
        <f t="shared" si="80"/>
        <v/>
      </c>
    </row>
    <row r="1256" spans="6:25">
      <c r="F1256">
        <f t="shared" si="81"/>
        <v>1254</v>
      </c>
      <c r="G1256" s="50" t="str">
        <f>IF(FT!A1256&lt;&gt;"",FT!A1256*10,"")</f>
        <v/>
      </c>
      <c r="H1256" s="50" t="str">
        <f>IF(FT!B1256&lt;&gt;"",FT!B1256*100,"")</f>
        <v/>
      </c>
      <c r="I1256" s="50" t="str">
        <f t="shared" si="79"/>
        <v/>
      </c>
      <c r="J1256" t="str">
        <f>IF(FT!B1256&lt;&gt;"",FT!E1256,"")</f>
        <v/>
      </c>
      <c r="K1256" t="str">
        <f>IF(FT!B1256&lt;&gt;"",IF(FT!C1256&lt;&gt;"",FT!C1256,F1256/$M$3*$M$4),"")</f>
        <v/>
      </c>
      <c r="Y1256" s="75" t="str">
        <f t="shared" si="80"/>
        <v/>
      </c>
    </row>
    <row r="1257" spans="6:25">
      <c r="F1257">
        <f t="shared" si="81"/>
        <v>1255</v>
      </c>
      <c r="G1257" s="50" t="str">
        <f>IF(FT!A1257&lt;&gt;"",FT!A1257*10,"")</f>
        <v/>
      </c>
      <c r="H1257" s="50" t="str">
        <f>IF(FT!B1257&lt;&gt;"",FT!B1257*100,"")</f>
        <v/>
      </c>
      <c r="I1257" s="50" t="str">
        <f t="shared" si="79"/>
        <v/>
      </c>
      <c r="J1257" t="str">
        <f>IF(FT!B1257&lt;&gt;"",FT!E1257,"")</f>
        <v/>
      </c>
      <c r="K1257" t="str">
        <f>IF(FT!B1257&lt;&gt;"",IF(FT!C1257&lt;&gt;"",FT!C1257,F1257/$M$3*$M$4),"")</f>
        <v/>
      </c>
      <c r="Y1257" s="75" t="str">
        <f t="shared" si="80"/>
        <v/>
      </c>
    </row>
    <row r="1258" spans="6:25">
      <c r="F1258">
        <f t="shared" si="81"/>
        <v>1256</v>
      </c>
      <c r="G1258" s="50" t="str">
        <f>IF(FT!A1258&lt;&gt;"",FT!A1258*10,"")</f>
        <v/>
      </c>
      <c r="H1258" s="50" t="str">
        <f>IF(FT!B1258&lt;&gt;"",FT!B1258*100,"")</f>
        <v/>
      </c>
      <c r="I1258" s="50" t="str">
        <f t="shared" si="79"/>
        <v/>
      </c>
      <c r="J1258" t="str">
        <f>IF(FT!B1258&lt;&gt;"",FT!E1258,"")</f>
        <v/>
      </c>
      <c r="K1258" t="str">
        <f>IF(FT!B1258&lt;&gt;"",IF(FT!C1258&lt;&gt;"",FT!C1258,F1258/$M$3*$M$4),"")</f>
        <v/>
      </c>
      <c r="Y1258" s="75" t="str">
        <f t="shared" si="80"/>
        <v/>
      </c>
    </row>
    <row r="1259" spans="6:25">
      <c r="F1259">
        <f t="shared" si="81"/>
        <v>1257</v>
      </c>
      <c r="G1259" s="50" t="str">
        <f>IF(FT!A1259&lt;&gt;"",FT!A1259*10,"")</f>
        <v/>
      </c>
      <c r="H1259" s="50" t="str">
        <f>IF(FT!B1259&lt;&gt;"",FT!B1259*100,"")</f>
        <v/>
      </c>
      <c r="I1259" s="50" t="str">
        <f t="shared" si="79"/>
        <v/>
      </c>
      <c r="J1259" t="str">
        <f>IF(FT!B1259&lt;&gt;"",FT!E1259,"")</f>
        <v/>
      </c>
      <c r="K1259" t="str">
        <f>IF(FT!B1259&lt;&gt;"",IF(FT!C1259&lt;&gt;"",FT!C1259,F1259/$M$3*$M$4),"")</f>
        <v/>
      </c>
      <c r="Y1259" s="75" t="str">
        <f t="shared" si="80"/>
        <v/>
      </c>
    </row>
    <row r="1260" spans="6:25">
      <c r="F1260">
        <f t="shared" si="81"/>
        <v>1258</v>
      </c>
      <c r="G1260" s="50" t="str">
        <f>IF(FT!A1260&lt;&gt;"",FT!A1260*10,"")</f>
        <v/>
      </c>
      <c r="H1260" s="50" t="str">
        <f>IF(FT!B1260&lt;&gt;"",FT!B1260*100,"")</f>
        <v/>
      </c>
      <c r="I1260" s="50" t="str">
        <f t="shared" si="79"/>
        <v/>
      </c>
      <c r="J1260" t="str">
        <f>IF(FT!B1260&lt;&gt;"",FT!E1260,"")</f>
        <v/>
      </c>
      <c r="K1260" t="str">
        <f>IF(FT!B1260&lt;&gt;"",IF(FT!C1260&lt;&gt;"",FT!C1260,F1260/$M$3*$M$4),"")</f>
        <v/>
      </c>
      <c r="Y1260" s="75" t="str">
        <f t="shared" si="80"/>
        <v/>
      </c>
    </row>
    <row r="1261" spans="6:25">
      <c r="F1261">
        <f t="shared" si="81"/>
        <v>1259</v>
      </c>
      <c r="G1261" s="50" t="str">
        <f>IF(FT!A1261&lt;&gt;"",FT!A1261*10,"")</f>
        <v/>
      </c>
      <c r="H1261" s="50" t="str">
        <f>IF(FT!B1261&lt;&gt;"",FT!B1261*100,"")</f>
        <v/>
      </c>
      <c r="I1261" s="50" t="str">
        <f t="shared" si="79"/>
        <v/>
      </c>
      <c r="J1261" t="str">
        <f>IF(FT!B1261&lt;&gt;"",FT!E1261,"")</f>
        <v/>
      </c>
      <c r="K1261" t="str">
        <f>IF(FT!B1261&lt;&gt;"",IF(FT!C1261&lt;&gt;"",FT!C1261,F1261/$M$3*$M$4),"")</f>
        <v/>
      </c>
      <c r="Y1261" s="75" t="str">
        <f t="shared" si="80"/>
        <v/>
      </c>
    </row>
    <row r="1262" spans="6:25">
      <c r="F1262">
        <f t="shared" si="81"/>
        <v>1260</v>
      </c>
      <c r="G1262" s="50" t="str">
        <f>IF(FT!A1262&lt;&gt;"",FT!A1262*10,"")</f>
        <v/>
      </c>
      <c r="H1262" s="50" t="str">
        <f>IF(FT!B1262&lt;&gt;"",FT!B1262*100,"")</f>
        <v/>
      </c>
      <c r="I1262" s="50" t="str">
        <f t="shared" si="79"/>
        <v/>
      </c>
      <c r="J1262" t="str">
        <f>IF(FT!B1262&lt;&gt;"",FT!E1262,"")</f>
        <v/>
      </c>
      <c r="K1262" t="str">
        <f>IF(FT!B1262&lt;&gt;"",IF(FT!C1262&lt;&gt;"",FT!C1262,F1262/$M$3*$M$4),"")</f>
        <v/>
      </c>
      <c r="Y1262" s="75" t="str">
        <f t="shared" si="80"/>
        <v/>
      </c>
    </row>
    <row r="1263" spans="6:25">
      <c r="F1263">
        <f t="shared" si="81"/>
        <v>1261</v>
      </c>
      <c r="G1263" s="50" t="str">
        <f>IF(FT!A1263&lt;&gt;"",FT!A1263*10,"")</f>
        <v/>
      </c>
      <c r="H1263" s="50" t="str">
        <f>IF(FT!B1263&lt;&gt;"",FT!B1263*100,"")</f>
        <v/>
      </c>
      <c r="I1263" s="50" t="str">
        <f t="shared" si="79"/>
        <v/>
      </c>
      <c r="J1263" t="str">
        <f>IF(FT!B1263&lt;&gt;"",FT!E1263,"")</f>
        <v/>
      </c>
      <c r="K1263" t="str">
        <f>IF(FT!B1263&lt;&gt;"",IF(FT!C1263&lt;&gt;"",FT!C1263,F1263/$M$3*$M$4),"")</f>
        <v/>
      </c>
      <c r="Y1263" s="75" t="str">
        <f t="shared" si="80"/>
        <v/>
      </c>
    </row>
    <row r="1264" spans="6:25">
      <c r="F1264">
        <f t="shared" si="81"/>
        <v>1262</v>
      </c>
      <c r="G1264" s="50" t="str">
        <f>IF(FT!A1264&lt;&gt;"",FT!A1264*10,"")</f>
        <v/>
      </c>
      <c r="H1264" s="50" t="str">
        <f>IF(FT!B1264&lt;&gt;"",FT!B1264*100,"")</f>
        <v/>
      </c>
      <c r="I1264" s="50" t="str">
        <f t="shared" si="79"/>
        <v/>
      </c>
      <c r="J1264" t="str">
        <f>IF(FT!B1264&lt;&gt;"",FT!E1264,"")</f>
        <v/>
      </c>
      <c r="K1264" t="str">
        <f>IF(FT!B1264&lt;&gt;"",IF(FT!C1264&lt;&gt;"",FT!C1264,F1264/$M$3*$M$4),"")</f>
        <v/>
      </c>
      <c r="Y1264" s="75" t="str">
        <f t="shared" si="80"/>
        <v/>
      </c>
    </row>
    <row r="1265" spans="6:25">
      <c r="F1265">
        <f t="shared" si="81"/>
        <v>1263</v>
      </c>
      <c r="G1265" s="50" t="str">
        <f>IF(FT!A1265&lt;&gt;"",FT!A1265*10,"")</f>
        <v/>
      </c>
      <c r="H1265" s="50" t="str">
        <f>IF(FT!B1265&lt;&gt;"",FT!B1265*100,"")</f>
        <v/>
      </c>
      <c r="I1265" s="50" t="str">
        <f t="shared" si="79"/>
        <v/>
      </c>
      <c r="J1265" t="str">
        <f>IF(FT!B1265&lt;&gt;"",FT!E1265,"")</f>
        <v/>
      </c>
      <c r="K1265" t="str">
        <f>IF(FT!B1265&lt;&gt;"",IF(FT!C1265&lt;&gt;"",FT!C1265,F1265/$M$3*$M$4),"")</f>
        <v/>
      </c>
      <c r="Y1265" s="75" t="str">
        <f t="shared" si="80"/>
        <v/>
      </c>
    </row>
    <row r="1266" spans="6:25">
      <c r="F1266">
        <f t="shared" si="81"/>
        <v>1264</v>
      </c>
      <c r="G1266" s="50" t="str">
        <f>IF(FT!A1266&lt;&gt;"",FT!A1266*10,"")</f>
        <v/>
      </c>
      <c r="H1266" s="50" t="str">
        <f>IF(FT!B1266&lt;&gt;"",FT!B1266*100,"")</f>
        <v/>
      </c>
      <c r="I1266" s="50" t="str">
        <f t="shared" si="79"/>
        <v/>
      </c>
      <c r="J1266" t="str">
        <f>IF(FT!B1266&lt;&gt;"",FT!E1266,"")</f>
        <v/>
      </c>
      <c r="K1266" t="str">
        <f>IF(FT!B1266&lt;&gt;"",IF(FT!C1266&lt;&gt;"",FT!C1266,F1266/$M$3*$M$4),"")</f>
        <v/>
      </c>
      <c r="Y1266" s="75" t="str">
        <f t="shared" si="80"/>
        <v/>
      </c>
    </row>
    <row r="1267" spans="6:25">
      <c r="F1267">
        <f t="shared" si="81"/>
        <v>1265</v>
      </c>
      <c r="G1267" s="50" t="str">
        <f>IF(FT!A1267&lt;&gt;"",FT!A1267*10,"")</f>
        <v/>
      </c>
      <c r="H1267" s="50" t="str">
        <f>IF(FT!B1267&lt;&gt;"",FT!B1267*100,"")</f>
        <v/>
      </c>
      <c r="I1267" s="50" t="str">
        <f t="shared" si="79"/>
        <v/>
      </c>
      <c r="J1267" t="str">
        <f>IF(FT!B1267&lt;&gt;"",FT!E1267,"")</f>
        <v/>
      </c>
      <c r="K1267" t="str">
        <f>IF(FT!B1267&lt;&gt;"",IF(FT!C1267&lt;&gt;"",FT!C1267,F1267/$M$3*$M$4),"")</f>
        <v/>
      </c>
      <c r="Y1267" s="75" t="str">
        <f t="shared" si="80"/>
        <v/>
      </c>
    </row>
    <row r="1268" spans="6:25">
      <c r="F1268">
        <f t="shared" si="81"/>
        <v>1266</v>
      </c>
      <c r="G1268" s="50" t="str">
        <f>IF(FT!A1268&lt;&gt;"",FT!A1268*10,"")</f>
        <v/>
      </c>
      <c r="H1268" s="50" t="str">
        <f>IF(FT!B1268&lt;&gt;"",FT!B1268*100,"")</f>
        <v/>
      </c>
      <c r="I1268" s="50" t="str">
        <f t="shared" si="79"/>
        <v/>
      </c>
      <c r="J1268" t="str">
        <f>IF(FT!B1268&lt;&gt;"",FT!E1268,"")</f>
        <v/>
      </c>
      <c r="K1268" t="str">
        <f>IF(FT!B1268&lt;&gt;"",IF(FT!C1268&lt;&gt;"",FT!C1268,F1268/$M$3*$M$4),"")</f>
        <v/>
      </c>
      <c r="Y1268" s="75" t="str">
        <f t="shared" si="80"/>
        <v/>
      </c>
    </row>
    <row r="1269" spans="6:25">
      <c r="F1269">
        <f t="shared" si="81"/>
        <v>1267</v>
      </c>
      <c r="G1269" s="50" t="str">
        <f>IF(FT!A1269&lt;&gt;"",FT!A1269*10,"")</f>
        <v/>
      </c>
      <c r="H1269" s="50" t="str">
        <f>IF(FT!B1269&lt;&gt;"",FT!B1269*100,"")</f>
        <v/>
      </c>
      <c r="I1269" s="50" t="str">
        <f t="shared" si="79"/>
        <v/>
      </c>
      <c r="J1269" t="str">
        <f>IF(FT!B1269&lt;&gt;"",FT!E1269,"")</f>
        <v/>
      </c>
      <c r="K1269" t="str">
        <f>IF(FT!B1269&lt;&gt;"",IF(FT!C1269&lt;&gt;"",FT!C1269,F1269/$M$3*$M$4),"")</f>
        <v/>
      </c>
      <c r="Y1269" s="75" t="str">
        <f t="shared" si="80"/>
        <v/>
      </c>
    </row>
    <row r="1270" spans="6:25">
      <c r="F1270">
        <f t="shared" si="81"/>
        <v>1268</v>
      </c>
      <c r="G1270" s="50" t="str">
        <f>IF(FT!A1270&lt;&gt;"",FT!A1270*10,"")</f>
        <v/>
      </c>
      <c r="H1270" s="50" t="str">
        <f>IF(FT!B1270&lt;&gt;"",FT!B1270*100,"")</f>
        <v/>
      </c>
      <c r="I1270" s="50" t="str">
        <f t="shared" si="79"/>
        <v/>
      </c>
      <c r="J1270" t="str">
        <f>IF(FT!B1270&lt;&gt;"",FT!E1270,"")</f>
        <v/>
      </c>
      <c r="K1270" t="str">
        <f>IF(FT!B1270&lt;&gt;"",IF(FT!C1270&lt;&gt;"",FT!C1270,F1270/$M$3*$M$4),"")</f>
        <v/>
      </c>
      <c r="Y1270" s="75" t="str">
        <f t="shared" si="80"/>
        <v/>
      </c>
    </row>
    <row r="1271" spans="6:25">
      <c r="F1271">
        <f t="shared" si="81"/>
        <v>1269</v>
      </c>
      <c r="G1271" s="50" t="str">
        <f>IF(FT!A1271&lt;&gt;"",FT!A1271*10,"")</f>
        <v/>
      </c>
      <c r="H1271" s="50" t="str">
        <f>IF(FT!B1271&lt;&gt;"",FT!B1271*100,"")</f>
        <v/>
      </c>
      <c r="I1271" s="50" t="str">
        <f t="shared" si="79"/>
        <v/>
      </c>
      <c r="J1271" t="str">
        <f>IF(FT!B1271&lt;&gt;"",FT!E1271,"")</f>
        <v/>
      </c>
      <c r="K1271" t="str">
        <f>IF(FT!B1271&lt;&gt;"",IF(FT!C1271&lt;&gt;"",FT!C1271,F1271/$M$3*$M$4),"")</f>
        <v/>
      </c>
      <c r="Y1271" s="75" t="str">
        <f t="shared" si="80"/>
        <v/>
      </c>
    </row>
    <row r="1272" spans="6:25">
      <c r="F1272">
        <f t="shared" si="81"/>
        <v>1270</v>
      </c>
      <c r="G1272" s="50" t="str">
        <f>IF(FT!A1272&lt;&gt;"",FT!A1272*10,"")</f>
        <v/>
      </c>
      <c r="H1272" s="50" t="str">
        <f>IF(FT!B1272&lt;&gt;"",FT!B1272*100,"")</f>
        <v/>
      </c>
      <c r="I1272" s="50" t="str">
        <f t="shared" si="79"/>
        <v/>
      </c>
      <c r="J1272" t="str">
        <f>IF(FT!B1272&lt;&gt;"",FT!E1272,"")</f>
        <v/>
      </c>
      <c r="K1272" t="str">
        <f>IF(FT!B1272&lt;&gt;"",IF(FT!C1272&lt;&gt;"",FT!C1272,F1272/$M$3*$M$4),"")</f>
        <v/>
      </c>
      <c r="Y1272" s="75" t="str">
        <f t="shared" si="80"/>
        <v/>
      </c>
    </row>
    <row r="1273" spans="6:25">
      <c r="F1273">
        <f t="shared" si="81"/>
        <v>1271</v>
      </c>
      <c r="G1273" s="50" t="str">
        <f>IF(FT!A1273&lt;&gt;"",FT!A1273*10,"")</f>
        <v/>
      </c>
      <c r="H1273" s="50" t="str">
        <f>IF(FT!B1273&lt;&gt;"",FT!B1273*100,"")</f>
        <v/>
      </c>
      <c r="I1273" s="50" t="str">
        <f t="shared" si="79"/>
        <v/>
      </c>
      <c r="J1273" t="str">
        <f>IF(FT!B1273&lt;&gt;"",FT!E1273,"")</f>
        <v/>
      </c>
      <c r="K1273" t="str">
        <f>IF(FT!B1273&lt;&gt;"",IF(FT!C1273&lt;&gt;"",FT!C1273,F1273/$M$3*$M$4),"")</f>
        <v/>
      </c>
      <c r="Y1273" s="75" t="str">
        <f t="shared" si="80"/>
        <v/>
      </c>
    </row>
    <row r="1274" spans="6:25">
      <c r="F1274">
        <f t="shared" si="81"/>
        <v>1272</v>
      </c>
      <c r="G1274" s="50" t="str">
        <f>IF(FT!A1274&lt;&gt;"",FT!A1274*10,"")</f>
        <v/>
      </c>
      <c r="H1274" s="50" t="str">
        <f>IF(FT!B1274&lt;&gt;"",FT!B1274*100,"")</f>
        <v/>
      </c>
      <c r="I1274" s="50" t="str">
        <f t="shared" si="79"/>
        <v/>
      </c>
      <c r="J1274" t="str">
        <f>IF(FT!B1274&lt;&gt;"",FT!E1274,"")</f>
        <v/>
      </c>
      <c r="K1274" t="str">
        <f>IF(FT!B1274&lt;&gt;"",IF(FT!C1274&lt;&gt;"",FT!C1274,F1274/$M$3*$M$4),"")</f>
        <v/>
      </c>
      <c r="Y1274" s="75" t="str">
        <f t="shared" si="80"/>
        <v/>
      </c>
    </row>
    <row r="1275" spans="6:25">
      <c r="F1275">
        <f t="shared" si="81"/>
        <v>1273</v>
      </c>
      <c r="G1275" s="50" t="str">
        <f>IF(FT!A1275&lt;&gt;"",FT!A1275*10,"")</f>
        <v/>
      </c>
      <c r="H1275" s="50" t="str">
        <f>IF(FT!B1275&lt;&gt;"",FT!B1275*100,"")</f>
        <v/>
      </c>
      <c r="I1275" s="50" t="str">
        <f t="shared" si="79"/>
        <v/>
      </c>
      <c r="J1275" t="str">
        <f>IF(FT!B1275&lt;&gt;"",FT!E1275,"")</f>
        <v/>
      </c>
      <c r="K1275" t="str">
        <f>IF(FT!B1275&lt;&gt;"",IF(FT!C1275&lt;&gt;"",FT!C1275,F1275/$M$3*$M$4),"")</f>
        <v/>
      </c>
      <c r="Y1275" s="75" t="str">
        <f t="shared" si="80"/>
        <v/>
      </c>
    </row>
    <row r="1276" spans="6:25">
      <c r="F1276">
        <f t="shared" si="81"/>
        <v>1274</v>
      </c>
      <c r="G1276" s="50" t="str">
        <f>IF(FT!A1276&lt;&gt;"",FT!A1276*10,"")</f>
        <v/>
      </c>
      <c r="H1276" s="50" t="str">
        <f>IF(FT!B1276&lt;&gt;"",FT!B1276*100,"")</f>
        <v/>
      </c>
      <c r="I1276" s="50" t="str">
        <f t="shared" si="79"/>
        <v/>
      </c>
      <c r="J1276" t="str">
        <f>IF(FT!B1276&lt;&gt;"",FT!E1276,"")</f>
        <v/>
      </c>
      <c r="K1276" t="str">
        <f>IF(FT!B1276&lt;&gt;"",IF(FT!C1276&lt;&gt;"",FT!C1276,F1276/$M$3*$M$4),"")</f>
        <v/>
      </c>
      <c r="Y1276" s="75" t="str">
        <f t="shared" si="80"/>
        <v/>
      </c>
    </row>
    <row r="1277" spans="6:25">
      <c r="F1277">
        <f t="shared" si="81"/>
        <v>1275</v>
      </c>
      <c r="G1277" s="50" t="str">
        <f>IF(FT!A1277&lt;&gt;"",FT!A1277*10,"")</f>
        <v/>
      </c>
      <c r="H1277" s="50" t="str">
        <f>IF(FT!B1277&lt;&gt;"",FT!B1277*100,"")</f>
        <v/>
      </c>
      <c r="I1277" s="50" t="str">
        <f t="shared" si="79"/>
        <v/>
      </c>
      <c r="J1277" t="str">
        <f>IF(FT!B1277&lt;&gt;"",FT!E1277,"")</f>
        <v/>
      </c>
      <c r="K1277" t="str">
        <f>IF(FT!B1277&lt;&gt;"",IF(FT!C1277&lt;&gt;"",FT!C1277,F1277/$M$3*$M$4),"")</f>
        <v/>
      </c>
      <c r="Y1277" s="75" t="str">
        <f t="shared" si="80"/>
        <v/>
      </c>
    </row>
    <row r="1278" spans="6:25">
      <c r="F1278">
        <f t="shared" si="81"/>
        <v>1276</v>
      </c>
      <c r="G1278" s="50" t="str">
        <f>IF(FT!A1278&lt;&gt;"",FT!A1278*10,"")</f>
        <v/>
      </c>
      <c r="H1278" s="50" t="str">
        <f>IF(FT!B1278&lt;&gt;"",FT!B1278*100,"")</f>
        <v/>
      </c>
      <c r="I1278" s="50" t="str">
        <f t="shared" si="79"/>
        <v/>
      </c>
      <c r="J1278" t="str">
        <f>IF(FT!B1278&lt;&gt;"",FT!E1278,"")</f>
        <v/>
      </c>
      <c r="K1278" t="str">
        <f>IF(FT!B1278&lt;&gt;"",IF(FT!C1278&lt;&gt;"",FT!C1278,F1278/$M$3*$M$4),"")</f>
        <v/>
      </c>
      <c r="Y1278" s="75" t="str">
        <f t="shared" si="80"/>
        <v/>
      </c>
    </row>
    <row r="1279" spans="6:25">
      <c r="F1279">
        <f t="shared" si="81"/>
        <v>1277</v>
      </c>
      <c r="G1279" s="50" t="str">
        <f>IF(FT!A1279&lt;&gt;"",FT!A1279*10,"")</f>
        <v/>
      </c>
      <c r="H1279" s="50" t="str">
        <f>IF(FT!B1279&lt;&gt;"",FT!B1279*100,"")</f>
        <v/>
      </c>
      <c r="I1279" s="50" t="str">
        <f t="shared" si="79"/>
        <v/>
      </c>
      <c r="J1279" t="str">
        <f>IF(FT!B1279&lt;&gt;"",FT!E1279,"")</f>
        <v/>
      </c>
      <c r="K1279" t="str">
        <f>IF(FT!B1279&lt;&gt;"",IF(FT!C1279&lt;&gt;"",FT!C1279,F1279/$M$3*$M$4),"")</f>
        <v/>
      </c>
      <c r="Y1279" s="75" t="str">
        <f t="shared" si="80"/>
        <v/>
      </c>
    </row>
    <row r="1280" spans="6:25">
      <c r="F1280">
        <f t="shared" si="81"/>
        <v>1278</v>
      </c>
      <c r="G1280" s="50" t="str">
        <f>IF(FT!A1280&lt;&gt;"",FT!A1280*10,"")</f>
        <v/>
      </c>
      <c r="H1280" s="50" t="str">
        <f>IF(FT!B1280&lt;&gt;"",FT!B1280*100,"")</f>
        <v/>
      </c>
      <c r="I1280" s="50" t="str">
        <f t="shared" si="79"/>
        <v/>
      </c>
      <c r="J1280" t="str">
        <f>IF(FT!B1280&lt;&gt;"",FT!E1280,"")</f>
        <v/>
      </c>
      <c r="K1280" t="str">
        <f>IF(FT!B1280&lt;&gt;"",IF(FT!C1280&lt;&gt;"",FT!C1280,F1280/$M$3*$M$4),"")</f>
        <v/>
      </c>
      <c r="Y1280" s="75" t="str">
        <f t="shared" si="80"/>
        <v/>
      </c>
    </row>
    <row r="1281" spans="6:25">
      <c r="F1281">
        <f t="shared" si="81"/>
        <v>1279</v>
      </c>
      <c r="G1281" s="50" t="str">
        <f>IF(FT!A1281&lt;&gt;"",FT!A1281*10,"")</f>
        <v/>
      </c>
      <c r="H1281" s="50" t="str">
        <f>IF(FT!B1281&lt;&gt;"",FT!B1281*100,"")</f>
        <v/>
      </c>
      <c r="I1281" s="50" t="str">
        <f t="shared" si="79"/>
        <v/>
      </c>
      <c r="J1281" t="str">
        <f>IF(FT!B1281&lt;&gt;"",FT!E1281,"")</f>
        <v/>
      </c>
      <c r="K1281" t="str">
        <f>IF(FT!B1281&lt;&gt;"",IF(FT!C1281&lt;&gt;"",FT!C1281,F1281/$M$3*$M$4),"")</f>
        <v/>
      </c>
      <c r="Y1281" s="75" t="str">
        <f t="shared" si="80"/>
        <v/>
      </c>
    </row>
    <row r="1282" spans="6:25">
      <c r="F1282">
        <f t="shared" si="81"/>
        <v>1280</v>
      </c>
      <c r="G1282" s="50" t="str">
        <f>IF(FT!A1282&lt;&gt;"",FT!A1282*10,"")</f>
        <v/>
      </c>
      <c r="H1282" s="50" t="str">
        <f>IF(FT!B1282&lt;&gt;"",FT!B1282*100,"")</f>
        <v/>
      </c>
      <c r="I1282" s="50" t="str">
        <f t="shared" si="79"/>
        <v/>
      </c>
      <c r="J1282" t="str">
        <f>IF(FT!B1282&lt;&gt;"",FT!E1282,"")</f>
        <v/>
      </c>
      <c r="K1282" t="str">
        <f>IF(FT!B1282&lt;&gt;"",IF(FT!C1282&lt;&gt;"",FT!C1282,F1282/$M$3*$M$4),"")</f>
        <v/>
      </c>
      <c r="Y1282" s="75" t="str">
        <f t="shared" si="80"/>
        <v/>
      </c>
    </row>
    <row r="1283" spans="6:25">
      <c r="F1283">
        <f t="shared" si="81"/>
        <v>1281</v>
      </c>
      <c r="G1283" s="50" t="str">
        <f>IF(FT!A1283&lt;&gt;"",FT!A1283*10,"")</f>
        <v/>
      </c>
      <c r="H1283" s="50" t="str">
        <f>IF(FT!B1283&lt;&gt;"",FT!B1283*100,"")</f>
        <v/>
      </c>
      <c r="I1283" s="50" t="str">
        <f t="shared" ref="I1283:I1346" si="82">(IF(G1283&lt;&gt;"",1,""))</f>
        <v/>
      </c>
      <c r="J1283" t="str">
        <f>IF(FT!B1283&lt;&gt;"",FT!E1283,"")</f>
        <v/>
      </c>
      <c r="K1283" t="str">
        <f>IF(FT!B1283&lt;&gt;"",IF(FT!C1283&lt;&gt;"",FT!C1283,F1283/$M$3*$M$4),"")</f>
        <v/>
      </c>
      <c r="Y1283" s="75" t="str">
        <f t="shared" ref="Y1283:Y1346" si="83">IF(I1283=1,H1283/G1283,"")</f>
        <v/>
      </c>
    </row>
    <row r="1284" spans="6:25">
      <c r="F1284">
        <f t="shared" ref="F1284:F1347" si="84">F1283+1</f>
        <v>1282</v>
      </c>
      <c r="G1284" s="50" t="str">
        <f>IF(FT!A1284&lt;&gt;"",FT!A1284*10,"")</f>
        <v/>
      </c>
      <c r="H1284" s="50" t="str">
        <f>IF(FT!B1284&lt;&gt;"",FT!B1284*100,"")</f>
        <v/>
      </c>
      <c r="I1284" s="50" t="str">
        <f t="shared" si="82"/>
        <v/>
      </c>
      <c r="J1284" t="str">
        <f>IF(FT!B1284&lt;&gt;"",FT!E1284,"")</f>
        <v/>
      </c>
      <c r="K1284" t="str">
        <f>IF(FT!B1284&lt;&gt;"",IF(FT!C1284&lt;&gt;"",FT!C1284,F1284/$M$3*$M$4),"")</f>
        <v/>
      </c>
      <c r="Y1284" s="75" t="str">
        <f t="shared" si="83"/>
        <v/>
      </c>
    </row>
    <row r="1285" spans="6:25">
      <c r="F1285">
        <f t="shared" si="84"/>
        <v>1283</v>
      </c>
      <c r="G1285" s="50" t="str">
        <f>IF(FT!A1285&lt;&gt;"",FT!A1285*10,"")</f>
        <v/>
      </c>
      <c r="H1285" s="50" t="str">
        <f>IF(FT!B1285&lt;&gt;"",FT!B1285*100,"")</f>
        <v/>
      </c>
      <c r="I1285" s="50" t="str">
        <f t="shared" si="82"/>
        <v/>
      </c>
      <c r="J1285" t="str">
        <f>IF(FT!B1285&lt;&gt;"",FT!E1285,"")</f>
        <v/>
      </c>
      <c r="K1285" t="str">
        <f>IF(FT!B1285&lt;&gt;"",IF(FT!C1285&lt;&gt;"",FT!C1285,F1285/$M$3*$M$4),"")</f>
        <v/>
      </c>
      <c r="Y1285" s="75" t="str">
        <f t="shared" si="83"/>
        <v/>
      </c>
    </row>
    <row r="1286" spans="6:25">
      <c r="F1286">
        <f t="shared" si="84"/>
        <v>1284</v>
      </c>
      <c r="G1286" s="50" t="str">
        <f>IF(FT!A1286&lt;&gt;"",FT!A1286*10,"")</f>
        <v/>
      </c>
      <c r="H1286" s="50" t="str">
        <f>IF(FT!B1286&lt;&gt;"",FT!B1286*100,"")</f>
        <v/>
      </c>
      <c r="I1286" s="50" t="str">
        <f t="shared" si="82"/>
        <v/>
      </c>
      <c r="J1286" t="str">
        <f>IF(FT!B1286&lt;&gt;"",FT!E1286,"")</f>
        <v/>
      </c>
      <c r="K1286" t="str">
        <f>IF(FT!B1286&lt;&gt;"",IF(FT!C1286&lt;&gt;"",FT!C1286,F1286/$M$3*$M$4),"")</f>
        <v/>
      </c>
      <c r="Y1286" s="75" t="str">
        <f t="shared" si="83"/>
        <v/>
      </c>
    </row>
    <row r="1287" spans="6:25">
      <c r="F1287">
        <f t="shared" si="84"/>
        <v>1285</v>
      </c>
      <c r="G1287" s="50" t="str">
        <f>IF(FT!A1287&lt;&gt;"",FT!A1287*10,"")</f>
        <v/>
      </c>
      <c r="H1287" s="50" t="str">
        <f>IF(FT!B1287&lt;&gt;"",FT!B1287*100,"")</f>
        <v/>
      </c>
      <c r="I1287" s="50" t="str">
        <f t="shared" si="82"/>
        <v/>
      </c>
      <c r="J1287" t="str">
        <f>IF(FT!B1287&lt;&gt;"",FT!E1287,"")</f>
        <v/>
      </c>
      <c r="K1287" t="str">
        <f>IF(FT!B1287&lt;&gt;"",IF(FT!C1287&lt;&gt;"",FT!C1287,F1287/$M$3*$M$4),"")</f>
        <v/>
      </c>
      <c r="Y1287" s="75" t="str">
        <f t="shared" si="83"/>
        <v/>
      </c>
    </row>
    <row r="1288" spans="6:25">
      <c r="F1288">
        <f t="shared" si="84"/>
        <v>1286</v>
      </c>
      <c r="G1288" s="50" t="str">
        <f>IF(FT!A1288&lt;&gt;"",FT!A1288*10,"")</f>
        <v/>
      </c>
      <c r="H1288" s="50" t="str">
        <f>IF(FT!B1288&lt;&gt;"",FT!B1288*100,"")</f>
        <v/>
      </c>
      <c r="I1288" s="50" t="str">
        <f t="shared" si="82"/>
        <v/>
      </c>
      <c r="J1288" t="str">
        <f>IF(FT!B1288&lt;&gt;"",FT!E1288,"")</f>
        <v/>
      </c>
      <c r="K1288" t="str">
        <f>IF(FT!B1288&lt;&gt;"",IF(FT!C1288&lt;&gt;"",FT!C1288,F1288/$M$3*$M$4),"")</f>
        <v/>
      </c>
      <c r="Y1288" s="75" t="str">
        <f t="shared" si="83"/>
        <v/>
      </c>
    </row>
    <row r="1289" spans="6:25">
      <c r="F1289">
        <f t="shared" si="84"/>
        <v>1287</v>
      </c>
      <c r="G1289" s="50" t="str">
        <f>IF(FT!A1289&lt;&gt;"",FT!A1289*10,"")</f>
        <v/>
      </c>
      <c r="H1289" s="50" t="str">
        <f>IF(FT!B1289&lt;&gt;"",FT!B1289*100,"")</f>
        <v/>
      </c>
      <c r="I1289" s="50" t="str">
        <f t="shared" si="82"/>
        <v/>
      </c>
      <c r="J1289" t="str">
        <f>IF(FT!B1289&lt;&gt;"",FT!E1289,"")</f>
        <v/>
      </c>
      <c r="K1289" t="str">
        <f>IF(FT!B1289&lt;&gt;"",IF(FT!C1289&lt;&gt;"",FT!C1289,F1289/$M$3*$M$4),"")</f>
        <v/>
      </c>
      <c r="Y1289" s="75" t="str">
        <f t="shared" si="83"/>
        <v/>
      </c>
    </row>
    <row r="1290" spans="6:25">
      <c r="F1290">
        <f t="shared" si="84"/>
        <v>1288</v>
      </c>
      <c r="G1290" s="50" t="str">
        <f>IF(FT!A1290&lt;&gt;"",FT!A1290*10,"")</f>
        <v/>
      </c>
      <c r="H1290" s="50" t="str">
        <f>IF(FT!B1290&lt;&gt;"",FT!B1290*100,"")</f>
        <v/>
      </c>
      <c r="I1290" s="50" t="str">
        <f t="shared" si="82"/>
        <v/>
      </c>
      <c r="J1290" t="str">
        <f>IF(FT!B1290&lt;&gt;"",FT!E1290,"")</f>
        <v/>
      </c>
      <c r="K1290" t="str">
        <f>IF(FT!B1290&lt;&gt;"",IF(FT!C1290&lt;&gt;"",FT!C1290,F1290/$M$3*$M$4),"")</f>
        <v/>
      </c>
      <c r="Y1290" s="75" t="str">
        <f t="shared" si="83"/>
        <v/>
      </c>
    </row>
    <row r="1291" spans="6:25">
      <c r="F1291">
        <f t="shared" si="84"/>
        <v>1289</v>
      </c>
      <c r="G1291" s="50" t="str">
        <f>IF(FT!A1291&lt;&gt;"",FT!A1291*10,"")</f>
        <v/>
      </c>
      <c r="H1291" s="50" t="str">
        <f>IF(FT!B1291&lt;&gt;"",FT!B1291*100,"")</f>
        <v/>
      </c>
      <c r="I1291" s="50" t="str">
        <f t="shared" si="82"/>
        <v/>
      </c>
      <c r="J1291" t="str">
        <f>IF(FT!B1291&lt;&gt;"",FT!E1291,"")</f>
        <v/>
      </c>
      <c r="K1291" t="str">
        <f>IF(FT!B1291&lt;&gt;"",IF(FT!C1291&lt;&gt;"",FT!C1291,F1291/$M$3*$M$4),"")</f>
        <v/>
      </c>
      <c r="Y1291" s="75" t="str">
        <f t="shared" si="83"/>
        <v/>
      </c>
    </row>
    <row r="1292" spans="6:25">
      <c r="F1292">
        <f t="shared" si="84"/>
        <v>1290</v>
      </c>
      <c r="G1292" s="50" t="str">
        <f>IF(FT!A1292&lt;&gt;"",FT!A1292*10,"")</f>
        <v/>
      </c>
      <c r="H1292" s="50" t="str">
        <f>IF(FT!B1292&lt;&gt;"",FT!B1292*100,"")</f>
        <v/>
      </c>
      <c r="I1292" s="50" t="str">
        <f t="shared" si="82"/>
        <v/>
      </c>
      <c r="J1292" t="str">
        <f>IF(FT!B1292&lt;&gt;"",FT!E1292,"")</f>
        <v/>
      </c>
      <c r="K1292" t="str">
        <f>IF(FT!B1292&lt;&gt;"",IF(FT!C1292&lt;&gt;"",FT!C1292,F1292/$M$3*$M$4),"")</f>
        <v/>
      </c>
      <c r="Y1292" s="75" t="str">
        <f t="shared" si="83"/>
        <v/>
      </c>
    </row>
    <row r="1293" spans="6:25">
      <c r="F1293">
        <f t="shared" si="84"/>
        <v>1291</v>
      </c>
      <c r="G1293" s="50" t="str">
        <f>IF(FT!A1293&lt;&gt;"",FT!A1293*10,"")</f>
        <v/>
      </c>
      <c r="H1293" s="50" t="str">
        <f>IF(FT!B1293&lt;&gt;"",FT!B1293*100,"")</f>
        <v/>
      </c>
      <c r="I1293" s="50" t="str">
        <f t="shared" si="82"/>
        <v/>
      </c>
      <c r="J1293" t="str">
        <f>IF(FT!B1293&lt;&gt;"",FT!E1293,"")</f>
        <v/>
      </c>
      <c r="K1293" t="str">
        <f>IF(FT!B1293&lt;&gt;"",IF(FT!C1293&lt;&gt;"",FT!C1293,F1293/$M$3*$M$4),"")</f>
        <v/>
      </c>
      <c r="Y1293" s="75" t="str">
        <f t="shared" si="83"/>
        <v/>
      </c>
    </row>
    <row r="1294" spans="6:25">
      <c r="F1294">
        <f t="shared" si="84"/>
        <v>1292</v>
      </c>
      <c r="G1294" s="50" t="str">
        <f>IF(FT!A1294&lt;&gt;"",FT!A1294*10,"")</f>
        <v/>
      </c>
      <c r="H1294" s="50" t="str">
        <f>IF(FT!B1294&lt;&gt;"",FT!B1294*100,"")</f>
        <v/>
      </c>
      <c r="I1294" s="50" t="str">
        <f t="shared" si="82"/>
        <v/>
      </c>
      <c r="J1294" t="str">
        <f>IF(FT!B1294&lt;&gt;"",FT!E1294,"")</f>
        <v/>
      </c>
      <c r="K1294" t="str">
        <f>IF(FT!B1294&lt;&gt;"",IF(FT!C1294&lt;&gt;"",FT!C1294,F1294/$M$3*$M$4),"")</f>
        <v/>
      </c>
      <c r="Y1294" s="75" t="str">
        <f t="shared" si="83"/>
        <v/>
      </c>
    </row>
    <row r="1295" spans="6:25">
      <c r="F1295">
        <f t="shared" si="84"/>
        <v>1293</v>
      </c>
      <c r="G1295" s="50" t="str">
        <f>IF(FT!A1295&lt;&gt;"",FT!A1295*10,"")</f>
        <v/>
      </c>
      <c r="H1295" s="50" t="str">
        <f>IF(FT!B1295&lt;&gt;"",FT!B1295*100,"")</f>
        <v/>
      </c>
      <c r="I1295" s="50" t="str">
        <f t="shared" si="82"/>
        <v/>
      </c>
      <c r="J1295" t="str">
        <f>IF(FT!B1295&lt;&gt;"",FT!E1295,"")</f>
        <v/>
      </c>
      <c r="K1295" t="str">
        <f>IF(FT!B1295&lt;&gt;"",IF(FT!C1295&lt;&gt;"",FT!C1295,F1295/$M$3*$M$4),"")</f>
        <v/>
      </c>
      <c r="Y1295" s="75" t="str">
        <f t="shared" si="83"/>
        <v/>
      </c>
    </row>
    <row r="1296" spans="6:25">
      <c r="F1296">
        <f t="shared" si="84"/>
        <v>1294</v>
      </c>
      <c r="G1296" s="50" t="str">
        <f>IF(FT!A1296&lt;&gt;"",FT!A1296*10,"")</f>
        <v/>
      </c>
      <c r="H1296" s="50" t="str">
        <f>IF(FT!B1296&lt;&gt;"",FT!B1296*100,"")</f>
        <v/>
      </c>
      <c r="I1296" s="50" t="str">
        <f t="shared" si="82"/>
        <v/>
      </c>
      <c r="J1296" t="str">
        <f>IF(FT!B1296&lt;&gt;"",FT!E1296,"")</f>
        <v/>
      </c>
      <c r="K1296" t="str">
        <f>IF(FT!B1296&lt;&gt;"",IF(FT!C1296&lt;&gt;"",FT!C1296,F1296/$M$3*$M$4),"")</f>
        <v/>
      </c>
      <c r="Y1296" s="75" t="str">
        <f t="shared" si="83"/>
        <v/>
      </c>
    </row>
    <row r="1297" spans="6:25">
      <c r="F1297">
        <f t="shared" si="84"/>
        <v>1295</v>
      </c>
      <c r="G1297" s="50" t="str">
        <f>IF(FT!A1297&lt;&gt;"",FT!A1297*10,"")</f>
        <v/>
      </c>
      <c r="H1297" s="50" t="str">
        <f>IF(FT!B1297&lt;&gt;"",FT!B1297*100,"")</f>
        <v/>
      </c>
      <c r="I1297" s="50" t="str">
        <f t="shared" si="82"/>
        <v/>
      </c>
      <c r="J1297" t="str">
        <f>IF(FT!B1297&lt;&gt;"",FT!E1297,"")</f>
        <v/>
      </c>
      <c r="K1297" t="str">
        <f>IF(FT!B1297&lt;&gt;"",IF(FT!C1297&lt;&gt;"",FT!C1297,F1297/$M$3*$M$4),"")</f>
        <v/>
      </c>
      <c r="Y1297" s="75" t="str">
        <f t="shared" si="83"/>
        <v/>
      </c>
    </row>
    <row r="1298" spans="6:25">
      <c r="F1298">
        <f t="shared" si="84"/>
        <v>1296</v>
      </c>
      <c r="G1298" s="50" t="str">
        <f>IF(FT!A1298&lt;&gt;"",FT!A1298*10,"")</f>
        <v/>
      </c>
      <c r="H1298" s="50" t="str">
        <f>IF(FT!B1298&lt;&gt;"",FT!B1298*100,"")</f>
        <v/>
      </c>
      <c r="I1298" s="50" t="str">
        <f t="shared" si="82"/>
        <v/>
      </c>
      <c r="J1298" t="str">
        <f>IF(FT!B1298&lt;&gt;"",FT!E1298,"")</f>
        <v/>
      </c>
      <c r="K1298" t="str">
        <f>IF(FT!B1298&lt;&gt;"",IF(FT!C1298&lt;&gt;"",FT!C1298,F1298/$M$3*$M$4),"")</f>
        <v/>
      </c>
      <c r="Y1298" s="75" t="str">
        <f t="shared" si="83"/>
        <v/>
      </c>
    </row>
    <row r="1299" spans="6:25">
      <c r="F1299">
        <f t="shared" si="84"/>
        <v>1297</v>
      </c>
      <c r="G1299" s="50" t="str">
        <f>IF(FT!A1299&lt;&gt;"",FT!A1299*10,"")</f>
        <v/>
      </c>
      <c r="H1299" s="50" t="str">
        <f>IF(FT!B1299&lt;&gt;"",FT!B1299*100,"")</f>
        <v/>
      </c>
      <c r="I1299" s="50" t="str">
        <f t="shared" si="82"/>
        <v/>
      </c>
      <c r="J1299" t="str">
        <f>IF(FT!B1299&lt;&gt;"",FT!E1299,"")</f>
        <v/>
      </c>
      <c r="K1299" t="str">
        <f>IF(FT!B1299&lt;&gt;"",IF(FT!C1299&lt;&gt;"",FT!C1299,F1299/$M$3*$M$4),"")</f>
        <v/>
      </c>
      <c r="Y1299" s="75" t="str">
        <f t="shared" si="83"/>
        <v/>
      </c>
    </row>
    <row r="1300" spans="6:25">
      <c r="F1300">
        <f t="shared" si="84"/>
        <v>1298</v>
      </c>
      <c r="G1300" s="50" t="str">
        <f>IF(FT!A1300&lt;&gt;"",FT!A1300*10,"")</f>
        <v/>
      </c>
      <c r="H1300" s="50" t="str">
        <f>IF(FT!B1300&lt;&gt;"",FT!B1300*100,"")</f>
        <v/>
      </c>
      <c r="I1300" s="50" t="str">
        <f t="shared" si="82"/>
        <v/>
      </c>
      <c r="J1300" t="str">
        <f>IF(FT!B1300&lt;&gt;"",FT!E1300,"")</f>
        <v/>
      </c>
      <c r="K1300" t="str">
        <f>IF(FT!B1300&lt;&gt;"",IF(FT!C1300&lt;&gt;"",FT!C1300,F1300/$M$3*$M$4),"")</f>
        <v/>
      </c>
      <c r="Y1300" s="75" t="str">
        <f t="shared" si="83"/>
        <v/>
      </c>
    </row>
    <row r="1301" spans="6:25">
      <c r="F1301">
        <f t="shared" si="84"/>
        <v>1299</v>
      </c>
      <c r="G1301" s="50" t="str">
        <f>IF(FT!A1301&lt;&gt;"",FT!A1301*10,"")</f>
        <v/>
      </c>
      <c r="H1301" s="50" t="str">
        <f>IF(FT!B1301&lt;&gt;"",FT!B1301*100,"")</f>
        <v/>
      </c>
      <c r="I1301" s="50" t="str">
        <f t="shared" si="82"/>
        <v/>
      </c>
      <c r="J1301" t="str">
        <f>IF(FT!B1301&lt;&gt;"",FT!E1301,"")</f>
        <v/>
      </c>
      <c r="K1301" t="str">
        <f>IF(FT!B1301&lt;&gt;"",IF(FT!C1301&lt;&gt;"",FT!C1301,F1301/$M$3*$M$4),"")</f>
        <v/>
      </c>
      <c r="Y1301" s="75" t="str">
        <f t="shared" si="83"/>
        <v/>
      </c>
    </row>
    <row r="1302" spans="6:25">
      <c r="F1302">
        <f t="shared" si="84"/>
        <v>1300</v>
      </c>
      <c r="G1302" s="50" t="str">
        <f>IF(FT!A1302&lt;&gt;"",FT!A1302*10,"")</f>
        <v/>
      </c>
      <c r="H1302" s="50" t="str">
        <f>IF(FT!B1302&lt;&gt;"",FT!B1302*100,"")</f>
        <v/>
      </c>
      <c r="I1302" s="50" t="str">
        <f t="shared" si="82"/>
        <v/>
      </c>
      <c r="J1302" t="str">
        <f>IF(FT!B1302&lt;&gt;"",FT!E1302,"")</f>
        <v/>
      </c>
      <c r="K1302" t="str">
        <f>IF(FT!B1302&lt;&gt;"",IF(FT!C1302&lt;&gt;"",FT!C1302,F1302/$M$3*$M$4),"")</f>
        <v/>
      </c>
      <c r="Y1302" s="75" t="str">
        <f t="shared" si="83"/>
        <v/>
      </c>
    </row>
    <row r="1303" spans="6:25">
      <c r="F1303">
        <f t="shared" si="84"/>
        <v>1301</v>
      </c>
      <c r="G1303" s="50" t="str">
        <f>IF(FT!A1303&lt;&gt;"",FT!A1303*10,"")</f>
        <v/>
      </c>
      <c r="H1303" s="50" t="str">
        <f>IF(FT!B1303&lt;&gt;"",FT!B1303*100,"")</f>
        <v/>
      </c>
      <c r="I1303" s="50" t="str">
        <f t="shared" si="82"/>
        <v/>
      </c>
      <c r="J1303" t="str">
        <f>IF(FT!B1303&lt;&gt;"",FT!E1303,"")</f>
        <v/>
      </c>
      <c r="K1303" t="str">
        <f>IF(FT!B1303&lt;&gt;"",IF(FT!C1303&lt;&gt;"",FT!C1303,F1303/$M$3*$M$4),"")</f>
        <v/>
      </c>
      <c r="Y1303" s="75" t="str">
        <f t="shared" si="83"/>
        <v/>
      </c>
    </row>
    <row r="1304" spans="6:25">
      <c r="F1304">
        <f t="shared" si="84"/>
        <v>1302</v>
      </c>
      <c r="G1304" s="50" t="str">
        <f>IF(FT!A1304&lt;&gt;"",FT!A1304*10,"")</f>
        <v/>
      </c>
      <c r="H1304" s="50" t="str">
        <f>IF(FT!B1304&lt;&gt;"",FT!B1304*100,"")</f>
        <v/>
      </c>
      <c r="I1304" s="50" t="str">
        <f t="shared" si="82"/>
        <v/>
      </c>
      <c r="J1304" t="str">
        <f>IF(FT!B1304&lt;&gt;"",FT!E1304,"")</f>
        <v/>
      </c>
      <c r="K1304" t="str">
        <f>IF(FT!B1304&lt;&gt;"",IF(FT!C1304&lt;&gt;"",FT!C1304,F1304/$M$3*$M$4),"")</f>
        <v/>
      </c>
      <c r="Y1304" s="75" t="str">
        <f t="shared" si="83"/>
        <v/>
      </c>
    </row>
    <row r="1305" spans="6:25">
      <c r="F1305">
        <f t="shared" si="84"/>
        <v>1303</v>
      </c>
      <c r="G1305" s="50" t="str">
        <f>IF(FT!A1305&lt;&gt;"",FT!A1305*10,"")</f>
        <v/>
      </c>
      <c r="H1305" s="50" t="str">
        <f>IF(FT!B1305&lt;&gt;"",FT!B1305*100,"")</f>
        <v/>
      </c>
      <c r="I1305" s="50" t="str">
        <f t="shared" si="82"/>
        <v/>
      </c>
      <c r="J1305" t="str">
        <f>IF(FT!B1305&lt;&gt;"",FT!E1305,"")</f>
        <v/>
      </c>
      <c r="K1305" t="str">
        <f>IF(FT!B1305&lt;&gt;"",IF(FT!C1305&lt;&gt;"",FT!C1305,F1305/$M$3*$M$4),"")</f>
        <v/>
      </c>
      <c r="Y1305" s="75" t="str">
        <f t="shared" si="83"/>
        <v/>
      </c>
    </row>
    <row r="1306" spans="6:25">
      <c r="F1306">
        <f t="shared" si="84"/>
        <v>1304</v>
      </c>
      <c r="G1306" s="50" t="str">
        <f>IF(FT!A1306&lt;&gt;"",FT!A1306*10,"")</f>
        <v/>
      </c>
      <c r="H1306" s="50" t="str">
        <f>IF(FT!B1306&lt;&gt;"",FT!B1306*100,"")</f>
        <v/>
      </c>
      <c r="I1306" s="50" t="str">
        <f t="shared" si="82"/>
        <v/>
      </c>
      <c r="J1306" t="str">
        <f>IF(FT!B1306&lt;&gt;"",FT!E1306,"")</f>
        <v/>
      </c>
      <c r="K1306" t="str">
        <f>IF(FT!B1306&lt;&gt;"",IF(FT!C1306&lt;&gt;"",FT!C1306,F1306/$M$3*$M$4),"")</f>
        <v/>
      </c>
      <c r="Y1306" s="75" t="str">
        <f t="shared" si="83"/>
        <v/>
      </c>
    </row>
    <row r="1307" spans="6:25">
      <c r="F1307">
        <f t="shared" si="84"/>
        <v>1305</v>
      </c>
      <c r="G1307" s="50" t="str">
        <f>IF(FT!A1307&lt;&gt;"",FT!A1307*10,"")</f>
        <v/>
      </c>
      <c r="H1307" s="50" t="str">
        <f>IF(FT!B1307&lt;&gt;"",FT!B1307*100,"")</f>
        <v/>
      </c>
      <c r="I1307" s="50" t="str">
        <f t="shared" si="82"/>
        <v/>
      </c>
      <c r="J1307" t="str">
        <f>IF(FT!B1307&lt;&gt;"",FT!E1307,"")</f>
        <v/>
      </c>
      <c r="K1307" t="str">
        <f>IF(FT!B1307&lt;&gt;"",IF(FT!C1307&lt;&gt;"",FT!C1307,F1307/$M$3*$M$4),"")</f>
        <v/>
      </c>
      <c r="Y1307" s="75" t="str">
        <f t="shared" si="83"/>
        <v/>
      </c>
    </row>
    <row r="1308" spans="6:25">
      <c r="F1308">
        <f t="shared" si="84"/>
        <v>1306</v>
      </c>
      <c r="G1308" s="50" t="str">
        <f>IF(FT!A1308&lt;&gt;"",FT!A1308*10,"")</f>
        <v/>
      </c>
      <c r="H1308" s="50" t="str">
        <f>IF(FT!B1308&lt;&gt;"",FT!B1308*100,"")</f>
        <v/>
      </c>
      <c r="I1308" s="50" t="str">
        <f t="shared" si="82"/>
        <v/>
      </c>
      <c r="J1308" t="str">
        <f>IF(FT!B1308&lt;&gt;"",FT!E1308,"")</f>
        <v/>
      </c>
      <c r="K1308" t="str">
        <f>IF(FT!B1308&lt;&gt;"",IF(FT!C1308&lt;&gt;"",FT!C1308,F1308/$M$3*$M$4),"")</f>
        <v/>
      </c>
      <c r="Y1308" s="75" t="str">
        <f t="shared" si="83"/>
        <v/>
      </c>
    </row>
    <row r="1309" spans="6:25">
      <c r="F1309">
        <f t="shared" si="84"/>
        <v>1307</v>
      </c>
      <c r="G1309" s="50" t="str">
        <f>IF(FT!A1309&lt;&gt;"",FT!A1309*10,"")</f>
        <v/>
      </c>
      <c r="H1309" s="50" t="str">
        <f>IF(FT!B1309&lt;&gt;"",FT!B1309*100,"")</f>
        <v/>
      </c>
      <c r="I1309" s="50" t="str">
        <f t="shared" si="82"/>
        <v/>
      </c>
      <c r="J1309" t="str">
        <f>IF(FT!B1309&lt;&gt;"",FT!E1309,"")</f>
        <v/>
      </c>
      <c r="K1309" t="str">
        <f>IF(FT!B1309&lt;&gt;"",IF(FT!C1309&lt;&gt;"",FT!C1309,F1309/$M$3*$M$4),"")</f>
        <v/>
      </c>
      <c r="Y1309" s="75" t="str">
        <f t="shared" si="83"/>
        <v/>
      </c>
    </row>
    <row r="1310" spans="6:25">
      <c r="F1310">
        <f t="shared" si="84"/>
        <v>1308</v>
      </c>
      <c r="G1310" s="50" t="str">
        <f>IF(FT!A1310&lt;&gt;"",FT!A1310*10,"")</f>
        <v/>
      </c>
      <c r="H1310" s="50" t="str">
        <f>IF(FT!B1310&lt;&gt;"",FT!B1310*100,"")</f>
        <v/>
      </c>
      <c r="I1310" s="50" t="str">
        <f t="shared" si="82"/>
        <v/>
      </c>
      <c r="J1310" t="str">
        <f>IF(FT!B1310&lt;&gt;"",FT!E1310,"")</f>
        <v/>
      </c>
      <c r="K1310" t="str">
        <f>IF(FT!B1310&lt;&gt;"",IF(FT!C1310&lt;&gt;"",FT!C1310,F1310/$M$3*$M$4),"")</f>
        <v/>
      </c>
      <c r="Y1310" s="75" t="str">
        <f t="shared" si="83"/>
        <v/>
      </c>
    </row>
    <row r="1311" spans="6:25">
      <c r="F1311">
        <f t="shared" si="84"/>
        <v>1309</v>
      </c>
      <c r="G1311" s="50" t="str">
        <f>IF(FT!A1311&lt;&gt;"",FT!A1311*10,"")</f>
        <v/>
      </c>
      <c r="H1311" s="50" t="str">
        <f>IF(FT!B1311&lt;&gt;"",FT!B1311*100,"")</f>
        <v/>
      </c>
      <c r="I1311" s="50" t="str">
        <f t="shared" si="82"/>
        <v/>
      </c>
      <c r="J1311" t="str">
        <f>IF(FT!B1311&lt;&gt;"",FT!E1311,"")</f>
        <v/>
      </c>
      <c r="K1311" t="str">
        <f>IF(FT!B1311&lt;&gt;"",IF(FT!C1311&lt;&gt;"",FT!C1311,F1311/$M$3*$M$4),"")</f>
        <v/>
      </c>
      <c r="Y1311" s="75" t="str">
        <f t="shared" si="83"/>
        <v/>
      </c>
    </row>
    <row r="1312" spans="6:25">
      <c r="F1312">
        <f t="shared" si="84"/>
        <v>1310</v>
      </c>
      <c r="G1312" s="50" t="str">
        <f>IF(FT!A1312&lt;&gt;"",FT!A1312*10,"")</f>
        <v/>
      </c>
      <c r="H1312" s="50" t="str">
        <f>IF(FT!B1312&lt;&gt;"",FT!B1312*100,"")</f>
        <v/>
      </c>
      <c r="I1312" s="50" t="str">
        <f t="shared" si="82"/>
        <v/>
      </c>
      <c r="J1312" t="str">
        <f>IF(FT!B1312&lt;&gt;"",FT!E1312,"")</f>
        <v/>
      </c>
      <c r="K1312" t="str">
        <f>IF(FT!B1312&lt;&gt;"",IF(FT!C1312&lt;&gt;"",FT!C1312,F1312/$M$3*$M$4),"")</f>
        <v/>
      </c>
      <c r="Y1312" s="75" t="str">
        <f t="shared" si="83"/>
        <v/>
      </c>
    </row>
    <row r="1313" spans="6:25">
      <c r="F1313">
        <f t="shared" si="84"/>
        <v>1311</v>
      </c>
      <c r="G1313" s="50" t="str">
        <f>IF(FT!A1313&lt;&gt;"",FT!A1313*10,"")</f>
        <v/>
      </c>
      <c r="H1313" s="50" t="str">
        <f>IF(FT!B1313&lt;&gt;"",FT!B1313*100,"")</f>
        <v/>
      </c>
      <c r="I1313" s="50" t="str">
        <f t="shared" si="82"/>
        <v/>
      </c>
      <c r="J1313" t="str">
        <f>IF(FT!B1313&lt;&gt;"",FT!E1313,"")</f>
        <v/>
      </c>
      <c r="K1313" t="str">
        <f>IF(FT!B1313&lt;&gt;"",IF(FT!C1313&lt;&gt;"",FT!C1313,F1313/$M$3*$M$4),"")</f>
        <v/>
      </c>
      <c r="Y1313" s="75" t="str">
        <f t="shared" si="83"/>
        <v/>
      </c>
    </row>
    <row r="1314" spans="6:25">
      <c r="F1314">
        <f t="shared" si="84"/>
        <v>1312</v>
      </c>
      <c r="G1314" s="50" t="str">
        <f>IF(FT!A1314&lt;&gt;"",FT!A1314*10,"")</f>
        <v/>
      </c>
      <c r="H1314" s="50" t="str">
        <f>IF(FT!B1314&lt;&gt;"",FT!B1314*100,"")</f>
        <v/>
      </c>
      <c r="I1314" s="50" t="str">
        <f t="shared" si="82"/>
        <v/>
      </c>
      <c r="J1314" t="str">
        <f>IF(FT!B1314&lt;&gt;"",FT!E1314,"")</f>
        <v/>
      </c>
      <c r="K1314" t="str">
        <f>IF(FT!B1314&lt;&gt;"",IF(FT!C1314&lt;&gt;"",FT!C1314,F1314/$M$3*$M$4),"")</f>
        <v/>
      </c>
      <c r="Y1314" s="75" t="str">
        <f t="shared" si="83"/>
        <v/>
      </c>
    </row>
    <row r="1315" spans="6:25">
      <c r="F1315">
        <f t="shared" si="84"/>
        <v>1313</v>
      </c>
      <c r="G1315" s="50" t="str">
        <f>IF(FT!A1315&lt;&gt;"",FT!A1315*10,"")</f>
        <v/>
      </c>
      <c r="H1315" s="50" t="str">
        <f>IF(FT!B1315&lt;&gt;"",FT!B1315*100,"")</f>
        <v/>
      </c>
      <c r="I1315" s="50" t="str">
        <f t="shared" si="82"/>
        <v/>
      </c>
      <c r="J1315" t="str">
        <f>IF(FT!B1315&lt;&gt;"",FT!E1315,"")</f>
        <v/>
      </c>
      <c r="K1315" t="str">
        <f>IF(FT!B1315&lt;&gt;"",IF(FT!C1315&lt;&gt;"",FT!C1315,F1315/$M$3*$M$4),"")</f>
        <v/>
      </c>
      <c r="Y1315" s="75" t="str">
        <f t="shared" si="83"/>
        <v/>
      </c>
    </row>
    <row r="1316" spans="6:25">
      <c r="F1316">
        <f t="shared" si="84"/>
        <v>1314</v>
      </c>
      <c r="G1316" s="50" t="str">
        <f>IF(FT!A1316&lt;&gt;"",FT!A1316*10,"")</f>
        <v/>
      </c>
      <c r="H1316" s="50" t="str">
        <f>IF(FT!B1316&lt;&gt;"",FT!B1316*100,"")</f>
        <v/>
      </c>
      <c r="I1316" s="50" t="str">
        <f t="shared" si="82"/>
        <v/>
      </c>
      <c r="J1316" t="str">
        <f>IF(FT!B1316&lt;&gt;"",FT!E1316,"")</f>
        <v/>
      </c>
      <c r="K1316" t="str">
        <f>IF(FT!B1316&lt;&gt;"",IF(FT!C1316&lt;&gt;"",FT!C1316,F1316/$M$3*$M$4),"")</f>
        <v/>
      </c>
      <c r="Y1316" s="75" t="str">
        <f t="shared" si="83"/>
        <v/>
      </c>
    </row>
    <row r="1317" spans="6:25">
      <c r="F1317">
        <f t="shared" si="84"/>
        <v>1315</v>
      </c>
      <c r="G1317" s="50" t="str">
        <f>IF(FT!A1317&lt;&gt;"",FT!A1317*10,"")</f>
        <v/>
      </c>
      <c r="H1317" s="50" t="str">
        <f>IF(FT!B1317&lt;&gt;"",FT!B1317*100,"")</f>
        <v/>
      </c>
      <c r="I1317" s="50" t="str">
        <f t="shared" si="82"/>
        <v/>
      </c>
      <c r="J1317" t="str">
        <f>IF(FT!B1317&lt;&gt;"",FT!E1317,"")</f>
        <v/>
      </c>
      <c r="K1317" t="str">
        <f>IF(FT!B1317&lt;&gt;"",IF(FT!C1317&lt;&gt;"",FT!C1317,F1317/$M$3*$M$4),"")</f>
        <v/>
      </c>
      <c r="Y1317" s="75" t="str">
        <f t="shared" si="83"/>
        <v/>
      </c>
    </row>
    <row r="1318" spans="6:25">
      <c r="F1318">
        <f t="shared" si="84"/>
        <v>1316</v>
      </c>
      <c r="G1318" s="50" t="str">
        <f>IF(FT!A1318&lt;&gt;"",FT!A1318*10,"")</f>
        <v/>
      </c>
      <c r="H1318" s="50" t="str">
        <f>IF(FT!B1318&lt;&gt;"",FT!B1318*100,"")</f>
        <v/>
      </c>
      <c r="I1318" s="50" t="str">
        <f t="shared" si="82"/>
        <v/>
      </c>
      <c r="J1318" t="str">
        <f>IF(FT!B1318&lt;&gt;"",FT!E1318,"")</f>
        <v/>
      </c>
      <c r="K1318" t="str">
        <f>IF(FT!B1318&lt;&gt;"",IF(FT!C1318&lt;&gt;"",FT!C1318,F1318/$M$3*$M$4),"")</f>
        <v/>
      </c>
      <c r="Y1318" s="75" t="str">
        <f t="shared" si="83"/>
        <v/>
      </c>
    </row>
    <row r="1319" spans="6:25">
      <c r="F1319">
        <f t="shared" si="84"/>
        <v>1317</v>
      </c>
      <c r="G1319" s="50" t="str">
        <f>IF(FT!A1319&lt;&gt;"",FT!A1319*10,"")</f>
        <v/>
      </c>
      <c r="H1319" s="50" t="str">
        <f>IF(FT!B1319&lt;&gt;"",FT!B1319*100,"")</f>
        <v/>
      </c>
      <c r="I1319" s="50" t="str">
        <f t="shared" si="82"/>
        <v/>
      </c>
      <c r="J1319" t="str">
        <f>IF(FT!B1319&lt;&gt;"",FT!E1319,"")</f>
        <v/>
      </c>
      <c r="K1319" t="str">
        <f>IF(FT!B1319&lt;&gt;"",IF(FT!C1319&lt;&gt;"",FT!C1319,F1319/$M$3*$M$4),"")</f>
        <v/>
      </c>
      <c r="Y1319" s="75" t="str">
        <f t="shared" si="83"/>
        <v/>
      </c>
    </row>
    <row r="1320" spans="6:25">
      <c r="F1320">
        <f t="shared" si="84"/>
        <v>1318</v>
      </c>
      <c r="G1320" s="50" t="str">
        <f>IF(FT!A1320&lt;&gt;"",FT!A1320*10,"")</f>
        <v/>
      </c>
      <c r="H1320" s="50" t="str">
        <f>IF(FT!B1320&lt;&gt;"",FT!B1320*100,"")</f>
        <v/>
      </c>
      <c r="I1320" s="50" t="str">
        <f t="shared" si="82"/>
        <v/>
      </c>
      <c r="J1320" t="str">
        <f>IF(FT!B1320&lt;&gt;"",FT!E1320,"")</f>
        <v/>
      </c>
      <c r="K1320" t="str">
        <f>IF(FT!B1320&lt;&gt;"",IF(FT!C1320&lt;&gt;"",FT!C1320,F1320/$M$3*$M$4),"")</f>
        <v/>
      </c>
      <c r="Y1320" s="75" t="str">
        <f t="shared" si="83"/>
        <v/>
      </c>
    </row>
    <row r="1321" spans="6:25">
      <c r="F1321">
        <f t="shared" si="84"/>
        <v>1319</v>
      </c>
      <c r="G1321" s="50" t="str">
        <f>IF(FT!A1321&lt;&gt;"",FT!A1321*10,"")</f>
        <v/>
      </c>
      <c r="H1321" s="50" t="str">
        <f>IF(FT!B1321&lt;&gt;"",FT!B1321*100,"")</f>
        <v/>
      </c>
      <c r="I1321" s="50" t="str">
        <f t="shared" si="82"/>
        <v/>
      </c>
      <c r="J1321" t="str">
        <f>IF(FT!B1321&lt;&gt;"",FT!E1321,"")</f>
        <v/>
      </c>
      <c r="K1321" t="str">
        <f>IF(FT!B1321&lt;&gt;"",IF(FT!C1321&lt;&gt;"",FT!C1321,F1321/$M$3*$M$4),"")</f>
        <v/>
      </c>
      <c r="Y1321" s="75" t="str">
        <f t="shared" si="83"/>
        <v/>
      </c>
    </row>
    <row r="1322" spans="6:25">
      <c r="F1322">
        <f t="shared" si="84"/>
        <v>1320</v>
      </c>
      <c r="G1322" s="50" t="str">
        <f>IF(FT!A1322&lt;&gt;"",FT!A1322*10,"")</f>
        <v/>
      </c>
      <c r="H1322" s="50" t="str">
        <f>IF(FT!B1322&lt;&gt;"",FT!B1322*100,"")</f>
        <v/>
      </c>
      <c r="I1322" s="50" t="str">
        <f t="shared" si="82"/>
        <v/>
      </c>
      <c r="J1322" t="str">
        <f>IF(FT!B1322&lt;&gt;"",FT!E1322,"")</f>
        <v/>
      </c>
      <c r="K1322" t="str">
        <f>IF(FT!B1322&lt;&gt;"",IF(FT!C1322&lt;&gt;"",FT!C1322,F1322/$M$3*$M$4),"")</f>
        <v/>
      </c>
      <c r="Y1322" s="75" t="str">
        <f t="shared" si="83"/>
        <v/>
      </c>
    </row>
    <row r="1323" spans="6:25">
      <c r="F1323">
        <f t="shared" si="84"/>
        <v>1321</v>
      </c>
      <c r="G1323" s="50" t="str">
        <f>IF(FT!A1323&lt;&gt;"",FT!A1323*10,"")</f>
        <v/>
      </c>
      <c r="H1323" s="50" t="str">
        <f>IF(FT!B1323&lt;&gt;"",FT!B1323*100,"")</f>
        <v/>
      </c>
      <c r="I1323" s="50" t="str">
        <f t="shared" si="82"/>
        <v/>
      </c>
      <c r="J1323" t="str">
        <f>IF(FT!B1323&lt;&gt;"",FT!E1323,"")</f>
        <v/>
      </c>
      <c r="K1323" t="str">
        <f>IF(FT!B1323&lt;&gt;"",IF(FT!C1323&lt;&gt;"",FT!C1323,F1323/$M$3*$M$4),"")</f>
        <v/>
      </c>
      <c r="Y1323" s="75" t="str">
        <f t="shared" si="83"/>
        <v/>
      </c>
    </row>
    <row r="1324" spans="6:25">
      <c r="F1324">
        <f t="shared" si="84"/>
        <v>1322</v>
      </c>
      <c r="G1324" s="50" t="str">
        <f>IF(FT!A1324&lt;&gt;"",FT!A1324*10,"")</f>
        <v/>
      </c>
      <c r="H1324" s="50" t="str">
        <f>IF(FT!B1324&lt;&gt;"",FT!B1324*100,"")</f>
        <v/>
      </c>
      <c r="I1324" s="50" t="str">
        <f t="shared" si="82"/>
        <v/>
      </c>
      <c r="J1324" t="str">
        <f>IF(FT!B1324&lt;&gt;"",FT!E1324,"")</f>
        <v/>
      </c>
      <c r="K1324" t="str">
        <f>IF(FT!B1324&lt;&gt;"",IF(FT!C1324&lt;&gt;"",FT!C1324,F1324/$M$3*$M$4),"")</f>
        <v/>
      </c>
      <c r="Y1324" s="75" t="str">
        <f t="shared" si="83"/>
        <v/>
      </c>
    </row>
    <row r="1325" spans="6:25">
      <c r="F1325">
        <f t="shared" si="84"/>
        <v>1323</v>
      </c>
      <c r="G1325" s="50" t="str">
        <f>IF(FT!A1325&lt;&gt;"",FT!A1325*10,"")</f>
        <v/>
      </c>
      <c r="H1325" s="50" t="str">
        <f>IF(FT!B1325&lt;&gt;"",FT!B1325*100,"")</f>
        <v/>
      </c>
      <c r="I1325" s="50" t="str">
        <f t="shared" si="82"/>
        <v/>
      </c>
      <c r="J1325" t="str">
        <f>IF(FT!B1325&lt;&gt;"",FT!E1325,"")</f>
        <v/>
      </c>
      <c r="K1325" t="str">
        <f>IF(FT!B1325&lt;&gt;"",IF(FT!C1325&lt;&gt;"",FT!C1325,F1325/$M$3*$M$4),"")</f>
        <v/>
      </c>
      <c r="Y1325" s="75" t="str">
        <f t="shared" si="83"/>
        <v/>
      </c>
    </row>
    <row r="1326" spans="6:25">
      <c r="F1326">
        <f t="shared" si="84"/>
        <v>1324</v>
      </c>
      <c r="G1326" s="50" t="str">
        <f>IF(FT!A1326&lt;&gt;"",FT!A1326*10,"")</f>
        <v/>
      </c>
      <c r="H1326" s="50" t="str">
        <f>IF(FT!B1326&lt;&gt;"",FT!B1326*100,"")</f>
        <v/>
      </c>
      <c r="I1326" s="50" t="str">
        <f t="shared" si="82"/>
        <v/>
      </c>
      <c r="J1326" t="str">
        <f>IF(FT!B1326&lt;&gt;"",FT!E1326,"")</f>
        <v/>
      </c>
      <c r="K1326" t="str">
        <f>IF(FT!B1326&lt;&gt;"",IF(FT!C1326&lt;&gt;"",FT!C1326,F1326/$M$3*$M$4),"")</f>
        <v/>
      </c>
      <c r="Y1326" s="75" t="str">
        <f t="shared" si="83"/>
        <v/>
      </c>
    </row>
    <row r="1327" spans="6:25">
      <c r="F1327">
        <f t="shared" si="84"/>
        <v>1325</v>
      </c>
      <c r="G1327" s="50" t="str">
        <f>IF(FT!A1327&lt;&gt;"",FT!A1327*10,"")</f>
        <v/>
      </c>
      <c r="H1327" s="50" t="str">
        <f>IF(FT!B1327&lt;&gt;"",FT!B1327*100,"")</f>
        <v/>
      </c>
      <c r="I1327" s="50" t="str">
        <f t="shared" si="82"/>
        <v/>
      </c>
      <c r="J1327" t="str">
        <f>IF(FT!B1327&lt;&gt;"",FT!E1327,"")</f>
        <v/>
      </c>
      <c r="K1327" t="str">
        <f>IF(FT!B1327&lt;&gt;"",IF(FT!C1327&lt;&gt;"",FT!C1327,F1327/$M$3*$M$4),"")</f>
        <v/>
      </c>
      <c r="Y1327" s="75" t="str">
        <f t="shared" si="83"/>
        <v/>
      </c>
    </row>
    <row r="1328" spans="6:25">
      <c r="F1328">
        <f t="shared" si="84"/>
        <v>1326</v>
      </c>
      <c r="G1328" s="50" t="str">
        <f>IF(FT!A1328&lt;&gt;"",FT!A1328*10,"")</f>
        <v/>
      </c>
      <c r="H1328" s="50" t="str">
        <f>IF(FT!B1328&lt;&gt;"",FT!B1328*100,"")</f>
        <v/>
      </c>
      <c r="I1328" s="50" t="str">
        <f t="shared" si="82"/>
        <v/>
      </c>
      <c r="J1328" t="str">
        <f>IF(FT!B1328&lt;&gt;"",FT!E1328,"")</f>
        <v/>
      </c>
      <c r="K1328" t="str">
        <f>IF(FT!B1328&lt;&gt;"",IF(FT!C1328&lt;&gt;"",FT!C1328,F1328/$M$3*$M$4),"")</f>
        <v/>
      </c>
      <c r="Y1328" s="75" t="str">
        <f t="shared" si="83"/>
        <v/>
      </c>
    </row>
    <row r="1329" spans="6:25">
      <c r="F1329">
        <f t="shared" si="84"/>
        <v>1327</v>
      </c>
      <c r="G1329" s="50" t="str">
        <f>IF(FT!A1329&lt;&gt;"",FT!A1329*10,"")</f>
        <v/>
      </c>
      <c r="H1329" s="50" t="str">
        <f>IF(FT!B1329&lt;&gt;"",FT!B1329*100,"")</f>
        <v/>
      </c>
      <c r="I1329" s="50" t="str">
        <f t="shared" si="82"/>
        <v/>
      </c>
      <c r="J1329" t="str">
        <f>IF(FT!B1329&lt;&gt;"",FT!E1329,"")</f>
        <v/>
      </c>
      <c r="K1329" t="str">
        <f>IF(FT!B1329&lt;&gt;"",IF(FT!C1329&lt;&gt;"",FT!C1329,F1329/$M$3*$M$4),"")</f>
        <v/>
      </c>
      <c r="Y1329" s="75" t="str">
        <f t="shared" si="83"/>
        <v/>
      </c>
    </row>
    <row r="1330" spans="6:25">
      <c r="F1330">
        <f t="shared" si="84"/>
        <v>1328</v>
      </c>
      <c r="G1330" s="50" t="str">
        <f>IF(FT!A1330&lt;&gt;"",FT!A1330*10,"")</f>
        <v/>
      </c>
      <c r="H1330" s="50" t="str">
        <f>IF(FT!B1330&lt;&gt;"",FT!B1330*100,"")</f>
        <v/>
      </c>
      <c r="I1330" s="50" t="str">
        <f t="shared" si="82"/>
        <v/>
      </c>
      <c r="J1330" t="str">
        <f>IF(FT!B1330&lt;&gt;"",FT!E1330,"")</f>
        <v/>
      </c>
      <c r="K1330" t="str">
        <f>IF(FT!B1330&lt;&gt;"",IF(FT!C1330&lt;&gt;"",FT!C1330,F1330/$M$3*$M$4),"")</f>
        <v/>
      </c>
      <c r="Y1330" s="75" t="str">
        <f t="shared" si="83"/>
        <v/>
      </c>
    </row>
    <row r="1331" spans="6:25">
      <c r="F1331">
        <f t="shared" si="84"/>
        <v>1329</v>
      </c>
      <c r="G1331" s="50" t="str">
        <f>IF(FT!A1331&lt;&gt;"",FT!A1331*10,"")</f>
        <v/>
      </c>
      <c r="H1331" s="50" t="str">
        <f>IF(FT!B1331&lt;&gt;"",FT!B1331*100,"")</f>
        <v/>
      </c>
      <c r="I1331" s="50" t="str">
        <f t="shared" si="82"/>
        <v/>
      </c>
      <c r="J1331" t="str">
        <f>IF(FT!B1331&lt;&gt;"",FT!E1331,"")</f>
        <v/>
      </c>
      <c r="K1331" t="str">
        <f>IF(FT!B1331&lt;&gt;"",IF(FT!C1331&lt;&gt;"",FT!C1331,F1331/$M$3*$M$4),"")</f>
        <v/>
      </c>
      <c r="Y1331" s="75" t="str">
        <f t="shared" si="83"/>
        <v/>
      </c>
    </row>
    <row r="1332" spans="6:25">
      <c r="F1332">
        <f t="shared" si="84"/>
        <v>1330</v>
      </c>
      <c r="G1332" s="50" t="str">
        <f>IF(FT!A1332&lt;&gt;"",FT!A1332*10,"")</f>
        <v/>
      </c>
      <c r="H1332" s="50" t="str">
        <f>IF(FT!B1332&lt;&gt;"",FT!B1332*100,"")</f>
        <v/>
      </c>
      <c r="I1332" s="50" t="str">
        <f t="shared" si="82"/>
        <v/>
      </c>
      <c r="J1332" t="str">
        <f>IF(FT!B1332&lt;&gt;"",FT!E1332,"")</f>
        <v/>
      </c>
      <c r="K1332" t="str">
        <f>IF(FT!B1332&lt;&gt;"",IF(FT!C1332&lt;&gt;"",FT!C1332,F1332/$M$3*$M$4),"")</f>
        <v/>
      </c>
      <c r="Y1332" s="75" t="str">
        <f t="shared" si="83"/>
        <v/>
      </c>
    </row>
    <row r="1333" spans="6:25">
      <c r="F1333">
        <f t="shared" si="84"/>
        <v>1331</v>
      </c>
      <c r="G1333" s="50" t="str">
        <f>IF(FT!A1333&lt;&gt;"",FT!A1333*10,"")</f>
        <v/>
      </c>
      <c r="H1333" s="50" t="str">
        <f>IF(FT!B1333&lt;&gt;"",FT!B1333*100,"")</f>
        <v/>
      </c>
      <c r="I1333" s="50" t="str">
        <f t="shared" si="82"/>
        <v/>
      </c>
      <c r="J1333" t="str">
        <f>IF(FT!B1333&lt;&gt;"",FT!E1333,"")</f>
        <v/>
      </c>
      <c r="K1333" t="str">
        <f>IF(FT!B1333&lt;&gt;"",IF(FT!C1333&lt;&gt;"",FT!C1333,F1333/$M$3*$M$4),"")</f>
        <v/>
      </c>
      <c r="Y1333" s="75" t="str">
        <f t="shared" si="83"/>
        <v/>
      </c>
    </row>
    <row r="1334" spans="6:25">
      <c r="F1334">
        <f t="shared" si="84"/>
        <v>1332</v>
      </c>
      <c r="G1334" s="50" t="str">
        <f>IF(FT!A1334&lt;&gt;"",FT!A1334*10,"")</f>
        <v/>
      </c>
      <c r="H1334" s="50" t="str">
        <f>IF(FT!B1334&lt;&gt;"",FT!B1334*100,"")</f>
        <v/>
      </c>
      <c r="I1334" s="50" t="str">
        <f t="shared" si="82"/>
        <v/>
      </c>
      <c r="J1334" t="str">
        <f>IF(FT!B1334&lt;&gt;"",FT!E1334,"")</f>
        <v/>
      </c>
      <c r="K1334" t="str">
        <f>IF(FT!B1334&lt;&gt;"",IF(FT!C1334&lt;&gt;"",FT!C1334,F1334/$M$3*$M$4),"")</f>
        <v/>
      </c>
      <c r="Y1334" s="75" t="str">
        <f t="shared" si="83"/>
        <v/>
      </c>
    </row>
    <row r="1335" spans="6:25">
      <c r="F1335">
        <f t="shared" si="84"/>
        <v>1333</v>
      </c>
      <c r="G1335" s="50" t="str">
        <f>IF(FT!A1335&lt;&gt;"",FT!A1335*10,"")</f>
        <v/>
      </c>
      <c r="H1335" s="50" t="str">
        <f>IF(FT!B1335&lt;&gt;"",FT!B1335*100,"")</f>
        <v/>
      </c>
      <c r="I1335" s="50" t="str">
        <f t="shared" si="82"/>
        <v/>
      </c>
      <c r="J1335" t="str">
        <f>IF(FT!B1335&lt;&gt;"",FT!E1335,"")</f>
        <v/>
      </c>
      <c r="K1335" t="str">
        <f>IF(FT!B1335&lt;&gt;"",IF(FT!C1335&lt;&gt;"",FT!C1335,F1335/$M$3*$M$4),"")</f>
        <v/>
      </c>
      <c r="Y1335" s="75" t="str">
        <f t="shared" si="83"/>
        <v/>
      </c>
    </row>
    <row r="1336" spans="6:25">
      <c r="F1336">
        <f t="shared" si="84"/>
        <v>1334</v>
      </c>
      <c r="G1336" s="50" t="str">
        <f>IF(FT!A1336&lt;&gt;"",FT!A1336*10,"")</f>
        <v/>
      </c>
      <c r="H1336" s="50" t="str">
        <f>IF(FT!B1336&lt;&gt;"",FT!B1336*100,"")</f>
        <v/>
      </c>
      <c r="I1336" s="50" t="str">
        <f t="shared" si="82"/>
        <v/>
      </c>
      <c r="J1336" t="str">
        <f>IF(FT!B1336&lt;&gt;"",FT!E1336,"")</f>
        <v/>
      </c>
      <c r="K1336" t="str">
        <f>IF(FT!B1336&lt;&gt;"",IF(FT!C1336&lt;&gt;"",FT!C1336,F1336/$M$3*$M$4),"")</f>
        <v/>
      </c>
      <c r="Y1336" s="75" t="str">
        <f t="shared" si="83"/>
        <v/>
      </c>
    </row>
    <row r="1337" spans="6:25">
      <c r="F1337">
        <f t="shared" si="84"/>
        <v>1335</v>
      </c>
      <c r="G1337" s="50" t="str">
        <f>IF(FT!A1337&lt;&gt;"",FT!A1337*10,"")</f>
        <v/>
      </c>
      <c r="H1337" s="50" t="str">
        <f>IF(FT!B1337&lt;&gt;"",FT!B1337*100,"")</f>
        <v/>
      </c>
      <c r="I1337" s="50" t="str">
        <f t="shared" si="82"/>
        <v/>
      </c>
      <c r="J1337" t="str">
        <f>IF(FT!B1337&lt;&gt;"",FT!E1337,"")</f>
        <v/>
      </c>
      <c r="K1337" t="str">
        <f>IF(FT!B1337&lt;&gt;"",IF(FT!C1337&lt;&gt;"",FT!C1337,F1337/$M$3*$M$4),"")</f>
        <v/>
      </c>
      <c r="Y1337" s="75" t="str">
        <f t="shared" si="83"/>
        <v/>
      </c>
    </row>
    <row r="1338" spans="6:25">
      <c r="F1338">
        <f t="shared" si="84"/>
        <v>1336</v>
      </c>
      <c r="G1338" s="50" t="str">
        <f>IF(FT!A1338&lt;&gt;"",FT!A1338*10,"")</f>
        <v/>
      </c>
      <c r="H1338" s="50" t="str">
        <f>IF(FT!B1338&lt;&gt;"",FT!B1338*100,"")</f>
        <v/>
      </c>
      <c r="I1338" s="50" t="str">
        <f t="shared" si="82"/>
        <v/>
      </c>
      <c r="J1338" t="str">
        <f>IF(FT!B1338&lt;&gt;"",FT!E1338,"")</f>
        <v/>
      </c>
      <c r="K1338" t="str">
        <f>IF(FT!B1338&lt;&gt;"",IF(FT!C1338&lt;&gt;"",FT!C1338,F1338/$M$3*$M$4),"")</f>
        <v/>
      </c>
      <c r="Y1338" s="75" t="str">
        <f t="shared" si="83"/>
        <v/>
      </c>
    </row>
    <row r="1339" spans="6:25">
      <c r="F1339">
        <f t="shared" si="84"/>
        <v>1337</v>
      </c>
      <c r="G1339" s="50" t="str">
        <f>IF(FT!A1339&lt;&gt;"",FT!A1339*10,"")</f>
        <v/>
      </c>
      <c r="H1339" s="50" t="str">
        <f>IF(FT!B1339&lt;&gt;"",FT!B1339*100,"")</f>
        <v/>
      </c>
      <c r="I1339" s="50" t="str">
        <f t="shared" si="82"/>
        <v/>
      </c>
      <c r="J1339" t="str">
        <f>IF(FT!B1339&lt;&gt;"",FT!E1339,"")</f>
        <v/>
      </c>
      <c r="K1339" t="str">
        <f>IF(FT!B1339&lt;&gt;"",IF(FT!C1339&lt;&gt;"",FT!C1339,F1339/$M$3*$M$4),"")</f>
        <v/>
      </c>
      <c r="Y1339" s="75" t="str">
        <f t="shared" si="83"/>
        <v/>
      </c>
    </row>
    <row r="1340" spans="6:25">
      <c r="F1340">
        <f t="shared" si="84"/>
        <v>1338</v>
      </c>
      <c r="G1340" s="50" t="str">
        <f>IF(FT!A1340&lt;&gt;"",FT!A1340*10,"")</f>
        <v/>
      </c>
      <c r="H1340" s="50" t="str">
        <f>IF(FT!B1340&lt;&gt;"",FT!B1340*100,"")</f>
        <v/>
      </c>
      <c r="I1340" s="50" t="str">
        <f t="shared" si="82"/>
        <v/>
      </c>
      <c r="J1340" t="str">
        <f>IF(FT!B1340&lt;&gt;"",FT!E1340,"")</f>
        <v/>
      </c>
      <c r="K1340" t="str">
        <f>IF(FT!B1340&lt;&gt;"",IF(FT!C1340&lt;&gt;"",FT!C1340,F1340/$M$3*$M$4),"")</f>
        <v/>
      </c>
      <c r="Y1340" s="75" t="str">
        <f t="shared" si="83"/>
        <v/>
      </c>
    </row>
    <row r="1341" spans="6:25">
      <c r="F1341">
        <f t="shared" si="84"/>
        <v>1339</v>
      </c>
      <c r="G1341" s="50" t="str">
        <f>IF(FT!A1341&lt;&gt;"",FT!A1341*10,"")</f>
        <v/>
      </c>
      <c r="H1341" s="50" t="str">
        <f>IF(FT!B1341&lt;&gt;"",FT!B1341*100,"")</f>
        <v/>
      </c>
      <c r="I1341" s="50" t="str">
        <f t="shared" si="82"/>
        <v/>
      </c>
      <c r="J1341" t="str">
        <f>IF(FT!B1341&lt;&gt;"",FT!E1341,"")</f>
        <v/>
      </c>
      <c r="K1341" t="str">
        <f>IF(FT!B1341&lt;&gt;"",IF(FT!C1341&lt;&gt;"",FT!C1341,F1341/$M$3*$M$4),"")</f>
        <v/>
      </c>
      <c r="Y1341" s="75" t="str">
        <f t="shared" si="83"/>
        <v/>
      </c>
    </row>
    <row r="1342" spans="6:25">
      <c r="F1342">
        <f t="shared" si="84"/>
        <v>1340</v>
      </c>
      <c r="G1342" s="50" t="str">
        <f>IF(FT!A1342&lt;&gt;"",FT!A1342*10,"")</f>
        <v/>
      </c>
      <c r="H1342" s="50" t="str">
        <f>IF(FT!B1342&lt;&gt;"",FT!B1342*100,"")</f>
        <v/>
      </c>
      <c r="I1342" s="50" t="str">
        <f t="shared" si="82"/>
        <v/>
      </c>
      <c r="J1342" t="str">
        <f>IF(FT!B1342&lt;&gt;"",FT!E1342,"")</f>
        <v/>
      </c>
      <c r="K1342" t="str">
        <f>IF(FT!B1342&lt;&gt;"",IF(FT!C1342&lt;&gt;"",FT!C1342,F1342/$M$3*$M$4),"")</f>
        <v/>
      </c>
      <c r="Y1342" s="75" t="str">
        <f t="shared" si="83"/>
        <v/>
      </c>
    </row>
    <row r="1343" spans="6:25">
      <c r="F1343">
        <f t="shared" si="84"/>
        <v>1341</v>
      </c>
      <c r="G1343" s="50" t="str">
        <f>IF(FT!A1343&lt;&gt;"",FT!A1343*10,"")</f>
        <v/>
      </c>
      <c r="H1343" s="50" t="str">
        <f>IF(FT!B1343&lt;&gt;"",FT!B1343*100,"")</f>
        <v/>
      </c>
      <c r="I1343" s="50" t="str">
        <f t="shared" si="82"/>
        <v/>
      </c>
      <c r="J1343" t="str">
        <f>IF(FT!B1343&lt;&gt;"",FT!E1343,"")</f>
        <v/>
      </c>
      <c r="K1343" t="str">
        <f>IF(FT!B1343&lt;&gt;"",IF(FT!C1343&lt;&gt;"",FT!C1343,F1343/$M$3*$M$4),"")</f>
        <v/>
      </c>
      <c r="Y1343" s="75" t="str">
        <f t="shared" si="83"/>
        <v/>
      </c>
    </row>
    <row r="1344" spans="6:25">
      <c r="F1344">
        <f t="shared" si="84"/>
        <v>1342</v>
      </c>
      <c r="G1344" s="50" t="str">
        <f>IF(FT!A1344&lt;&gt;"",FT!A1344*10,"")</f>
        <v/>
      </c>
      <c r="H1344" s="50" t="str">
        <f>IF(FT!B1344&lt;&gt;"",FT!B1344*100,"")</f>
        <v/>
      </c>
      <c r="I1344" s="50" t="str">
        <f t="shared" si="82"/>
        <v/>
      </c>
      <c r="J1344" t="str">
        <f>IF(FT!B1344&lt;&gt;"",FT!E1344,"")</f>
        <v/>
      </c>
      <c r="K1344" t="str">
        <f>IF(FT!B1344&lt;&gt;"",IF(FT!C1344&lt;&gt;"",FT!C1344,F1344/$M$3*$M$4),"")</f>
        <v/>
      </c>
      <c r="Y1344" s="75" t="str">
        <f t="shared" si="83"/>
        <v/>
      </c>
    </row>
    <row r="1345" spans="6:25">
      <c r="F1345">
        <f t="shared" si="84"/>
        <v>1343</v>
      </c>
      <c r="G1345" s="50" t="str">
        <f>IF(FT!A1345&lt;&gt;"",FT!A1345*10,"")</f>
        <v/>
      </c>
      <c r="H1345" s="50" t="str">
        <f>IF(FT!B1345&lt;&gt;"",FT!B1345*100,"")</f>
        <v/>
      </c>
      <c r="I1345" s="50" t="str">
        <f t="shared" si="82"/>
        <v/>
      </c>
      <c r="J1345" t="str">
        <f>IF(FT!B1345&lt;&gt;"",FT!E1345,"")</f>
        <v/>
      </c>
      <c r="K1345" t="str">
        <f>IF(FT!B1345&lt;&gt;"",IF(FT!C1345&lt;&gt;"",FT!C1345,F1345/$M$3*$M$4),"")</f>
        <v/>
      </c>
      <c r="Y1345" s="75" t="str">
        <f t="shared" si="83"/>
        <v/>
      </c>
    </row>
    <row r="1346" spans="6:25">
      <c r="F1346">
        <f t="shared" si="84"/>
        <v>1344</v>
      </c>
      <c r="G1346" s="50" t="str">
        <f>IF(FT!A1346&lt;&gt;"",FT!A1346*10,"")</f>
        <v/>
      </c>
      <c r="H1346" s="50" t="str">
        <f>IF(FT!B1346&lt;&gt;"",FT!B1346*100,"")</f>
        <v/>
      </c>
      <c r="I1346" s="50" t="str">
        <f t="shared" si="82"/>
        <v/>
      </c>
      <c r="J1346" t="str">
        <f>IF(FT!B1346&lt;&gt;"",FT!E1346,"")</f>
        <v/>
      </c>
      <c r="K1346" t="str">
        <f>IF(FT!B1346&lt;&gt;"",IF(FT!C1346&lt;&gt;"",FT!C1346,F1346/$M$3*$M$4),"")</f>
        <v/>
      </c>
      <c r="Y1346" s="75" t="str">
        <f t="shared" si="83"/>
        <v/>
      </c>
    </row>
    <row r="1347" spans="6:25">
      <c r="F1347">
        <f t="shared" si="84"/>
        <v>1345</v>
      </c>
      <c r="G1347" s="50" t="str">
        <f>IF(FT!A1347&lt;&gt;"",FT!A1347*10,"")</f>
        <v/>
      </c>
      <c r="H1347" s="50" t="str">
        <f>IF(FT!B1347&lt;&gt;"",FT!B1347*100,"")</f>
        <v/>
      </c>
      <c r="I1347" s="50" t="str">
        <f t="shared" ref="I1347:I1410" si="85">(IF(G1347&lt;&gt;"",1,""))</f>
        <v/>
      </c>
      <c r="J1347" t="str">
        <f>IF(FT!B1347&lt;&gt;"",FT!E1347,"")</f>
        <v/>
      </c>
      <c r="K1347" t="str">
        <f>IF(FT!B1347&lt;&gt;"",IF(FT!C1347&lt;&gt;"",FT!C1347,F1347/$M$3*$M$4),"")</f>
        <v/>
      </c>
      <c r="Y1347" s="75" t="str">
        <f t="shared" ref="Y1347:Y1410" si="86">IF(I1347=1,H1347/G1347,"")</f>
        <v/>
      </c>
    </row>
    <row r="1348" spans="6:25">
      <c r="F1348">
        <f t="shared" ref="F1348:F1411" si="87">F1347+1</f>
        <v>1346</v>
      </c>
      <c r="G1348" s="50" t="str">
        <f>IF(FT!A1348&lt;&gt;"",FT!A1348*10,"")</f>
        <v/>
      </c>
      <c r="H1348" s="50" t="str">
        <f>IF(FT!B1348&lt;&gt;"",FT!B1348*100,"")</f>
        <v/>
      </c>
      <c r="I1348" s="50" t="str">
        <f t="shared" si="85"/>
        <v/>
      </c>
      <c r="J1348" t="str">
        <f>IF(FT!B1348&lt;&gt;"",FT!E1348,"")</f>
        <v/>
      </c>
      <c r="K1348" t="str">
        <f>IF(FT!B1348&lt;&gt;"",IF(FT!C1348&lt;&gt;"",FT!C1348,F1348/$M$3*$M$4),"")</f>
        <v/>
      </c>
      <c r="Y1348" s="75" t="str">
        <f t="shared" si="86"/>
        <v/>
      </c>
    </row>
    <row r="1349" spans="6:25">
      <c r="F1349">
        <f t="shared" si="87"/>
        <v>1347</v>
      </c>
      <c r="G1349" s="50" t="str">
        <f>IF(FT!A1349&lt;&gt;"",FT!A1349*10,"")</f>
        <v/>
      </c>
      <c r="H1349" s="50" t="str">
        <f>IF(FT!B1349&lt;&gt;"",FT!B1349*100,"")</f>
        <v/>
      </c>
      <c r="I1349" s="50" t="str">
        <f t="shared" si="85"/>
        <v/>
      </c>
      <c r="J1349" t="str">
        <f>IF(FT!B1349&lt;&gt;"",FT!E1349,"")</f>
        <v/>
      </c>
      <c r="K1349" t="str">
        <f>IF(FT!B1349&lt;&gt;"",IF(FT!C1349&lt;&gt;"",FT!C1349,F1349/$M$3*$M$4),"")</f>
        <v/>
      </c>
      <c r="Y1349" s="75" t="str">
        <f t="shared" si="86"/>
        <v/>
      </c>
    </row>
    <row r="1350" spans="6:25">
      <c r="F1350">
        <f t="shared" si="87"/>
        <v>1348</v>
      </c>
      <c r="G1350" s="50" t="str">
        <f>IF(FT!A1350&lt;&gt;"",FT!A1350*10,"")</f>
        <v/>
      </c>
      <c r="H1350" s="50" t="str">
        <f>IF(FT!B1350&lt;&gt;"",FT!B1350*100,"")</f>
        <v/>
      </c>
      <c r="I1350" s="50" t="str">
        <f t="shared" si="85"/>
        <v/>
      </c>
      <c r="J1350" t="str">
        <f>IF(FT!B1350&lt;&gt;"",FT!E1350,"")</f>
        <v/>
      </c>
      <c r="K1350" t="str">
        <f>IF(FT!B1350&lt;&gt;"",IF(FT!C1350&lt;&gt;"",FT!C1350,F1350/$M$3*$M$4),"")</f>
        <v/>
      </c>
      <c r="Y1350" s="75" t="str">
        <f t="shared" si="86"/>
        <v/>
      </c>
    </row>
    <row r="1351" spans="6:25">
      <c r="F1351">
        <f t="shared" si="87"/>
        <v>1349</v>
      </c>
      <c r="G1351" s="50" t="str">
        <f>IF(FT!A1351&lt;&gt;"",FT!A1351*10,"")</f>
        <v/>
      </c>
      <c r="H1351" s="50" t="str">
        <f>IF(FT!B1351&lt;&gt;"",FT!B1351*100,"")</f>
        <v/>
      </c>
      <c r="I1351" s="50" t="str">
        <f t="shared" si="85"/>
        <v/>
      </c>
      <c r="J1351" t="str">
        <f>IF(FT!B1351&lt;&gt;"",FT!E1351,"")</f>
        <v/>
      </c>
      <c r="K1351" t="str">
        <f>IF(FT!B1351&lt;&gt;"",IF(FT!C1351&lt;&gt;"",FT!C1351,F1351/$M$3*$M$4),"")</f>
        <v/>
      </c>
      <c r="Y1351" s="75" t="str">
        <f t="shared" si="86"/>
        <v/>
      </c>
    </row>
    <row r="1352" spans="6:25">
      <c r="F1352">
        <f t="shared" si="87"/>
        <v>1350</v>
      </c>
      <c r="G1352" s="50" t="str">
        <f>IF(FT!A1352&lt;&gt;"",FT!A1352*10,"")</f>
        <v/>
      </c>
      <c r="H1352" s="50" t="str">
        <f>IF(FT!B1352&lt;&gt;"",FT!B1352*100,"")</f>
        <v/>
      </c>
      <c r="I1352" s="50" t="str">
        <f t="shared" si="85"/>
        <v/>
      </c>
      <c r="J1352" t="str">
        <f>IF(FT!B1352&lt;&gt;"",FT!E1352,"")</f>
        <v/>
      </c>
      <c r="K1352" t="str">
        <f>IF(FT!B1352&lt;&gt;"",IF(FT!C1352&lt;&gt;"",FT!C1352,F1352/$M$3*$M$4),"")</f>
        <v/>
      </c>
      <c r="Y1352" s="75" t="str">
        <f t="shared" si="86"/>
        <v/>
      </c>
    </row>
    <row r="1353" spans="6:25">
      <c r="F1353">
        <f t="shared" si="87"/>
        <v>1351</v>
      </c>
      <c r="G1353" s="50" t="str">
        <f>IF(FT!A1353&lt;&gt;"",FT!A1353*10,"")</f>
        <v/>
      </c>
      <c r="H1353" s="50" t="str">
        <f>IF(FT!B1353&lt;&gt;"",FT!B1353*100,"")</f>
        <v/>
      </c>
      <c r="I1353" s="50" t="str">
        <f t="shared" si="85"/>
        <v/>
      </c>
      <c r="J1353" t="str">
        <f>IF(FT!B1353&lt;&gt;"",FT!E1353,"")</f>
        <v/>
      </c>
      <c r="K1353" t="str">
        <f>IF(FT!B1353&lt;&gt;"",IF(FT!C1353&lt;&gt;"",FT!C1353,F1353/$M$3*$M$4),"")</f>
        <v/>
      </c>
      <c r="Y1353" s="75" t="str">
        <f t="shared" si="86"/>
        <v/>
      </c>
    </row>
    <row r="1354" spans="6:25">
      <c r="F1354">
        <f t="shared" si="87"/>
        <v>1352</v>
      </c>
      <c r="G1354" s="50" t="str">
        <f>IF(FT!A1354&lt;&gt;"",FT!A1354*10,"")</f>
        <v/>
      </c>
      <c r="H1354" s="50" t="str">
        <f>IF(FT!B1354&lt;&gt;"",FT!B1354*100,"")</f>
        <v/>
      </c>
      <c r="I1354" s="50" t="str">
        <f t="shared" si="85"/>
        <v/>
      </c>
      <c r="J1354" t="str">
        <f>IF(FT!B1354&lt;&gt;"",FT!E1354,"")</f>
        <v/>
      </c>
      <c r="K1354" t="str">
        <f>IF(FT!B1354&lt;&gt;"",IF(FT!C1354&lt;&gt;"",FT!C1354,F1354/$M$3*$M$4),"")</f>
        <v/>
      </c>
      <c r="Y1354" s="75" t="str">
        <f t="shared" si="86"/>
        <v/>
      </c>
    </row>
    <row r="1355" spans="6:25">
      <c r="F1355">
        <f t="shared" si="87"/>
        <v>1353</v>
      </c>
      <c r="G1355" s="50" t="str">
        <f>IF(FT!A1355&lt;&gt;"",FT!A1355*10,"")</f>
        <v/>
      </c>
      <c r="H1355" s="50" t="str">
        <f>IF(FT!B1355&lt;&gt;"",FT!B1355*100,"")</f>
        <v/>
      </c>
      <c r="I1355" s="50" t="str">
        <f t="shared" si="85"/>
        <v/>
      </c>
      <c r="J1355" t="str">
        <f>IF(FT!B1355&lt;&gt;"",FT!E1355,"")</f>
        <v/>
      </c>
      <c r="K1355" t="str">
        <f>IF(FT!B1355&lt;&gt;"",IF(FT!C1355&lt;&gt;"",FT!C1355,F1355/$M$3*$M$4),"")</f>
        <v/>
      </c>
      <c r="Y1355" s="75" t="str">
        <f t="shared" si="86"/>
        <v/>
      </c>
    </row>
    <row r="1356" spans="6:25">
      <c r="F1356">
        <f t="shared" si="87"/>
        <v>1354</v>
      </c>
      <c r="G1356" s="50" t="str">
        <f>IF(FT!A1356&lt;&gt;"",FT!A1356*10,"")</f>
        <v/>
      </c>
      <c r="H1356" s="50" t="str">
        <f>IF(FT!B1356&lt;&gt;"",FT!B1356*100,"")</f>
        <v/>
      </c>
      <c r="I1356" s="50" t="str">
        <f t="shared" si="85"/>
        <v/>
      </c>
      <c r="J1356" t="str">
        <f>IF(FT!B1356&lt;&gt;"",FT!E1356,"")</f>
        <v/>
      </c>
      <c r="K1356" t="str">
        <f>IF(FT!B1356&lt;&gt;"",IF(FT!C1356&lt;&gt;"",FT!C1356,F1356/$M$3*$M$4),"")</f>
        <v/>
      </c>
      <c r="Y1356" s="75" t="str">
        <f t="shared" si="86"/>
        <v/>
      </c>
    </row>
    <row r="1357" spans="6:25">
      <c r="F1357">
        <f t="shared" si="87"/>
        <v>1355</v>
      </c>
      <c r="G1357" s="50" t="str">
        <f>IF(FT!A1357&lt;&gt;"",FT!A1357*10,"")</f>
        <v/>
      </c>
      <c r="H1357" s="50" t="str">
        <f>IF(FT!B1357&lt;&gt;"",FT!B1357*100,"")</f>
        <v/>
      </c>
      <c r="I1357" s="50" t="str">
        <f t="shared" si="85"/>
        <v/>
      </c>
      <c r="J1357" t="str">
        <f>IF(FT!B1357&lt;&gt;"",FT!E1357,"")</f>
        <v/>
      </c>
      <c r="K1357" t="str">
        <f>IF(FT!B1357&lt;&gt;"",IF(FT!C1357&lt;&gt;"",FT!C1357,F1357/$M$3*$M$4),"")</f>
        <v/>
      </c>
      <c r="Y1357" s="75" t="str">
        <f t="shared" si="86"/>
        <v/>
      </c>
    </row>
    <row r="1358" spans="6:25">
      <c r="F1358">
        <f t="shared" si="87"/>
        <v>1356</v>
      </c>
      <c r="G1358" s="50" t="str">
        <f>IF(FT!A1358&lt;&gt;"",FT!A1358*10,"")</f>
        <v/>
      </c>
      <c r="H1358" s="50" t="str">
        <f>IF(FT!B1358&lt;&gt;"",FT!B1358*100,"")</f>
        <v/>
      </c>
      <c r="I1358" s="50" t="str">
        <f t="shared" si="85"/>
        <v/>
      </c>
      <c r="J1358" t="str">
        <f>IF(FT!B1358&lt;&gt;"",FT!E1358,"")</f>
        <v/>
      </c>
      <c r="K1358" t="str">
        <f>IF(FT!B1358&lt;&gt;"",IF(FT!C1358&lt;&gt;"",FT!C1358,F1358/$M$3*$M$4),"")</f>
        <v/>
      </c>
      <c r="Y1358" s="75" t="str">
        <f t="shared" si="86"/>
        <v/>
      </c>
    </row>
    <row r="1359" spans="6:25">
      <c r="F1359">
        <f t="shared" si="87"/>
        <v>1357</v>
      </c>
      <c r="G1359" s="50" t="str">
        <f>IF(FT!A1359&lt;&gt;"",FT!A1359*10,"")</f>
        <v/>
      </c>
      <c r="H1359" s="50" t="str">
        <f>IF(FT!B1359&lt;&gt;"",FT!B1359*100,"")</f>
        <v/>
      </c>
      <c r="I1359" s="50" t="str">
        <f t="shared" si="85"/>
        <v/>
      </c>
      <c r="J1359" t="str">
        <f>IF(FT!B1359&lt;&gt;"",FT!E1359,"")</f>
        <v/>
      </c>
      <c r="K1359" t="str">
        <f>IF(FT!B1359&lt;&gt;"",IF(FT!C1359&lt;&gt;"",FT!C1359,F1359/$M$3*$M$4),"")</f>
        <v/>
      </c>
      <c r="Y1359" s="75" t="str">
        <f t="shared" si="86"/>
        <v/>
      </c>
    </row>
    <row r="1360" spans="6:25">
      <c r="F1360">
        <f t="shared" si="87"/>
        <v>1358</v>
      </c>
      <c r="G1360" s="50" t="str">
        <f>IF(FT!A1360&lt;&gt;"",FT!A1360*10,"")</f>
        <v/>
      </c>
      <c r="H1360" s="50" t="str">
        <f>IF(FT!B1360&lt;&gt;"",FT!B1360*100,"")</f>
        <v/>
      </c>
      <c r="I1360" s="50" t="str">
        <f t="shared" si="85"/>
        <v/>
      </c>
      <c r="J1360" t="str">
        <f>IF(FT!B1360&lt;&gt;"",FT!E1360,"")</f>
        <v/>
      </c>
      <c r="K1360" t="str">
        <f>IF(FT!B1360&lt;&gt;"",IF(FT!C1360&lt;&gt;"",FT!C1360,F1360/$M$3*$M$4),"")</f>
        <v/>
      </c>
      <c r="Y1360" s="75" t="str">
        <f t="shared" si="86"/>
        <v/>
      </c>
    </row>
    <row r="1361" spans="6:25">
      <c r="F1361">
        <f t="shared" si="87"/>
        <v>1359</v>
      </c>
      <c r="G1361" s="50" t="str">
        <f>IF(FT!A1361&lt;&gt;"",FT!A1361*10,"")</f>
        <v/>
      </c>
      <c r="H1361" s="50" t="str">
        <f>IF(FT!B1361&lt;&gt;"",FT!B1361*100,"")</f>
        <v/>
      </c>
      <c r="I1361" s="50" t="str">
        <f t="shared" si="85"/>
        <v/>
      </c>
      <c r="J1361" t="str">
        <f>IF(FT!B1361&lt;&gt;"",FT!E1361,"")</f>
        <v/>
      </c>
      <c r="K1361" t="str">
        <f>IF(FT!B1361&lt;&gt;"",IF(FT!C1361&lt;&gt;"",FT!C1361,F1361/$M$3*$M$4),"")</f>
        <v/>
      </c>
      <c r="Y1361" s="75" t="str">
        <f t="shared" si="86"/>
        <v/>
      </c>
    </row>
    <row r="1362" spans="6:25">
      <c r="F1362">
        <f t="shared" si="87"/>
        <v>1360</v>
      </c>
      <c r="G1362" s="50" t="str">
        <f>IF(FT!A1362&lt;&gt;"",FT!A1362*10,"")</f>
        <v/>
      </c>
      <c r="H1362" s="50" t="str">
        <f>IF(FT!B1362&lt;&gt;"",FT!B1362*100,"")</f>
        <v/>
      </c>
      <c r="I1362" s="50" t="str">
        <f t="shared" si="85"/>
        <v/>
      </c>
      <c r="J1362" t="str">
        <f>IF(FT!B1362&lt;&gt;"",FT!E1362,"")</f>
        <v/>
      </c>
      <c r="K1362" t="str">
        <f>IF(FT!B1362&lt;&gt;"",IF(FT!C1362&lt;&gt;"",FT!C1362,F1362/$M$3*$M$4),"")</f>
        <v/>
      </c>
      <c r="Y1362" s="75" t="str">
        <f t="shared" si="86"/>
        <v/>
      </c>
    </row>
    <row r="1363" spans="6:25">
      <c r="F1363">
        <f t="shared" si="87"/>
        <v>1361</v>
      </c>
      <c r="G1363" s="50" t="str">
        <f>IF(FT!A1363&lt;&gt;"",FT!A1363*10,"")</f>
        <v/>
      </c>
      <c r="H1363" s="50" t="str">
        <f>IF(FT!B1363&lt;&gt;"",FT!B1363*100,"")</f>
        <v/>
      </c>
      <c r="I1363" s="50" t="str">
        <f t="shared" si="85"/>
        <v/>
      </c>
      <c r="J1363" t="str">
        <f>IF(FT!B1363&lt;&gt;"",FT!E1363,"")</f>
        <v/>
      </c>
      <c r="K1363" t="str">
        <f>IF(FT!B1363&lt;&gt;"",IF(FT!C1363&lt;&gt;"",FT!C1363,F1363/$M$3*$M$4),"")</f>
        <v/>
      </c>
      <c r="Y1363" s="75" t="str">
        <f t="shared" si="86"/>
        <v/>
      </c>
    </row>
    <row r="1364" spans="6:25">
      <c r="F1364">
        <f t="shared" si="87"/>
        <v>1362</v>
      </c>
      <c r="G1364" s="50" t="str">
        <f>IF(FT!A1364&lt;&gt;"",FT!A1364*10,"")</f>
        <v/>
      </c>
      <c r="H1364" s="50" t="str">
        <f>IF(FT!B1364&lt;&gt;"",FT!B1364*100,"")</f>
        <v/>
      </c>
      <c r="I1364" s="50" t="str">
        <f t="shared" si="85"/>
        <v/>
      </c>
      <c r="J1364" t="str">
        <f>IF(FT!B1364&lt;&gt;"",FT!E1364,"")</f>
        <v/>
      </c>
      <c r="K1364" t="str">
        <f>IF(FT!B1364&lt;&gt;"",IF(FT!C1364&lt;&gt;"",FT!C1364,F1364/$M$3*$M$4),"")</f>
        <v/>
      </c>
      <c r="Y1364" s="75" t="str">
        <f t="shared" si="86"/>
        <v/>
      </c>
    </row>
    <row r="1365" spans="6:25">
      <c r="F1365">
        <f t="shared" si="87"/>
        <v>1363</v>
      </c>
      <c r="G1365" s="50" t="str">
        <f>IF(FT!A1365&lt;&gt;"",FT!A1365*10,"")</f>
        <v/>
      </c>
      <c r="H1365" s="50" t="str">
        <f>IF(FT!B1365&lt;&gt;"",FT!B1365*100,"")</f>
        <v/>
      </c>
      <c r="I1365" s="50" t="str">
        <f t="shared" si="85"/>
        <v/>
      </c>
      <c r="J1365" t="str">
        <f>IF(FT!B1365&lt;&gt;"",FT!E1365,"")</f>
        <v/>
      </c>
      <c r="K1365" t="str">
        <f>IF(FT!B1365&lt;&gt;"",IF(FT!C1365&lt;&gt;"",FT!C1365,F1365/$M$3*$M$4),"")</f>
        <v/>
      </c>
      <c r="Y1365" s="75" t="str">
        <f t="shared" si="86"/>
        <v/>
      </c>
    </row>
    <row r="1366" spans="6:25">
      <c r="F1366">
        <f t="shared" si="87"/>
        <v>1364</v>
      </c>
      <c r="G1366" s="50" t="str">
        <f>IF(FT!A1366&lt;&gt;"",FT!A1366*10,"")</f>
        <v/>
      </c>
      <c r="H1366" s="50" t="str">
        <f>IF(FT!B1366&lt;&gt;"",FT!B1366*100,"")</f>
        <v/>
      </c>
      <c r="I1366" s="50" t="str">
        <f t="shared" si="85"/>
        <v/>
      </c>
      <c r="J1366" t="str">
        <f>IF(FT!B1366&lt;&gt;"",FT!E1366,"")</f>
        <v/>
      </c>
      <c r="K1366" t="str">
        <f>IF(FT!B1366&lt;&gt;"",IF(FT!C1366&lt;&gt;"",FT!C1366,F1366/$M$3*$M$4),"")</f>
        <v/>
      </c>
      <c r="Y1366" s="75" t="str">
        <f t="shared" si="86"/>
        <v/>
      </c>
    </row>
    <row r="1367" spans="6:25">
      <c r="F1367">
        <f t="shared" si="87"/>
        <v>1365</v>
      </c>
      <c r="G1367" s="50" t="str">
        <f>IF(FT!A1367&lt;&gt;"",FT!A1367*10,"")</f>
        <v/>
      </c>
      <c r="H1367" s="50" t="str">
        <f>IF(FT!B1367&lt;&gt;"",FT!B1367*100,"")</f>
        <v/>
      </c>
      <c r="I1367" s="50" t="str">
        <f t="shared" si="85"/>
        <v/>
      </c>
      <c r="J1367" t="str">
        <f>IF(FT!B1367&lt;&gt;"",FT!E1367,"")</f>
        <v/>
      </c>
      <c r="K1367" t="str">
        <f>IF(FT!B1367&lt;&gt;"",IF(FT!C1367&lt;&gt;"",FT!C1367,F1367/$M$3*$M$4),"")</f>
        <v/>
      </c>
      <c r="Y1367" s="75" t="str">
        <f t="shared" si="86"/>
        <v/>
      </c>
    </row>
    <row r="1368" spans="6:25">
      <c r="F1368">
        <f t="shared" si="87"/>
        <v>1366</v>
      </c>
      <c r="G1368" s="50" t="str">
        <f>IF(FT!A1368&lt;&gt;"",FT!A1368*10,"")</f>
        <v/>
      </c>
      <c r="H1368" s="50" t="str">
        <f>IF(FT!B1368&lt;&gt;"",FT!B1368*100,"")</f>
        <v/>
      </c>
      <c r="I1368" s="50" t="str">
        <f t="shared" si="85"/>
        <v/>
      </c>
      <c r="J1368" t="str">
        <f>IF(FT!B1368&lt;&gt;"",FT!E1368,"")</f>
        <v/>
      </c>
      <c r="K1368" t="str">
        <f>IF(FT!B1368&lt;&gt;"",IF(FT!C1368&lt;&gt;"",FT!C1368,F1368/$M$3*$M$4),"")</f>
        <v/>
      </c>
      <c r="Y1368" s="75" t="str">
        <f t="shared" si="86"/>
        <v/>
      </c>
    </row>
    <row r="1369" spans="6:25">
      <c r="F1369">
        <f t="shared" si="87"/>
        <v>1367</v>
      </c>
      <c r="G1369" s="50" t="str">
        <f>IF(FT!A1369&lt;&gt;"",FT!A1369*10,"")</f>
        <v/>
      </c>
      <c r="H1369" s="50" t="str">
        <f>IF(FT!B1369&lt;&gt;"",FT!B1369*100,"")</f>
        <v/>
      </c>
      <c r="I1369" s="50" t="str">
        <f t="shared" si="85"/>
        <v/>
      </c>
      <c r="J1369" t="str">
        <f>IF(FT!B1369&lt;&gt;"",FT!E1369,"")</f>
        <v/>
      </c>
      <c r="K1369" t="str">
        <f>IF(FT!B1369&lt;&gt;"",IF(FT!C1369&lt;&gt;"",FT!C1369,F1369/$M$3*$M$4),"")</f>
        <v/>
      </c>
      <c r="Y1369" s="75" t="str">
        <f t="shared" si="86"/>
        <v/>
      </c>
    </row>
    <row r="1370" spans="6:25">
      <c r="F1370">
        <f t="shared" si="87"/>
        <v>1368</v>
      </c>
      <c r="G1370" s="50" t="str">
        <f>IF(FT!A1370&lt;&gt;"",FT!A1370*10,"")</f>
        <v/>
      </c>
      <c r="H1370" s="50" t="str">
        <f>IF(FT!B1370&lt;&gt;"",FT!B1370*100,"")</f>
        <v/>
      </c>
      <c r="I1370" s="50" t="str">
        <f t="shared" si="85"/>
        <v/>
      </c>
      <c r="J1370" t="str">
        <f>IF(FT!B1370&lt;&gt;"",FT!E1370,"")</f>
        <v/>
      </c>
      <c r="K1370" t="str">
        <f>IF(FT!B1370&lt;&gt;"",IF(FT!C1370&lt;&gt;"",FT!C1370,F1370/$M$3*$M$4),"")</f>
        <v/>
      </c>
      <c r="Y1370" s="75" t="str">
        <f t="shared" si="86"/>
        <v/>
      </c>
    </row>
    <row r="1371" spans="6:25">
      <c r="F1371">
        <f t="shared" si="87"/>
        <v>1369</v>
      </c>
      <c r="G1371" s="50" t="str">
        <f>IF(FT!A1371&lt;&gt;"",FT!A1371*10,"")</f>
        <v/>
      </c>
      <c r="H1371" s="50" t="str">
        <f>IF(FT!B1371&lt;&gt;"",FT!B1371*100,"")</f>
        <v/>
      </c>
      <c r="I1371" s="50" t="str">
        <f t="shared" si="85"/>
        <v/>
      </c>
      <c r="J1371" t="str">
        <f>IF(FT!B1371&lt;&gt;"",FT!E1371,"")</f>
        <v/>
      </c>
      <c r="K1371" t="str">
        <f>IF(FT!B1371&lt;&gt;"",IF(FT!C1371&lt;&gt;"",FT!C1371,F1371/$M$3*$M$4),"")</f>
        <v/>
      </c>
      <c r="Y1371" s="75" t="str">
        <f t="shared" si="86"/>
        <v/>
      </c>
    </row>
    <row r="1372" spans="6:25">
      <c r="F1372">
        <f t="shared" si="87"/>
        <v>1370</v>
      </c>
      <c r="G1372" s="50" t="str">
        <f>IF(FT!A1372&lt;&gt;"",FT!A1372*10,"")</f>
        <v/>
      </c>
      <c r="H1372" s="50" t="str">
        <f>IF(FT!B1372&lt;&gt;"",FT!B1372*100,"")</f>
        <v/>
      </c>
      <c r="I1372" s="50" t="str">
        <f t="shared" si="85"/>
        <v/>
      </c>
      <c r="J1372" t="str">
        <f>IF(FT!B1372&lt;&gt;"",FT!E1372,"")</f>
        <v/>
      </c>
      <c r="K1372" t="str">
        <f>IF(FT!B1372&lt;&gt;"",IF(FT!C1372&lt;&gt;"",FT!C1372,F1372/$M$3*$M$4),"")</f>
        <v/>
      </c>
      <c r="Y1372" s="75" t="str">
        <f t="shared" si="86"/>
        <v/>
      </c>
    </row>
    <row r="1373" spans="6:25">
      <c r="F1373">
        <f t="shared" si="87"/>
        <v>1371</v>
      </c>
      <c r="G1373" s="50" t="str">
        <f>IF(FT!A1373&lt;&gt;"",FT!A1373*10,"")</f>
        <v/>
      </c>
      <c r="H1373" s="50" t="str">
        <f>IF(FT!B1373&lt;&gt;"",FT!B1373*100,"")</f>
        <v/>
      </c>
      <c r="I1373" s="50" t="str">
        <f t="shared" si="85"/>
        <v/>
      </c>
      <c r="J1373" t="str">
        <f>IF(FT!B1373&lt;&gt;"",FT!E1373,"")</f>
        <v/>
      </c>
      <c r="K1373" t="str">
        <f>IF(FT!B1373&lt;&gt;"",IF(FT!C1373&lt;&gt;"",FT!C1373,F1373/$M$3*$M$4),"")</f>
        <v/>
      </c>
      <c r="Y1373" s="75" t="str">
        <f t="shared" si="86"/>
        <v/>
      </c>
    </row>
    <row r="1374" spans="6:25">
      <c r="F1374">
        <f t="shared" si="87"/>
        <v>1372</v>
      </c>
      <c r="G1374" s="50" t="str">
        <f>IF(FT!A1374&lt;&gt;"",FT!A1374*10,"")</f>
        <v/>
      </c>
      <c r="H1374" s="50" t="str">
        <f>IF(FT!B1374&lt;&gt;"",FT!B1374*100,"")</f>
        <v/>
      </c>
      <c r="I1374" s="50" t="str">
        <f t="shared" si="85"/>
        <v/>
      </c>
      <c r="J1374" t="str">
        <f>IF(FT!B1374&lt;&gt;"",FT!E1374,"")</f>
        <v/>
      </c>
      <c r="K1374" t="str">
        <f>IF(FT!B1374&lt;&gt;"",IF(FT!C1374&lt;&gt;"",FT!C1374,F1374/$M$3*$M$4),"")</f>
        <v/>
      </c>
      <c r="Y1374" s="75" t="str">
        <f t="shared" si="86"/>
        <v/>
      </c>
    </row>
    <row r="1375" spans="6:25">
      <c r="F1375">
        <f t="shared" si="87"/>
        <v>1373</v>
      </c>
      <c r="G1375" s="50" t="str">
        <f>IF(FT!A1375&lt;&gt;"",FT!A1375*10,"")</f>
        <v/>
      </c>
      <c r="H1375" s="50" t="str">
        <f>IF(FT!B1375&lt;&gt;"",FT!B1375*100,"")</f>
        <v/>
      </c>
      <c r="I1375" s="50" t="str">
        <f t="shared" si="85"/>
        <v/>
      </c>
      <c r="J1375" t="str">
        <f>IF(FT!B1375&lt;&gt;"",FT!E1375,"")</f>
        <v/>
      </c>
      <c r="K1375" t="str">
        <f>IF(FT!B1375&lt;&gt;"",IF(FT!C1375&lt;&gt;"",FT!C1375,F1375/$M$3*$M$4),"")</f>
        <v/>
      </c>
      <c r="Y1375" s="75" t="str">
        <f t="shared" si="86"/>
        <v/>
      </c>
    </row>
    <row r="1376" spans="6:25">
      <c r="F1376">
        <f t="shared" si="87"/>
        <v>1374</v>
      </c>
      <c r="G1376" s="50" t="str">
        <f>IF(FT!A1376&lt;&gt;"",FT!A1376*10,"")</f>
        <v/>
      </c>
      <c r="H1376" s="50" t="str">
        <f>IF(FT!B1376&lt;&gt;"",FT!B1376*100,"")</f>
        <v/>
      </c>
      <c r="I1376" s="50" t="str">
        <f t="shared" si="85"/>
        <v/>
      </c>
      <c r="J1376" t="str">
        <f>IF(FT!B1376&lt;&gt;"",FT!E1376,"")</f>
        <v/>
      </c>
      <c r="K1376" t="str">
        <f>IF(FT!B1376&lt;&gt;"",IF(FT!C1376&lt;&gt;"",FT!C1376,F1376/$M$3*$M$4),"")</f>
        <v/>
      </c>
      <c r="Y1376" s="75" t="str">
        <f t="shared" si="86"/>
        <v/>
      </c>
    </row>
    <row r="1377" spans="6:25">
      <c r="F1377">
        <f t="shared" si="87"/>
        <v>1375</v>
      </c>
      <c r="G1377" s="50" t="str">
        <f>IF(FT!A1377&lt;&gt;"",FT!A1377*10,"")</f>
        <v/>
      </c>
      <c r="H1377" s="50" t="str">
        <f>IF(FT!B1377&lt;&gt;"",FT!B1377*100,"")</f>
        <v/>
      </c>
      <c r="I1377" s="50" t="str">
        <f t="shared" si="85"/>
        <v/>
      </c>
      <c r="J1377" t="str">
        <f>IF(FT!B1377&lt;&gt;"",FT!E1377,"")</f>
        <v/>
      </c>
      <c r="K1377" t="str">
        <f>IF(FT!B1377&lt;&gt;"",IF(FT!C1377&lt;&gt;"",FT!C1377,F1377/$M$3*$M$4),"")</f>
        <v/>
      </c>
      <c r="Y1377" s="75" t="str">
        <f t="shared" si="86"/>
        <v/>
      </c>
    </row>
    <row r="1378" spans="6:25">
      <c r="F1378">
        <f t="shared" si="87"/>
        <v>1376</v>
      </c>
      <c r="G1378" s="50" t="str">
        <f>IF(FT!A1378&lt;&gt;"",FT!A1378*10,"")</f>
        <v/>
      </c>
      <c r="H1378" s="50" t="str">
        <f>IF(FT!B1378&lt;&gt;"",FT!B1378*100,"")</f>
        <v/>
      </c>
      <c r="I1378" s="50" t="str">
        <f t="shared" si="85"/>
        <v/>
      </c>
      <c r="J1378" t="str">
        <f>IF(FT!B1378&lt;&gt;"",FT!E1378,"")</f>
        <v/>
      </c>
      <c r="K1378" t="str">
        <f>IF(FT!B1378&lt;&gt;"",IF(FT!C1378&lt;&gt;"",FT!C1378,F1378/$M$3*$M$4),"")</f>
        <v/>
      </c>
      <c r="Y1378" s="75" t="str">
        <f t="shared" si="86"/>
        <v/>
      </c>
    </row>
    <row r="1379" spans="6:25">
      <c r="F1379">
        <f t="shared" si="87"/>
        <v>1377</v>
      </c>
      <c r="G1379" s="50" t="str">
        <f>IF(FT!A1379&lt;&gt;"",FT!A1379*10,"")</f>
        <v/>
      </c>
      <c r="H1379" s="50" t="str">
        <f>IF(FT!B1379&lt;&gt;"",FT!B1379*100,"")</f>
        <v/>
      </c>
      <c r="I1379" s="50" t="str">
        <f t="shared" si="85"/>
        <v/>
      </c>
      <c r="J1379" t="str">
        <f>IF(FT!B1379&lt;&gt;"",FT!E1379,"")</f>
        <v/>
      </c>
      <c r="K1379" t="str">
        <f>IF(FT!B1379&lt;&gt;"",IF(FT!C1379&lt;&gt;"",FT!C1379,F1379/$M$3*$M$4),"")</f>
        <v/>
      </c>
      <c r="Y1379" s="75" t="str">
        <f t="shared" si="86"/>
        <v/>
      </c>
    </row>
    <row r="1380" spans="6:25">
      <c r="F1380">
        <f t="shared" si="87"/>
        <v>1378</v>
      </c>
      <c r="G1380" s="50" t="str">
        <f>IF(FT!A1380&lt;&gt;"",FT!A1380*10,"")</f>
        <v/>
      </c>
      <c r="H1380" s="50" t="str">
        <f>IF(FT!B1380&lt;&gt;"",FT!B1380*100,"")</f>
        <v/>
      </c>
      <c r="I1380" s="50" t="str">
        <f t="shared" si="85"/>
        <v/>
      </c>
      <c r="J1380" t="str">
        <f>IF(FT!B1380&lt;&gt;"",FT!E1380,"")</f>
        <v/>
      </c>
      <c r="K1380" t="str">
        <f>IF(FT!B1380&lt;&gt;"",IF(FT!C1380&lt;&gt;"",FT!C1380,F1380/$M$3*$M$4),"")</f>
        <v/>
      </c>
      <c r="Y1380" s="75" t="str">
        <f t="shared" si="86"/>
        <v/>
      </c>
    </row>
    <row r="1381" spans="6:25">
      <c r="F1381">
        <f t="shared" si="87"/>
        <v>1379</v>
      </c>
      <c r="G1381" s="50" t="str">
        <f>IF(FT!A1381&lt;&gt;"",FT!A1381*10,"")</f>
        <v/>
      </c>
      <c r="H1381" s="50" t="str">
        <f>IF(FT!B1381&lt;&gt;"",FT!B1381*100,"")</f>
        <v/>
      </c>
      <c r="I1381" s="50" t="str">
        <f t="shared" si="85"/>
        <v/>
      </c>
      <c r="J1381" t="str">
        <f>IF(FT!B1381&lt;&gt;"",FT!E1381,"")</f>
        <v/>
      </c>
      <c r="K1381" t="str">
        <f>IF(FT!B1381&lt;&gt;"",IF(FT!C1381&lt;&gt;"",FT!C1381,F1381/$M$3*$M$4),"")</f>
        <v/>
      </c>
      <c r="Y1381" s="75" t="str">
        <f t="shared" si="86"/>
        <v/>
      </c>
    </row>
    <row r="1382" spans="6:25">
      <c r="F1382">
        <f t="shared" si="87"/>
        <v>1380</v>
      </c>
      <c r="G1382" s="50" t="str">
        <f>IF(FT!A1382&lt;&gt;"",FT!A1382*10,"")</f>
        <v/>
      </c>
      <c r="H1382" s="50" t="str">
        <f>IF(FT!B1382&lt;&gt;"",FT!B1382*100,"")</f>
        <v/>
      </c>
      <c r="I1382" s="50" t="str">
        <f t="shared" si="85"/>
        <v/>
      </c>
      <c r="J1382" t="str">
        <f>IF(FT!B1382&lt;&gt;"",FT!E1382,"")</f>
        <v/>
      </c>
      <c r="K1382" t="str">
        <f>IF(FT!B1382&lt;&gt;"",IF(FT!C1382&lt;&gt;"",FT!C1382,F1382/$M$3*$M$4),"")</f>
        <v/>
      </c>
      <c r="Y1382" s="75" t="str">
        <f t="shared" si="86"/>
        <v/>
      </c>
    </row>
    <row r="1383" spans="6:25">
      <c r="F1383">
        <f t="shared" si="87"/>
        <v>1381</v>
      </c>
      <c r="G1383" s="50" t="str">
        <f>IF(FT!A1383&lt;&gt;"",FT!A1383*10,"")</f>
        <v/>
      </c>
      <c r="H1383" s="50" t="str">
        <f>IF(FT!B1383&lt;&gt;"",FT!B1383*100,"")</f>
        <v/>
      </c>
      <c r="I1383" s="50" t="str">
        <f t="shared" si="85"/>
        <v/>
      </c>
      <c r="J1383" t="str">
        <f>IF(FT!B1383&lt;&gt;"",FT!E1383,"")</f>
        <v/>
      </c>
      <c r="K1383" t="str">
        <f>IF(FT!B1383&lt;&gt;"",IF(FT!C1383&lt;&gt;"",FT!C1383,F1383/$M$3*$M$4),"")</f>
        <v/>
      </c>
      <c r="Y1383" s="75" t="str">
        <f t="shared" si="86"/>
        <v/>
      </c>
    </row>
    <row r="1384" spans="6:25">
      <c r="F1384">
        <f t="shared" si="87"/>
        <v>1382</v>
      </c>
      <c r="G1384" s="50" t="str">
        <f>IF(FT!A1384&lt;&gt;"",FT!A1384*10,"")</f>
        <v/>
      </c>
      <c r="H1384" s="50" t="str">
        <f>IF(FT!B1384&lt;&gt;"",FT!B1384*100,"")</f>
        <v/>
      </c>
      <c r="I1384" s="50" t="str">
        <f t="shared" si="85"/>
        <v/>
      </c>
      <c r="J1384" t="str">
        <f>IF(FT!B1384&lt;&gt;"",FT!E1384,"")</f>
        <v/>
      </c>
      <c r="K1384" t="str">
        <f>IF(FT!B1384&lt;&gt;"",IF(FT!C1384&lt;&gt;"",FT!C1384,F1384/$M$3*$M$4),"")</f>
        <v/>
      </c>
      <c r="Y1384" s="75" t="str">
        <f t="shared" si="86"/>
        <v/>
      </c>
    </row>
    <row r="1385" spans="6:25">
      <c r="F1385">
        <f t="shared" si="87"/>
        <v>1383</v>
      </c>
      <c r="G1385" s="50" t="str">
        <f>IF(FT!A1385&lt;&gt;"",FT!A1385*10,"")</f>
        <v/>
      </c>
      <c r="H1385" s="50" t="str">
        <f>IF(FT!B1385&lt;&gt;"",FT!B1385*100,"")</f>
        <v/>
      </c>
      <c r="I1385" s="50" t="str">
        <f t="shared" si="85"/>
        <v/>
      </c>
      <c r="J1385" t="str">
        <f>IF(FT!B1385&lt;&gt;"",FT!E1385,"")</f>
        <v/>
      </c>
      <c r="K1385" t="str">
        <f>IF(FT!B1385&lt;&gt;"",IF(FT!C1385&lt;&gt;"",FT!C1385,F1385/$M$3*$M$4),"")</f>
        <v/>
      </c>
      <c r="Y1385" s="75" t="str">
        <f t="shared" si="86"/>
        <v/>
      </c>
    </row>
    <row r="1386" spans="6:25">
      <c r="F1386">
        <f t="shared" si="87"/>
        <v>1384</v>
      </c>
      <c r="G1386" s="50" t="str">
        <f>IF(FT!A1386&lt;&gt;"",FT!A1386*10,"")</f>
        <v/>
      </c>
      <c r="H1386" s="50" t="str">
        <f>IF(FT!B1386&lt;&gt;"",FT!B1386*100,"")</f>
        <v/>
      </c>
      <c r="I1386" s="50" t="str">
        <f t="shared" si="85"/>
        <v/>
      </c>
      <c r="J1386" t="str">
        <f>IF(FT!B1386&lt;&gt;"",FT!E1386,"")</f>
        <v/>
      </c>
      <c r="K1386" t="str">
        <f>IF(FT!B1386&lt;&gt;"",IF(FT!C1386&lt;&gt;"",FT!C1386,F1386/$M$3*$M$4),"")</f>
        <v/>
      </c>
      <c r="Y1386" s="75" t="str">
        <f t="shared" si="86"/>
        <v/>
      </c>
    </row>
    <row r="1387" spans="6:25">
      <c r="F1387">
        <f t="shared" si="87"/>
        <v>1385</v>
      </c>
      <c r="G1387" s="50" t="str">
        <f>IF(FT!A1387&lt;&gt;"",FT!A1387*10,"")</f>
        <v/>
      </c>
      <c r="H1387" s="50" t="str">
        <f>IF(FT!B1387&lt;&gt;"",FT!B1387*100,"")</f>
        <v/>
      </c>
      <c r="I1387" s="50" t="str">
        <f t="shared" si="85"/>
        <v/>
      </c>
      <c r="J1387" t="str">
        <f>IF(FT!B1387&lt;&gt;"",FT!E1387,"")</f>
        <v/>
      </c>
      <c r="K1387" t="str">
        <f>IF(FT!B1387&lt;&gt;"",IF(FT!C1387&lt;&gt;"",FT!C1387,F1387/$M$3*$M$4),"")</f>
        <v/>
      </c>
      <c r="Y1387" s="75" t="str">
        <f t="shared" si="86"/>
        <v/>
      </c>
    </row>
    <row r="1388" spans="6:25">
      <c r="F1388">
        <f t="shared" si="87"/>
        <v>1386</v>
      </c>
      <c r="G1388" s="50" t="str">
        <f>IF(FT!A1388&lt;&gt;"",FT!A1388*10,"")</f>
        <v/>
      </c>
      <c r="H1388" s="50" t="str">
        <f>IF(FT!B1388&lt;&gt;"",FT!B1388*100,"")</f>
        <v/>
      </c>
      <c r="I1388" s="50" t="str">
        <f t="shared" si="85"/>
        <v/>
      </c>
      <c r="J1388" t="str">
        <f>IF(FT!B1388&lt;&gt;"",FT!E1388,"")</f>
        <v/>
      </c>
      <c r="K1388" t="str">
        <f>IF(FT!B1388&lt;&gt;"",IF(FT!C1388&lt;&gt;"",FT!C1388,F1388/$M$3*$M$4),"")</f>
        <v/>
      </c>
      <c r="Y1388" s="75" t="str">
        <f t="shared" si="86"/>
        <v/>
      </c>
    </row>
    <row r="1389" spans="6:25">
      <c r="F1389">
        <f t="shared" si="87"/>
        <v>1387</v>
      </c>
      <c r="G1389" s="50" t="str">
        <f>IF(FT!A1389&lt;&gt;"",FT!A1389*10,"")</f>
        <v/>
      </c>
      <c r="H1389" s="50" t="str">
        <f>IF(FT!B1389&lt;&gt;"",FT!B1389*100,"")</f>
        <v/>
      </c>
      <c r="I1389" s="50" t="str">
        <f t="shared" si="85"/>
        <v/>
      </c>
      <c r="J1389" t="str">
        <f>IF(FT!B1389&lt;&gt;"",FT!E1389,"")</f>
        <v/>
      </c>
      <c r="K1389" t="str">
        <f>IF(FT!B1389&lt;&gt;"",IF(FT!C1389&lt;&gt;"",FT!C1389,F1389/$M$3*$M$4),"")</f>
        <v/>
      </c>
      <c r="Y1389" s="75" t="str">
        <f t="shared" si="86"/>
        <v/>
      </c>
    </row>
    <row r="1390" spans="6:25">
      <c r="F1390">
        <f t="shared" si="87"/>
        <v>1388</v>
      </c>
      <c r="G1390" s="50" t="str">
        <f>IF(FT!A1390&lt;&gt;"",FT!A1390*10,"")</f>
        <v/>
      </c>
      <c r="H1390" s="50" t="str">
        <f>IF(FT!B1390&lt;&gt;"",FT!B1390*100,"")</f>
        <v/>
      </c>
      <c r="I1390" s="50" t="str">
        <f t="shared" si="85"/>
        <v/>
      </c>
      <c r="J1390" t="str">
        <f>IF(FT!B1390&lt;&gt;"",FT!E1390,"")</f>
        <v/>
      </c>
      <c r="K1390" t="str">
        <f>IF(FT!B1390&lt;&gt;"",IF(FT!C1390&lt;&gt;"",FT!C1390,F1390/$M$3*$M$4),"")</f>
        <v/>
      </c>
      <c r="Y1390" s="75" t="str">
        <f t="shared" si="86"/>
        <v/>
      </c>
    </row>
    <row r="1391" spans="6:25">
      <c r="F1391">
        <f t="shared" si="87"/>
        <v>1389</v>
      </c>
      <c r="G1391" s="50" t="str">
        <f>IF(FT!A1391&lt;&gt;"",FT!A1391*10,"")</f>
        <v/>
      </c>
      <c r="H1391" s="50" t="str">
        <f>IF(FT!B1391&lt;&gt;"",FT!B1391*100,"")</f>
        <v/>
      </c>
      <c r="I1391" s="50" t="str">
        <f t="shared" si="85"/>
        <v/>
      </c>
      <c r="J1391" t="str">
        <f>IF(FT!B1391&lt;&gt;"",FT!E1391,"")</f>
        <v/>
      </c>
      <c r="K1391" t="str">
        <f>IF(FT!B1391&lt;&gt;"",IF(FT!C1391&lt;&gt;"",FT!C1391,F1391/$M$3*$M$4),"")</f>
        <v/>
      </c>
      <c r="Y1391" s="75" t="str">
        <f t="shared" si="86"/>
        <v/>
      </c>
    </row>
    <row r="1392" spans="6:25">
      <c r="F1392">
        <f t="shared" si="87"/>
        <v>1390</v>
      </c>
      <c r="G1392" s="50" t="str">
        <f>IF(FT!A1392&lt;&gt;"",FT!A1392*10,"")</f>
        <v/>
      </c>
      <c r="H1392" s="50" t="str">
        <f>IF(FT!B1392&lt;&gt;"",FT!B1392*100,"")</f>
        <v/>
      </c>
      <c r="I1392" s="50" t="str">
        <f t="shared" si="85"/>
        <v/>
      </c>
      <c r="J1392" t="str">
        <f>IF(FT!B1392&lt;&gt;"",FT!E1392,"")</f>
        <v/>
      </c>
      <c r="K1392" t="str">
        <f>IF(FT!B1392&lt;&gt;"",IF(FT!C1392&lt;&gt;"",FT!C1392,F1392/$M$3*$M$4),"")</f>
        <v/>
      </c>
      <c r="Y1392" s="75" t="str">
        <f t="shared" si="86"/>
        <v/>
      </c>
    </row>
    <row r="1393" spans="6:25">
      <c r="F1393">
        <f t="shared" si="87"/>
        <v>1391</v>
      </c>
      <c r="G1393" s="50" t="str">
        <f>IF(FT!A1393&lt;&gt;"",FT!A1393*10,"")</f>
        <v/>
      </c>
      <c r="H1393" s="50" t="str">
        <f>IF(FT!B1393&lt;&gt;"",FT!B1393*100,"")</f>
        <v/>
      </c>
      <c r="I1393" s="50" t="str">
        <f t="shared" si="85"/>
        <v/>
      </c>
      <c r="J1393" t="str">
        <f>IF(FT!B1393&lt;&gt;"",FT!E1393,"")</f>
        <v/>
      </c>
      <c r="K1393" t="str">
        <f>IF(FT!B1393&lt;&gt;"",IF(FT!C1393&lt;&gt;"",FT!C1393,F1393/$M$3*$M$4),"")</f>
        <v/>
      </c>
      <c r="Y1393" s="75" t="str">
        <f t="shared" si="86"/>
        <v/>
      </c>
    </row>
    <row r="1394" spans="6:25">
      <c r="F1394">
        <f t="shared" si="87"/>
        <v>1392</v>
      </c>
      <c r="G1394" s="50" t="str">
        <f>IF(FT!A1394&lt;&gt;"",FT!A1394*10,"")</f>
        <v/>
      </c>
      <c r="H1394" s="50" t="str">
        <f>IF(FT!B1394&lt;&gt;"",FT!B1394*100,"")</f>
        <v/>
      </c>
      <c r="I1394" s="50" t="str">
        <f t="shared" si="85"/>
        <v/>
      </c>
      <c r="J1394" t="str">
        <f>IF(FT!B1394&lt;&gt;"",FT!E1394,"")</f>
        <v/>
      </c>
      <c r="K1394" t="str">
        <f>IF(FT!B1394&lt;&gt;"",IF(FT!C1394&lt;&gt;"",FT!C1394,F1394/$M$3*$M$4),"")</f>
        <v/>
      </c>
      <c r="Y1394" s="75" t="str">
        <f t="shared" si="86"/>
        <v/>
      </c>
    </row>
    <row r="1395" spans="6:25">
      <c r="F1395">
        <f t="shared" si="87"/>
        <v>1393</v>
      </c>
      <c r="G1395" s="50" t="str">
        <f>IF(FT!A1395&lt;&gt;"",FT!A1395*10,"")</f>
        <v/>
      </c>
      <c r="H1395" s="50" t="str">
        <f>IF(FT!B1395&lt;&gt;"",FT!B1395*100,"")</f>
        <v/>
      </c>
      <c r="I1395" s="50" t="str">
        <f t="shared" si="85"/>
        <v/>
      </c>
      <c r="J1395" t="str">
        <f>IF(FT!B1395&lt;&gt;"",FT!E1395,"")</f>
        <v/>
      </c>
      <c r="K1395" t="str">
        <f>IF(FT!B1395&lt;&gt;"",IF(FT!C1395&lt;&gt;"",FT!C1395,F1395/$M$3*$M$4),"")</f>
        <v/>
      </c>
      <c r="Y1395" s="75" t="str">
        <f t="shared" si="86"/>
        <v/>
      </c>
    </row>
    <row r="1396" spans="6:25">
      <c r="F1396">
        <f t="shared" si="87"/>
        <v>1394</v>
      </c>
      <c r="G1396" s="50" t="str">
        <f>IF(FT!A1396&lt;&gt;"",FT!A1396*10,"")</f>
        <v/>
      </c>
      <c r="H1396" s="50" t="str">
        <f>IF(FT!B1396&lt;&gt;"",FT!B1396*100,"")</f>
        <v/>
      </c>
      <c r="I1396" s="50" t="str">
        <f t="shared" si="85"/>
        <v/>
      </c>
      <c r="J1396" t="str">
        <f>IF(FT!B1396&lt;&gt;"",FT!E1396,"")</f>
        <v/>
      </c>
      <c r="K1396" t="str">
        <f>IF(FT!B1396&lt;&gt;"",IF(FT!C1396&lt;&gt;"",FT!C1396,F1396/$M$3*$M$4),"")</f>
        <v/>
      </c>
      <c r="Y1396" s="75" t="str">
        <f t="shared" si="86"/>
        <v/>
      </c>
    </row>
    <row r="1397" spans="6:25">
      <c r="F1397">
        <f t="shared" si="87"/>
        <v>1395</v>
      </c>
      <c r="G1397" s="50" t="str">
        <f>IF(FT!A1397&lt;&gt;"",FT!A1397*10,"")</f>
        <v/>
      </c>
      <c r="H1397" s="50" t="str">
        <f>IF(FT!B1397&lt;&gt;"",FT!B1397*100,"")</f>
        <v/>
      </c>
      <c r="I1397" s="50" t="str">
        <f t="shared" si="85"/>
        <v/>
      </c>
      <c r="J1397" t="str">
        <f>IF(FT!B1397&lt;&gt;"",FT!E1397,"")</f>
        <v/>
      </c>
      <c r="K1397" t="str">
        <f>IF(FT!B1397&lt;&gt;"",IF(FT!C1397&lt;&gt;"",FT!C1397,F1397/$M$3*$M$4),"")</f>
        <v/>
      </c>
      <c r="Y1397" s="75" t="str">
        <f t="shared" si="86"/>
        <v/>
      </c>
    </row>
    <row r="1398" spans="6:25">
      <c r="F1398">
        <f t="shared" si="87"/>
        <v>1396</v>
      </c>
      <c r="G1398" s="50" t="str">
        <f>IF(FT!A1398&lt;&gt;"",FT!A1398*10,"")</f>
        <v/>
      </c>
      <c r="H1398" s="50" t="str">
        <f>IF(FT!B1398&lt;&gt;"",FT!B1398*100,"")</f>
        <v/>
      </c>
      <c r="I1398" s="50" t="str">
        <f t="shared" si="85"/>
        <v/>
      </c>
      <c r="J1398" t="str">
        <f>IF(FT!B1398&lt;&gt;"",FT!E1398,"")</f>
        <v/>
      </c>
      <c r="K1398" t="str">
        <f>IF(FT!B1398&lt;&gt;"",IF(FT!C1398&lt;&gt;"",FT!C1398,F1398/$M$3*$M$4),"")</f>
        <v/>
      </c>
      <c r="Y1398" s="75" t="str">
        <f t="shared" si="86"/>
        <v/>
      </c>
    </row>
    <row r="1399" spans="6:25">
      <c r="F1399">
        <f t="shared" si="87"/>
        <v>1397</v>
      </c>
      <c r="G1399" s="50" t="str">
        <f>IF(FT!A1399&lt;&gt;"",FT!A1399*10,"")</f>
        <v/>
      </c>
      <c r="H1399" s="50" t="str">
        <f>IF(FT!B1399&lt;&gt;"",FT!B1399*100,"")</f>
        <v/>
      </c>
      <c r="I1399" s="50" t="str">
        <f t="shared" si="85"/>
        <v/>
      </c>
      <c r="J1399" t="str">
        <f>IF(FT!B1399&lt;&gt;"",FT!E1399,"")</f>
        <v/>
      </c>
      <c r="K1399" t="str">
        <f>IF(FT!B1399&lt;&gt;"",IF(FT!C1399&lt;&gt;"",FT!C1399,F1399/$M$3*$M$4),"")</f>
        <v/>
      </c>
      <c r="Y1399" s="75" t="str">
        <f t="shared" si="86"/>
        <v/>
      </c>
    </row>
    <row r="1400" spans="6:25">
      <c r="F1400">
        <f t="shared" si="87"/>
        <v>1398</v>
      </c>
      <c r="G1400" s="50" t="str">
        <f>IF(FT!A1400&lt;&gt;"",FT!A1400*10,"")</f>
        <v/>
      </c>
      <c r="H1400" s="50" t="str">
        <f>IF(FT!B1400&lt;&gt;"",FT!B1400*100,"")</f>
        <v/>
      </c>
      <c r="I1400" s="50" t="str">
        <f t="shared" si="85"/>
        <v/>
      </c>
      <c r="J1400" t="str">
        <f>IF(FT!B1400&lt;&gt;"",FT!E1400,"")</f>
        <v/>
      </c>
      <c r="K1400" t="str">
        <f>IF(FT!B1400&lt;&gt;"",IF(FT!C1400&lt;&gt;"",FT!C1400,F1400/$M$3*$M$4),"")</f>
        <v/>
      </c>
      <c r="Y1400" s="75" t="str">
        <f t="shared" si="86"/>
        <v/>
      </c>
    </row>
    <row r="1401" spans="6:25">
      <c r="F1401">
        <f t="shared" si="87"/>
        <v>1399</v>
      </c>
      <c r="G1401" s="50" t="str">
        <f>IF(FT!A1401&lt;&gt;"",FT!A1401*10,"")</f>
        <v/>
      </c>
      <c r="H1401" s="50" t="str">
        <f>IF(FT!B1401&lt;&gt;"",FT!B1401*100,"")</f>
        <v/>
      </c>
      <c r="I1401" s="50" t="str">
        <f t="shared" si="85"/>
        <v/>
      </c>
      <c r="J1401" t="str">
        <f>IF(FT!B1401&lt;&gt;"",FT!E1401,"")</f>
        <v/>
      </c>
      <c r="K1401" t="str">
        <f>IF(FT!B1401&lt;&gt;"",IF(FT!C1401&lt;&gt;"",FT!C1401,F1401/$M$3*$M$4),"")</f>
        <v/>
      </c>
      <c r="Y1401" s="75" t="str">
        <f t="shared" si="86"/>
        <v/>
      </c>
    </row>
    <row r="1402" spans="6:25">
      <c r="F1402">
        <f t="shared" si="87"/>
        <v>1400</v>
      </c>
      <c r="G1402" s="50" t="str">
        <f>IF(FT!A1402&lt;&gt;"",FT!A1402*10,"")</f>
        <v/>
      </c>
      <c r="H1402" s="50" t="str">
        <f>IF(FT!B1402&lt;&gt;"",FT!B1402*100,"")</f>
        <v/>
      </c>
      <c r="I1402" s="50" t="str">
        <f t="shared" si="85"/>
        <v/>
      </c>
      <c r="J1402" t="str">
        <f>IF(FT!B1402&lt;&gt;"",FT!E1402,"")</f>
        <v/>
      </c>
      <c r="K1402" t="str">
        <f>IF(FT!B1402&lt;&gt;"",IF(FT!C1402&lt;&gt;"",FT!C1402,F1402/$M$3*$M$4),"")</f>
        <v/>
      </c>
      <c r="Y1402" s="75" t="str">
        <f t="shared" si="86"/>
        <v/>
      </c>
    </row>
    <row r="1403" spans="6:25">
      <c r="F1403">
        <f t="shared" si="87"/>
        <v>1401</v>
      </c>
      <c r="G1403" s="50" t="str">
        <f>IF(FT!A1403&lt;&gt;"",FT!A1403*10,"")</f>
        <v/>
      </c>
      <c r="H1403" s="50" t="str">
        <f>IF(FT!B1403&lt;&gt;"",FT!B1403*100,"")</f>
        <v/>
      </c>
      <c r="I1403" s="50" t="str">
        <f t="shared" si="85"/>
        <v/>
      </c>
      <c r="J1403" t="str">
        <f>IF(FT!B1403&lt;&gt;"",FT!E1403,"")</f>
        <v/>
      </c>
      <c r="K1403" t="str">
        <f>IF(FT!B1403&lt;&gt;"",IF(FT!C1403&lt;&gt;"",FT!C1403,F1403/$M$3*$M$4),"")</f>
        <v/>
      </c>
      <c r="Y1403" s="75" t="str">
        <f t="shared" si="86"/>
        <v/>
      </c>
    </row>
    <row r="1404" spans="6:25">
      <c r="F1404">
        <f t="shared" si="87"/>
        <v>1402</v>
      </c>
      <c r="G1404" s="50" t="str">
        <f>IF(FT!A1404&lt;&gt;"",FT!A1404*10,"")</f>
        <v/>
      </c>
      <c r="H1404" s="50" t="str">
        <f>IF(FT!B1404&lt;&gt;"",FT!B1404*100,"")</f>
        <v/>
      </c>
      <c r="I1404" s="50" t="str">
        <f t="shared" si="85"/>
        <v/>
      </c>
      <c r="J1404" t="str">
        <f>IF(FT!B1404&lt;&gt;"",FT!E1404,"")</f>
        <v/>
      </c>
      <c r="K1404" t="str">
        <f>IF(FT!B1404&lt;&gt;"",IF(FT!C1404&lt;&gt;"",FT!C1404,F1404/$M$3*$M$4),"")</f>
        <v/>
      </c>
      <c r="Y1404" s="75" t="str">
        <f t="shared" si="86"/>
        <v/>
      </c>
    </row>
    <row r="1405" spans="6:25">
      <c r="F1405">
        <f t="shared" si="87"/>
        <v>1403</v>
      </c>
      <c r="G1405" s="50" t="str">
        <f>IF(FT!A1405&lt;&gt;"",FT!A1405*10,"")</f>
        <v/>
      </c>
      <c r="H1405" s="50" t="str">
        <f>IF(FT!B1405&lt;&gt;"",FT!B1405*100,"")</f>
        <v/>
      </c>
      <c r="I1405" s="50" t="str">
        <f t="shared" si="85"/>
        <v/>
      </c>
      <c r="J1405" t="str">
        <f>IF(FT!B1405&lt;&gt;"",FT!E1405,"")</f>
        <v/>
      </c>
      <c r="K1405" t="str">
        <f>IF(FT!B1405&lt;&gt;"",IF(FT!C1405&lt;&gt;"",FT!C1405,F1405/$M$3*$M$4),"")</f>
        <v/>
      </c>
      <c r="Y1405" s="75" t="str">
        <f t="shared" si="86"/>
        <v/>
      </c>
    </row>
    <row r="1406" spans="6:25">
      <c r="F1406">
        <f t="shared" si="87"/>
        <v>1404</v>
      </c>
      <c r="G1406" s="50" t="str">
        <f>IF(FT!A1406&lt;&gt;"",FT!A1406*10,"")</f>
        <v/>
      </c>
      <c r="H1406" s="50" t="str">
        <f>IF(FT!B1406&lt;&gt;"",FT!B1406*100,"")</f>
        <v/>
      </c>
      <c r="I1406" s="50" t="str">
        <f t="shared" si="85"/>
        <v/>
      </c>
      <c r="J1406" t="str">
        <f>IF(FT!B1406&lt;&gt;"",FT!E1406,"")</f>
        <v/>
      </c>
      <c r="K1406" t="str">
        <f>IF(FT!B1406&lt;&gt;"",IF(FT!C1406&lt;&gt;"",FT!C1406,F1406/$M$3*$M$4),"")</f>
        <v/>
      </c>
      <c r="Y1406" s="75" t="str">
        <f t="shared" si="86"/>
        <v/>
      </c>
    </row>
    <row r="1407" spans="6:25">
      <c r="F1407">
        <f t="shared" si="87"/>
        <v>1405</v>
      </c>
      <c r="G1407" s="50" t="str">
        <f>IF(FT!A1407&lt;&gt;"",FT!A1407*10,"")</f>
        <v/>
      </c>
      <c r="H1407" s="50" t="str">
        <f>IF(FT!B1407&lt;&gt;"",FT!B1407*100,"")</f>
        <v/>
      </c>
      <c r="I1407" s="50" t="str">
        <f t="shared" si="85"/>
        <v/>
      </c>
      <c r="J1407" t="str">
        <f>IF(FT!B1407&lt;&gt;"",FT!E1407,"")</f>
        <v/>
      </c>
      <c r="K1407" t="str">
        <f>IF(FT!B1407&lt;&gt;"",IF(FT!C1407&lt;&gt;"",FT!C1407,F1407/$M$3*$M$4),"")</f>
        <v/>
      </c>
      <c r="Y1407" s="75" t="str">
        <f t="shared" si="86"/>
        <v/>
      </c>
    </row>
    <row r="1408" spans="6:25">
      <c r="F1408">
        <f t="shared" si="87"/>
        <v>1406</v>
      </c>
      <c r="G1408" s="50" t="str">
        <f>IF(FT!A1408&lt;&gt;"",FT!A1408*10,"")</f>
        <v/>
      </c>
      <c r="H1408" s="50" t="str">
        <f>IF(FT!B1408&lt;&gt;"",FT!B1408*100,"")</f>
        <v/>
      </c>
      <c r="I1408" s="50" t="str">
        <f t="shared" si="85"/>
        <v/>
      </c>
      <c r="J1408" t="str">
        <f>IF(FT!B1408&lt;&gt;"",FT!E1408,"")</f>
        <v/>
      </c>
      <c r="K1408" t="str">
        <f>IF(FT!B1408&lt;&gt;"",IF(FT!C1408&lt;&gt;"",FT!C1408,F1408/$M$3*$M$4),"")</f>
        <v/>
      </c>
      <c r="Y1408" s="75" t="str">
        <f t="shared" si="86"/>
        <v/>
      </c>
    </row>
    <row r="1409" spans="6:25">
      <c r="F1409">
        <f t="shared" si="87"/>
        <v>1407</v>
      </c>
      <c r="G1409" s="50" t="str">
        <f>IF(FT!A1409&lt;&gt;"",FT!A1409*10,"")</f>
        <v/>
      </c>
      <c r="H1409" s="50" t="str">
        <f>IF(FT!B1409&lt;&gt;"",FT!B1409*100,"")</f>
        <v/>
      </c>
      <c r="I1409" s="50" t="str">
        <f t="shared" si="85"/>
        <v/>
      </c>
      <c r="J1409" t="str">
        <f>IF(FT!B1409&lt;&gt;"",FT!E1409,"")</f>
        <v/>
      </c>
      <c r="K1409" t="str">
        <f>IF(FT!B1409&lt;&gt;"",IF(FT!C1409&lt;&gt;"",FT!C1409,F1409/$M$3*$M$4),"")</f>
        <v/>
      </c>
      <c r="Y1409" s="75" t="str">
        <f t="shared" si="86"/>
        <v/>
      </c>
    </row>
    <row r="1410" spans="6:25">
      <c r="F1410">
        <f t="shared" si="87"/>
        <v>1408</v>
      </c>
      <c r="G1410" s="50" t="str">
        <f>IF(FT!A1410&lt;&gt;"",FT!A1410*10,"")</f>
        <v/>
      </c>
      <c r="H1410" s="50" t="str">
        <f>IF(FT!B1410&lt;&gt;"",FT!B1410*100,"")</f>
        <v/>
      </c>
      <c r="I1410" s="50" t="str">
        <f t="shared" si="85"/>
        <v/>
      </c>
      <c r="J1410" t="str">
        <f>IF(FT!B1410&lt;&gt;"",FT!E1410,"")</f>
        <v/>
      </c>
      <c r="K1410" t="str">
        <f>IF(FT!B1410&lt;&gt;"",IF(FT!C1410&lt;&gt;"",FT!C1410,F1410/$M$3*$M$4),"")</f>
        <v/>
      </c>
      <c r="Y1410" s="75" t="str">
        <f t="shared" si="86"/>
        <v/>
      </c>
    </row>
    <row r="1411" spans="6:25">
      <c r="F1411">
        <f t="shared" si="87"/>
        <v>1409</v>
      </c>
      <c r="G1411" s="50" t="str">
        <f>IF(FT!A1411&lt;&gt;"",FT!A1411*10,"")</f>
        <v/>
      </c>
      <c r="H1411" s="50" t="str">
        <f>IF(FT!B1411&lt;&gt;"",FT!B1411*100,"")</f>
        <v/>
      </c>
      <c r="I1411" s="50" t="str">
        <f t="shared" ref="I1411:I1474" si="88">(IF(G1411&lt;&gt;"",1,""))</f>
        <v/>
      </c>
      <c r="J1411" t="str">
        <f>IF(FT!B1411&lt;&gt;"",FT!E1411,"")</f>
        <v/>
      </c>
      <c r="K1411" t="str">
        <f>IF(FT!B1411&lt;&gt;"",IF(FT!C1411&lt;&gt;"",FT!C1411,F1411/$M$3*$M$4),"")</f>
        <v/>
      </c>
      <c r="Y1411" s="75" t="str">
        <f t="shared" ref="Y1411:Y1474" si="89">IF(I1411=1,H1411/G1411,"")</f>
        <v/>
      </c>
    </row>
    <row r="1412" spans="6:25">
      <c r="F1412">
        <f t="shared" ref="F1412:F1475" si="90">F1411+1</f>
        <v>1410</v>
      </c>
      <c r="G1412" s="50" t="str">
        <f>IF(FT!A1412&lt;&gt;"",FT!A1412*10,"")</f>
        <v/>
      </c>
      <c r="H1412" s="50" t="str">
        <f>IF(FT!B1412&lt;&gt;"",FT!B1412*100,"")</f>
        <v/>
      </c>
      <c r="I1412" s="50" t="str">
        <f t="shared" si="88"/>
        <v/>
      </c>
      <c r="J1412" t="str">
        <f>IF(FT!B1412&lt;&gt;"",FT!E1412,"")</f>
        <v/>
      </c>
      <c r="K1412" t="str">
        <f>IF(FT!B1412&lt;&gt;"",IF(FT!C1412&lt;&gt;"",FT!C1412,F1412/$M$3*$M$4),"")</f>
        <v/>
      </c>
      <c r="Y1412" s="75" t="str">
        <f t="shared" si="89"/>
        <v/>
      </c>
    </row>
    <row r="1413" spans="6:25">
      <c r="F1413">
        <f t="shared" si="90"/>
        <v>1411</v>
      </c>
      <c r="G1413" s="50" t="str">
        <f>IF(FT!A1413&lt;&gt;"",FT!A1413*10,"")</f>
        <v/>
      </c>
      <c r="H1413" s="50" t="str">
        <f>IF(FT!B1413&lt;&gt;"",FT!B1413*100,"")</f>
        <v/>
      </c>
      <c r="I1413" s="50" t="str">
        <f t="shared" si="88"/>
        <v/>
      </c>
      <c r="J1413" t="str">
        <f>IF(FT!B1413&lt;&gt;"",FT!E1413,"")</f>
        <v/>
      </c>
      <c r="K1413" t="str">
        <f>IF(FT!B1413&lt;&gt;"",IF(FT!C1413&lt;&gt;"",FT!C1413,F1413/$M$3*$M$4),"")</f>
        <v/>
      </c>
      <c r="Y1413" s="75" t="str">
        <f t="shared" si="89"/>
        <v/>
      </c>
    </row>
    <row r="1414" spans="6:25">
      <c r="F1414">
        <f t="shared" si="90"/>
        <v>1412</v>
      </c>
      <c r="G1414" s="50" t="str">
        <f>IF(FT!A1414&lt;&gt;"",FT!A1414*10,"")</f>
        <v/>
      </c>
      <c r="H1414" s="50" t="str">
        <f>IF(FT!B1414&lt;&gt;"",FT!B1414*100,"")</f>
        <v/>
      </c>
      <c r="I1414" s="50" t="str">
        <f t="shared" si="88"/>
        <v/>
      </c>
      <c r="J1414" t="str">
        <f>IF(FT!B1414&lt;&gt;"",FT!E1414,"")</f>
        <v/>
      </c>
      <c r="K1414" t="str">
        <f>IF(FT!B1414&lt;&gt;"",IF(FT!C1414&lt;&gt;"",FT!C1414,F1414/$M$3*$M$4),"")</f>
        <v/>
      </c>
      <c r="Y1414" s="75" t="str">
        <f t="shared" si="89"/>
        <v/>
      </c>
    </row>
    <row r="1415" spans="6:25">
      <c r="F1415">
        <f t="shared" si="90"/>
        <v>1413</v>
      </c>
      <c r="G1415" s="50" t="str">
        <f>IF(FT!A1415&lt;&gt;"",FT!A1415*10,"")</f>
        <v/>
      </c>
      <c r="H1415" s="50" t="str">
        <f>IF(FT!B1415&lt;&gt;"",FT!B1415*100,"")</f>
        <v/>
      </c>
      <c r="I1415" s="50" t="str">
        <f t="shared" si="88"/>
        <v/>
      </c>
      <c r="J1415" t="str">
        <f>IF(FT!B1415&lt;&gt;"",FT!E1415,"")</f>
        <v/>
      </c>
      <c r="K1415" t="str">
        <f>IF(FT!B1415&lt;&gt;"",IF(FT!C1415&lt;&gt;"",FT!C1415,F1415/$M$3*$M$4),"")</f>
        <v/>
      </c>
      <c r="Y1415" s="75" t="str">
        <f t="shared" si="89"/>
        <v/>
      </c>
    </row>
    <row r="1416" spans="6:25">
      <c r="F1416">
        <f t="shared" si="90"/>
        <v>1414</v>
      </c>
      <c r="G1416" s="50" t="str">
        <f>IF(FT!A1416&lt;&gt;"",FT!A1416*10,"")</f>
        <v/>
      </c>
      <c r="H1416" s="50" t="str">
        <f>IF(FT!B1416&lt;&gt;"",FT!B1416*100,"")</f>
        <v/>
      </c>
      <c r="I1416" s="50" t="str">
        <f t="shared" si="88"/>
        <v/>
      </c>
      <c r="J1416" t="str">
        <f>IF(FT!B1416&lt;&gt;"",FT!E1416,"")</f>
        <v/>
      </c>
      <c r="K1416" t="str">
        <f>IF(FT!B1416&lt;&gt;"",IF(FT!C1416&lt;&gt;"",FT!C1416,F1416/$M$3*$M$4),"")</f>
        <v/>
      </c>
      <c r="Y1416" s="75" t="str">
        <f t="shared" si="89"/>
        <v/>
      </c>
    </row>
    <row r="1417" spans="6:25">
      <c r="F1417">
        <f t="shared" si="90"/>
        <v>1415</v>
      </c>
      <c r="G1417" s="50" t="str">
        <f>IF(FT!A1417&lt;&gt;"",FT!A1417*10,"")</f>
        <v/>
      </c>
      <c r="H1417" s="50" t="str">
        <f>IF(FT!B1417&lt;&gt;"",FT!B1417*100,"")</f>
        <v/>
      </c>
      <c r="I1417" s="50" t="str">
        <f t="shared" si="88"/>
        <v/>
      </c>
      <c r="J1417" t="str">
        <f>IF(FT!B1417&lt;&gt;"",FT!E1417,"")</f>
        <v/>
      </c>
      <c r="K1417" t="str">
        <f>IF(FT!B1417&lt;&gt;"",IF(FT!C1417&lt;&gt;"",FT!C1417,F1417/$M$3*$M$4),"")</f>
        <v/>
      </c>
      <c r="Y1417" s="75" t="str">
        <f t="shared" si="89"/>
        <v/>
      </c>
    </row>
    <row r="1418" spans="6:25">
      <c r="F1418">
        <f t="shared" si="90"/>
        <v>1416</v>
      </c>
      <c r="G1418" s="50" t="str">
        <f>IF(FT!A1418&lt;&gt;"",FT!A1418*10,"")</f>
        <v/>
      </c>
      <c r="H1418" s="50" t="str">
        <f>IF(FT!B1418&lt;&gt;"",FT!B1418*100,"")</f>
        <v/>
      </c>
      <c r="I1418" s="50" t="str">
        <f t="shared" si="88"/>
        <v/>
      </c>
      <c r="J1418" t="str">
        <f>IF(FT!B1418&lt;&gt;"",FT!E1418,"")</f>
        <v/>
      </c>
      <c r="K1418" t="str">
        <f>IF(FT!B1418&lt;&gt;"",IF(FT!C1418&lt;&gt;"",FT!C1418,F1418/$M$3*$M$4),"")</f>
        <v/>
      </c>
      <c r="Y1418" s="75" t="str">
        <f t="shared" si="89"/>
        <v/>
      </c>
    </row>
    <row r="1419" spans="6:25">
      <c r="F1419">
        <f t="shared" si="90"/>
        <v>1417</v>
      </c>
      <c r="G1419" s="50" t="str">
        <f>IF(FT!A1419&lt;&gt;"",FT!A1419*10,"")</f>
        <v/>
      </c>
      <c r="H1419" s="50" t="str">
        <f>IF(FT!B1419&lt;&gt;"",FT!B1419*100,"")</f>
        <v/>
      </c>
      <c r="I1419" s="50" t="str">
        <f t="shared" si="88"/>
        <v/>
      </c>
      <c r="J1419" t="str">
        <f>IF(FT!B1419&lt;&gt;"",FT!E1419,"")</f>
        <v/>
      </c>
      <c r="K1419" t="str">
        <f>IF(FT!B1419&lt;&gt;"",IF(FT!C1419&lt;&gt;"",FT!C1419,F1419/$M$3*$M$4),"")</f>
        <v/>
      </c>
      <c r="Y1419" s="75" t="str">
        <f t="shared" si="89"/>
        <v/>
      </c>
    </row>
    <row r="1420" spans="6:25">
      <c r="F1420">
        <f t="shared" si="90"/>
        <v>1418</v>
      </c>
      <c r="G1420" s="50" t="str">
        <f>IF(FT!A1420&lt;&gt;"",FT!A1420*10,"")</f>
        <v/>
      </c>
      <c r="H1420" s="50" t="str">
        <f>IF(FT!B1420&lt;&gt;"",FT!B1420*100,"")</f>
        <v/>
      </c>
      <c r="I1420" s="50" t="str">
        <f t="shared" si="88"/>
        <v/>
      </c>
      <c r="J1420" t="str">
        <f>IF(FT!B1420&lt;&gt;"",FT!E1420,"")</f>
        <v/>
      </c>
      <c r="K1420" t="str">
        <f>IF(FT!B1420&lt;&gt;"",IF(FT!C1420&lt;&gt;"",FT!C1420,F1420/$M$3*$M$4),"")</f>
        <v/>
      </c>
      <c r="Y1420" s="75" t="str">
        <f t="shared" si="89"/>
        <v/>
      </c>
    </row>
    <row r="1421" spans="6:25">
      <c r="F1421">
        <f t="shared" si="90"/>
        <v>1419</v>
      </c>
      <c r="G1421" s="50" t="str">
        <f>IF(FT!A1421&lt;&gt;"",FT!A1421*10,"")</f>
        <v/>
      </c>
      <c r="H1421" s="50" t="str">
        <f>IF(FT!B1421&lt;&gt;"",FT!B1421*100,"")</f>
        <v/>
      </c>
      <c r="I1421" s="50" t="str">
        <f t="shared" si="88"/>
        <v/>
      </c>
      <c r="J1421" t="str">
        <f>IF(FT!B1421&lt;&gt;"",FT!E1421,"")</f>
        <v/>
      </c>
      <c r="K1421" t="str">
        <f>IF(FT!B1421&lt;&gt;"",IF(FT!C1421&lt;&gt;"",FT!C1421,F1421/$M$3*$M$4),"")</f>
        <v/>
      </c>
      <c r="Y1421" s="75" t="str">
        <f t="shared" si="89"/>
        <v/>
      </c>
    </row>
    <row r="1422" spans="6:25">
      <c r="F1422">
        <f t="shared" si="90"/>
        <v>1420</v>
      </c>
      <c r="G1422" s="50" t="str">
        <f>IF(FT!A1422&lt;&gt;"",FT!A1422*10,"")</f>
        <v/>
      </c>
      <c r="H1422" s="50" t="str">
        <f>IF(FT!B1422&lt;&gt;"",FT!B1422*100,"")</f>
        <v/>
      </c>
      <c r="I1422" s="50" t="str">
        <f t="shared" si="88"/>
        <v/>
      </c>
      <c r="J1422" t="str">
        <f>IF(FT!B1422&lt;&gt;"",FT!E1422,"")</f>
        <v/>
      </c>
      <c r="K1422" t="str">
        <f>IF(FT!B1422&lt;&gt;"",IF(FT!C1422&lt;&gt;"",FT!C1422,F1422/$M$3*$M$4),"")</f>
        <v/>
      </c>
      <c r="Y1422" s="75" t="str">
        <f t="shared" si="89"/>
        <v/>
      </c>
    </row>
    <row r="1423" spans="6:25">
      <c r="F1423">
        <f t="shared" si="90"/>
        <v>1421</v>
      </c>
      <c r="G1423" s="50" t="str">
        <f>IF(FT!A1423&lt;&gt;"",FT!A1423*10,"")</f>
        <v/>
      </c>
      <c r="H1423" s="50" t="str">
        <f>IF(FT!B1423&lt;&gt;"",FT!B1423*100,"")</f>
        <v/>
      </c>
      <c r="I1423" s="50" t="str">
        <f t="shared" si="88"/>
        <v/>
      </c>
      <c r="J1423" t="str">
        <f>IF(FT!B1423&lt;&gt;"",FT!E1423,"")</f>
        <v/>
      </c>
      <c r="K1423" t="str">
        <f>IF(FT!B1423&lt;&gt;"",IF(FT!C1423&lt;&gt;"",FT!C1423,F1423/$M$3*$M$4),"")</f>
        <v/>
      </c>
      <c r="Y1423" s="75" t="str">
        <f t="shared" si="89"/>
        <v/>
      </c>
    </row>
    <row r="1424" spans="6:25">
      <c r="F1424">
        <f t="shared" si="90"/>
        <v>1422</v>
      </c>
      <c r="G1424" s="50" t="str">
        <f>IF(FT!A1424&lt;&gt;"",FT!A1424*10,"")</f>
        <v/>
      </c>
      <c r="H1424" s="50" t="str">
        <f>IF(FT!B1424&lt;&gt;"",FT!B1424*100,"")</f>
        <v/>
      </c>
      <c r="I1424" s="50" t="str">
        <f t="shared" si="88"/>
        <v/>
      </c>
      <c r="J1424" t="str">
        <f>IF(FT!B1424&lt;&gt;"",FT!E1424,"")</f>
        <v/>
      </c>
      <c r="K1424" t="str">
        <f>IF(FT!B1424&lt;&gt;"",IF(FT!C1424&lt;&gt;"",FT!C1424,F1424/$M$3*$M$4),"")</f>
        <v/>
      </c>
      <c r="Y1424" s="75" t="str">
        <f t="shared" si="89"/>
        <v/>
      </c>
    </row>
    <row r="1425" spans="6:25">
      <c r="F1425">
        <f t="shared" si="90"/>
        <v>1423</v>
      </c>
      <c r="G1425" s="50" t="str">
        <f>IF(FT!A1425&lt;&gt;"",FT!A1425*10,"")</f>
        <v/>
      </c>
      <c r="H1425" s="50" t="str">
        <f>IF(FT!B1425&lt;&gt;"",FT!B1425*100,"")</f>
        <v/>
      </c>
      <c r="I1425" s="50" t="str">
        <f t="shared" si="88"/>
        <v/>
      </c>
      <c r="J1425" t="str">
        <f>IF(FT!B1425&lt;&gt;"",FT!E1425,"")</f>
        <v/>
      </c>
      <c r="K1425" t="str">
        <f>IF(FT!B1425&lt;&gt;"",IF(FT!C1425&lt;&gt;"",FT!C1425,F1425/$M$3*$M$4),"")</f>
        <v/>
      </c>
      <c r="Y1425" s="75" t="str">
        <f t="shared" si="89"/>
        <v/>
      </c>
    </row>
    <row r="1426" spans="6:25">
      <c r="F1426">
        <f t="shared" si="90"/>
        <v>1424</v>
      </c>
      <c r="G1426" s="50" t="str">
        <f>IF(FT!A1426&lt;&gt;"",FT!A1426*10,"")</f>
        <v/>
      </c>
      <c r="H1426" s="50" t="str">
        <f>IF(FT!B1426&lt;&gt;"",FT!B1426*100,"")</f>
        <v/>
      </c>
      <c r="I1426" s="50" t="str">
        <f t="shared" si="88"/>
        <v/>
      </c>
      <c r="J1426" t="str">
        <f>IF(FT!B1426&lt;&gt;"",FT!E1426,"")</f>
        <v/>
      </c>
      <c r="K1426" t="str">
        <f>IF(FT!B1426&lt;&gt;"",IF(FT!C1426&lt;&gt;"",FT!C1426,F1426/$M$3*$M$4),"")</f>
        <v/>
      </c>
      <c r="Y1426" s="75" t="str">
        <f t="shared" si="89"/>
        <v/>
      </c>
    </row>
    <row r="1427" spans="6:25">
      <c r="F1427">
        <f t="shared" si="90"/>
        <v>1425</v>
      </c>
      <c r="G1427" s="50" t="str">
        <f>IF(FT!A1427&lt;&gt;"",FT!A1427*10,"")</f>
        <v/>
      </c>
      <c r="H1427" s="50" t="str">
        <f>IF(FT!B1427&lt;&gt;"",FT!B1427*100,"")</f>
        <v/>
      </c>
      <c r="I1427" s="50" t="str">
        <f t="shared" si="88"/>
        <v/>
      </c>
      <c r="J1427" t="str">
        <f>IF(FT!B1427&lt;&gt;"",FT!E1427,"")</f>
        <v/>
      </c>
      <c r="K1427" t="str">
        <f>IF(FT!B1427&lt;&gt;"",IF(FT!C1427&lt;&gt;"",FT!C1427,F1427/$M$3*$M$4),"")</f>
        <v/>
      </c>
      <c r="Y1427" s="75" t="str">
        <f t="shared" si="89"/>
        <v/>
      </c>
    </row>
    <row r="1428" spans="6:25">
      <c r="F1428">
        <f t="shared" si="90"/>
        <v>1426</v>
      </c>
      <c r="G1428" s="50" t="str">
        <f>IF(FT!A1428&lt;&gt;"",FT!A1428*10,"")</f>
        <v/>
      </c>
      <c r="H1428" s="50" t="str">
        <f>IF(FT!B1428&lt;&gt;"",FT!B1428*100,"")</f>
        <v/>
      </c>
      <c r="I1428" s="50" t="str">
        <f t="shared" si="88"/>
        <v/>
      </c>
      <c r="J1428" t="str">
        <f>IF(FT!B1428&lt;&gt;"",FT!E1428,"")</f>
        <v/>
      </c>
      <c r="K1428" t="str">
        <f>IF(FT!B1428&lt;&gt;"",IF(FT!C1428&lt;&gt;"",FT!C1428,F1428/$M$3*$M$4),"")</f>
        <v/>
      </c>
      <c r="Y1428" s="75" t="str">
        <f t="shared" si="89"/>
        <v/>
      </c>
    </row>
    <row r="1429" spans="6:25">
      <c r="F1429">
        <f t="shared" si="90"/>
        <v>1427</v>
      </c>
      <c r="G1429" s="50" t="str">
        <f>IF(FT!A1429&lt;&gt;"",FT!A1429*10,"")</f>
        <v/>
      </c>
      <c r="H1429" s="50" t="str">
        <f>IF(FT!B1429&lt;&gt;"",FT!B1429*100,"")</f>
        <v/>
      </c>
      <c r="I1429" s="50" t="str">
        <f t="shared" si="88"/>
        <v/>
      </c>
      <c r="J1429" t="str">
        <f>IF(FT!B1429&lt;&gt;"",FT!E1429,"")</f>
        <v/>
      </c>
      <c r="K1429" t="str">
        <f>IF(FT!B1429&lt;&gt;"",IF(FT!C1429&lt;&gt;"",FT!C1429,F1429/$M$3*$M$4),"")</f>
        <v/>
      </c>
      <c r="Y1429" s="75" t="str">
        <f t="shared" si="89"/>
        <v/>
      </c>
    </row>
    <row r="1430" spans="6:25">
      <c r="F1430">
        <f t="shared" si="90"/>
        <v>1428</v>
      </c>
      <c r="G1430" s="50" t="str">
        <f>IF(FT!A1430&lt;&gt;"",FT!A1430*10,"")</f>
        <v/>
      </c>
      <c r="H1430" s="50" t="str">
        <f>IF(FT!B1430&lt;&gt;"",FT!B1430*100,"")</f>
        <v/>
      </c>
      <c r="I1430" s="50" t="str">
        <f t="shared" si="88"/>
        <v/>
      </c>
      <c r="J1430" t="str">
        <f>IF(FT!B1430&lt;&gt;"",FT!E1430,"")</f>
        <v/>
      </c>
      <c r="K1430" t="str">
        <f>IF(FT!B1430&lt;&gt;"",IF(FT!C1430&lt;&gt;"",FT!C1430,F1430/$M$3*$M$4),"")</f>
        <v/>
      </c>
      <c r="Y1430" s="75" t="str">
        <f t="shared" si="89"/>
        <v/>
      </c>
    </row>
    <row r="1431" spans="6:25">
      <c r="F1431">
        <f t="shared" si="90"/>
        <v>1429</v>
      </c>
      <c r="G1431" s="50" t="str">
        <f>IF(FT!A1431&lt;&gt;"",FT!A1431*10,"")</f>
        <v/>
      </c>
      <c r="H1431" s="50" t="str">
        <f>IF(FT!B1431&lt;&gt;"",FT!B1431*100,"")</f>
        <v/>
      </c>
      <c r="I1431" s="50" t="str">
        <f t="shared" si="88"/>
        <v/>
      </c>
      <c r="J1431" t="str">
        <f>IF(FT!B1431&lt;&gt;"",FT!E1431,"")</f>
        <v/>
      </c>
      <c r="K1431" t="str">
        <f>IF(FT!B1431&lt;&gt;"",IF(FT!C1431&lt;&gt;"",FT!C1431,F1431/$M$3*$M$4),"")</f>
        <v/>
      </c>
      <c r="Y1431" s="75" t="str">
        <f t="shared" si="89"/>
        <v/>
      </c>
    </row>
    <row r="1432" spans="6:25">
      <c r="F1432">
        <f t="shared" si="90"/>
        <v>1430</v>
      </c>
      <c r="G1432" s="50" t="str">
        <f>IF(FT!A1432&lt;&gt;"",FT!A1432*10,"")</f>
        <v/>
      </c>
      <c r="H1432" s="50" t="str">
        <f>IF(FT!B1432&lt;&gt;"",FT!B1432*100,"")</f>
        <v/>
      </c>
      <c r="I1432" s="50" t="str">
        <f t="shared" si="88"/>
        <v/>
      </c>
      <c r="J1432" t="str">
        <f>IF(FT!B1432&lt;&gt;"",FT!E1432,"")</f>
        <v/>
      </c>
      <c r="K1432" t="str">
        <f>IF(FT!B1432&lt;&gt;"",IF(FT!C1432&lt;&gt;"",FT!C1432,F1432/$M$3*$M$4),"")</f>
        <v/>
      </c>
      <c r="Y1432" s="75" t="str">
        <f t="shared" si="89"/>
        <v/>
      </c>
    </row>
    <row r="1433" spans="6:25">
      <c r="F1433">
        <f t="shared" si="90"/>
        <v>1431</v>
      </c>
      <c r="G1433" s="50" t="str">
        <f>IF(FT!A1433&lt;&gt;"",FT!A1433*10,"")</f>
        <v/>
      </c>
      <c r="H1433" s="50" t="str">
        <f>IF(FT!B1433&lt;&gt;"",FT!B1433*100,"")</f>
        <v/>
      </c>
      <c r="I1433" s="50" t="str">
        <f t="shared" si="88"/>
        <v/>
      </c>
      <c r="J1433" t="str">
        <f>IF(FT!B1433&lt;&gt;"",FT!E1433,"")</f>
        <v/>
      </c>
      <c r="K1433" t="str">
        <f>IF(FT!B1433&lt;&gt;"",IF(FT!C1433&lt;&gt;"",FT!C1433,F1433/$M$3*$M$4),"")</f>
        <v/>
      </c>
      <c r="Y1433" s="75" t="str">
        <f t="shared" si="89"/>
        <v/>
      </c>
    </row>
    <row r="1434" spans="6:25">
      <c r="F1434">
        <f t="shared" si="90"/>
        <v>1432</v>
      </c>
      <c r="G1434" s="50" t="str">
        <f>IF(FT!A1434&lt;&gt;"",FT!A1434*10,"")</f>
        <v/>
      </c>
      <c r="H1434" s="50" t="str">
        <f>IF(FT!B1434&lt;&gt;"",FT!B1434*100,"")</f>
        <v/>
      </c>
      <c r="I1434" s="50" t="str">
        <f t="shared" si="88"/>
        <v/>
      </c>
      <c r="J1434" t="str">
        <f>IF(FT!B1434&lt;&gt;"",FT!E1434,"")</f>
        <v/>
      </c>
      <c r="K1434" t="str">
        <f>IF(FT!B1434&lt;&gt;"",IF(FT!C1434&lt;&gt;"",FT!C1434,F1434/$M$3*$M$4),"")</f>
        <v/>
      </c>
      <c r="Y1434" s="75" t="str">
        <f t="shared" si="89"/>
        <v/>
      </c>
    </row>
    <row r="1435" spans="6:25">
      <c r="F1435">
        <f t="shared" si="90"/>
        <v>1433</v>
      </c>
      <c r="G1435" s="50" t="str">
        <f>IF(FT!A1435&lt;&gt;"",FT!A1435*10,"")</f>
        <v/>
      </c>
      <c r="H1435" s="50" t="str">
        <f>IF(FT!B1435&lt;&gt;"",FT!B1435*100,"")</f>
        <v/>
      </c>
      <c r="I1435" s="50" t="str">
        <f t="shared" si="88"/>
        <v/>
      </c>
      <c r="J1435" t="str">
        <f>IF(FT!B1435&lt;&gt;"",FT!E1435,"")</f>
        <v/>
      </c>
      <c r="K1435" t="str">
        <f>IF(FT!B1435&lt;&gt;"",IF(FT!C1435&lt;&gt;"",FT!C1435,F1435/$M$3*$M$4),"")</f>
        <v/>
      </c>
      <c r="Y1435" s="75" t="str">
        <f t="shared" si="89"/>
        <v/>
      </c>
    </row>
    <row r="1436" spans="6:25">
      <c r="F1436">
        <f t="shared" si="90"/>
        <v>1434</v>
      </c>
      <c r="G1436" s="50" t="str">
        <f>IF(FT!A1436&lt;&gt;"",FT!A1436*10,"")</f>
        <v/>
      </c>
      <c r="H1436" s="50" t="str">
        <f>IF(FT!B1436&lt;&gt;"",FT!B1436*100,"")</f>
        <v/>
      </c>
      <c r="I1436" s="50" t="str">
        <f t="shared" si="88"/>
        <v/>
      </c>
      <c r="J1436" t="str">
        <f>IF(FT!B1436&lt;&gt;"",FT!E1436,"")</f>
        <v/>
      </c>
      <c r="K1436" t="str">
        <f>IF(FT!B1436&lt;&gt;"",IF(FT!C1436&lt;&gt;"",FT!C1436,F1436/$M$3*$M$4),"")</f>
        <v/>
      </c>
      <c r="Y1436" s="75" t="str">
        <f t="shared" si="89"/>
        <v/>
      </c>
    </row>
    <row r="1437" spans="6:25">
      <c r="F1437">
        <f t="shared" si="90"/>
        <v>1435</v>
      </c>
      <c r="G1437" s="50" t="str">
        <f>IF(FT!A1437&lt;&gt;"",FT!A1437*10,"")</f>
        <v/>
      </c>
      <c r="H1437" s="50" t="str">
        <f>IF(FT!B1437&lt;&gt;"",FT!B1437*100,"")</f>
        <v/>
      </c>
      <c r="I1437" s="50" t="str">
        <f t="shared" si="88"/>
        <v/>
      </c>
      <c r="J1437" t="str">
        <f>IF(FT!B1437&lt;&gt;"",FT!E1437,"")</f>
        <v/>
      </c>
      <c r="K1437" t="str">
        <f>IF(FT!B1437&lt;&gt;"",IF(FT!C1437&lt;&gt;"",FT!C1437,F1437/$M$3*$M$4),"")</f>
        <v/>
      </c>
      <c r="Y1437" s="75" t="str">
        <f t="shared" si="89"/>
        <v/>
      </c>
    </row>
    <row r="1438" spans="6:25">
      <c r="F1438">
        <f t="shared" si="90"/>
        <v>1436</v>
      </c>
      <c r="G1438" s="50" t="str">
        <f>IF(FT!A1438&lt;&gt;"",FT!A1438*10,"")</f>
        <v/>
      </c>
      <c r="H1438" s="50" t="str">
        <f>IF(FT!B1438&lt;&gt;"",FT!B1438*100,"")</f>
        <v/>
      </c>
      <c r="I1438" s="50" t="str">
        <f t="shared" si="88"/>
        <v/>
      </c>
      <c r="J1438" t="str">
        <f>IF(FT!B1438&lt;&gt;"",FT!E1438,"")</f>
        <v/>
      </c>
      <c r="K1438" t="str">
        <f>IF(FT!B1438&lt;&gt;"",IF(FT!C1438&lt;&gt;"",FT!C1438,F1438/$M$3*$M$4),"")</f>
        <v/>
      </c>
      <c r="Y1438" s="75" t="str">
        <f t="shared" si="89"/>
        <v/>
      </c>
    </row>
    <row r="1439" spans="6:25">
      <c r="F1439">
        <f t="shared" si="90"/>
        <v>1437</v>
      </c>
      <c r="G1439" s="50" t="str">
        <f>IF(FT!A1439&lt;&gt;"",FT!A1439*10,"")</f>
        <v/>
      </c>
      <c r="H1439" s="50" t="str">
        <f>IF(FT!B1439&lt;&gt;"",FT!B1439*100,"")</f>
        <v/>
      </c>
      <c r="I1439" s="50" t="str">
        <f t="shared" si="88"/>
        <v/>
      </c>
      <c r="J1439" t="str">
        <f>IF(FT!B1439&lt;&gt;"",FT!E1439,"")</f>
        <v/>
      </c>
      <c r="K1439" t="str">
        <f>IF(FT!B1439&lt;&gt;"",IF(FT!C1439&lt;&gt;"",FT!C1439,F1439/$M$3*$M$4),"")</f>
        <v/>
      </c>
      <c r="Y1439" s="75" t="str">
        <f t="shared" si="89"/>
        <v/>
      </c>
    </row>
    <row r="1440" spans="6:25">
      <c r="F1440">
        <f t="shared" si="90"/>
        <v>1438</v>
      </c>
      <c r="G1440" s="50" t="str">
        <f>IF(FT!A1440&lt;&gt;"",FT!A1440*10,"")</f>
        <v/>
      </c>
      <c r="H1440" s="50" t="str">
        <f>IF(FT!B1440&lt;&gt;"",FT!B1440*100,"")</f>
        <v/>
      </c>
      <c r="I1440" s="50" t="str">
        <f t="shared" si="88"/>
        <v/>
      </c>
      <c r="J1440" t="str">
        <f>IF(FT!B1440&lt;&gt;"",FT!E1440,"")</f>
        <v/>
      </c>
      <c r="K1440" t="str">
        <f>IF(FT!B1440&lt;&gt;"",IF(FT!C1440&lt;&gt;"",FT!C1440,F1440/$M$3*$M$4),"")</f>
        <v/>
      </c>
      <c r="Y1440" s="75" t="str">
        <f t="shared" si="89"/>
        <v/>
      </c>
    </row>
    <row r="1441" spans="6:25">
      <c r="F1441">
        <f t="shared" si="90"/>
        <v>1439</v>
      </c>
      <c r="G1441" s="50" t="str">
        <f>IF(FT!A1441&lt;&gt;"",FT!A1441*10,"")</f>
        <v/>
      </c>
      <c r="H1441" s="50" t="str">
        <f>IF(FT!B1441&lt;&gt;"",FT!B1441*100,"")</f>
        <v/>
      </c>
      <c r="I1441" s="50" t="str">
        <f t="shared" si="88"/>
        <v/>
      </c>
      <c r="J1441" t="str">
        <f>IF(FT!B1441&lt;&gt;"",FT!E1441,"")</f>
        <v/>
      </c>
      <c r="K1441" t="str">
        <f>IF(FT!B1441&lt;&gt;"",IF(FT!C1441&lt;&gt;"",FT!C1441,F1441/$M$3*$M$4),"")</f>
        <v/>
      </c>
      <c r="Y1441" s="75" t="str">
        <f t="shared" si="89"/>
        <v/>
      </c>
    </row>
    <row r="1442" spans="6:25">
      <c r="F1442">
        <f t="shared" si="90"/>
        <v>1440</v>
      </c>
      <c r="G1442" s="50" t="str">
        <f>IF(FT!A1442&lt;&gt;"",FT!A1442*10,"")</f>
        <v/>
      </c>
      <c r="H1442" s="50" t="str">
        <f>IF(FT!B1442&lt;&gt;"",FT!B1442*100,"")</f>
        <v/>
      </c>
      <c r="I1442" s="50" t="str">
        <f t="shared" si="88"/>
        <v/>
      </c>
      <c r="J1442" t="str">
        <f>IF(FT!B1442&lt;&gt;"",FT!E1442,"")</f>
        <v/>
      </c>
      <c r="K1442" t="str">
        <f>IF(FT!B1442&lt;&gt;"",IF(FT!C1442&lt;&gt;"",FT!C1442,F1442/$M$3*$M$4),"")</f>
        <v/>
      </c>
      <c r="Y1442" s="75" t="str">
        <f t="shared" si="89"/>
        <v/>
      </c>
    </row>
    <row r="1443" spans="6:25">
      <c r="F1443">
        <f t="shared" si="90"/>
        <v>1441</v>
      </c>
      <c r="G1443" s="50" t="str">
        <f>IF(FT!A1443&lt;&gt;"",FT!A1443*10,"")</f>
        <v/>
      </c>
      <c r="H1443" s="50" t="str">
        <f>IF(FT!B1443&lt;&gt;"",FT!B1443*100,"")</f>
        <v/>
      </c>
      <c r="I1443" s="50" t="str">
        <f t="shared" si="88"/>
        <v/>
      </c>
      <c r="J1443" t="str">
        <f>IF(FT!B1443&lt;&gt;"",FT!E1443,"")</f>
        <v/>
      </c>
      <c r="K1443" t="str">
        <f>IF(FT!B1443&lt;&gt;"",IF(FT!C1443&lt;&gt;"",FT!C1443,F1443/$M$3*$M$4),"")</f>
        <v/>
      </c>
      <c r="Y1443" s="75" t="str">
        <f t="shared" si="89"/>
        <v/>
      </c>
    </row>
    <row r="1444" spans="6:25">
      <c r="F1444">
        <f t="shared" si="90"/>
        <v>1442</v>
      </c>
      <c r="G1444" s="50" t="str">
        <f>IF(FT!A1444&lt;&gt;"",FT!A1444*10,"")</f>
        <v/>
      </c>
      <c r="H1444" s="50" t="str">
        <f>IF(FT!B1444&lt;&gt;"",FT!B1444*100,"")</f>
        <v/>
      </c>
      <c r="I1444" s="50" t="str">
        <f t="shared" si="88"/>
        <v/>
      </c>
      <c r="J1444" t="str">
        <f>IF(FT!B1444&lt;&gt;"",FT!E1444,"")</f>
        <v/>
      </c>
      <c r="K1444" t="str">
        <f>IF(FT!B1444&lt;&gt;"",IF(FT!C1444&lt;&gt;"",FT!C1444,F1444/$M$3*$M$4),"")</f>
        <v/>
      </c>
      <c r="Y1444" s="75" t="str">
        <f t="shared" si="89"/>
        <v/>
      </c>
    </row>
    <row r="1445" spans="6:25">
      <c r="F1445">
        <f t="shared" si="90"/>
        <v>1443</v>
      </c>
      <c r="G1445" s="50" t="str">
        <f>IF(FT!A1445&lt;&gt;"",FT!A1445*10,"")</f>
        <v/>
      </c>
      <c r="H1445" s="50" t="str">
        <f>IF(FT!B1445&lt;&gt;"",FT!B1445*100,"")</f>
        <v/>
      </c>
      <c r="I1445" s="50" t="str">
        <f t="shared" si="88"/>
        <v/>
      </c>
      <c r="J1445" t="str">
        <f>IF(FT!B1445&lt;&gt;"",FT!E1445,"")</f>
        <v/>
      </c>
      <c r="K1445" t="str">
        <f>IF(FT!B1445&lt;&gt;"",IF(FT!C1445&lt;&gt;"",FT!C1445,F1445/$M$3*$M$4),"")</f>
        <v/>
      </c>
      <c r="Y1445" s="75" t="str">
        <f t="shared" si="89"/>
        <v/>
      </c>
    </row>
    <row r="1446" spans="6:25">
      <c r="F1446">
        <f t="shared" si="90"/>
        <v>1444</v>
      </c>
      <c r="G1446" s="50" t="str">
        <f>IF(FT!A1446&lt;&gt;"",FT!A1446*10,"")</f>
        <v/>
      </c>
      <c r="H1446" s="50" t="str">
        <f>IF(FT!B1446&lt;&gt;"",FT!B1446*100,"")</f>
        <v/>
      </c>
      <c r="I1446" s="50" t="str">
        <f t="shared" si="88"/>
        <v/>
      </c>
      <c r="J1446" t="str">
        <f>IF(FT!B1446&lt;&gt;"",FT!E1446,"")</f>
        <v/>
      </c>
      <c r="K1446" t="str">
        <f>IF(FT!B1446&lt;&gt;"",IF(FT!C1446&lt;&gt;"",FT!C1446,F1446/$M$3*$M$4),"")</f>
        <v/>
      </c>
      <c r="Y1446" s="75" t="str">
        <f t="shared" si="89"/>
        <v/>
      </c>
    </row>
    <row r="1447" spans="6:25">
      <c r="F1447">
        <f t="shared" si="90"/>
        <v>1445</v>
      </c>
      <c r="G1447" s="50" t="str">
        <f>IF(FT!A1447&lt;&gt;"",FT!A1447*10,"")</f>
        <v/>
      </c>
      <c r="H1447" s="50" t="str">
        <f>IF(FT!B1447&lt;&gt;"",FT!B1447*100,"")</f>
        <v/>
      </c>
      <c r="I1447" s="50" t="str">
        <f t="shared" si="88"/>
        <v/>
      </c>
      <c r="J1447" t="str">
        <f>IF(FT!B1447&lt;&gt;"",FT!E1447,"")</f>
        <v/>
      </c>
      <c r="K1447" t="str">
        <f>IF(FT!B1447&lt;&gt;"",IF(FT!C1447&lt;&gt;"",FT!C1447,F1447/$M$3*$M$4),"")</f>
        <v/>
      </c>
      <c r="Y1447" s="75" t="str">
        <f t="shared" si="89"/>
        <v/>
      </c>
    </row>
    <row r="1448" spans="6:25">
      <c r="F1448">
        <f t="shared" si="90"/>
        <v>1446</v>
      </c>
      <c r="G1448" s="50" t="str">
        <f>IF(FT!A1448&lt;&gt;"",FT!A1448*10,"")</f>
        <v/>
      </c>
      <c r="H1448" s="50" t="str">
        <f>IF(FT!B1448&lt;&gt;"",FT!B1448*100,"")</f>
        <v/>
      </c>
      <c r="I1448" s="50" t="str">
        <f t="shared" si="88"/>
        <v/>
      </c>
      <c r="J1448" t="str">
        <f>IF(FT!B1448&lt;&gt;"",FT!E1448,"")</f>
        <v/>
      </c>
      <c r="K1448" t="str">
        <f>IF(FT!B1448&lt;&gt;"",IF(FT!C1448&lt;&gt;"",FT!C1448,F1448/$M$3*$M$4),"")</f>
        <v/>
      </c>
      <c r="Y1448" s="75" t="str">
        <f t="shared" si="89"/>
        <v/>
      </c>
    </row>
    <row r="1449" spans="6:25">
      <c r="F1449">
        <f t="shared" si="90"/>
        <v>1447</v>
      </c>
      <c r="G1449" s="50" t="str">
        <f>IF(FT!A1449&lt;&gt;"",FT!A1449*10,"")</f>
        <v/>
      </c>
      <c r="H1449" s="50" t="str">
        <f>IF(FT!B1449&lt;&gt;"",FT!B1449*100,"")</f>
        <v/>
      </c>
      <c r="I1449" s="50" t="str">
        <f t="shared" si="88"/>
        <v/>
      </c>
      <c r="J1449" t="str">
        <f>IF(FT!B1449&lt;&gt;"",FT!E1449,"")</f>
        <v/>
      </c>
      <c r="K1449" t="str">
        <f>IF(FT!B1449&lt;&gt;"",IF(FT!C1449&lt;&gt;"",FT!C1449,F1449/$M$3*$M$4),"")</f>
        <v/>
      </c>
      <c r="Y1449" s="75" t="str">
        <f t="shared" si="89"/>
        <v/>
      </c>
    </row>
    <row r="1450" spans="6:25">
      <c r="F1450">
        <f t="shared" si="90"/>
        <v>1448</v>
      </c>
      <c r="G1450" s="50" t="str">
        <f>IF(FT!A1450&lt;&gt;"",FT!A1450*10,"")</f>
        <v/>
      </c>
      <c r="H1450" s="50" t="str">
        <f>IF(FT!B1450&lt;&gt;"",FT!B1450*100,"")</f>
        <v/>
      </c>
      <c r="I1450" s="50" t="str">
        <f t="shared" si="88"/>
        <v/>
      </c>
      <c r="J1450" t="str">
        <f>IF(FT!B1450&lt;&gt;"",FT!E1450,"")</f>
        <v/>
      </c>
      <c r="K1450" t="str">
        <f>IF(FT!B1450&lt;&gt;"",IF(FT!C1450&lt;&gt;"",FT!C1450,F1450/$M$3*$M$4),"")</f>
        <v/>
      </c>
      <c r="Y1450" s="75" t="str">
        <f t="shared" si="89"/>
        <v/>
      </c>
    </row>
    <row r="1451" spans="6:25">
      <c r="F1451">
        <f t="shared" si="90"/>
        <v>1449</v>
      </c>
      <c r="G1451" s="50" t="str">
        <f>IF(FT!A1451&lt;&gt;"",FT!A1451*10,"")</f>
        <v/>
      </c>
      <c r="H1451" s="50" t="str">
        <f>IF(FT!B1451&lt;&gt;"",FT!B1451*100,"")</f>
        <v/>
      </c>
      <c r="I1451" s="50" t="str">
        <f t="shared" si="88"/>
        <v/>
      </c>
      <c r="J1451" t="str">
        <f>IF(FT!B1451&lt;&gt;"",FT!E1451,"")</f>
        <v/>
      </c>
      <c r="K1451" t="str">
        <f>IF(FT!B1451&lt;&gt;"",IF(FT!C1451&lt;&gt;"",FT!C1451,F1451/$M$3*$M$4),"")</f>
        <v/>
      </c>
      <c r="Y1451" s="75" t="str">
        <f t="shared" si="89"/>
        <v/>
      </c>
    </row>
    <row r="1452" spans="6:25">
      <c r="F1452">
        <f t="shared" si="90"/>
        <v>1450</v>
      </c>
      <c r="G1452" s="50" t="str">
        <f>IF(FT!A1452&lt;&gt;"",FT!A1452*10,"")</f>
        <v/>
      </c>
      <c r="H1452" s="50" t="str">
        <f>IF(FT!B1452&lt;&gt;"",FT!B1452*100,"")</f>
        <v/>
      </c>
      <c r="I1452" s="50" t="str">
        <f t="shared" si="88"/>
        <v/>
      </c>
      <c r="J1452" t="str">
        <f>IF(FT!B1452&lt;&gt;"",FT!E1452,"")</f>
        <v/>
      </c>
      <c r="K1452" t="str">
        <f>IF(FT!B1452&lt;&gt;"",IF(FT!C1452&lt;&gt;"",FT!C1452,F1452/$M$3*$M$4),"")</f>
        <v/>
      </c>
      <c r="Y1452" s="75" t="str">
        <f t="shared" si="89"/>
        <v/>
      </c>
    </row>
    <row r="1453" spans="6:25">
      <c r="F1453">
        <f t="shared" si="90"/>
        <v>1451</v>
      </c>
      <c r="G1453" s="50" t="str">
        <f>IF(FT!A1453&lt;&gt;"",FT!A1453*10,"")</f>
        <v/>
      </c>
      <c r="H1453" s="50" t="str">
        <f>IF(FT!B1453&lt;&gt;"",FT!B1453*100,"")</f>
        <v/>
      </c>
      <c r="I1453" s="50" t="str">
        <f t="shared" si="88"/>
        <v/>
      </c>
      <c r="J1453" t="str">
        <f>IF(FT!B1453&lt;&gt;"",FT!E1453,"")</f>
        <v/>
      </c>
      <c r="K1453" t="str">
        <f>IF(FT!B1453&lt;&gt;"",IF(FT!C1453&lt;&gt;"",FT!C1453,F1453/$M$3*$M$4),"")</f>
        <v/>
      </c>
      <c r="Y1453" s="75" t="str">
        <f t="shared" si="89"/>
        <v/>
      </c>
    </row>
    <row r="1454" spans="6:25">
      <c r="F1454">
        <f t="shared" si="90"/>
        <v>1452</v>
      </c>
      <c r="G1454" s="50" t="str">
        <f>IF(FT!A1454&lt;&gt;"",FT!A1454*10,"")</f>
        <v/>
      </c>
      <c r="H1454" s="50" t="str">
        <f>IF(FT!B1454&lt;&gt;"",FT!B1454*100,"")</f>
        <v/>
      </c>
      <c r="I1454" s="50" t="str">
        <f t="shared" si="88"/>
        <v/>
      </c>
      <c r="J1454" t="str">
        <f>IF(FT!B1454&lt;&gt;"",FT!E1454,"")</f>
        <v/>
      </c>
      <c r="K1454" t="str">
        <f>IF(FT!B1454&lt;&gt;"",IF(FT!C1454&lt;&gt;"",FT!C1454,F1454/$M$3*$M$4),"")</f>
        <v/>
      </c>
      <c r="Y1454" s="75" t="str">
        <f t="shared" si="89"/>
        <v/>
      </c>
    </row>
    <row r="1455" spans="6:25">
      <c r="F1455">
        <f t="shared" si="90"/>
        <v>1453</v>
      </c>
      <c r="G1455" s="50" t="str">
        <f>IF(FT!A1455&lt;&gt;"",FT!A1455*10,"")</f>
        <v/>
      </c>
      <c r="H1455" s="50" t="str">
        <f>IF(FT!B1455&lt;&gt;"",FT!B1455*100,"")</f>
        <v/>
      </c>
      <c r="I1455" s="50" t="str">
        <f t="shared" si="88"/>
        <v/>
      </c>
      <c r="J1455" t="str">
        <f>IF(FT!B1455&lt;&gt;"",FT!E1455,"")</f>
        <v/>
      </c>
      <c r="K1455" t="str">
        <f>IF(FT!B1455&lt;&gt;"",IF(FT!C1455&lt;&gt;"",FT!C1455,F1455/$M$3*$M$4),"")</f>
        <v/>
      </c>
      <c r="Y1455" s="75" t="str">
        <f t="shared" si="89"/>
        <v/>
      </c>
    </row>
    <row r="1456" spans="6:25">
      <c r="F1456">
        <f t="shared" si="90"/>
        <v>1454</v>
      </c>
      <c r="G1456" s="50" t="str">
        <f>IF(FT!A1456&lt;&gt;"",FT!A1456*10,"")</f>
        <v/>
      </c>
      <c r="H1456" s="50" t="str">
        <f>IF(FT!B1456&lt;&gt;"",FT!B1456*100,"")</f>
        <v/>
      </c>
      <c r="I1456" s="50" t="str">
        <f t="shared" si="88"/>
        <v/>
      </c>
      <c r="J1456" t="str">
        <f>IF(FT!B1456&lt;&gt;"",FT!E1456,"")</f>
        <v/>
      </c>
      <c r="K1456" t="str">
        <f>IF(FT!B1456&lt;&gt;"",IF(FT!C1456&lt;&gt;"",FT!C1456,F1456/$M$3*$M$4),"")</f>
        <v/>
      </c>
      <c r="Y1456" s="75" t="str">
        <f t="shared" si="89"/>
        <v/>
      </c>
    </row>
    <row r="1457" spans="6:25">
      <c r="F1457">
        <f t="shared" si="90"/>
        <v>1455</v>
      </c>
      <c r="G1457" s="50" t="str">
        <f>IF(FT!A1457&lt;&gt;"",FT!A1457*10,"")</f>
        <v/>
      </c>
      <c r="H1457" s="50" t="str">
        <f>IF(FT!B1457&lt;&gt;"",FT!B1457*100,"")</f>
        <v/>
      </c>
      <c r="I1457" s="50" t="str">
        <f t="shared" si="88"/>
        <v/>
      </c>
      <c r="J1457" t="str">
        <f>IF(FT!B1457&lt;&gt;"",FT!E1457,"")</f>
        <v/>
      </c>
      <c r="K1457" t="str">
        <f>IF(FT!B1457&lt;&gt;"",IF(FT!C1457&lt;&gt;"",FT!C1457,F1457/$M$3*$M$4),"")</f>
        <v/>
      </c>
      <c r="Y1457" s="75" t="str">
        <f t="shared" si="89"/>
        <v/>
      </c>
    </row>
    <row r="1458" spans="6:25">
      <c r="F1458">
        <f t="shared" si="90"/>
        <v>1456</v>
      </c>
      <c r="G1458" s="50" t="str">
        <f>IF(FT!A1458&lt;&gt;"",FT!A1458*10,"")</f>
        <v/>
      </c>
      <c r="H1458" s="50" t="str">
        <f>IF(FT!B1458&lt;&gt;"",FT!B1458*100,"")</f>
        <v/>
      </c>
      <c r="I1458" s="50" t="str">
        <f t="shared" si="88"/>
        <v/>
      </c>
      <c r="J1458" t="str">
        <f>IF(FT!B1458&lt;&gt;"",FT!E1458,"")</f>
        <v/>
      </c>
      <c r="K1458" t="str">
        <f>IF(FT!B1458&lt;&gt;"",IF(FT!C1458&lt;&gt;"",FT!C1458,F1458/$M$3*$M$4),"")</f>
        <v/>
      </c>
      <c r="Y1458" s="75" t="str">
        <f t="shared" si="89"/>
        <v/>
      </c>
    </row>
    <row r="1459" spans="6:25">
      <c r="F1459">
        <f t="shared" si="90"/>
        <v>1457</v>
      </c>
      <c r="G1459" s="50" t="str">
        <f>IF(FT!A1459&lt;&gt;"",FT!A1459*10,"")</f>
        <v/>
      </c>
      <c r="H1459" s="50" t="str">
        <f>IF(FT!B1459&lt;&gt;"",FT!B1459*100,"")</f>
        <v/>
      </c>
      <c r="I1459" s="50" t="str">
        <f t="shared" si="88"/>
        <v/>
      </c>
      <c r="J1459" t="str">
        <f>IF(FT!B1459&lt;&gt;"",FT!E1459,"")</f>
        <v/>
      </c>
      <c r="K1459" t="str">
        <f>IF(FT!B1459&lt;&gt;"",IF(FT!C1459&lt;&gt;"",FT!C1459,F1459/$M$3*$M$4),"")</f>
        <v/>
      </c>
      <c r="Y1459" s="75" t="str">
        <f t="shared" si="89"/>
        <v/>
      </c>
    </row>
    <row r="1460" spans="6:25">
      <c r="F1460">
        <f t="shared" si="90"/>
        <v>1458</v>
      </c>
      <c r="G1460" s="50" t="str">
        <f>IF(FT!A1460&lt;&gt;"",FT!A1460*10,"")</f>
        <v/>
      </c>
      <c r="H1460" s="50" t="str">
        <f>IF(FT!B1460&lt;&gt;"",FT!B1460*100,"")</f>
        <v/>
      </c>
      <c r="I1460" s="50" t="str">
        <f t="shared" si="88"/>
        <v/>
      </c>
      <c r="J1460" t="str">
        <f>IF(FT!B1460&lt;&gt;"",FT!E1460,"")</f>
        <v/>
      </c>
      <c r="K1460" t="str">
        <f>IF(FT!B1460&lt;&gt;"",IF(FT!C1460&lt;&gt;"",FT!C1460,F1460/$M$3*$M$4),"")</f>
        <v/>
      </c>
      <c r="Y1460" s="75" t="str">
        <f t="shared" si="89"/>
        <v/>
      </c>
    </row>
    <row r="1461" spans="6:25">
      <c r="F1461">
        <f t="shared" si="90"/>
        <v>1459</v>
      </c>
      <c r="G1461" s="50" t="str">
        <f>IF(FT!A1461&lt;&gt;"",FT!A1461*10,"")</f>
        <v/>
      </c>
      <c r="H1461" s="50" t="str">
        <f>IF(FT!B1461&lt;&gt;"",FT!B1461*100,"")</f>
        <v/>
      </c>
      <c r="I1461" s="50" t="str">
        <f t="shared" si="88"/>
        <v/>
      </c>
      <c r="J1461" t="str">
        <f>IF(FT!B1461&lt;&gt;"",FT!E1461,"")</f>
        <v/>
      </c>
      <c r="K1461" t="str">
        <f>IF(FT!B1461&lt;&gt;"",IF(FT!C1461&lt;&gt;"",FT!C1461,F1461/$M$3*$M$4),"")</f>
        <v/>
      </c>
      <c r="Y1461" s="75" t="str">
        <f t="shared" si="89"/>
        <v/>
      </c>
    </row>
    <row r="1462" spans="6:25">
      <c r="F1462">
        <f t="shared" si="90"/>
        <v>1460</v>
      </c>
      <c r="G1462" s="50" t="str">
        <f>IF(FT!A1462&lt;&gt;"",FT!A1462*10,"")</f>
        <v/>
      </c>
      <c r="H1462" s="50" t="str">
        <f>IF(FT!B1462&lt;&gt;"",FT!B1462*100,"")</f>
        <v/>
      </c>
      <c r="I1462" s="50" t="str">
        <f t="shared" si="88"/>
        <v/>
      </c>
      <c r="J1462" t="str">
        <f>IF(FT!B1462&lt;&gt;"",FT!E1462,"")</f>
        <v/>
      </c>
      <c r="K1462" t="str">
        <f>IF(FT!B1462&lt;&gt;"",IF(FT!C1462&lt;&gt;"",FT!C1462,F1462/$M$3*$M$4),"")</f>
        <v/>
      </c>
      <c r="Y1462" s="75" t="str">
        <f t="shared" si="89"/>
        <v/>
      </c>
    </row>
    <row r="1463" spans="6:25">
      <c r="F1463">
        <f t="shared" si="90"/>
        <v>1461</v>
      </c>
      <c r="G1463" s="50" t="str">
        <f>IF(FT!A1463&lt;&gt;"",FT!A1463*10,"")</f>
        <v/>
      </c>
      <c r="H1463" s="50" t="str">
        <f>IF(FT!B1463&lt;&gt;"",FT!B1463*100,"")</f>
        <v/>
      </c>
      <c r="I1463" s="50" t="str">
        <f t="shared" si="88"/>
        <v/>
      </c>
      <c r="J1463" t="str">
        <f>IF(FT!B1463&lt;&gt;"",FT!E1463,"")</f>
        <v/>
      </c>
      <c r="K1463" t="str">
        <f>IF(FT!B1463&lt;&gt;"",IF(FT!C1463&lt;&gt;"",FT!C1463,F1463/$M$3*$M$4),"")</f>
        <v/>
      </c>
      <c r="Y1463" s="75" t="str">
        <f t="shared" si="89"/>
        <v/>
      </c>
    </row>
    <row r="1464" spans="6:25">
      <c r="F1464">
        <f t="shared" si="90"/>
        <v>1462</v>
      </c>
      <c r="G1464" s="50" t="str">
        <f>IF(FT!A1464&lt;&gt;"",FT!A1464*10,"")</f>
        <v/>
      </c>
      <c r="H1464" s="50" t="str">
        <f>IF(FT!B1464&lt;&gt;"",FT!B1464*100,"")</f>
        <v/>
      </c>
      <c r="I1464" s="50" t="str">
        <f t="shared" si="88"/>
        <v/>
      </c>
      <c r="J1464" t="str">
        <f>IF(FT!B1464&lt;&gt;"",FT!E1464,"")</f>
        <v/>
      </c>
      <c r="K1464" t="str">
        <f>IF(FT!B1464&lt;&gt;"",IF(FT!C1464&lt;&gt;"",FT!C1464,F1464/$M$3*$M$4),"")</f>
        <v/>
      </c>
      <c r="Y1464" s="75" t="str">
        <f t="shared" si="89"/>
        <v/>
      </c>
    </row>
    <row r="1465" spans="6:25">
      <c r="F1465">
        <f t="shared" si="90"/>
        <v>1463</v>
      </c>
      <c r="G1465" s="50" t="str">
        <f>IF(FT!A1465&lt;&gt;"",FT!A1465*10,"")</f>
        <v/>
      </c>
      <c r="H1465" s="50" t="str">
        <f>IF(FT!B1465&lt;&gt;"",FT!B1465*100,"")</f>
        <v/>
      </c>
      <c r="I1465" s="50" t="str">
        <f t="shared" si="88"/>
        <v/>
      </c>
      <c r="J1465" t="str">
        <f>IF(FT!B1465&lt;&gt;"",FT!E1465,"")</f>
        <v/>
      </c>
      <c r="K1465" t="str">
        <f>IF(FT!B1465&lt;&gt;"",IF(FT!C1465&lt;&gt;"",FT!C1465,F1465/$M$3*$M$4),"")</f>
        <v/>
      </c>
      <c r="Y1465" s="75" t="str">
        <f t="shared" si="89"/>
        <v/>
      </c>
    </row>
    <row r="1466" spans="6:25">
      <c r="F1466">
        <f t="shared" si="90"/>
        <v>1464</v>
      </c>
      <c r="G1466" s="50" t="str">
        <f>IF(FT!A1466&lt;&gt;"",FT!A1466*10,"")</f>
        <v/>
      </c>
      <c r="H1466" s="50" t="str">
        <f>IF(FT!B1466&lt;&gt;"",FT!B1466*100,"")</f>
        <v/>
      </c>
      <c r="I1466" s="50" t="str">
        <f t="shared" si="88"/>
        <v/>
      </c>
      <c r="J1466" t="str">
        <f>IF(FT!B1466&lt;&gt;"",FT!E1466,"")</f>
        <v/>
      </c>
      <c r="K1466" t="str">
        <f>IF(FT!B1466&lt;&gt;"",IF(FT!C1466&lt;&gt;"",FT!C1466,F1466/$M$3*$M$4),"")</f>
        <v/>
      </c>
      <c r="Y1466" s="75" t="str">
        <f t="shared" si="89"/>
        <v/>
      </c>
    </row>
    <row r="1467" spans="6:25">
      <c r="F1467">
        <f t="shared" si="90"/>
        <v>1465</v>
      </c>
      <c r="G1467" s="50" t="str">
        <f>IF(FT!A1467&lt;&gt;"",FT!A1467*10,"")</f>
        <v/>
      </c>
      <c r="H1467" s="50" t="str">
        <f>IF(FT!B1467&lt;&gt;"",FT!B1467*100,"")</f>
        <v/>
      </c>
      <c r="I1467" s="50" t="str">
        <f t="shared" si="88"/>
        <v/>
      </c>
      <c r="J1467" t="str">
        <f>IF(FT!B1467&lt;&gt;"",FT!E1467,"")</f>
        <v/>
      </c>
      <c r="K1467" t="str">
        <f>IF(FT!B1467&lt;&gt;"",IF(FT!C1467&lt;&gt;"",FT!C1467,F1467/$M$3*$M$4),"")</f>
        <v/>
      </c>
      <c r="Y1467" s="75" t="str">
        <f t="shared" si="89"/>
        <v/>
      </c>
    </row>
    <row r="1468" spans="6:25">
      <c r="F1468">
        <f t="shared" si="90"/>
        <v>1466</v>
      </c>
      <c r="G1468" s="50" t="str">
        <f>IF(FT!A1468&lt;&gt;"",FT!A1468*10,"")</f>
        <v/>
      </c>
      <c r="H1468" s="50" t="str">
        <f>IF(FT!B1468&lt;&gt;"",FT!B1468*100,"")</f>
        <v/>
      </c>
      <c r="I1468" s="50" t="str">
        <f t="shared" si="88"/>
        <v/>
      </c>
      <c r="J1468" t="str">
        <f>IF(FT!B1468&lt;&gt;"",FT!E1468,"")</f>
        <v/>
      </c>
      <c r="K1468" t="str">
        <f>IF(FT!B1468&lt;&gt;"",IF(FT!C1468&lt;&gt;"",FT!C1468,F1468/$M$3*$M$4),"")</f>
        <v/>
      </c>
      <c r="Y1468" s="75" t="str">
        <f t="shared" si="89"/>
        <v/>
      </c>
    </row>
    <row r="1469" spans="6:25">
      <c r="F1469">
        <f t="shared" si="90"/>
        <v>1467</v>
      </c>
      <c r="G1469" s="50" t="str">
        <f>IF(FT!A1469&lt;&gt;"",FT!A1469*10,"")</f>
        <v/>
      </c>
      <c r="H1469" s="50" t="str">
        <f>IF(FT!B1469&lt;&gt;"",FT!B1469*100,"")</f>
        <v/>
      </c>
      <c r="I1469" s="50" t="str">
        <f t="shared" si="88"/>
        <v/>
      </c>
      <c r="J1469" t="str">
        <f>IF(FT!B1469&lt;&gt;"",FT!E1469,"")</f>
        <v/>
      </c>
      <c r="K1469" t="str">
        <f>IF(FT!B1469&lt;&gt;"",IF(FT!C1469&lt;&gt;"",FT!C1469,F1469/$M$3*$M$4),"")</f>
        <v/>
      </c>
      <c r="Y1469" s="75" t="str">
        <f t="shared" si="89"/>
        <v/>
      </c>
    </row>
    <row r="1470" spans="6:25">
      <c r="F1470">
        <f t="shared" si="90"/>
        <v>1468</v>
      </c>
      <c r="G1470" s="50" t="str">
        <f>IF(FT!A1470&lt;&gt;"",FT!A1470*10,"")</f>
        <v/>
      </c>
      <c r="H1470" s="50" t="str">
        <f>IF(FT!B1470&lt;&gt;"",FT!B1470*100,"")</f>
        <v/>
      </c>
      <c r="I1470" s="50" t="str">
        <f t="shared" si="88"/>
        <v/>
      </c>
      <c r="J1470" t="str">
        <f>IF(FT!B1470&lt;&gt;"",FT!E1470,"")</f>
        <v/>
      </c>
      <c r="K1470" t="str">
        <f>IF(FT!B1470&lt;&gt;"",IF(FT!C1470&lt;&gt;"",FT!C1470,F1470/$M$3*$M$4),"")</f>
        <v/>
      </c>
      <c r="Y1470" s="75" t="str">
        <f t="shared" si="89"/>
        <v/>
      </c>
    </row>
    <row r="1471" spans="6:25">
      <c r="F1471">
        <f t="shared" si="90"/>
        <v>1469</v>
      </c>
      <c r="G1471" s="50" t="str">
        <f>IF(FT!A1471&lt;&gt;"",FT!A1471*10,"")</f>
        <v/>
      </c>
      <c r="H1471" s="50" t="str">
        <f>IF(FT!B1471&lt;&gt;"",FT!B1471*100,"")</f>
        <v/>
      </c>
      <c r="I1471" s="50" t="str">
        <f t="shared" si="88"/>
        <v/>
      </c>
      <c r="J1471" t="str">
        <f>IF(FT!B1471&lt;&gt;"",FT!E1471,"")</f>
        <v/>
      </c>
      <c r="K1471" t="str">
        <f>IF(FT!B1471&lt;&gt;"",IF(FT!C1471&lt;&gt;"",FT!C1471,F1471/$M$3*$M$4),"")</f>
        <v/>
      </c>
      <c r="Y1471" s="75" t="str">
        <f t="shared" si="89"/>
        <v/>
      </c>
    </row>
    <row r="1472" spans="6:25">
      <c r="F1472">
        <f t="shared" si="90"/>
        <v>1470</v>
      </c>
      <c r="G1472" s="50" t="str">
        <f>IF(FT!A1472&lt;&gt;"",FT!A1472*10,"")</f>
        <v/>
      </c>
      <c r="H1472" s="50" t="str">
        <f>IF(FT!B1472&lt;&gt;"",FT!B1472*100,"")</f>
        <v/>
      </c>
      <c r="I1472" s="50" t="str">
        <f t="shared" si="88"/>
        <v/>
      </c>
      <c r="J1472" t="str">
        <f>IF(FT!B1472&lt;&gt;"",FT!E1472,"")</f>
        <v/>
      </c>
      <c r="K1472" t="str">
        <f>IF(FT!B1472&lt;&gt;"",IF(FT!C1472&lt;&gt;"",FT!C1472,F1472/$M$3*$M$4),"")</f>
        <v/>
      </c>
      <c r="Y1472" s="75" t="str">
        <f t="shared" si="89"/>
        <v/>
      </c>
    </row>
    <row r="1473" spans="6:25">
      <c r="F1473">
        <f t="shared" si="90"/>
        <v>1471</v>
      </c>
      <c r="G1473" s="50" t="str">
        <f>IF(FT!A1473&lt;&gt;"",FT!A1473*10,"")</f>
        <v/>
      </c>
      <c r="H1473" s="50" t="str">
        <f>IF(FT!B1473&lt;&gt;"",FT!B1473*100,"")</f>
        <v/>
      </c>
      <c r="I1473" s="50" t="str">
        <f t="shared" si="88"/>
        <v/>
      </c>
      <c r="J1473" t="str">
        <f>IF(FT!B1473&lt;&gt;"",FT!E1473,"")</f>
        <v/>
      </c>
      <c r="K1473" t="str">
        <f>IF(FT!B1473&lt;&gt;"",IF(FT!C1473&lt;&gt;"",FT!C1473,F1473/$M$3*$M$4),"")</f>
        <v/>
      </c>
      <c r="Y1473" s="75" t="str">
        <f t="shared" si="89"/>
        <v/>
      </c>
    </row>
    <row r="1474" spans="6:25">
      <c r="F1474">
        <f t="shared" si="90"/>
        <v>1472</v>
      </c>
      <c r="G1474" s="50" t="str">
        <f>IF(FT!A1474&lt;&gt;"",FT!A1474*10,"")</f>
        <v/>
      </c>
      <c r="H1474" s="50" t="str">
        <f>IF(FT!B1474&lt;&gt;"",FT!B1474*100,"")</f>
        <v/>
      </c>
      <c r="I1474" s="50" t="str">
        <f t="shared" si="88"/>
        <v/>
      </c>
      <c r="J1474" t="str">
        <f>IF(FT!B1474&lt;&gt;"",FT!E1474,"")</f>
        <v/>
      </c>
      <c r="K1474" t="str">
        <f>IF(FT!B1474&lt;&gt;"",IF(FT!C1474&lt;&gt;"",FT!C1474,F1474/$M$3*$M$4),"")</f>
        <v/>
      </c>
      <c r="Y1474" s="75" t="str">
        <f t="shared" si="89"/>
        <v/>
      </c>
    </row>
    <row r="1475" spans="6:25">
      <c r="F1475">
        <f t="shared" si="90"/>
        <v>1473</v>
      </c>
      <c r="G1475" s="50" t="str">
        <f>IF(FT!A1475&lt;&gt;"",FT!A1475*10,"")</f>
        <v/>
      </c>
      <c r="H1475" s="50" t="str">
        <f>IF(FT!B1475&lt;&gt;"",FT!B1475*100,"")</f>
        <v/>
      </c>
      <c r="I1475" s="50" t="str">
        <f t="shared" ref="I1475:I1538" si="91">(IF(G1475&lt;&gt;"",1,""))</f>
        <v/>
      </c>
      <c r="J1475" t="str">
        <f>IF(FT!B1475&lt;&gt;"",FT!E1475,"")</f>
        <v/>
      </c>
      <c r="K1475" t="str">
        <f>IF(FT!B1475&lt;&gt;"",IF(FT!C1475&lt;&gt;"",FT!C1475,F1475/$M$3*$M$4),"")</f>
        <v/>
      </c>
      <c r="Y1475" s="75" t="str">
        <f t="shared" ref="Y1475:Y1538" si="92">IF(I1475=1,H1475/G1475,"")</f>
        <v/>
      </c>
    </row>
    <row r="1476" spans="6:25">
      <c r="F1476">
        <f t="shared" ref="F1476:F1539" si="93">F1475+1</f>
        <v>1474</v>
      </c>
      <c r="G1476" s="50" t="str">
        <f>IF(FT!A1476&lt;&gt;"",FT!A1476*10,"")</f>
        <v/>
      </c>
      <c r="H1476" s="50" t="str">
        <f>IF(FT!B1476&lt;&gt;"",FT!B1476*100,"")</f>
        <v/>
      </c>
      <c r="I1476" s="50" t="str">
        <f t="shared" si="91"/>
        <v/>
      </c>
      <c r="J1476" t="str">
        <f>IF(FT!B1476&lt;&gt;"",FT!E1476,"")</f>
        <v/>
      </c>
      <c r="K1476" t="str">
        <f>IF(FT!B1476&lt;&gt;"",IF(FT!C1476&lt;&gt;"",FT!C1476,F1476/$M$3*$M$4),"")</f>
        <v/>
      </c>
      <c r="Y1476" s="75" t="str">
        <f t="shared" si="92"/>
        <v/>
      </c>
    </row>
    <row r="1477" spans="6:25">
      <c r="F1477">
        <f t="shared" si="93"/>
        <v>1475</v>
      </c>
      <c r="G1477" s="50" t="str">
        <f>IF(FT!A1477&lt;&gt;"",FT!A1477*10,"")</f>
        <v/>
      </c>
      <c r="H1477" s="50" t="str">
        <f>IF(FT!B1477&lt;&gt;"",FT!B1477*100,"")</f>
        <v/>
      </c>
      <c r="I1477" s="50" t="str">
        <f t="shared" si="91"/>
        <v/>
      </c>
      <c r="J1477" t="str">
        <f>IF(FT!B1477&lt;&gt;"",FT!E1477,"")</f>
        <v/>
      </c>
      <c r="K1477" t="str">
        <f>IF(FT!B1477&lt;&gt;"",IF(FT!C1477&lt;&gt;"",FT!C1477,F1477/$M$3*$M$4),"")</f>
        <v/>
      </c>
      <c r="Y1477" s="75" t="str">
        <f t="shared" si="92"/>
        <v/>
      </c>
    </row>
    <row r="1478" spans="6:25">
      <c r="F1478">
        <f t="shared" si="93"/>
        <v>1476</v>
      </c>
      <c r="G1478" s="50" t="str">
        <f>IF(FT!A1478&lt;&gt;"",FT!A1478*10,"")</f>
        <v/>
      </c>
      <c r="H1478" s="50" t="str">
        <f>IF(FT!B1478&lt;&gt;"",FT!B1478*100,"")</f>
        <v/>
      </c>
      <c r="I1478" s="50" t="str">
        <f t="shared" si="91"/>
        <v/>
      </c>
      <c r="J1478" t="str">
        <f>IF(FT!B1478&lt;&gt;"",FT!E1478,"")</f>
        <v/>
      </c>
      <c r="K1478" t="str">
        <f>IF(FT!B1478&lt;&gt;"",IF(FT!C1478&lt;&gt;"",FT!C1478,F1478/$M$3*$M$4),"")</f>
        <v/>
      </c>
      <c r="Y1478" s="75" t="str">
        <f t="shared" si="92"/>
        <v/>
      </c>
    </row>
    <row r="1479" spans="6:25">
      <c r="F1479">
        <f t="shared" si="93"/>
        <v>1477</v>
      </c>
      <c r="G1479" s="50" t="str">
        <f>IF(FT!A1479&lt;&gt;"",FT!A1479*10,"")</f>
        <v/>
      </c>
      <c r="H1479" s="50" t="str">
        <f>IF(FT!B1479&lt;&gt;"",FT!B1479*100,"")</f>
        <v/>
      </c>
      <c r="I1479" s="50" t="str">
        <f t="shared" si="91"/>
        <v/>
      </c>
      <c r="J1479" t="str">
        <f>IF(FT!B1479&lt;&gt;"",FT!E1479,"")</f>
        <v/>
      </c>
      <c r="K1479" t="str">
        <f>IF(FT!B1479&lt;&gt;"",IF(FT!C1479&lt;&gt;"",FT!C1479,F1479/$M$3*$M$4),"")</f>
        <v/>
      </c>
      <c r="Y1479" s="75" t="str">
        <f t="shared" si="92"/>
        <v/>
      </c>
    </row>
    <row r="1480" spans="6:25">
      <c r="F1480">
        <f t="shared" si="93"/>
        <v>1478</v>
      </c>
      <c r="G1480" s="50" t="str">
        <f>IF(FT!A1480&lt;&gt;"",FT!A1480*10,"")</f>
        <v/>
      </c>
      <c r="H1480" s="50" t="str">
        <f>IF(FT!B1480&lt;&gt;"",FT!B1480*100,"")</f>
        <v/>
      </c>
      <c r="I1480" s="50" t="str">
        <f t="shared" si="91"/>
        <v/>
      </c>
      <c r="J1480" t="str">
        <f>IF(FT!B1480&lt;&gt;"",FT!E1480,"")</f>
        <v/>
      </c>
      <c r="K1480" t="str">
        <f>IF(FT!B1480&lt;&gt;"",IF(FT!C1480&lt;&gt;"",FT!C1480,F1480/$M$3*$M$4),"")</f>
        <v/>
      </c>
      <c r="Y1480" s="75" t="str">
        <f t="shared" si="92"/>
        <v/>
      </c>
    </row>
    <row r="1481" spans="6:25">
      <c r="F1481">
        <f t="shared" si="93"/>
        <v>1479</v>
      </c>
      <c r="G1481" s="50" t="str">
        <f>IF(FT!A1481&lt;&gt;"",FT!A1481*10,"")</f>
        <v/>
      </c>
      <c r="H1481" s="50" t="str">
        <f>IF(FT!B1481&lt;&gt;"",FT!B1481*100,"")</f>
        <v/>
      </c>
      <c r="I1481" s="50" t="str">
        <f t="shared" si="91"/>
        <v/>
      </c>
      <c r="J1481" t="str">
        <f>IF(FT!B1481&lt;&gt;"",FT!E1481,"")</f>
        <v/>
      </c>
      <c r="K1481" t="str">
        <f>IF(FT!B1481&lt;&gt;"",IF(FT!C1481&lt;&gt;"",FT!C1481,F1481/$M$3*$M$4),"")</f>
        <v/>
      </c>
      <c r="Y1481" s="75" t="str">
        <f t="shared" si="92"/>
        <v/>
      </c>
    </row>
    <row r="1482" spans="6:25">
      <c r="F1482">
        <f t="shared" si="93"/>
        <v>1480</v>
      </c>
      <c r="G1482" s="50" t="str">
        <f>IF(FT!A1482&lt;&gt;"",FT!A1482*10,"")</f>
        <v/>
      </c>
      <c r="H1482" s="50" t="str">
        <f>IF(FT!B1482&lt;&gt;"",FT!B1482*100,"")</f>
        <v/>
      </c>
      <c r="I1482" s="50" t="str">
        <f t="shared" si="91"/>
        <v/>
      </c>
      <c r="J1482" t="str">
        <f>IF(FT!B1482&lt;&gt;"",FT!E1482,"")</f>
        <v/>
      </c>
      <c r="K1482" t="str">
        <f>IF(FT!B1482&lt;&gt;"",IF(FT!C1482&lt;&gt;"",FT!C1482,F1482/$M$3*$M$4),"")</f>
        <v/>
      </c>
      <c r="Y1482" s="75" t="str">
        <f t="shared" si="92"/>
        <v/>
      </c>
    </row>
    <row r="1483" spans="6:25">
      <c r="F1483">
        <f t="shared" si="93"/>
        <v>1481</v>
      </c>
      <c r="G1483" s="50" t="str">
        <f>IF(FT!A1483&lt;&gt;"",FT!A1483*10,"")</f>
        <v/>
      </c>
      <c r="H1483" s="50" t="str">
        <f>IF(FT!B1483&lt;&gt;"",FT!B1483*100,"")</f>
        <v/>
      </c>
      <c r="I1483" s="50" t="str">
        <f t="shared" si="91"/>
        <v/>
      </c>
      <c r="J1483" t="str">
        <f>IF(FT!B1483&lt;&gt;"",FT!E1483,"")</f>
        <v/>
      </c>
      <c r="K1483" t="str">
        <f>IF(FT!B1483&lt;&gt;"",IF(FT!C1483&lt;&gt;"",FT!C1483,F1483/$M$3*$M$4),"")</f>
        <v/>
      </c>
      <c r="Y1483" s="75" t="str">
        <f t="shared" si="92"/>
        <v/>
      </c>
    </row>
    <row r="1484" spans="6:25">
      <c r="F1484">
        <f t="shared" si="93"/>
        <v>1482</v>
      </c>
      <c r="G1484" s="50" t="str">
        <f>IF(FT!A1484&lt;&gt;"",FT!A1484*10,"")</f>
        <v/>
      </c>
      <c r="H1484" s="50" t="str">
        <f>IF(FT!B1484&lt;&gt;"",FT!B1484*100,"")</f>
        <v/>
      </c>
      <c r="I1484" s="50" t="str">
        <f t="shared" si="91"/>
        <v/>
      </c>
      <c r="J1484" t="str">
        <f>IF(FT!B1484&lt;&gt;"",FT!E1484,"")</f>
        <v/>
      </c>
      <c r="K1484" t="str">
        <f>IF(FT!B1484&lt;&gt;"",IF(FT!C1484&lt;&gt;"",FT!C1484,F1484/$M$3*$M$4),"")</f>
        <v/>
      </c>
      <c r="Y1484" s="75" t="str">
        <f t="shared" si="92"/>
        <v/>
      </c>
    </row>
    <row r="1485" spans="6:25">
      <c r="F1485">
        <f t="shared" si="93"/>
        <v>1483</v>
      </c>
      <c r="G1485" s="50" t="str">
        <f>IF(FT!A1485&lt;&gt;"",FT!A1485*10,"")</f>
        <v/>
      </c>
      <c r="H1485" s="50" t="str">
        <f>IF(FT!B1485&lt;&gt;"",FT!B1485*100,"")</f>
        <v/>
      </c>
      <c r="I1485" s="50" t="str">
        <f t="shared" si="91"/>
        <v/>
      </c>
      <c r="J1485" t="str">
        <f>IF(FT!B1485&lt;&gt;"",FT!E1485,"")</f>
        <v/>
      </c>
      <c r="K1485" t="str">
        <f>IF(FT!B1485&lt;&gt;"",IF(FT!C1485&lt;&gt;"",FT!C1485,F1485/$M$3*$M$4),"")</f>
        <v/>
      </c>
      <c r="Y1485" s="75" t="str">
        <f t="shared" si="92"/>
        <v/>
      </c>
    </row>
    <row r="1486" spans="6:25">
      <c r="F1486">
        <f t="shared" si="93"/>
        <v>1484</v>
      </c>
      <c r="G1486" s="50" t="str">
        <f>IF(FT!A1486&lt;&gt;"",FT!A1486*10,"")</f>
        <v/>
      </c>
      <c r="H1486" s="50" t="str">
        <f>IF(FT!B1486&lt;&gt;"",FT!B1486*100,"")</f>
        <v/>
      </c>
      <c r="I1486" s="50" t="str">
        <f t="shared" si="91"/>
        <v/>
      </c>
      <c r="J1486" t="str">
        <f>IF(FT!B1486&lt;&gt;"",FT!E1486,"")</f>
        <v/>
      </c>
      <c r="K1486" t="str">
        <f>IF(FT!B1486&lt;&gt;"",IF(FT!C1486&lt;&gt;"",FT!C1486,F1486/$M$3*$M$4),"")</f>
        <v/>
      </c>
      <c r="Y1486" s="75" t="str">
        <f t="shared" si="92"/>
        <v/>
      </c>
    </row>
    <row r="1487" spans="6:25">
      <c r="F1487">
        <f t="shared" si="93"/>
        <v>1485</v>
      </c>
      <c r="G1487" s="50" t="str">
        <f>IF(FT!A1487&lt;&gt;"",FT!A1487*10,"")</f>
        <v/>
      </c>
      <c r="H1487" s="50" t="str">
        <f>IF(FT!B1487&lt;&gt;"",FT!B1487*100,"")</f>
        <v/>
      </c>
      <c r="I1487" s="50" t="str">
        <f t="shared" si="91"/>
        <v/>
      </c>
      <c r="J1487" t="str">
        <f>IF(FT!B1487&lt;&gt;"",FT!E1487,"")</f>
        <v/>
      </c>
      <c r="K1487" t="str">
        <f>IF(FT!B1487&lt;&gt;"",IF(FT!C1487&lt;&gt;"",FT!C1487,F1487/$M$3*$M$4),"")</f>
        <v/>
      </c>
      <c r="Y1487" s="75" t="str">
        <f t="shared" si="92"/>
        <v/>
      </c>
    </row>
    <row r="1488" spans="6:25">
      <c r="F1488">
        <f t="shared" si="93"/>
        <v>1486</v>
      </c>
      <c r="G1488" s="50" t="str">
        <f>IF(FT!A1488&lt;&gt;"",FT!A1488*10,"")</f>
        <v/>
      </c>
      <c r="H1488" s="50" t="str">
        <f>IF(FT!B1488&lt;&gt;"",FT!B1488*100,"")</f>
        <v/>
      </c>
      <c r="I1488" s="50" t="str">
        <f t="shared" si="91"/>
        <v/>
      </c>
      <c r="J1488" t="str">
        <f>IF(FT!B1488&lt;&gt;"",FT!E1488,"")</f>
        <v/>
      </c>
      <c r="K1488" t="str">
        <f>IF(FT!B1488&lt;&gt;"",IF(FT!C1488&lt;&gt;"",FT!C1488,F1488/$M$3*$M$4),"")</f>
        <v/>
      </c>
      <c r="Y1488" s="75" t="str">
        <f t="shared" si="92"/>
        <v/>
      </c>
    </row>
    <row r="1489" spans="6:25">
      <c r="F1489">
        <f t="shared" si="93"/>
        <v>1487</v>
      </c>
      <c r="G1489" s="50" t="str">
        <f>IF(FT!A1489&lt;&gt;"",FT!A1489*10,"")</f>
        <v/>
      </c>
      <c r="H1489" s="50" t="str">
        <f>IF(FT!B1489&lt;&gt;"",FT!B1489*100,"")</f>
        <v/>
      </c>
      <c r="I1489" s="50" t="str">
        <f t="shared" si="91"/>
        <v/>
      </c>
      <c r="J1489" t="str">
        <f>IF(FT!B1489&lt;&gt;"",FT!E1489,"")</f>
        <v/>
      </c>
      <c r="K1489" t="str">
        <f>IF(FT!B1489&lt;&gt;"",IF(FT!C1489&lt;&gt;"",FT!C1489,F1489/$M$3*$M$4),"")</f>
        <v/>
      </c>
      <c r="Y1489" s="75" t="str">
        <f t="shared" si="92"/>
        <v/>
      </c>
    </row>
    <row r="1490" spans="6:25">
      <c r="F1490">
        <f t="shared" si="93"/>
        <v>1488</v>
      </c>
      <c r="G1490" s="50" t="str">
        <f>IF(FT!A1490&lt;&gt;"",FT!A1490*10,"")</f>
        <v/>
      </c>
      <c r="H1490" s="50" t="str">
        <f>IF(FT!B1490&lt;&gt;"",FT!B1490*100,"")</f>
        <v/>
      </c>
      <c r="I1490" s="50" t="str">
        <f t="shared" si="91"/>
        <v/>
      </c>
      <c r="J1490" t="str">
        <f>IF(FT!B1490&lt;&gt;"",FT!E1490,"")</f>
        <v/>
      </c>
      <c r="K1490" t="str">
        <f>IF(FT!B1490&lt;&gt;"",IF(FT!C1490&lt;&gt;"",FT!C1490,F1490/$M$3*$M$4),"")</f>
        <v/>
      </c>
      <c r="Y1490" s="75" t="str">
        <f t="shared" si="92"/>
        <v/>
      </c>
    </row>
    <row r="1491" spans="6:25">
      <c r="F1491">
        <f t="shared" si="93"/>
        <v>1489</v>
      </c>
      <c r="G1491" s="50" t="str">
        <f>IF(FT!A1491&lt;&gt;"",FT!A1491*10,"")</f>
        <v/>
      </c>
      <c r="H1491" s="50" t="str">
        <f>IF(FT!B1491&lt;&gt;"",FT!B1491*100,"")</f>
        <v/>
      </c>
      <c r="I1491" s="50" t="str">
        <f t="shared" si="91"/>
        <v/>
      </c>
      <c r="J1491" t="str">
        <f>IF(FT!B1491&lt;&gt;"",FT!E1491,"")</f>
        <v/>
      </c>
      <c r="K1491" t="str">
        <f>IF(FT!B1491&lt;&gt;"",IF(FT!C1491&lt;&gt;"",FT!C1491,F1491/$M$3*$M$4),"")</f>
        <v/>
      </c>
      <c r="Y1491" s="75" t="str">
        <f t="shared" si="92"/>
        <v/>
      </c>
    </row>
    <row r="1492" spans="6:25">
      <c r="F1492">
        <f t="shared" si="93"/>
        <v>1490</v>
      </c>
      <c r="G1492" s="50" t="str">
        <f>IF(FT!A1492&lt;&gt;"",FT!A1492*10,"")</f>
        <v/>
      </c>
      <c r="H1492" s="50" t="str">
        <f>IF(FT!B1492&lt;&gt;"",FT!B1492*100,"")</f>
        <v/>
      </c>
      <c r="I1492" s="50" t="str">
        <f t="shared" si="91"/>
        <v/>
      </c>
      <c r="J1492" t="str">
        <f>IF(FT!B1492&lt;&gt;"",FT!E1492,"")</f>
        <v/>
      </c>
      <c r="K1492" t="str">
        <f>IF(FT!B1492&lt;&gt;"",IF(FT!C1492&lt;&gt;"",FT!C1492,F1492/$M$3*$M$4),"")</f>
        <v/>
      </c>
      <c r="Y1492" s="75" t="str">
        <f t="shared" si="92"/>
        <v/>
      </c>
    </row>
    <row r="1493" spans="6:25">
      <c r="F1493">
        <f t="shared" si="93"/>
        <v>1491</v>
      </c>
      <c r="G1493" s="50" t="str">
        <f>IF(FT!A1493&lt;&gt;"",FT!A1493*10,"")</f>
        <v/>
      </c>
      <c r="H1493" s="50" t="str">
        <f>IF(FT!B1493&lt;&gt;"",FT!B1493*100,"")</f>
        <v/>
      </c>
      <c r="I1493" s="50" t="str">
        <f t="shared" si="91"/>
        <v/>
      </c>
      <c r="J1493" t="str">
        <f>IF(FT!B1493&lt;&gt;"",FT!E1493,"")</f>
        <v/>
      </c>
      <c r="K1493" t="str">
        <f>IF(FT!B1493&lt;&gt;"",IF(FT!C1493&lt;&gt;"",FT!C1493,F1493/$M$3*$M$4),"")</f>
        <v/>
      </c>
      <c r="Y1493" s="75" t="str">
        <f t="shared" si="92"/>
        <v/>
      </c>
    </row>
    <row r="1494" spans="6:25">
      <c r="F1494">
        <f t="shared" si="93"/>
        <v>1492</v>
      </c>
      <c r="G1494" s="50" t="str">
        <f>IF(FT!A1494&lt;&gt;"",FT!A1494*10,"")</f>
        <v/>
      </c>
      <c r="H1494" s="50" t="str">
        <f>IF(FT!B1494&lt;&gt;"",FT!B1494*100,"")</f>
        <v/>
      </c>
      <c r="I1494" s="50" t="str">
        <f t="shared" si="91"/>
        <v/>
      </c>
      <c r="J1494" t="str">
        <f>IF(FT!B1494&lt;&gt;"",FT!E1494,"")</f>
        <v/>
      </c>
      <c r="K1494" t="str">
        <f>IF(FT!B1494&lt;&gt;"",IF(FT!C1494&lt;&gt;"",FT!C1494,F1494/$M$3*$M$4),"")</f>
        <v/>
      </c>
      <c r="Y1494" s="75" t="str">
        <f t="shared" si="92"/>
        <v/>
      </c>
    </row>
    <row r="1495" spans="6:25">
      <c r="F1495">
        <f t="shared" si="93"/>
        <v>1493</v>
      </c>
      <c r="G1495" s="50" t="str">
        <f>IF(FT!A1495&lt;&gt;"",FT!A1495*10,"")</f>
        <v/>
      </c>
      <c r="H1495" s="50" t="str">
        <f>IF(FT!B1495&lt;&gt;"",FT!B1495*100,"")</f>
        <v/>
      </c>
      <c r="I1495" s="50" t="str">
        <f t="shared" si="91"/>
        <v/>
      </c>
      <c r="J1495" t="str">
        <f>IF(FT!B1495&lt;&gt;"",FT!E1495,"")</f>
        <v/>
      </c>
      <c r="K1495" t="str">
        <f>IF(FT!B1495&lt;&gt;"",IF(FT!C1495&lt;&gt;"",FT!C1495,F1495/$M$3*$M$4),"")</f>
        <v/>
      </c>
      <c r="Y1495" s="75" t="str">
        <f t="shared" si="92"/>
        <v/>
      </c>
    </row>
    <row r="1496" spans="6:25">
      <c r="F1496">
        <f t="shared" si="93"/>
        <v>1494</v>
      </c>
      <c r="G1496" s="50" t="str">
        <f>IF(FT!A1496&lt;&gt;"",FT!A1496*10,"")</f>
        <v/>
      </c>
      <c r="H1496" s="50" t="str">
        <f>IF(FT!B1496&lt;&gt;"",FT!B1496*100,"")</f>
        <v/>
      </c>
      <c r="I1496" s="50" t="str">
        <f t="shared" si="91"/>
        <v/>
      </c>
      <c r="J1496" t="str">
        <f>IF(FT!B1496&lt;&gt;"",FT!E1496,"")</f>
        <v/>
      </c>
      <c r="K1496" t="str">
        <f>IF(FT!B1496&lt;&gt;"",IF(FT!C1496&lt;&gt;"",FT!C1496,F1496/$M$3*$M$4),"")</f>
        <v/>
      </c>
      <c r="Y1496" s="75" t="str">
        <f t="shared" si="92"/>
        <v/>
      </c>
    </row>
    <row r="1497" spans="6:25">
      <c r="F1497">
        <f t="shared" si="93"/>
        <v>1495</v>
      </c>
      <c r="G1497" s="50" t="str">
        <f>IF(FT!A1497&lt;&gt;"",FT!A1497*10,"")</f>
        <v/>
      </c>
      <c r="H1497" s="50" t="str">
        <f>IF(FT!B1497&lt;&gt;"",FT!B1497*100,"")</f>
        <v/>
      </c>
      <c r="I1497" s="50" t="str">
        <f t="shared" si="91"/>
        <v/>
      </c>
      <c r="J1497" t="str">
        <f>IF(FT!B1497&lt;&gt;"",FT!E1497,"")</f>
        <v/>
      </c>
      <c r="K1497" t="str">
        <f>IF(FT!B1497&lt;&gt;"",IF(FT!C1497&lt;&gt;"",FT!C1497,F1497/$M$3*$M$4),"")</f>
        <v/>
      </c>
      <c r="Y1497" s="75" t="str">
        <f t="shared" si="92"/>
        <v/>
      </c>
    </row>
    <row r="1498" spans="6:25">
      <c r="F1498">
        <f t="shared" si="93"/>
        <v>1496</v>
      </c>
      <c r="G1498" s="50" t="str">
        <f>IF(FT!A1498&lt;&gt;"",FT!A1498*10,"")</f>
        <v/>
      </c>
      <c r="H1498" s="50" t="str">
        <f>IF(FT!B1498&lt;&gt;"",FT!B1498*100,"")</f>
        <v/>
      </c>
      <c r="I1498" s="50" t="str">
        <f t="shared" si="91"/>
        <v/>
      </c>
      <c r="J1498" t="str">
        <f>IF(FT!B1498&lt;&gt;"",FT!E1498,"")</f>
        <v/>
      </c>
      <c r="K1498" t="str">
        <f>IF(FT!B1498&lt;&gt;"",IF(FT!C1498&lt;&gt;"",FT!C1498,F1498/$M$3*$M$4),"")</f>
        <v/>
      </c>
      <c r="Y1498" s="75" t="str">
        <f t="shared" si="92"/>
        <v/>
      </c>
    </row>
    <row r="1499" spans="6:25">
      <c r="F1499">
        <f t="shared" si="93"/>
        <v>1497</v>
      </c>
      <c r="G1499" s="50" t="str">
        <f>IF(FT!A1499&lt;&gt;"",FT!A1499*10,"")</f>
        <v/>
      </c>
      <c r="H1499" s="50" t="str">
        <f>IF(FT!B1499&lt;&gt;"",FT!B1499*100,"")</f>
        <v/>
      </c>
      <c r="I1499" s="50" t="str">
        <f t="shared" si="91"/>
        <v/>
      </c>
      <c r="J1499" t="str">
        <f>IF(FT!B1499&lt;&gt;"",FT!E1499,"")</f>
        <v/>
      </c>
      <c r="K1499" t="str">
        <f>IF(FT!B1499&lt;&gt;"",IF(FT!C1499&lt;&gt;"",FT!C1499,F1499/$M$3*$M$4),"")</f>
        <v/>
      </c>
      <c r="Y1499" s="75" t="str">
        <f t="shared" si="92"/>
        <v/>
      </c>
    </row>
    <row r="1500" spans="6:25">
      <c r="F1500">
        <f t="shared" si="93"/>
        <v>1498</v>
      </c>
      <c r="G1500" s="50" t="str">
        <f>IF(FT!A1500&lt;&gt;"",FT!A1500*10,"")</f>
        <v/>
      </c>
      <c r="H1500" s="50" t="str">
        <f>IF(FT!B1500&lt;&gt;"",FT!B1500*100,"")</f>
        <v/>
      </c>
      <c r="I1500" s="50" t="str">
        <f t="shared" si="91"/>
        <v/>
      </c>
      <c r="J1500" t="str">
        <f>IF(FT!B1500&lt;&gt;"",FT!E1500,"")</f>
        <v/>
      </c>
      <c r="K1500" t="str">
        <f>IF(FT!B1500&lt;&gt;"",IF(FT!C1500&lt;&gt;"",FT!C1500,F1500/$M$3*$M$4),"")</f>
        <v/>
      </c>
      <c r="Y1500" s="75" t="str">
        <f t="shared" si="92"/>
        <v/>
      </c>
    </row>
    <row r="1501" spans="6:25">
      <c r="F1501">
        <f t="shared" si="93"/>
        <v>1499</v>
      </c>
      <c r="G1501" s="50" t="str">
        <f>IF(FT!A1501&lt;&gt;"",FT!A1501*10,"")</f>
        <v/>
      </c>
      <c r="H1501" s="50" t="str">
        <f>IF(FT!B1501&lt;&gt;"",FT!B1501*100,"")</f>
        <v/>
      </c>
      <c r="I1501" s="50" t="str">
        <f t="shared" si="91"/>
        <v/>
      </c>
      <c r="J1501" t="str">
        <f>IF(FT!B1501&lt;&gt;"",FT!E1501,"")</f>
        <v/>
      </c>
      <c r="K1501" t="str">
        <f>IF(FT!B1501&lt;&gt;"",IF(FT!C1501&lt;&gt;"",FT!C1501,F1501/$M$3*$M$4),"")</f>
        <v/>
      </c>
      <c r="Y1501" s="75" t="str">
        <f t="shared" si="92"/>
        <v/>
      </c>
    </row>
    <row r="1502" spans="6:25">
      <c r="F1502">
        <f t="shared" si="93"/>
        <v>1500</v>
      </c>
      <c r="G1502" s="50" t="str">
        <f>IF(FT!A1502&lt;&gt;"",FT!A1502*10,"")</f>
        <v/>
      </c>
      <c r="H1502" s="50" t="str">
        <f>IF(FT!B1502&lt;&gt;"",FT!B1502*100,"")</f>
        <v/>
      </c>
      <c r="I1502" s="50" t="str">
        <f t="shared" si="91"/>
        <v/>
      </c>
      <c r="J1502" t="str">
        <f>IF(FT!B1502&lt;&gt;"",FT!E1502,"")</f>
        <v/>
      </c>
      <c r="K1502" t="str">
        <f>IF(FT!B1502&lt;&gt;"",IF(FT!C1502&lt;&gt;"",FT!C1502,F1502/$M$3*$M$4),"")</f>
        <v/>
      </c>
      <c r="Y1502" s="75" t="str">
        <f t="shared" si="92"/>
        <v/>
      </c>
    </row>
    <row r="1503" spans="6:25">
      <c r="F1503">
        <f t="shared" si="93"/>
        <v>1501</v>
      </c>
      <c r="G1503" s="50" t="str">
        <f>IF(FT!A1503&lt;&gt;"",FT!A1503*10,"")</f>
        <v/>
      </c>
      <c r="H1503" s="50" t="str">
        <f>IF(FT!B1503&lt;&gt;"",FT!B1503*100,"")</f>
        <v/>
      </c>
      <c r="I1503" s="50" t="str">
        <f t="shared" si="91"/>
        <v/>
      </c>
      <c r="J1503" t="str">
        <f>IF(FT!B1503&lt;&gt;"",FT!E1503,"")</f>
        <v/>
      </c>
      <c r="K1503" t="str">
        <f>IF(FT!B1503&lt;&gt;"",IF(FT!C1503&lt;&gt;"",FT!C1503,F1503/$M$3*$M$4),"")</f>
        <v/>
      </c>
      <c r="Y1503" s="75" t="str">
        <f t="shared" si="92"/>
        <v/>
      </c>
    </row>
    <row r="1504" spans="6:25">
      <c r="F1504">
        <f t="shared" si="93"/>
        <v>1502</v>
      </c>
      <c r="G1504" s="50" t="str">
        <f>IF(FT!A1504&lt;&gt;"",FT!A1504*10,"")</f>
        <v/>
      </c>
      <c r="H1504" s="50" t="str">
        <f>IF(FT!B1504&lt;&gt;"",FT!B1504*100,"")</f>
        <v/>
      </c>
      <c r="I1504" s="50" t="str">
        <f t="shared" si="91"/>
        <v/>
      </c>
      <c r="J1504" t="str">
        <f>IF(FT!B1504&lt;&gt;"",FT!E1504,"")</f>
        <v/>
      </c>
      <c r="K1504" t="str">
        <f>IF(FT!B1504&lt;&gt;"",IF(FT!C1504&lt;&gt;"",FT!C1504,F1504/$M$3*$M$4),"")</f>
        <v/>
      </c>
      <c r="Y1504" s="75" t="str">
        <f t="shared" si="92"/>
        <v/>
      </c>
    </row>
    <row r="1505" spans="6:25">
      <c r="F1505">
        <f t="shared" si="93"/>
        <v>1503</v>
      </c>
      <c r="G1505" s="50" t="str">
        <f>IF(FT!A1505&lt;&gt;"",FT!A1505*10,"")</f>
        <v/>
      </c>
      <c r="H1505" s="50" t="str">
        <f>IF(FT!B1505&lt;&gt;"",FT!B1505*100,"")</f>
        <v/>
      </c>
      <c r="I1505" s="50" t="str">
        <f t="shared" si="91"/>
        <v/>
      </c>
      <c r="J1505" t="str">
        <f>IF(FT!B1505&lt;&gt;"",FT!E1505,"")</f>
        <v/>
      </c>
      <c r="K1505" t="str">
        <f>IF(FT!B1505&lt;&gt;"",IF(FT!C1505&lt;&gt;"",FT!C1505,F1505/$M$3*$M$4),"")</f>
        <v/>
      </c>
      <c r="Y1505" s="75" t="str">
        <f t="shared" si="92"/>
        <v/>
      </c>
    </row>
    <row r="1506" spans="6:25">
      <c r="F1506">
        <f t="shared" si="93"/>
        <v>1504</v>
      </c>
      <c r="G1506" s="50" t="str">
        <f>IF(FT!A1506&lt;&gt;"",FT!A1506*10,"")</f>
        <v/>
      </c>
      <c r="H1506" s="50" t="str">
        <f>IF(FT!B1506&lt;&gt;"",FT!B1506*100,"")</f>
        <v/>
      </c>
      <c r="I1506" s="50" t="str">
        <f t="shared" si="91"/>
        <v/>
      </c>
      <c r="J1506" t="str">
        <f>IF(FT!B1506&lt;&gt;"",FT!E1506,"")</f>
        <v/>
      </c>
      <c r="K1506" t="str">
        <f>IF(FT!B1506&lt;&gt;"",IF(FT!C1506&lt;&gt;"",FT!C1506,F1506/$M$3*$M$4),"")</f>
        <v/>
      </c>
      <c r="Y1506" s="75" t="str">
        <f t="shared" si="92"/>
        <v/>
      </c>
    </row>
    <row r="1507" spans="6:25">
      <c r="F1507">
        <f t="shared" si="93"/>
        <v>1505</v>
      </c>
      <c r="G1507" s="50" t="str">
        <f>IF(FT!A1507&lt;&gt;"",FT!A1507*10,"")</f>
        <v/>
      </c>
      <c r="H1507" s="50" t="str">
        <f>IF(FT!B1507&lt;&gt;"",FT!B1507*100,"")</f>
        <v/>
      </c>
      <c r="I1507" s="50" t="str">
        <f t="shared" si="91"/>
        <v/>
      </c>
      <c r="J1507" t="str">
        <f>IF(FT!B1507&lt;&gt;"",FT!E1507,"")</f>
        <v/>
      </c>
      <c r="K1507" t="str">
        <f>IF(FT!B1507&lt;&gt;"",IF(FT!C1507&lt;&gt;"",FT!C1507,F1507/$M$3*$M$4),"")</f>
        <v/>
      </c>
      <c r="Y1507" s="75" t="str">
        <f t="shared" si="92"/>
        <v/>
      </c>
    </row>
    <row r="1508" spans="6:25">
      <c r="F1508">
        <f t="shared" si="93"/>
        <v>1506</v>
      </c>
      <c r="G1508" s="50" t="str">
        <f>IF(FT!A1508&lt;&gt;"",FT!A1508*10,"")</f>
        <v/>
      </c>
      <c r="H1508" s="50" t="str">
        <f>IF(FT!B1508&lt;&gt;"",FT!B1508*100,"")</f>
        <v/>
      </c>
      <c r="I1508" s="50" t="str">
        <f t="shared" si="91"/>
        <v/>
      </c>
      <c r="J1508" t="str">
        <f>IF(FT!B1508&lt;&gt;"",FT!E1508,"")</f>
        <v/>
      </c>
      <c r="K1508" t="str">
        <f>IF(FT!B1508&lt;&gt;"",IF(FT!C1508&lt;&gt;"",FT!C1508,F1508/$M$3*$M$4),"")</f>
        <v/>
      </c>
      <c r="Y1508" s="75" t="str">
        <f t="shared" si="92"/>
        <v/>
      </c>
    </row>
    <row r="1509" spans="6:25">
      <c r="F1509">
        <f t="shared" si="93"/>
        <v>1507</v>
      </c>
      <c r="G1509" s="50" t="str">
        <f>IF(FT!A1509&lt;&gt;"",FT!A1509*10,"")</f>
        <v/>
      </c>
      <c r="H1509" s="50" t="str">
        <f>IF(FT!B1509&lt;&gt;"",FT!B1509*100,"")</f>
        <v/>
      </c>
      <c r="I1509" s="50" t="str">
        <f t="shared" si="91"/>
        <v/>
      </c>
      <c r="J1509" t="str">
        <f>IF(FT!B1509&lt;&gt;"",FT!E1509,"")</f>
        <v/>
      </c>
      <c r="K1509" t="str">
        <f>IF(FT!B1509&lt;&gt;"",IF(FT!C1509&lt;&gt;"",FT!C1509,F1509/$M$3*$M$4),"")</f>
        <v/>
      </c>
      <c r="Y1509" s="75" t="str">
        <f t="shared" si="92"/>
        <v/>
      </c>
    </row>
    <row r="1510" spans="6:25">
      <c r="F1510">
        <f t="shared" si="93"/>
        <v>1508</v>
      </c>
      <c r="G1510" s="50" t="str">
        <f>IF(FT!A1510&lt;&gt;"",FT!A1510*10,"")</f>
        <v/>
      </c>
      <c r="H1510" s="50" t="str">
        <f>IF(FT!B1510&lt;&gt;"",FT!B1510*100,"")</f>
        <v/>
      </c>
      <c r="I1510" s="50" t="str">
        <f t="shared" si="91"/>
        <v/>
      </c>
      <c r="J1510" t="str">
        <f>IF(FT!B1510&lt;&gt;"",FT!E1510,"")</f>
        <v/>
      </c>
      <c r="K1510" t="str">
        <f>IF(FT!B1510&lt;&gt;"",IF(FT!C1510&lt;&gt;"",FT!C1510,F1510/$M$3*$M$4),"")</f>
        <v/>
      </c>
      <c r="Y1510" s="75" t="str">
        <f t="shared" si="92"/>
        <v/>
      </c>
    </row>
    <row r="1511" spans="6:25">
      <c r="F1511">
        <f t="shared" si="93"/>
        <v>1509</v>
      </c>
      <c r="G1511" s="50" t="str">
        <f>IF(FT!A1511&lt;&gt;"",FT!A1511*10,"")</f>
        <v/>
      </c>
      <c r="H1511" s="50" t="str">
        <f>IF(FT!B1511&lt;&gt;"",FT!B1511*100,"")</f>
        <v/>
      </c>
      <c r="I1511" s="50" t="str">
        <f t="shared" si="91"/>
        <v/>
      </c>
      <c r="J1511" t="str">
        <f>IF(FT!B1511&lt;&gt;"",FT!E1511,"")</f>
        <v/>
      </c>
      <c r="K1511" t="str">
        <f>IF(FT!B1511&lt;&gt;"",IF(FT!C1511&lt;&gt;"",FT!C1511,F1511/$M$3*$M$4),"")</f>
        <v/>
      </c>
      <c r="Y1511" s="75" t="str">
        <f t="shared" si="92"/>
        <v/>
      </c>
    </row>
    <row r="1512" spans="6:25">
      <c r="F1512">
        <f t="shared" si="93"/>
        <v>1510</v>
      </c>
      <c r="G1512" s="50" t="str">
        <f>IF(FT!A1512&lt;&gt;"",FT!A1512*10,"")</f>
        <v/>
      </c>
      <c r="H1512" s="50" t="str">
        <f>IF(FT!B1512&lt;&gt;"",FT!B1512*100,"")</f>
        <v/>
      </c>
      <c r="I1512" s="50" t="str">
        <f t="shared" si="91"/>
        <v/>
      </c>
      <c r="J1512" t="str">
        <f>IF(FT!B1512&lt;&gt;"",FT!E1512,"")</f>
        <v/>
      </c>
      <c r="K1512" t="str">
        <f>IF(FT!B1512&lt;&gt;"",IF(FT!C1512&lt;&gt;"",FT!C1512,F1512/$M$3*$M$4),"")</f>
        <v/>
      </c>
      <c r="Y1512" s="75" t="str">
        <f t="shared" si="92"/>
        <v/>
      </c>
    </row>
    <row r="1513" spans="6:25">
      <c r="F1513">
        <f t="shared" si="93"/>
        <v>1511</v>
      </c>
      <c r="G1513" s="50" t="str">
        <f>IF(FT!A1513&lt;&gt;"",FT!A1513*10,"")</f>
        <v/>
      </c>
      <c r="H1513" s="50" t="str">
        <f>IF(FT!B1513&lt;&gt;"",FT!B1513*100,"")</f>
        <v/>
      </c>
      <c r="I1513" s="50" t="str">
        <f t="shared" si="91"/>
        <v/>
      </c>
      <c r="J1513" t="str">
        <f>IF(FT!B1513&lt;&gt;"",FT!E1513,"")</f>
        <v/>
      </c>
      <c r="K1513" t="str">
        <f>IF(FT!B1513&lt;&gt;"",IF(FT!C1513&lt;&gt;"",FT!C1513,F1513/$M$3*$M$4),"")</f>
        <v/>
      </c>
      <c r="Y1513" s="75" t="str">
        <f t="shared" si="92"/>
        <v/>
      </c>
    </row>
    <row r="1514" spans="6:25">
      <c r="F1514">
        <f t="shared" si="93"/>
        <v>1512</v>
      </c>
      <c r="G1514" s="50" t="str">
        <f>IF(FT!A1514&lt;&gt;"",FT!A1514*10,"")</f>
        <v/>
      </c>
      <c r="H1514" s="50" t="str">
        <f>IF(FT!B1514&lt;&gt;"",FT!B1514*100,"")</f>
        <v/>
      </c>
      <c r="I1514" s="50" t="str">
        <f t="shared" si="91"/>
        <v/>
      </c>
      <c r="J1514" t="str">
        <f>IF(FT!B1514&lt;&gt;"",FT!E1514,"")</f>
        <v/>
      </c>
      <c r="K1514" t="str">
        <f>IF(FT!B1514&lt;&gt;"",IF(FT!C1514&lt;&gt;"",FT!C1514,F1514/$M$3*$M$4),"")</f>
        <v/>
      </c>
      <c r="Y1514" s="75" t="str">
        <f t="shared" si="92"/>
        <v/>
      </c>
    </row>
    <row r="1515" spans="6:25">
      <c r="F1515">
        <f t="shared" si="93"/>
        <v>1513</v>
      </c>
      <c r="G1515" s="50" t="str">
        <f>IF(FT!A1515&lt;&gt;"",FT!A1515*10,"")</f>
        <v/>
      </c>
      <c r="H1515" s="50" t="str">
        <f>IF(FT!B1515&lt;&gt;"",FT!B1515*100,"")</f>
        <v/>
      </c>
      <c r="I1515" s="50" t="str">
        <f t="shared" si="91"/>
        <v/>
      </c>
      <c r="J1515" t="str">
        <f>IF(FT!B1515&lt;&gt;"",FT!E1515,"")</f>
        <v/>
      </c>
      <c r="K1515" t="str">
        <f>IF(FT!B1515&lt;&gt;"",IF(FT!C1515&lt;&gt;"",FT!C1515,F1515/$M$3*$M$4),"")</f>
        <v/>
      </c>
      <c r="Y1515" s="75" t="str">
        <f t="shared" si="92"/>
        <v/>
      </c>
    </row>
    <row r="1516" spans="6:25">
      <c r="F1516">
        <f t="shared" si="93"/>
        <v>1514</v>
      </c>
      <c r="G1516" s="50" t="str">
        <f>IF(FT!A1516&lt;&gt;"",FT!A1516*10,"")</f>
        <v/>
      </c>
      <c r="H1516" s="50" t="str">
        <f>IF(FT!B1516&lt;&gt;"",FT!B1516*100,"")</f>
        <v/>
      </c>
      <c r="I1516" s="50" t="str">
        <f t="shared" si="91"/>
        <v/>
      </c>
      <c r="J1516" t="str">
        <f>IF(FT!B1516&lt;&gt;"",FT!E1516,"")</f>
        <v/>
      </c>
      <c r="K1516" t="str">
        <f>IF(FT!B1516&lt;&gt;"",IF(FT!C1516&lt;&gt;"",FT!C1516,F1516/$M$3*$M$4),"")</f>
        <v/>
      </c>
      <c r="Y1516" s="75" t="str">
        <f t="shared" si="92"/>
        <v/>
      </c>
    </row>
    <row r="1517" spans="6:25">
      <c r="F1517">
        <f t="shared" si="93"/>
        <v>1515</v>
      </c>
      <c r="G1517" s="50" t="str">
        <f>IF(FT!A1517&lt;&gt;"",FT!A1517*10,"")</f>
        <v/>
      </c>
      <c r="H1517" s="50" t="str">
        <f>IF(FT!B1517&lt;&gt;"",FT!B1517*100,"")</f>
        <v/>
      </c>
      <c r="I1517" s="50" t="str">
        <f t="shared" si="91"/>
        <v/>
      </c>
      <c r="J1517" t="str">
        <f>IF(FT!B1517&lt;&gt;"",FT!E1517,"")</f>
        <v/>
      </c>
      <c r="K1517" t="str">
        <f>IF(FT!B1517&lt;&gt;"",IF(FT!C1517&lt;&gt;"",FT!C1517,F1517/$M$3*$M$4),"")</f>
        <v/>
      </c>
      <c r="Y1517" s="75" t="str">
        <f t="shared" si="92"/>
        <v/>
      </c>
    </row>
    <row r="1518" spans="6:25">
      <c r="F1518">
        <f t="shared" si="93"/>
        <v>1516</v>
      </c>
      <c r="G1518" s="50" t="str">
        <f>IF(FT!A1518&lt;&gt;"",FT!A1518*10,"")</f>
        <v/>
      </c>
      <c r="H1518" s="50" t="str">
        <f>IF(FT!B1518&lt;&gt;"",FT!B1518*100,"")</f>
        <v/>
      </c>
      <c r="I1518" s="50" t="str">
        <f t="shared" si="91"/>
        <v/>
      </c>
      <c r="J1518" t="str">
        <f>IF(FT!B1518&lt;&gt;"",FT!E1518,"")</f>
        <v/>
      </c>
      <c r="K1518" t="str">
        <f>IF(FT!B1518&lt;&gt;"",IF(FT!C1518&lt;&gt;"",FT!C1518,F1518/$M$3*$M$4),"")</f>
        <v/>
      </c>
      <c r="Y1518" s="75" t="str">
        <f t="shared" si="92"/>
        <v/>
      </c>
    </row>
    <row r="1519" spans="6:25">
      <c r="F1519">
        <f t="shared" si="93"/>
        <v>1517</v>
      </c>
      <c r="G1519" s="50" t="str">
        <f>IF(FT!A1519&lt;&gt;"",FT!A1519*10,"")</f>
        <v/>
      </c>
      <c r="H1519" s="50" t="str">
        <f>IF(FT!B1519&lt;&gt;"",FT!B1519*100,"")</f>
        <v/>
      </c>
      <c r="I1519" s="50" t="str">
        <f t="shared" si="91"/>
        <v/>
      </c>
      <c r="J1519" t="str">
        <f>IF(FT!B1519&lt;&gt;"",FT!E1519,"")</f>
        <v/>
      </c>
      <c r="K1519" t="str">
        <f>IF(FT!B1519&lt;&gt;"",IF(FT!C1519&lt;&gt;"",FT!C1519,F1519/$M$3*$M$4),"")</f>
        <v/>
      </c>
      <c r="Y1519" s="75" t="str">
        <f t="shared" si="92"/>
        <v/>
      </c>
    </row>
    <row r="1520" spans="6:25">
      <c r="F1520">
        <f t="shared" si="93"/>
        <v>1518</v>
      </c>
      <c r="G1520" s="50" t="str">
        <f>IF(FT!A1520&lt;&gt;"",FT!A1520*10,"")</f>
        <v/>
      </c>
      <c r="H1520" s="50" t="str">
        <f>IF(FT!B1520&lt;&gt;"",FT!B1520*100,"")</f>
        <v/>
      </c>
      <c r="I1520" s="50" t="str">
        <f t="shared" si="91"/>
        <v/>
      </c>
      <c r="J1520" t="str">
        <f>IF(FT!B1520&lt;&gt;"",FT!E1520,"")</f>
        <v/>
      </c>
      <c r="K1520" t="str">
        <f>IF(FT!B1520&lt;&gt;"",IF(FT!C1520&lt;&gt;"",FT!C1520,F1520/$M$3*$M$4),"")</f>
        <v/>
      </c>
      <c r="Y1520" s="75" t="str">
        <f t="shared" si="92"/>
        <v/>
      </c>
    </row>
    <row r="1521" spans="6:25">
      <c r="F1521">
        <f t="shared" si="93"/>
        <v>1519</v>
      </c>
      <c r="G1521" s="50" t="str">
        <f>IF(FT!A1521&lt;&gt;"",FT!A1521*10,"")</f>
        <v/>
      </c>
      <c r="H1521" s="50" t="str">
        <f>IF(FT!B1521&lt;&gt;"",FT!B1521*100,"")</f>
        <v/>
      </c>
      <c r="I1521" s="50" t="str">
        <f t="shared" si="91"/>
        <v/>
      </c>
      <c r="J1521" t="str">
        <f>IF(FT!B1521&lt;&gt;"",FT!E1521,"")</f>
        <v/>
      </c>
      <c r="K1521" t="str">
        <f>IF(FT!B1521&lt;&gt;"",IF(FT!C1521&lt;&gt;"",FT!C1521,F1521/$M$3*$M$4),"")</f>
        <v/>
      </c>
      <c r="Y1521" s="75" t="str">
        <f t="shared" si="92"/>
        <v/>
      </c>
    </row>
    <row r="1522" spans="6:25">
      <c r="F1522">
        <f t="shared" si="93"/>
        <v>1520</v>
      </c>
      <c r="G1522" s="50" t="str">
        <f>IF(FT!A1522&lt;&gt;"",FT!A1522*10,"")</f>
        <v/>
      </c>
      <c r="H1522" s="50" t="str">
        <f>IF(FT!B1522&lt;&gt;"",FT!B1522*100,"")</f>
        <v/>
      </c>
      <c r="I1522" s="50" t="str">
        <f t="shared" si="91"/>
        <v/>
      </c>
      <c r="J1522" t="str">
        <f>IF(FT!B1522&lt;&gt;"",FT!E1522,"")</f>
        <v/>
      </c>
      <c r="K1522" t="str">
        <f>IF(FT!B1522&lt;&gt;"",IF(FT!C1522&lt;&gt;"",FT!C1522,F1522/$M$3*$M$4),"")</f>
        <v/>
      </c>
      <c r="Y1522" s="75" t="str">
        <f t="shared" si="92"/>
        <v/>
      </c>
    </row>
    <row r="1523" spans="6:25">
      <c r="F1523">
        <f t="shared" si="93"/>
        <v>1521</v>
      </c>
      <c r="G1523" s="50" t="str">
        <f>IF(FT!A1523&lt;&gt;"",FT!A1523*10,"")</f>
        <v/>
      </c>
      <c r="H1523" s="50" t="str">
        <f>IF(FT!B1523&lt;&gt;"",FT!B1523*100,"")</f>
        <v/>
      </c>
      <c r="I1523" s="50" t="str">
        <f t="shared" si="91"/>
        <v/>
      </c>
      <c r="J1523" t="str">
        <f>IF(FT!B1523&lt;&gt;"",FT!E1523,"")</f>
        <v/>
      </c>
      <c r="K1523" t="str">
        <f>IF(FT!B1523&lt;&gt;"",IF(FT!C1523&lt;&gt;"",FT!C1523,F1523/$M$3*$M$4),"")</f>
        <v/>
      </c>
      <c r="Y1523" s="75" t="str">
        <f t="shared" si="92"/>
        <v/>
      </c>
    </row>
    <row r="1524" spans="6:25">
      <c r="F1524">
        <f t="shared" si="93"/>
        <v>1522</v>
      </c>
      <c r="G1524" s="50" t="str">
        <f>IF(FT!A1524&lt;&gt;"",FT!A1524*10,"")</f>
        <v/>
      </c>
      <c r="H1524" s="50" t="str">
        <f>IF(FT!B1524&lt;&gt;"",FT!B1524*100,"")</f>
        <v/>
      </c>
      <c r="I1524" s="50" t="str">
        <f t="shared" si="91"/>
        <v/>
      </c>
      <c r="J1524" t="str">
        <f>IF(FT!B1524&lt;&gt;"",FT!E1524,"")</f>
        <v/>
      </c>
      <c r="K1524" t="str">
        <f>IF(FT!B1524&lt;&gt;"",IF(FT!C1524&lt;&gt;"",FT!C1524,F1524/$M$3*$M$4),"")</f>
        <v/>
      </c>
      <c r="Y1524" s="75" t="str">
        <f t="shared" si="92"/>
        <v/>
      </c>
    </row>
    <row r="1525" spans="6:25">
      <c r="F1525">
        <f t="shared" si="93"/>
        <v>1523</v>
      </c>
      <c r="G1525" s="50" t="str">
        <f>IF(FT!A1525&lt;&gt;"",FT!A1525*10,"")</f>
        <v/>
      </c>
      <c r="H1525" s="50" t="str">
        <f>IF(FT!B1525&lt;&gt;"",FT!B1525*100,"")</f>
        <v/>
      </c>
      <c r="I1525" s="50" t="str">
        <f t="shared" si="91"/>
        <v/>
      </c>
      <c r="J1525" t="str">
        <f>IF(FT!B1525&lt;&gt;"",FT!E1525,"")</f>
        <v/>
      </c>
      <c r="K1525" t="str">
        <f>IF(FT!B1525&lt;&gt;"",IF(FT!C1525&lt;&gt;"",FT!C1525,F1525/$M$3*$M$4),"")</f>
        <v/>
      </c>
      <c r="Y1525" s="75" t="str">
        <f t="shared" si="92"/>
        <v/>
      </c>
    </row>
    <row r="1526" spans="6:25">
      <c r="F1526">
        <f t="shared" si="93"/>
        <v>1524</v>
      </c>
      <c r="G1526" s="50" t="str">
        <f>IF(FT!A1526&lt;&gt;"",FT!A1526*10,"")</f>
        <v/>
      </c>
      <c r="H1526" s="50" t="str">
        <f>IF(FT!B1526&lt;&gt;"",FT!B1526*100,"")</f>
        <v/>
      </c>
      <c r="I1526" s="50" t="str">
        <f t="shared" si="91"/>
        <v/>
      </c>
      <c r="J1526" t="str">
        <f>IF(FT!B1526&lt;&gt;"",FT!E1526,"")</f>
        <v/>
      </c>
      <c r="K1526" t="str">
        <f>IF(FT!B1526&lt;&gt;"",IF(FT!C1526&lt;&gt;"",FT!C1526,F1526/$M$3*$M$4),"")</f>
        <v/>
      </c>
      <c r="Y1526" s="75" t="str">
        <f t="shared" si="92"/>
        <v/>
      </c>
    </row>
    <row r="1527" spans="6:25">
      <c r="F1527">
        <f t="shared" si="93"/>
        <v>1525</v>
      </c>
      <c r="G1527" s="50" t="str">
        <f>IF(FT!A1527&lt;&gt;"",FT!A1527*10,"")</f>
        <v/>
      </c>
      <c r="H1527" s="50" t="str">
        <f>IF(FT!B1527&lt;&gt;"",FT!B1527*100,"")</f>
        <v/>
      </c>
      <c r="I1527" s="50" t="str">
        <f t="shared" si="91"/>
        <v/>
      </c>
      <c r="J1527" t="str">
        <f>IF(FT!B1527&lt;&gt;"",FT!E1527,"")</f>
        <v/>
      </c>
      <c r="K1527" t="str">
        <f>IF(FT!B1527&lt;&gt;"",IF(FT!C1527&lt;&gt;"",FT!C1527,F1527/$M$3*$M$4),"")</f>
        <v/>
      </c>
      <c r="Y1527" s="75" t="str">
        <f t="shared" si="92"/>
        <v/>
      </c>
    </row>
    <row r="1528" spans="6:25">
      <c r="F1528">
        <f t="shared" si="93"/>
        <v>1526</v>
      </c>
      <c r="G1528" s="50" t="str">
        <f>IF(FT!A1528&lt;&gt;"",FT!A1528*10,"")</f>
        <v/>
      </c>
      <c r="H1528" s="50" t="str">
        <f>IF(FT!B1528&lt;&gt;"",FT!B1528*100,"")</f>
        <v/>
      </c>
      <c r="I1528" s="50" t="str">
        <f t="shared" si="91"/>
        <v/>
      </c>
      <c r="J1528" t="str">
        <f>IF(FT!B1528&lt;&gt;"",FT!E1528,"")</f>
        <v/>
      </c>
      <c r="K1528" t="str">
        <f>IF(FT!B1528&lt;&gt;"",IF(FT!C1528&lt;&gt;"",FT!C1528,F1528/$M$3*$M$4),"")</f>
        <v/>
      </c>
      <c r="Y1528" s="75" t="str">
        <f t="shared" si="92"/>
        <v/>
      </c>
    </row>
    <row r="1529" spans="6:25">
      <c r="F1529">
        <f t="shared" si="93"/>
        <v>1527</v>
      </c>
      <c r="G1529" s="50" t="str">
        <f>IF(FT!A1529&lt;&gt;"",FT!A1529*10,"")</f>
        <v/>
      </c>
      <c r="H1529" s="50" t="str">
        <f>IF(FT!B1529&lt;&gt;"",FT!B1529*100,"")</f>
        <v/>
      </c>
      <c r="I1529" s="50" t="str">
        <f t="shared" si="91"/>
        <v/>
      </c>
      <c r="J1529" t="str">
        <f>IF(FT!B1529&lt;&gt;"",FT!E1529,"")</f>
        <v/>
      </c>
      <c r="K1529" t="str">
        <f>IF(FT!B1529&lt;&gt;"",IF(FT!C1529&lt;&gt;"",FT!C1529,F1529/$M$3*$M$4),"")</f>
        <v/>
      </c>
      <c r="Y1529" s="75" t="str">
        <f t="shared" si="92"/>
        <v/>
      </c>
    </row>
    <row r="1530" spans="6:25">
      <c r="F1530">
        <f t="shared" si="93"/>
        <v>1528</v>
      </c>
      <c r="G1530" s="50" t="str">
        <f>IF(FT!A1530&lt;&gt;"",FT!A1530*10,"")</f>
        <v/>
      </c>
      <c r="H1530" s="50" t="str">
        <f>IF(FT!B1530&lt;&gt;"",FT!B1530*100,"")</f>
        <v/>
      </c>
      <c r="I1530" s="50" t="str">
        <f t="shared" si="91"/>
        <v/>
      </c>
      <c r="J1530" t="str">
        <f>IF(FT!B1530&lt;&gt;"",FT!E1530,"")</f>
        <v/>
      </c>
      <c r="K1530" t="str">
        <f>IF(FT!B1530&lt;&gt;"",IF(FT!C1530&lt;&gt;"",FT!C1530,F1530/$M$3*$M$4),"")</f>
        <v/>
      </c>
      <c r="Y1530" s="75" t="str">
        <f t="shared" si="92"/>
        <v/>
      </c>
    </row>
    <row r="1531" spans="6:25">
      <c r="F1531">
        <f t="shared" si="93"/>
        <v>1529</v>
      </c>
      <c r="G1531" s="50" t="str">
        <f>IF(FT!A1531&lt;&gt;"",FT!A1531*10,"")</f>
        <v/>
      </c>
      <c r="H1531" s="50" t="str">
        <f>IF(FT!B1531&lt;&gt;"",FT!B1531*100,"")</f>
        <v/>
      </c>
      <c r="I1531" s="50" t="str">
        <f t="shared" si="91"/>
        <v/>
      </c>
      <c r="J1531" t="str">
        <f>IF(FT!B1531&lt;&gt;"",FT!E1531,"")</f>
        <v/>
      </c>
      <c r="K1531" t="str">
        <f>IF(FT!B1531&lt;&gt;"",IF(FT!C1531&lt;&gt;"",FT!C1531,F1531/$M$3*$M$4),"")</f>
        <v/>
      </c>
      <c r="Y1531" s="75" t="str">
        <f t="shared" si="92"/>
        <v/>
      </c>
    </row>
    <row r="1532" spans="6:25">
      <c r="F1532">
        <f t="shared" si="93"/>
        <v>1530</v>
      </c>
      <c r="G1532" s="50" t="str">
        <f>IF(FT!A1532&lt;&gt;"",FT!A1532*10,"")</f>
        <v/>
      </c>
      <c r="H1532" s="50" t="str">
        <f>IF(FT!B1532&lt;&gt;"",FT!B1532*100,"")</f>
        <v/>
      </c>
      <c r="I1532" s="50" t="str">
        <f t="shared" si="91"/>
        <v/>
      </c>
      <c r="J1532" t="str">
        <f>IF(FT!B1532&lt;&gt;"",FT!E1532,"")</f>
        <v/>
      </c>
      <c r="K1532" t="str">
        <f>IF(FT!B1532&lt;&gt;"",IF(FT!C1532&lt;&gt;"",FT!C1532,F1532/$M$3*$M$4),"")</f>
        <v/>
      </c>
      <c r="Y1532" s="75" t="str">
        <f t="shared" si="92"/>
        <v/>
      </c>
    </row>
    <row r="1533" spans="6:25">
      <c r="F1533">
        <f t="shared" si="93"/>
        <v>1531</v>
      </c>
      <c r="G1533" s="50" t="str">
        <f>IF(FT!A1533&lt;&gt;"",FT!A1533*10,"")</f>
        <v/>
      </c>
      <c r="H1533" s="50" t="str">
        <f>IF(FT!B1533&lt;&gt;"",FT!B1533*100,"")</f>
        <v/>
      </c>
      <c r="I1533" s="50" t="str">
        <f t="shared" si="91"/>
        <v/>
      </c>
      <c r="J1533" t="str">
        <f>IF(FT!B1533&lt;&gt;"",FT!E1533,"")</f>
        <v/>
      </c>
      <c r="K1533" t="str">
        <f>IF(FT!B1533&lt;&gt;"",IF(FT!C1533&lt;&gt;"",FT!C1533,F1533/$M$3*$M$4),"")</f>
        <v/>
      </c>
      <c r="Y1533" s="75" t="str">
        <f t="shared" si="92"/>
        <v/>
      </c>
    </row>
    <row r="1534" spans="6:25">
      <c r="F1534">
        <f t="shared" si="93"/>
        <v>1532</v>
      </c>
      <c r="G1534" s="50" t="str">
        <f>IF(FT!A1534&lt;&gt;"",FT!A1534*10,"")</f>
        <v/>
      </c>
      <c r="H1534" s="50" t="str">
        <f>IF(FT!B1534&lt;&gt;"",FT!B1534*100,"")</f>
        <v/>
      </c>
      <c r="I1534" s="50" t="str">
        <f t="shared" si="91"/>
        <v/>
      </c>
      <c r="J1534" t="str">
        <f>IF(FT!B1534&lt;&gt;"",FT!E1534,"")</f>
        <v/>
      </c>
      <c r="K1534" t="str">
        <f>IF(FT!B1534&lt;&gt;"",IF(FT!C1534&lt;&gt;"",FT!C1534,F1534/$M$3*$M$4),"")</f>
        <v/>
      </c>
      <c r="Y1534" s="75" t="str">
        <f t="shared" si="92"/>
        <v/>
      </c>
    </row>
    <row r="1535" spans="6:25">
      <c r="F1535">
        <f t="shared" si="93"/>
        <v>1533</v>
      </c>
      <c r="G1535" s="50" t="str">
        <f>IF(FT!A1535&lt;&gt;"",FT!A1535*10,"")</f>
        <v/>
      </c>
      <c r="H1535" s="50" t="str">
        <f>IF(FT!B1535&lt;&gt;"",FT!B1535*100,"")</f>
        <v/>
      </c>
      <c r="I1535" s="50" t="str">
        <f t="shared" si="91"/>
        <v/>
      </c>
      <c r="J1535" t="str">
        <f>IF(FT!B1535&lt;&gt;"",FT!E1535,"")</f>
        <v/>
      </c>
      <c r="K1535" t="str">
        <f>IF(FT!B1535&lt;&gt;"",IF(FT!C1535&lt;&gt;"",FT!C1535,F1535/$M$3*$M$4),"")</f>
        <v/>
      </c>
      <c r="Y1535" s="75" t="str">
        <f t="shared" si="92"/>
        <v/>
      </c>
    </row>
    <row r="1536" spans="6:25">
      <c r="F1536">
        <f t="shared" si="93"/>
        <v>1534</v>
      </c>
      <c r="G1536" s="50" t="str">
        <f>IF(FT!A1536&lt;&gt;"",FT!A1536*10,"")</f>
        <v/>
      </c>
      <c r="H1536" s="50" t="str">
        <f>IF(FT!B1536&lt;&gt;"",FT!B1536*100,"")</f>
        <v/>
      </c>
      <c r="I1536" s="50" t="str">
        <f t="shared" si="91"/>
        <v/>
      </c>
      <c r="J1536" t="str">
        <f>IF(FT!B1536&lt;&gt;"",FT!E1536,"")</f>
        <v/>
      </c>
      <c r="K1536" t="str">
        <f>IF(FT!B1536&lt;&gt;"",IF(FT!C1536&lt;&gt;"",FT!C1536,F1536/$M$3*$M$4),"")</f>
        <v/>
      </c>
      <c r="Y1536" s="75" t="str">
        <f t="shared" si="92"/>
        <v/>
      </c>
    </row>
    <row r="1537" spans="6:25">
      <c r="F1537">
        <f t="shared" si="93"/>
        <v>1535</v>
      </c>
      <c r="G1537" s="50" t="str">
        <f>IF(FT!A1537&lt;&gt;"",FT!A1537*10,"")</f>
        <v/>
      </c>
      <c r="H1537" s="50" t="str">
        <f>IF(FT!B1537&lt;&gt;"",FT!B1537*100,"")</f>
        <v/>
      </c>
      <c r="I1537" s="50" t="str">
        <f t="shared" si="91"/>
        <v/>
      </c>
      <c r="J1537" t="str">
        <f>IF(FT!B1537&lt;&gt;"",FT!E1537,"")</f>
        <v/>
      </c>
      <c r="K1537" t="str">
        <f>IF(FT!B1537&lt;&gt;"",IF(FT!C1537&lt;&gt;"",FT!C1537,F1537/$M$3*$M$4),"")</f>
        <v/>
      </c>
      <c r="Y1537" s="75" t="str">
        <f t="shared" si="92"/>
        <v/>
      </c>
    </row>
    <row r="1538" spans="6:25">
      <c r="F1538">
        <f t="shared" si="93"/>
        <v>1536</v>
      </c>
      <c r="G1538" s="50" t="str">
        <f>IF(FT!A1538&lt;&gt;"",FT!A1538*10,"")</f>
        <v/>
      </c>
      <c r="H1538" s="50" t="str">
        <f>IF(FT!B1538&lt;&gt;"",FT!B1538*100,"")</f>
        <v/>
      </c>
      <c r="I1538" s="50" t="str">
        <f t="shared" si="91"/>
        <v/>
      </c>
      <c r="J1538" t="str">
        <f>IF(FT!B1538&lt;&gt;"",FT!E1538,"")</f>
        <v/>
      </c>
      <c r="K1538" t="str">
        <f>IF(FT!B1538&lt;&gt;"",IF(FT!C1538&lt;&gt;"",FT!C1538,F1538/$M$3*$M$4),"")</f>
        <v/>
      </c>
      <c r="Y1538" s="75" t="str">
        <f t="shared" si="92"/>
        <v/>
      </c>
    </row>
    <row r="1539" spans="6:25">
      <c r="F1539">
        <f t="shared" si="93"/>
        <v>1537</v>
      </c>
      <c r="G1539" s="50" t="str">
        <f>IF(FT!A1539&lt;&gt;"",FT!A1539*10,"")</f>
        <v/>
      </c>
      <c r="H1539" s="50" t="str">
        <f>IF(FT!B1539&lt;&gt;"",FT!B1539*100,"")</f>
        <v/>
      </c>
      <c r="I1539" s="50" t="str">
        <f t="shared" ref="I1539:I1602" si="94">(IF(G1539&lt;&gt;"",1,""))</f>
        <v/>
      </c>
      <c r="J1539" t="str">
        <f>IF(FT!B1539&lt;&gt;"",FT!E1539,"")</f>
        <v/>
      </c>
      <c r="K1539" t="str">
        <f>IF(FT!B1539&lt;&gt;"",IF(FT!C1539&lt;&gt;"",FT!C1539,F1539/$M$3*$M$4),"")</f>
        <v/>
      </c>
      <c r="Y1539" s="75" t="str">
        <f t="shared" ref="Y1539:Y1602" si="95">IF(I1539=1,H1539/G1539,"")</f>
        <v/>
      </c>
    </row>
    <row r="1540" spans="6:25">
      <c r="F1540">
        <f t="shared" ref="F1540:F1603" si="96">F1539+1</f>
        <v>1538</v>
      </c>
      <c r="G1540" s="50" t="str">
        <f>IF(FT!A1540&lt;&gt;"",FT!A1540*10,"")</f>
        <v/>
      </c>
      <c r="H1540" s="50" t="str">
        <f>IF(FT!B1540&lt;&gt;"",FT!B1540*100,"")</f>
        <v/>
      </c>
      <c r="I1540" s="50" t="str">
        <f t="shared" si="94"/>
        <v/>
      </c>
      <c r="J1540" t="str">
        <f>IF(FT!B1540&lt;&gt;"",FT!E1540,"")</f>
        <v/>
      </c>
      <c r="K1540" t="str">
        <f>IF(FT!B1540&lt;&gt;"",IF(FT!C1540&lt;&gt;"",FT!C1540,F1540/$M$3*$M$4),"")</f>
        <v/>
      </c>
      <c r="Y1540" s="75" t="str">
        <f t="shared" si="95"/>
        <v/>
      </c>
    </row>
    <row r="1541" spans="6:25">
      <c r="F1541">
        <f t="shared" si="96"/>
        <v>1539</v>
      </c>
      <c r="G1541" s="50" t="str">
        <f>IF(FT!A1541&lt;&gt;"",FT!A1541*10,"")</f>
        <v/>
      </c>
      <c r="H1541" s="50" t="str">
        <f>IF(FT!B1541&lt;&gt;"",FT!B1541*100,"")</f>
        <v/>
      </c>
      <c r="I1541" s="50" t="str">
        <f t="shared" si="94"/>
        <v/>
      </c>
      <c r="J1541" t="str">
        <f>IF(FT!B1541&lt;&gt;"",FT!E1541,"")</f>
        <v/>
      </c>
      <c r="K1541" t="str">
        <f>IF(FT!B1541&lt;&gt;"",IF(FT!C1541&lt;&gt;"",FT!C1541,F1541/$M$3*$M$4),"")</f>
        <v/>
      </c>
      <c r="Y1541" s="75" t="str">
        <f t="shared" si="95"/>
        <v/>
      </c>
    </row>
    <row r="1542" spans="6:25">
      <c r="F1542">
        <f t="shared" si="96"/>
        <v>1540</v>
      </c>
      <c r="G1542" s="50" t="str">
        <f>IF(FT!A1542&lt;&gt;"",FT!A1542*10,"")</f>
        <v/>
      </c>
      <c r="H1542" s="50" t="str">
        <f>IF(FT!B1542&lt;&gt;"",FT!B1542*100,"")</f>
        <v/>
      </c>
      <c r="I1542" s="50" t="str">
        <f t="shared" si="94"/>
        <v/>
      </c>
      <c r="J1542" t="str">
        <f>IF(FT!B1542&lt;&gt;"",FT!E1542,"")</f>
        <v/>
      </c>
      <c r="K1542" t="str">
        <f>IF(FT!B1542&lt;&gt;"",IF(FT!C1542&lt;&gt;"",FT!C1542,F1542/$M$3*$M$4),"")</f>
        <v/>
      </c>
      <c r="Y1542" s="75" t="str">
        <f t="shared" si="95"/>
        <v/>
      </c>
    </row>
    <row r="1543" spans="6:25">
      <c r="F1543">
        <f t="shared" si="96"/>
        <v>1541</v>
      </c>
      <c r="G1543" s="50" t="str">
        <f>IF(FT!A1543&lt;&gt;"",FT!A1543*10,"")</f>
        <v/>
      </c>
      <c r="H1543" s="50" t="str">
        <f>IF(FT!B1543&lt;&gt;"",FT!B1543*100,"")</f>
        <v/>
      </c>
      <c r="I1543" s="50" t="str">
        <f t="shared" si="94"/>
        <v/>
      </c>
      <c r="J1543" t="str">
        <f>IF(FT!B1543&lt;&gt;"",FT!E1543,"")</f>
        <v/>
      </c>
      <c r="K1543" t="str">
        <f>IF(FT!B1543&lt;&gt;"",IF(FT!C1543&lt;&gt;"",FT!C1543,F1543/$M$3*$M$4),"")</f>
        <v/>
      </c>
      <c r="Y1543" s="75" t="str">
        <f t="shared" si="95"/>
        <v/>
      </c>
    </row>
    <row r="1544" spans="6:25">
      <c r="F1544">
        <f t="shared" si="96"/>
        <v>1542</v>
      </c>
      <c r="G1544" s="50" t="str">
        <f>IF(FT!A1544&lt;&gt;"",FT!A1544*10,"")</f>
        <v/>
      </c>
      <c r="H1544" s="50" t="str">
        <f>IF(FT!B1544&lt;&gt;"",FT!B1544*100,"")</f>
        <v/>
      </c>
      <c r="I1544" s="50" t="str">
        <f t="shared" si="94"/>
        <v/>
      </c>
      <c r="J1544" t="str">
        <f>IF(FT!B1544&lt;&gt;"",FT!E1544,"")</f>
        <v/>
      </c>
      <c r="K1544" t="str">
        <f>IF(FT!B1544&lt;&gt;"",IF(FT!C1544&lt;&gt;"",FT!C1544,F1544/$M$3*$M$4),"")</f>
        <v/>
      </c>
      <c r="Y1544" s="75" t="str">
        <f t="shared" si="95"/>
        <v/>
      </c>
    </row>
    <row r="1545" spans="6:25">
      <c r="F1545">
        <f t="shared" si="96"/>
        <v>1543</v>
      </c>
      <c r="G1545" s="50" t="str">
        <f>IF(FT!A1545&lt;&gt;"",FT!A1545*10,"")</f>
        <v/>
      </c>
      <c r="H1545" s="50" t="str">
        <f>IF(FT!B1545&lt;&gt;"",FT!B1545*100,"")</f>
        <v/>
      </c>
      <c r="I1545" s="50" t="str">
        <f t="shared" si="94"/>
        <v/>
      </c>
      <c r="J1545" t="str">
        <f>IF(FT!B1545&lt;&gt;"",FT!E1545,"")</f>
        <v/>
      </c>
      <c r="K1545" t="str">
        <f>IF(FT!B1545&lt;&gt;"",IF(FT!C1545&lt;&gt;"",FT!C1545,F1545/$M$3*$M$4),"")</f>
        <v/>
      </c>
      <c r="Y1545" s="75" t="str">
        <f t="shared" si="95"/>
        <v/>
      </c>
    </row>
    <row r="1546" spans="6:25">
      <c r="F1546">
        <f t="shared" si="96"/>
        <v>1544</v>
      </c>
      <c r="G1546" s="50" t="str">
        <f>IF(FT!A1546&lt;&gt;"",FT!A1546*10,"")</f>
        <v/>
      </c>
      <c r="H1546" s="50" t="str">
        <f>IF(FT!B1546&lt;&gt;"",FT!B1546*100,"")</f>
        <v/>
      </c>
      <c r="I1546" s="50" t="str">
        <f t="shared" si="94"/>
        <v/>
      </c>
      <c r="J1546" t="str">
        <f>IF(FT!B1546&lt;&gt;"",FT!E1546,"")</f>
        <v/>
      </c>
      <c r="K1546" t="str">
        <f>IF(FT!B1546&lt;&gt;"",IF(FT!C1546&lt;&gt;"",FT!C1546,F1546/$M$3*$M$4),"")</f>
        <v/>
      </c>
      <c r="Y1546" s="75" t="str">
        <f t="shared" si="95"/>
        <v/>
      </c>
    </row>
    <row r="1547" spans="6:25">
      <c r="F1547">
        <f t="shared" si="96"/>
        <v>1545</v>
      </c>
      <c r="G1547" s="50" t="str">
        <f>IF(FT!A1547&lt;&gt;"",FT!A1547*10,"")</f>
        <v/>
      </c>
      <c r="H1547" s="50" t="str">
        <f>IF(FT!B1547&lt;&gt;"",FT!B1547*100,"")</f>
        <v/>
      </c>
      <c r="I1547" s="50" t="str">
        <f t="shared" si="94"/>
        <v/>
      </c>
      <c r="J1547" t="str">
        <f>IF(FT!B1547&lt;&gt;"",FT!E1547,"")</f>
        <v/>
      </c>
      <c r="K1547" t="str">
        <f>IF(FT!B1547&lt;&gt;"",IF(FT!C1547&lt;&gt;"",FT!C1547,F1547/$M$3*$M$4),"")</f>
        <v/>
      </c>
      <c r="Y1547" s="75" t="str">
        <f t="shared" si="95"/>
        <v/>
      </c>
    </row>
    <row r="1548" spans="6:25">
      <c r="F1548">
        <f t="shared" si="96"/>
        <v>1546</v>
      </c>
      <c r="G1548" s="50" t="str">
        <f>IF(FT!A1548&lt;&gt;"",FT!A1548*10,"")</f>
        <v/>
      </c>
      <c r="H1548" s="50" t="str">
        <f>IF(FT!B1548&lt;&gt;"",FT!B1548*100,"")</f>
        <v/>
      </c>
      <c r="I1548" s="50" t="str">
        <f t="shared" si="94"/>
        <v/>
      </c>
      <c r="J1548" t="str">
        <f>IF(FT!B1548&lt;&gt;"",FT!E1548,"")</f>
        <v/>
      </c>
      <c r="K1548" t="str">
        <f>IF(FT!B1548&lt;&gt;"",IF(FT!C1548&lt;&gt;"",FT!C1548,F1548/$M$3*$M$4),"")</f>
        <v/>
      </c>
      <c r="Y1548" s="75" t="str">
        <f t="shared" si="95"/>
        <v/>
      </c>
    </row>
    <row r="1549" spans="6:25">
      <c r="F1549">
        <f t="shared" si="96"/>
        <v>1547</v>
      </c>
      <c r="G1549" s="50" t="str">
        <f>IF(FT!A1549&lt;&gt;"",FT!A1549*10,"")</f>
        <v/>
      </c>
      <c r="H1549" s="50" t="str">
        <f>IF(FT!B1549&lt;&gt;"",FT!B1549*100,"")</f>
        <v/>
      </c>
      <c r="I1549" s="50" t="str">
        <f t="shared" si="94"/>
        <v/>
      </c>
      <c r="J1549" t="str">
        <f>IF(FT!B1549&lt;&gt;"",FT!E1549,"")</f>
        <v/>
      </c>
      <c r="K1549" t="str">
        <f>IF(FT!B1549&lt;&gt;"",IF(FT!C1549&lt;&gt;"",FT!C1549,F1549/$M$3*$M$4),"")</f>
        <v/>
      </c>
      <c r="Y1549" s="75" t="str">
        <f t="shared" si="95"/>
        <v/>
      </c>
    </row>
    <row r="1550" spans="6:25">
      <c r="F1550">
        <f t="shared" si="96"/>
        <v>1548</v>
      </c>
      <c r="G1550" s="50" t="str">
        <f>IF(FT!A1550&lt;&gt;"",FT!A1550*10,"")</f>
        <v/>
      </c>
      <c r="H1550" s="50" t="str">
        <f>IF(FT!B1550&lt;&gt;"",FT!B1550*100,"")</f>
        <v/>
      </c>
      <c r="I1550" s="50" t="str">
        <f t="shared" si="94"/>
        <v/>
      </c>
      <c r="J1550" t="str">
        <f>IF(FT!B1550&lt;&gt;"",FT!E1550,"")</f>
        <v/>
      </c>
      <c r="K1550" t="str">
        <f>IF(FT!B1550&lt;&gt;"",IF(FT!C1550&lt;&gt;"",FT!C1550,F1550/$M$3*$M$4),"")</f>
        <v/>
      </c>
      <c r="Y1550" s="75" t="str">
        <f t="shared" si="95"/>
        <v/>
      </c>
    </row>
    <row r="1551" spans="6:25">
      <c r="F1551">
        <f t="shared" si="96"/>
        <v>1549</v>
      </c>
      <c r="G1551" s="50" t="str">
        <f>IF(FT!A1551&lt;&gt;"",FT!A1551*10,"")</f>
        <v/>
      </c>
      <c r="H1551" s="50" t="str">
        <f>IF(FT!B1551&lt;&gt;"",FT!B1551*100,"")</f>
        <v/>
      </c>
      <c r="I1551" s="50" t="str">
        <f t="shared" si="94"/>
        <v/>
      </c>
      <c r="J1551" t="str">
        <f>IF(FT!B1551&lt;&gt;"",FT!E1551,"")</f>
        <v/>
      </c>
      <c r="K1551" t="str">
        <f>IF(FT!B1551&lt;&gt;"",IF(FT!C1551&lt;&gt;"",FT!C1551,F1551/$M$3*$M$4),"")</f>
        <v/>
      </c>
      <c r="Y1551" s="75" t="str">
        <f t="shared" si="95"/>
        <v/>
      </c>
    </row>
    <row r="1552" spans="6:25">
      <c r="F1552">
        <f t="shared" si="96"/>
        <v>1550</v>
      </c>
      <c r="G1552" s="50" t="str">
        <f>IF(FT!A1552&lt;&gt;"",FT!A1552*10,"")</f>
        <v/>
      </c>
      <c r="H1552" s="50" t="str">
        <f>IF(FT!B1552&lt;&gt;"",FT!B1552*100,"")</f>
        <v/>
      </c>
      <c r="I1552" s="50" t="str">
        <f t="shared" si="94"/>
        <v/>
      </c>
      <c r="J1552" t="str">
        <f>IF(FT!B1552&lt;&gt;"",FT!E1552,"")</f>
        <v/>
      </c>
      <c r="K1552" t="str">
        <f>IF(FT!B1552&lt;&gt;"",IF(FT!C1552&lt;&gt;"",FT!C1552,F1552/$M$3*$M$4),"")</f>
        <v/>
      </c>
      <c r="Y1552" s="75" t="str">
        <f t="shared" si="95"/>
        <v/>
      </c>
    </row>
    <row r="1553" spans="6:25">
      <c r="F1553">
        <f t="shared" si="96"/>
        <v>1551</v>
      </c>
      <c r="G1553" s="50" t="str">
        <f>IF(FT!A1553&lt;&gt;"",FT!A1553*10,"")</f>
        <v/>
      </c>
      <c r="H1553" s="50" t="str">
        <f>IF(FT!B1553&lt;&gt;"",FT!B1553*100,"")</f>
        <v/>
      </c>
      <c r="I1553" s="50" t="str">
        <f t="shared" si="94"/>
        <v/>
      </c>
      <c r="J1553" t="str">
        <f>IF(FT!B1553&lt;&gt;"",FT!E1553,"")</f>
        <v/>
      </c>
      <c r="K1553" t="str">
        <f>IF(FT!B1553&lt;&gt;"",IF(FT!C1553&lt;&gt;"",FT!C1553,F1553/$M$3*$M$4),"")</f>
        <v/>
      </c>
      <c r="Y1553" s="75" t="str">
        <f t="shared" si="95"/>
        <v/>
      </c>
    </row>
    <row r="1554" spans="6:25">
      <c r="F1554">
        <f t="shared" si="96"/>
        <v>1552</v>
      </c>
      <c r="G1554" s="50" t="str">
        <f>IF(FT!A1554&lt;&gt;"",FT!A1554*10,"")</f>
        <v/>
      </c>
      <c r="H1554" s="50" t="str">
        <f>IF(FT!B1554&lt;&gt;"",FT!B1554*100,"")</f>
        <v/>
      </c>
      <c r="I1554" s="50" t="str">
        <f t="shared" si="94"/>
        <v/>
      </c>
      <c r="J1554" t="str">
        <f>IF(FT!B1554&lt;&gt;"",FT!E1554,"")</f>
        <v/>
      </c>
      <c r="K1554" t="str">
        <f>IF(FT!B1554&lt;&gt;"",IF(FT!C1554&lt;&gt;"",FT!C1554,F1554/$M$3*$M$4),"")</f>
        <v/>
      </c>
      <c r="Y1554" s="75" t="str">
        <f t="shared" si="95"/>
        <v/>
      </c>
    </row>
    <row r="1555" spans="6:25">
      <c r="F1555">
        <f t="shared" si="96"/>
        <v>1553</v>
      </c>
      <c r="G1555" s="50" t="str">
        <f>IF(FT!A1555&lt;&gt;"",FT!A1555*10,"")</f>
        <v/>
      </c>
      <c r="H1555" s="50" t="str">
        <f>IF(FT!B1555&lt;&gt;"",FT!B1555*100,"")</f>
        <v/>
      </c>
      <c r="I1555" s="50" t="str">
        <f t="shared" si="94"/>
        <v/>
      </c>
      <c r="J1555" t="str">
        <f>IF(FT!B1555&lt;&gt;"",FT!E1555,"")</f>
        <v/>
      </c>
      <c r="K1555" t="str">
        <f>IF(FT!B1555&lt;&gt;"",IF(FT!C1555&lt;&gt;"",FT!C1555,F1555/$M$3*$M$4),"")</f>
        <v/>
      </c>
      <c r="Y1555" s="75" t="str">
        <f t="shared" si="95"/>
        <v/>
      </c>
    </row>
    <row r="1556" spans="6:25">
      <c r="F1556">
        <f t="shared" si="96"/>
        <v>1554</v>
      </c>
      <c r="G1556" s="50" t="str">
        <f>IF(FT!A1556&lt;&gt;"",FT!A1556*10,"")</f>
        <v/>
      </c>
      <c r="H1556" s="50" t="str">
        <f>IF(FT!B1556&lt;&gt;"",FT!B1556*100,"")</f>
        <v/>
      </c>
      <c r="I1556" s="50" t="str">
        <f t="shared" si="94"/>
        <v/>
      </c>
      <c r="J1556" t="str">
        <f>IF(FT!B1556&lt;&gt;"",FT!E1556,"")</f>
        <v/>
      </c>
      <c r="K1556" t="str">
        <f>IF(FT!B1556&lt;&gt;"",IF(FT!C1556&lt;&gt;"",FT!C1556,F1556/$M$3*$M$4),"")</f>
        <v/>
      </c>
      <c r="Y1556" s="75" t="str">
        <f t="shared" si="95"/>
        <v/>
      </c>
    </row>
    <row r="1557" spans="6:25">
      <c r="F1557">
        <f t="shared" si="96"/>
        <v>1555</v>
      </c>
      <c r="G1557" s="50" t="str">
        <f>IF(FT!A1557&lt;&gt;"",FT!A1557*10,"")</f>
        <v/>
      </c>
      <c r="H1557" s="50" t="str">
        <f>IF(FT!B1557&lt;&gt;"",FT!B1557*100,"")</f>
        <v/>
      </c>
      <c r="I1557" s="50" t="str">
        <f t="shared" si="94"/>
        <v/>
      </c>
      <c r="J1557" t="str">
        <f>IF(FT!B1557&lt;&gt;"",FT!E1557,"")</f>
        <v/>
      </c>
      <c r="K1557" t="str">
        <f>IF(FT!B1557&lt;&gt;"",IF(FT!C1557&lt;&gt;"",FT!C1557,F1557/$M$3*$M$4),"")</f>
        <v/>
      </c>
      <c r="Y1557" s="75" t="str">
        <f t="shared" si="95"/>
        <v/>
      </c>
    </row>
    <row r="1558" spans="6:25">
      <c r="F1558">
        <f t="shared" si="96"/>
        <v>1556</v>
      </c>
      <c r="G1558" s="50" t="str">
        <f>IF(FT!A1558&lt;&gt;"",FT!A1558*10,"")</f>
        <v/>
      </c>
      <c r="H1558" s="50" t="str">
        <f>IF(FT!B1558&lt;&gt;"",FT!B1558*100,"")</f>
        <v/>
      </c>
      <c r="I1558" s="50" t="str">
        <f t="shared" si="94"/>
        <v/>
      </c>
      <c r="J1558" t="str">
        <f>IF(FT!B1558&lt;&gt;"",FT!E1558,"")</f>
        <v/>
      </c>
      <c r="K1558" t="str">
        <f>IF(FT!B1558&lt;&gt;"",IF(FT!C1558&lt;&gt;"",FT!C1558,F1558/$M$3*$M$4),"")</f>
        <v/>
      </c>
      <c r="Y1558" s="75" t="str">
        <f t="shared" si="95"/>
        <v/>
      </c>
    </row>
    <row r="1559" spans="6:25">
      <c r="F1559">
        <f t="shared" si="96"/>
        <v>1557</v>
      </c>
      <c r="G1559" s="50" t="str">
        <f>IF(FT!A1559&lt;&gt;"",FT!A1559*10,"")</f>
        <v/>
      </c>
      <c r="H1559" s="50" t="str">
        <f>IF(FT!B1559&lt;&gt;"",FT!B1559*100,"")</f>
        <v/>
      </c>
      <c r="I1559" s="50" t="str">
        <f t="shared" si="94"/>
        <v/>
      </c>
      <c r="J1559" t="str">
        <f>IF(FT!B1559&lt;&gt;"",FT!E1559,"")</f>
        <v/>
      </c>
      <c r="K1559" t="str">
        <f>IF(FT!B1559&lt;&gt;"",IF(FT!C1559&lt;&gt;"",FT!C1559,F1559/$M$3*$M$4),"")</f>
        <v/>
      </c>
      <c r="Y1559" s="75" t="str">
        <f t="shared" si="95"/>
        <v/>
      </c>
    </row>
    <row r="1560" spans="6:25">
      <c r="F1560">
        <f t="shared" si="96"/>
        <v>1558</v>
      </c>
      <c r="G1560" s="50" t="str">
        <f>IF(FT!A1560&lt;&gt;"",FT!A1560*10,"")</f>
        <v/>
      </c>
      <c r="H1560" s="50" t="str">
        <f>IF(FT!B1560&lt;&gt;"",FT!B1560*100,"")</f>
        <v/>
      </c>
      <c r="I1560" s="50" t="str">
        <f t="shared" si="94"/>
        <v/>
      </c>
      <c r="J1560" t="str">
        <f>IF(FT!B1560&lt;&gt;"",FT!E1560,"")</f>
        <v/>
      </c>
      <c r="K1560" t="str">
        <f>IF(FT!B1560&lt;&gt;"",IF(FT!C1560&lt;&gt;"",FT!C1560,F1560/$M$3*$M$4),"")</f>
        <v/>
      </c>
      <c r="Y1560" s="75" t="str">
        <f t="shared" si="95"/>
        <v/>
      </c>
    </row>
    <row r="1561" spans="6:25">
      <c r="F1561">
        <f t="shared" si="96"/>
        <v>1559</v>
      </c>
      <c r="G1561" s="50" t="str">
        <f>IF(FT!A1561&lt;&gt;"",FT!A1561*10,"")</f>
        <v/>
      </c>
      <c r="H1561" s="50" t="str">
        <f>IF(FT!B1561&lt;&gt;"",FT!B1561*100,"")</f>
        <v/>
      </c>
      <c r="I1561" s="50" t="str">
        <f t="shared" si="94"/>
        <v/>
      </c>
      <c r="J1561" t="str">
        <f>IF(FT!B1561&lt;&gt;"",FT!E1561,"")</f>
        <v/>
      </c>
      <c r="K1561" t="str">
        <f>IF(FT!B1561&lt;&gt;"",IF(FT!C1561&lt;&gt;"",FT!C1561,F1561/$M$3*$M$4),"")</f>
        <v/>
      </c>
      <c r="Y1561" s="75" t="str">
        <f t="shared" si="95"/>
        <v/>
      </c>
    </row>
    <row r="1562" spans="6:25">
      <c r="F1562">
        <f t="shared" si="96"/>
        <v>1560</v>
      </c>
      <c r="G1562" s="50" t="str">
        <f>IF(FT!A1562&lt;&gt;"",FT!A1562*10,"")</f>
        <v/>
      </c>
      <c r="H1562" s="50" t="str">
        <f>IF(FT!B1562&lt;&gt;"",FT!B1562*100,"")</f>
        <v/>
      </c>
      <c r="I1562" s="50" t="str">
        <f t="shared" si="94"/>
        <v/>
      </c>
      <c r="J1562" t="str">
        <f>IF(FT!B1562&lt;&gt;"",FT!E1562,"")</f>
        <v/>
      </c>
      <c r="K1562" t="str">
        <f>IF(FT!B1562&lt;&gt;"",IF(FT!C1562&lt;&gt;"",FT!C1562,F1562/$M$3*$M$4),"")</f>
        <v/>
      </c>
      <c r="Y1562" s="75" t="str">
        <f t="shared" si="95"/>
        <v/>
      </c>
    </row>
    <row r="1563" spans="6:25">
      <c r="F1563">
        <f t="shared" si="96"/>
        <v>1561</v>
      </c>
      <c r="G1563" s="50" t="str">
        <f>IF(FT!A1563&lt;&gt;"",FT!A1563*10,"")</f>
        <v/>
      </c>
      <c r="H1563" s="50" t="str">
        <f>IF(FT!B1563&lt;&gt;"",FT!B1563*100,"")</f>
        <v/>
      </c>
      <c r="I1563" s="50" t="str">
        <f t="shared" si="94"/>
        <v/>
      </c>
      <c r="J1563" t="str">
        <f>IF(FT!B1563&lt;&gt;"",FT!E1563,"")</f>
        <v/>
      </c>
      <c r="K1563" t="str">
        <f>IF(FT!B1563&lt;&gt;"",IF(FT!C1563&lt;&gt;"",FT!C1563,F1563/$M$3*$M$4),"")</f>
        <v/>
      </c>
      <c r="Y1563" s="75" t="str">
        <f t="shared" si="95"/>
        <v/>
      </c>
    </row>
    <row r="1564" spans="6:25">
      <c r="F1564">
        <f t="shared" si="96"/>
        <v>1562</v>
      </c>
      <c r="G1564" s="50" t="str">
        <f>IF(FT!A1564&lt;&gt;"",FT!A1564*10,"")</f>
        <v/>
      </c>
      <c r="H1564" s="50" t="str">
        <f>IF(FT!B1564&lt;&gt;"",FT!B1564*100,"")</f>
        <v/>
      </c>
      <c r="I1564" s="50" t="str">
        <f t="shared" si="94"/>
        <v/>
      </c>
      <c r="J1564" t="str">
        <f>IF(FT!B1564&lt;&gt;"",FT!E1564,"")</f>
        <v/>
      </c>
      <c r="K1564" t="str">
        <f>IF(FT!B1564&lt;&gt;"",IF(FT!C1564&lt;&gt;"",FT!C1564,F1564/$M$3*$M$4),"")</f>
        <v/>
      </c>
      <c r="Y1564" s="75" t="str">
        <f t="shared" si="95"/>
        <v/>
      </c>
    </row>
    <row r="1565" spans="6:25">
      <c r="F1565">
        <f t="shared" si="96"/>
        <v>1563</v>
      </c>
      <c r="G1565" s="50" t="str">
        <f>IF(FT!A1565&lt;&gt;"",FT!A1565*10,"")</f>
        <v/>
      </c>
      <c r="H1565" s="50" t="str">
        <f>IF(FT!B1565&lt;&gt;"",FT!B1565*100,"")</f>
        <v/>
      </c>
      <c r="I1565" s="50" t="str">
        <f t="shared" si="94"/>
        <v/>
      </c>
      <c r="J1565" t="str">
        <f>IF(FT!B1565&lt;&gt;"",FT!E1565,"")</f>
        <v/>
      </c>
      <c r="K1565" t="str">
        <f>IF(FT!B1565&lt;&gt;"",IF(FT!C1565&lt;&gt;"",FT!C1565,F1565/$M$3*$M$4),"")</f>
        <v/>
      </c>
      <c r="Y1565" s="75" t="str">
        <f t="shared" si="95"/>
        <v/>
      </c>
    </row>
    <row r="1566" spans="6:25">
      <c r="F1566">
        <f t="shared" si="96"/>
        <v>1564</v>
      </c>
      <c r="G1566" s="50" t="str">
        <f>IF(FT!A1566&lt;&gt;"",FT!A1566*10,"")</f>
        <v/>
      </c>
      <c r="H1566" s="50" t="str">
        <f>IF(FT!B1566&lt;&gt;"",FT!B1566*100,"")</f>
        <v/>
      </c>
      <c r="I1566" s="50" t="str">
        <f t="shared" si="94"/>
        <v/>
      </c>
      <c r="J1566" t="str">
        <f>IF(FT!B1566&lt;&gt;"",FT!E1566,"")</f>
        <v/>
      </c>
      <c r="K1566" t="str">
        <f>IF(FT!B1566&lt;&gt;"",IF(FT!C1566&lt;&gt;"",FT!C1566,F1566/$M$3*$M$4),"")</f>
        <v/>
      </c>
      <c r="Y1566" s="75" t="str">
        <f t="shared" si="95"/>
        <v/>
      </c>
    </row>
    <row r="1567" spans="6:25">
      <c r="F1567">
        <f t="shared" si="96"/>
        <v>1565</v>
      </c>
      <c r="G1567" s="50" t="str">
        <f>IF(FT!A1567&lt;&gt;"",FT!A1567*10,"")</f>
        <v/>
      </c>
      <c r="H1567" s="50" t="str">
        <f>IF(FT!B1567&lt;&gt;"",FT!B1567*100,"")</f>
        <v/>
      </c>
      <c r="I1567" s="50" t="str">
        <f t="shared" si="94"/>
        <v/>
      </c>
      <c r="J1567" t="str">
        <f>IF(FT!B1567&lt;&gt;"",FT!E1567,"")</f>
        <v/>
      </c>
      <c r="K1567" t="str">
        <f>IF(FT!B1567&lt;&gt;"",IF(FT!C1567&lt;&gt;"",FT!C1567,F1567/$M$3*$M$4),"")</f>
        <v/>
      </c>
      <c r="Y1567" s="75" t="str">
        <f t="shared" si="95"/>
        <v/>
      </c>
    </row>
    <row r="1568" spans="6:25">
      <c r="F1568">
        <f t="shared" si="96"/>
        <v>1566</v>
      </c>
      <c r="G1568" s="50" t="str">
        <f>IF(FT!A1568&lt;&gt;"",FT!A1568*10,"")</f>
        <v/>
      </c>
      <c r="H1568" s="50" t="str">
        <f>IF(FT!B1568&lt;&gt;"",FT!B1568*100,"")</f>
        <v/>
      </c>
      <c r="I1568" s="50" t="str">
        <f t="shared" si="94"/>
        <v/>
      </c>
      <c r="J1568" t="str">
        <f>IF(FT!B1568&lt;&gt;"",FT!E1568,"")</f>
        <v/>
      </c>
      <c r="K1568" t="str">
        <f>IF(FT!B1568&lt;&gt;"",IF(FT!C1568&lt;&gt;"",FT!C1568,F1568/$M$3*$M$4),"")</f>
        <v/>
      </c>
      <c r="Y1568" s="75" t="str">
        <f t="shared" si="95"/>
        <v/>
      </c>
    </row>
    <row r="1569" spans="6:25">
      <c r="F1569">
        <f t="shared" si="96"/>
        <v>1567</v>
      </c>
      <c r="G1569" s="50" t="str">
        <f>IF(FT!A1569&lt;&gt;"",FT!A1569*10,"")</f>
        <v/>
      </c>
      <c r="H1569" s="50" t="str">
        <f>IF(FT!B1569&lt;&gt;"",FT!B1569*100,"")</f>
        <v/>
      </c>
      <c r="I1569" s="50" t="str">
        <f t="shared" si="94"/>
        <v/>
      </c>
      <c r="J1569" t="str">
        <f>IF(FT!B1569&lt;&gt;"",FT!E1569,"")</f>
        <v/>
      </c>
      <c r="K1569" t="str">
        <f>IF(FT!B1569&lt;&gt;"",IF(FT!C1569&lt;&gt;"",FT!C1569,F1569/$M$3*$M$4),"")</f>
        <v/>
      </c>
      <c r="Y1569" s="75" t="str">
        <f t="shared" si="95"/>
        <v/>
      </c>
    </row>
    <row r="1570" spans="6:25">
      <c r="F1570">
        <f t="shared" si="96"/>
        <v>1568</v>
      </c>
      <c r="G1570" s="50" t="str">
        <f>IF(FT!A1570&lt;&gt;"",FT!A1570*10,"")</f>
        <v/>
      </c>
      <c r="H1570" s="50" t="str">
        <f>IF(FT!B1570&lt;&gt;"",FT!B1570*100,"")</f>
        <v/>
      </c>
      <c r="I1570" s="50" t="str">
        <f t="shared" si="94"/>
        <v/>
      </c>
      <c r="J1570" t="str">
        <f>IF(FT!B1570&lt;&gt;"",FT!E1570,"")</f>
        <v/>
      </c>
      <c r="K1570" t="str">
        <f>IF(FT!B1570&lt;&gt;"",IF(FT!C1570&lt;&gt;"",FT!C1570,F1570/$M$3*$M$4),"")</f>
        <v/>
      </c>
      <c r="Y1570" s="75" t="str">
        <f t="shared" si="95"/>
        <v/>
      </c>
    </row>
    <row r="1571" spans="6:25">
      <c r="F1571">
        <f t="shared" si="96"/>
        <v>1569</v>
      </c>
      <c r="G1571" s="50" t="str">
        <f>IF(FT!A1571&lt;&gt;"",FT!A1571*10,"")</f>
        <v/>
      </c>
      <c r="H1571" s="50" t="str">
        <f>IF(FT!B1571&lt;&gt;"",FT!B1571*100,"")</f>
        <v/>
      </c>
      <c r="I1571" s="50" t="str">
        <f t="shared" si="94"/>
        <v/>
      </c>
      <c r="J1571" t="str">
        <f>IF(FT!B1571&lt;&gt;"",FT!E1571,"")</f>
        <v/>
      </c>
      <c r="K1571" t="str">
        <f>IF(FT!B1571&lt;&gt;"",IF(FT!C1571&lt;&gt;"",FT!C1571,F1571/$M$3*$M$4),"")</f>
        <v/>
      </c>
      <c r="Y1571" s="75" t="str">
        <f t="shared" si="95"/>
        <v/>
      </c>
    </row>
    <row r="1572" spans="6:25">
      <c r="F1572">
        <f t="shared" si="96"/>
        <v>1570</v>
      </c>
      <c r="G1572" s="50" t="str">
        <f>IF(FT!A1572&lt;&gt;"",FT!A1572*10,"")</f>
        <v/>
      </c>
      <c r="H1572" s="50" t="str">
        <f>IF(FT!B1572&lt;&gt;"",FT!B1572*100,"")</f>
        <v/>
      </c>
      <c r="I1572" s="50" t="str">
        <f t="shared" si="94"/>
        <v/>
      </c>
      <c r="J1572" t="str">
        <f>IF(FT!B1572&lt;&gt;"",FT!E1572,"")</f>
        <v/>
      </c>
      <c r="K1572" t="str">
        <f>IF(FT!B1572&lt;&gt;"",IF(FT!C1572&lt;&gt;"",FT!C1572,F1572/$M$3*$M$4),"")</f>
        <v/>
      </c>
      <c r="Y1572" s="75" t="str">
        <f t="shared" si="95"/>
        <v/>
      </c>
    </row>
    <row r="1573" spans="6:25">
      <c r="F1573">
        <f t="shared" si="96"/>
        <v>1571</v>
      </c>
      <c r="G1573" s="50" t="str">
        <f>IF(FT!A1573&lt;&gt;"",FT!A1573*10,"")</f>
        <v/>
      </c>
      <c r="H1573" s="50" t="str">
        <f>IF(FT!B1573&lt;&gt;"",FT!B1573*100,"")</f>
        <v/>
      </c>
      <c r="I1573" s="50" t="str">
        <f t="shared" si="94"/>
        <v/>
      </c>
      <c r="J1573" t="str">
        <f>IF(FT!B1573&lt;&gt;"",FT!E1573,"")</f>
        <v/>
      </c>
      <c r="K1573" t="str">
        <f>IF(FT!B1573&lt;&gt;"",IF(FT!C1573&lt;&gt;"",FT!C1573,F1573/$M$3*$M$4),"")</f>
        <v/>
      </c>
      <c r="Y1573" s="75" t="str">
        <f t="shared" si="95"/>
        <v/>
      </c>
    </row>
    <row r="1574" spans="6:25">
      <c r="F1574">
        <f t="shared" si="96"/>
        <v>1572</v>
      </c>
      <c r="G1574" s="50" t="str">
        <f>IF(FT!A1574&lt;&gt;"",FT!A1574*10,"")</f>
        <v/>
      </c>
      <c r="H1574" s="50" t="str">
        <f>IF(FT!B1574&lt;&gt;"",FT!B1574*100,"")</f>
        <v/>
      </c>
      <c r="I1574" s="50" t="str">
        <f t="shared" si="94"/>
        <v/>
      </c>
      <c r="J1574" t="str">
        <f>IF(FT!B1574&lt;&gt;"",FT!E1574,"")</f>
        <v/>
      </c>
      <c r="K1574" t="str">
        <f>IF(FT!B1574&lt;&gt;"",IF(FT!C1574&lt;&gt;"",FT!C1574,F1574/$M$3*$M$4),"")</f>
        <v/>
      </c>
      <c r="Y1574" s="75" t="str">
        <f t="shared" si="95"/>
        <v/>
      </c>
    </row>
    <row r="1575" spans="6:25">
      <c r="F1575">
        <f t="shared" si="96"/>
        <v>1573</v>
      </c>
      <c r="G1575" s="50" t="str">
        <f>IF(FT!A1575&lt;&gt;"",FT!A1575*10,"")</f>
        <v/>
      </c>
      <c r="H1575" s="50" t="str">
        <f>IF(FT!B1575&lt;&gt;"",FT!B1575*100,"")</f>
        <v/>
      </c>
      <c r="I1575" s="50" t="str">
        <f t="shared" si="94"/>
        <v/>
      </c>
      <c r="J1575" t="str">
        <f>IF(FT!B1575&lt;&gt;"",FT!E1575,"")</f>
        <v/>
      </c>
      <c r="K1575" t="str">
        <f>IF(FT!B1575&lt;&gt;"",IF(FT!C1575&lt;&gt;"",FT!C1575,F1575/$M$3*$M$4),"")</f>
        <v/>
      </c>
      <c r="Y1575" s="75" t="str">
        <f t="shared" si="95"/>
        <v/>
      </c>
    </row>
    <row r="1576" spans="6:25">
      <c r="F1576">
        <f t="shared" si="96"/>
        <v>1574</v>
      </c>
      <c r="G1576" s="50" t="str">
        <f>IF(FT!A1576&lt;&gt;"",FT!A1576*10,"")</f>
        <v/>
      </c>
      <c r="H1576" s="50" t="str">
        <f>IF(FT!B1576&lt;&gt;"",FT!B1576*100,"")</f>
        <v/>
      </c>
      <c r="I1576" s="50" t="str">
        <f t="shared" si="94"/>
        <v/>
      </c>
      <c r="J1576" t="str">
        <f>IF(FT!B1576&lt;&gt;"",FT!E1576,"")</f>
        <v/>
      </c>
      <c r="K1576" t="str">
        <f>IF(FT!B1576&lt;&gt;"",IF(FT!C1576&lt;&gt;"",FT!C1576,F1576/$M$3*$M$4),"")</f>
        <v/>
      </c>
      <c r="Y1576" s="75" t="str">
        <f t="shared" si="95"/>
        <v/>
      </c>
    </row>
    <row r="1577" spans="6:25">
      <c r="F1577">
        <f t="shared" si="96"/>
        <v>1575</v>
      </c>
      <c r="G1577" s="50" t="str">
        <f>IF(FT!A1577&lt;&gt;"",FT!A1577*10,"")</f>
        <v/>
      </c>
      <c r="H1577" s="50" t="str">
        <f>IF(FT!B1577&lt;&gt;"",FT!B1577*100,"")</f>
        <v/>
      </c>
      <c r="I1577" s="50" t="str">
        <f t="shared" si="94"/>
        <v/>
      </c>
      <c r="J1577" t="str">
        <f>IF(FT!B1577&lt;&gt;"",FT!E1577,"")</f>
        <v/>
      </c>
      <c r="K1577" t="str">
        <f>IF(FT!B1577&lt;&gt;"",IF(FT!C1577&lt;&gt;"",FT!C1577,F1577/$M$3*$M$4),"")</f>
        <v/>
      </c>
      <c r="Y1577" s="75" t="str">
        <f t="shared" si="95"/>
        <v/>
      </c>
    </row>
    <row r="1578" spans="6:25">
      <c r="F1578">
        <f t="shared" si="96"/>
        <v>1576</v>
      </c>
      <c r="G1578" s="50" t="str">
        <f>IF(FT!A1578&lt;&gt;"",FT!A1578*10,"")</f>
        <v/>
      </c>
      <c r="H1578" s="50" t="str">
        <f>IF(FT!B1578&lt;&gt;"",FT!B1578*100,"")</f>
        <v/>
      </c>
      <c r="I1578" s="50" t="str">
        <f t="shared" si="94"/>
        <v/>
      </c>
      <c r="J1578" t="str">
        <f>IF(FT!B1578&lt;&gt;"",FT!E1578,"")</f>
        <v/>
      </c>
      <c r="K1578" t="str">
        <f>IF(FT!B1578&lt;&gt;"",IF(FT!C1578&lt;&gt;"",FT!C1578,F1578/$M$3*$M$4),"")</f>
        <v/>
      </c>
      <c r="Y1578" s="75" t="str">
        <f t="shared" si="95"/>
        <v/>
      </c>
    </row>
    <row r="1579" spans="6:25">
      <c r="F1579">
        <f t="shared" si="96"/>
        <v>1577</v>
      </c>
      <c r="G1579" s="50" t="str">
        <f>IF(FT!A1579&lt;&gt;"",FT!A1579*10,"")</f>
        <v/>
      </c>
      <c r="H1579" s="50" t="str">
        <f>IF(FT!B1579&lt;&gt;"",FT!B1579*100,"")</f>
        <v/>
      </c>
      <c r="I1579" s="50" t="str">
        <f t="shared" si="94"/>
        <v/>
      </c>
      <c r="J1579" t="str">
        <f>IF(FT!B1579&lt;&gt;"",FT!E1579,"")</f>
        <v/>
      </c>
      <c r="K1579" t="str">
        <f>IF(FT!B1579&lt;&gt;"",IF(FT!C1579&lt;&gt;"",FT!C1579,F1579/$M$3*$M$4),"")</f>
        <v/>
      </c>
      <c r="Y1579" s="75" t="str">
        <f t="shared" si="95"/>
        <v/>
      </c>
    </row>
    <row r="1580" spans="6:25">
      <c r="F1580">
        <f t="shared" si="96"/>
        <v>1578</v>
      </c>
      <c r="G1580" s="50" t="str">
        <f>IF(FT!A1580&lt;&gt;"",FT!A1580*10,"")</f>
        <v/>
      </c>
      <c r="H1580" s="50" t="str">
        <f>IF(FT!B1580&lt;&gt;"",FT!B1580*100,"")</f>
        <v/>
      </c>
      <c r="I1580" s="50" t="str">
        <f t="shared" si="94"/>
        <v/>
      </c>
      <c r="J1580" t="str">
        <f>IF(FT!B1580&lt;&gt;"",FT!E1580,"")</f>
        <v/>
      </c>
      <c r="K1580" t="str">
        <f>IF(FT!B1580&lt;&gt;"",IF(FT!C1580&lt;&gt;"",FT!C1580,F1580/$M$3*$M$4),"")</f>
        <v/>
      </c>
      <c r="Y1580" s="75" t="str">
        <f t="shared" si="95"/>
        <v/>
      </c>
    </row>
    <row r="1581" spans="6:25">
      <c r="F1581">
        <f t="shared" si="96"/>
        <v>1579</v>
      </c>
      <c r="G1581" s="50" t="str">
        <f>IF(FT!A1581&lt;&gt;"",FT!A1581*10,"")</f>
        <v/>
      </c>
      <c r="H1581" s="50" t="str">
        <f>IF(FT!B1581&lt;&gt;"",FT!B1581*100,"")</f>
        <v/>
      </c>
      <c r="I1581" s="50" t="str">
        <f t="shared" si="94"/>
        <v/>
      </c>
      <c r="J1581" t="str">
        <f>IF(FT!B1581&lt;&gt;"",FT!E1581,"")</f>
        <v/>
      </c>
      <c r="K1581" t="str">
        <f>IF(FT!B1581&lt;&gt;"",IF(FT!C1581&lt;&gt;"",FT!C1581,F1581/$M$3*$M$4),"")</f>
        <v/>
      </c>
      <c r="Y1581" s="75" t="str">
        <f t="shared" si="95"/>
        <v/>
      </c>
    </row>
    <row r="1582" spans="6:25">
      <c r="F1582">
        <f t="shared" si="96"/>
        <v>1580</v>
      </c>
      <c r="G1582" s="50" t="str">
        <f>IF(FT!A1582&lt;&gt;"",FT!A1582*10,"")</f>
        <v/>
      </c>
      <c r="H1582" s="50" t="str">
        <f>IF(FT!B1582&lt;&gt;"",FT!B1582*100,"")</f>
        <v/>
      </c>
      <c r="I1582" s="50" t="str">
        <f t="shared" si="94"/>
        <v/>
      </c>
      <c r="J1582" t="str">
        <f>IF(FT!B1582&lt;&gt;"",FT!E1582,"")</f>
        <v/>
      </c>
      <c r="K1582" t="str">
        <f>IF(FT!B1582&lt;&gt;"",IF(FT!C1582&lt;&gt;"",FT!C1582,F1582/$M$3*$M$4),"")</f>
        <v/>
      </c>
      <c r="Y1582" s="75" t="str">
        <f t="shared" si="95"/>
        <v/>
      </c>
    </row>
    <row r="1583" spans="6:25">
      <c r="F1583">
        <f t="shared" si="96"/>
        <v>1581</v>
      </c>
      <c r="G1583" s="50" t="str">
        <f>IF(FT!A1583&lt;&gt;"",FT!A1583*10,"")</f>
        <v/>
      </c>
      <c r="H1583" s="50" t="str">
        <f>IF(FT!B1583&lt;&gt;"",FT!B1583*100,"")</f>
        <v/>
      </c>
      <c r="I1583" s="50" t="str">
        <f t="shared" si="94"/>
        <v/>
      </c>
      <c r="J1583" t="str">
        <f>IF(FT!B1583&lt;&gt;"",FT!E1583,"")</f>
        <v/>
      </c>
      <c r="K1583" t="str">
        <f>IF(FT!B1583&lt;&gt;"",IF(FT!C1583&lt;&gt;"",FT!C1583,F1583/$M$3*$M$4),"")</f>
        <v/>
      </c>
      <c r="Y1583" s="75" t="str">
        <f t="shared" si="95"/>
        <v/>
      </c>
    </row>
    <row r="1584" spans="6:25">
      <c r="F1584">
        <f t="shared" si="96"/>
        <v>1582</v>
      </c>
      <c r="G1584" s="50" t="str">
        <f>IF(FT!A1584&lt;&gt;"",FT!A1584*10,"")</f>
        <v/>
      </c>
      <c r="H1584" s="50" t="str">
        <f>IF(FT!B1584&lt;&gt;"",FT!B1584*100,"")</f>
        <v/>
      </c>
      <c r="I1584" s="50" t="str">
        <f t="shared" si="94"/>
        <v/>
      </c>
      <c r="J1584" t="str">
        <f>IF(FT!B1584&lt;&gt;"",FT!E1584,"")</f>
        <v/>
      </c>
      <c r="K1584" t="str">
        <f>IF(FT!B1584&lt;&gt;"",IF(FT!C1584&lt;&gt;"",FT!C1584,F1584/$M$3*$M$4),"")</f>
        <v/>
      </c>
      <c r="Y1584" s="75" t="str">
        <f t="shared" si="95"/>
        <v/>
      </c>
    </row>
    <row r="1585" spans="6:25">
      <c r="F1585">
        <f t="shared" si="96"/>
        <v>1583</v>
      </c>
      <c r="G1585" s="50" t="str">
        <f>IF(FT!A1585&lt;&gt;"",FT!A1585*10,"")</f>
        <v/>
      </c>
      <c r="H1585" s="50" t="str">
        <f>IF(FT!B1585&lt;&gt;"",FT!B1585*100,"")</f>
        <v/>
      </c>
      <c r="I1585" s="50" t="str">
        <f t="shared" si="94"/>
        <v/>
      </c>
      <c r="J1585" t="str">
        <f>IF(FT!B1585&lt;&gt;"",FT!E1585,"")</f>
        <v/>
      </c>
      <c r="K1585" t="str">
        <f>IF(FT!B1585&lt;&gt;"",IF(FT!C1585&lt;&gt;"",FT!C1585,F1585/$M$3*$M$4),"")</f>
        <v/>
      </c>
      <c r="Y1585" s="75" t="str">
        <f t="shared" si="95"/>
        <v/>
      </c>
    </row>
    <row r="1586" spans="6:25">
      <c r="F1586">
        <f t="shared" si="96"/>
        <v>1584</v>
      </c>
      <c r="G1586" s="50" t="str">
        <f>IF(FT!A1586&lt;&gt;"",FT!A1586*10,"")</f>
        <v/>
      </c>
      <c r="H1586" s="50" t="str">
        <f>IF(FT!B1586&lt;&gt;"",FT!B1586*100,"")</f>
        <v/>
      </c>
      <c r="I1586" s="50" t="str">
        <f t="shared" si="94"/>
        <v/>
      </c>
      <c r="J1586" t="str">
        <f>IF(FT!B1586&lt;&gt;"",FT!E1586,"")</f>
        <v/>
      </c>
      <c r="K1586" t="str">
        <f>IF(FT!B1586&lt;&gt;"",IF(FT!C1586&lt;&gt;"",FT!C1586,F1586/$M$3*$M$4),"")</f>
        <v/>
      </c>
      <c r="Y1586" s="75" t="str">
        <f t="shared" si="95"/>
        <v/>
      </c>
    </row>
    <row r="1587" spans="6:25">
      <c r="F1587">
        <f t="shared" si="96"/>
        <v>1585</v>
      </c>
      <c r="G1587" s="50" t="str">
        <f>IF(FT!A1587&lt;&gt;"",FT!A1587*10,"")</f>
        <v/>
      </c>
      <c r="H1587" s="50" t="str">
        <f>IF(FT!B1587&lt;&gt;"",FT!B1587*100,"")</f>
        <v/>
      </c>
      <c r="I1587" s="50" t="str">
        <f t="shared" si="94"/>
        <v/>
      </c>
      <c r="J1587" t="str">
        <f>IF(FT!B1587&lt;&gt;"",FT!E1587,"")</f>
        <v/>
      </c>
      <c r="K1587" t="str">
        <f>IF(FT!B1587&lt;&gt;"",IF(FT!C1587&lt;&gt;"",FT!C1587,F1587/$M$3*$M$4),"")</f>
        <v/>
      </c>
      <c r="Y1587" s="75" t="str">
        <f t="shared" si="95"/>
        <v/>
      </c>
    </row>
    <row r="1588" spans="6:25">
      <c r="F1588">
        <f t="shared" si="96"/>
        <v>1586</v>
      </c>
      <c r="G1588" s="50" t="str">
        <f>IF(FT!A1588&lt;&gt;"",FT!A1588*10,"")</f>
        <v/>
      </c>
      <c r="H1588" s="50" t="str">
        <f>IF(FT!B1588&lt;&gt;"",FT!B1588*100,"")</f>
        <v/>
      </c>
      <c r="I1588" s="50" t="str">
        <f t="shared" si="94"/>
        <v/>
      </c>
      <c r="J1588" t="str">
        <f>IF(FT!B1588&lt;&gt;"",FT!E1588,"")</f>
        <v/>
      </c>
      <c r="K1588" t="str">
        <f>IF(FT!B1588&lt;&gt;"",IF(FT!C1588&lt;&gt;"",FT!C1588,F1588/$M$3*$M$4),"")</f>
        <v/>
      </c>
      <c r="Y1588" s="75" t="str">
        <f t="shared" si="95"/>
        <v/>
      </c>
    </row>
    <row r="1589" spans="6:25">
      <c r="F1589">
        <f t="shared" si="96"/>
        <v>1587</v>
      </c>
      <c r="G1589" s="50" t="str">
        <f>IF(FT!A1589&lt;&gt;"",FT!A1589*10,"")</f>
        <v/>
      </c>
      <c r="H1589" s="50" t="str">
        <f>IF(FT!B1589&lt;&gt;"",FT!B1589*100,"")</f>
        <v/>
      </c>
      <c r="I1589" s="50" t="str">
        <f t="shared" si="94"/>
        <v/>
      </c>
      <c r="J1589" t="str">
        <f>IF(FT!B1589&lt;&gt;"",FT!E1589,"")</f>
        <v/>
      </c>
      <c r="K1589" t="str">
        <f>IF(FT!B1589&lt;&gt;"",IF(FT!C1589&lt;&gt;"",FT!C1589,F1589/$M$3*$M$4),"")</f>
        <v/>
      </c>
      <c r="Y1589" s="75" t="str">
        <f t="shared" si="95"/>
        <v/>
      </c>
    </row>
    <row r="1590" spans="6:25">
      <c r="F1590">
        <f t="shared" si="96"/>
        <v>1588</v>
      </c>
      <c r="G1590" s="50" t="str">
        <f>IF(FT!A1590&lt;&gt;"",FT!A1590*10,"")</f>
        <v/>
      </c>
      <c r="H1590" s="50" t="str">
        <f>IF(FT!B1590&lt;&gt;"",FT!B1590*100,"")</f>
        <v/>
      </c>
      <c r="I1590" s="50" t="str">
        <f t="shared" si="94"/>
        <v/>
      </c>
      <c r="J1590" t="str">
        <f>IF(FT!B1590&lt;&gt;"",FT!E1590,"")</f>
        <v/>
      </c>
      <c r="K1590" t="str">
        <f>IF(FT!B1590&lt;&gt;"",IF(FT!C1590&lt;&gt;"",FT!C1590,F1590/$M$3*$M$4),"")</f>
        <v/>
      </c>
      <c r="Y1590" s="75" t="str">
        <f t="shared" si="95"/>
        <v/>
      </c>
    </row>
    <row r="1591" spans="6:25">
      <c r="F1591">
        <f t="shared" si="96"/>
        <v>1589</v>
      </c>
      <c r="G1591" s="50" t="str">
        <f>IF(FT!A1591&lt;&gt;"",FT!A1591*10,"")</f>
        <v/>
      </c>
      <c r="H1591" s="50" t="str">
        <f>IF(FT!B1591&lt;&gt;"",FT!B1591*100,"")</f>
        <v/>
      </c>
      <c r="I1591" s="50" t="str">
        <f t="shared" si="94"/>
        <v/>
      </c>
      <c r="J1591" t="str">
        <f>IF(FT!B1591&lt;&gt;"",FT!E1591,"")</f>
        <v/>
      </c>
      <c r="K1591" t="str">
        <f>IF(FT!B1591&lt;&gt;"",IF(FT!C1591&lt;&gt;"",FT!C1591,F1591/$M$3*$M$4),"")</f>
        <v/>
      </c>
      <c r="Y1591" s="75" t="str">
        <f t="shared" si="95"/>
        <v/>
      </c>
    </row>
    <row r="1592" spans="6:25">
      <c r="F1592">
        <f t="shared" si="96"/>
        <v>1590</v>
      </c>
      <c r="G1592" s="50" t="str">
        <f>IF(FT!A1592&lt;&gt;"",FT!A1592*10,"")</f>
        <v/>
      </c>
      <c r="H1592" s="50" t="str">
        <f>IF(FT!B1592&lt;&gt;"",FT!B1592*100,"")</f>
        <v/>
      </c>
      <c r="I1592" s="50" t="str">
        <f t="shared" si="94"/>
        <v/>
      </c>
      <c r="J1592" t="str">
        <f>IF(FT!B1592&lt;&gt;"",FT!E1592,"")</f>
        <v/>
      </c>
      <c r="K1592" t="str">
        <f>IF(FT!B1592&lt;&gt;"",IF(FT!C1592&lt;&gt;"",FT!C1592,F1592/$M$3*$M$4),"")</f>
        <v/>
      </c>
      <c r="Y1592" s="75" t="str">
        <f t="shared" si="95"/>
        <v/>
      </c>
    </row>
    <row r="1593" spans="6:25">
      <c r="F1593">
        <f t="shared" si="96"/>
        <v>1591</v>
      </c>
      <c r="G1593" s="50" t="str">
        <f>IF(FT!A1593&lt;&gt;"",FT!A1593*10,"")</f>
        <v/>
      </c>
      <c r="H1593" s="50" t="str">
        <f>IF(FT!B1593&lt;&gt;"",FT!B1593*100,"")</f>
        <v/>
      </c>
      <c r="I1593" s="50" t="str">
        <f t="shared" si="94"/>
        <v/>
      </c>
      <c r="J1593" t="str">
        <f>IF(FT!B1593&lt;&gt;"",FT!E1593,"")</f>
        <v/>
      </c>
      <c r="K1593" t="str">
        <f>IF(FT!B1593&lt;&gt;"",IF(FT!C1593&lt;&gt;"",FT!C1593,F1593/$M$3*$M$4),"")</f>
        <v/>
      </c>
      <c r="Y1593" s="75" t="str">
        <f t="shared" si="95"/>
        <v/>
      </c>
    </row>
    <row r="1594" spans="6:25">
      <c r="F1594">
        <f t="shared" si="96"/>
        <v>1592</v>
      </c>
      <c r="G1594" s="50" t="str">
        <f>IF(FT!A1594&lt;&gt;"",FT!A1594*10,"")</f>
        <v/>
      </c>
      <c r="H1594" s="50" t="str">
        <f>IF(FT!B1594&lt;&gt;"",FT!B1594*100,"")</f>
        <v/>
      </c>
      <c r="I1594" s="50" t="str">
        <f t="shared" si="94"/>
        <v/>
      </c>
      <c r="J1594" t="str">
        <f>IF(FT!B1594&lt;&gt;"",FT!E1594,"")</f>
        <v/>
      </c>
      <c r="K1594" t="str">
        <f>IF(FT!B1594&lt;&gt;"",IF(FT!C1594&lt;&gt;"",FT!C1594,F1594/$M$3*$M$4),"")</f>
        <v/>
      </c>
      <c r="Y1594" s="75" t="str">
        <f t="shared" si="95"/>
        <v/>
      </c>
    </row>
    <row r="1595" spans="6:25">
      <c r="F1595">
        <f t="shared" si="96"/>
        <v>1593</v>
      </c>
      <c r="G1595" s="50" t="str">
        <f>IF(FT!A1595&lt;&gt;"",FT!A1595*10,"")</f>
        <v/>
      </c>
      <c r="H1595" s="50" t="str">
        <f>IF(FT!B1595&lt;&gt;"",FT!B1595*100,"")</f>
        <v/>
      </c>
      <c r="I1595" s="50" t="str">
        <f t="shared" si="94"/>
        <v/>
      </c>
      <c r="J1595" t="str">
        <f>IF(FT!B1595&lt;&gt;"",FT!E1595,"")</f>
        <v/>
      </c>
      <c r="K1595" t="str">
        <f>IF(FT!B1595&lt;&gt;"",IF(FT!C1595&lt;&gt;"",FT!C1595,F1595/$M$3*$M$4),"")</f>
        <v/>
      </c>
      <c r="Y1595" s="75" t="str">
        <f t="shared" si="95"/>
        <v/>
      </c>
    </row>
    <row r="1596" spans="6:25">
      <c r="F1596">
        <f t="shared" si="96"/>
        <v>1594</v>
      </c>
      <c r="G1596" s="50" t="str">
        <f>IF(FT!A1596&lt;&gt;"",FT!A1596*10,"")</f>
        <v/>
      </c>
      <c r="H1596" s="50" t="str">
        <f>IF(FT!B1596&lt;&gt;"",FT!B1596*100,"")</f>
        <v/>
      </c>
      <c r="I1596" s="50" t="str">
        <f t="shared" si="94"/>
        <v/>
      </c>
      <c r="J1596" t="str">
        <f>IF(FT!B1596&lt;&gt;"",FT!E1596,"")</f>
        <v/>
      </c>
      <c r="K1596" t="str">
        <f>IF(FT!B1596&lt;&gt;"",IF(FT!C1596&lt;&gt;"",FT!C1596,F1596/$M$3*$M$4),"")</f>
        <v/>
      </c>
      <c r="Y1596" s="75" t="str">
        <f t="shared" si="95"/>
        <v/>
      </c>
    </row>
    <row r="1597" spans="6:25">
      <c r="F1597">
        <f t="shared" si="96"/>
        <v>1595</v>
      </c>
      <c r="G1597" s="50" t="str">
        <f>IF(FT!A1597&lt;&gt;"",FT!A1597*10,"")</f>
        <v/>
      </c>
      <c r="H1597" s="50" t="str">
        <f>IF(FT!B1597&lt;&gt;"",FT!B1597*100,"")</f>
        <v/>
      </c>
      <c r="I1597" s="50" t="str">
        <f t="shared" si="94"/>
        <v/>
      </c>
      <c r="J1597" t="str">
        <f>IF(FT!B1597&lt;&gt;"",FT!E1597,"")</f>
        <v/>
      </c>
      <c r="K1597" t="str">
        <f>IF(FT!B1597&lt;&gt;"",IF(FT!C1597&lt;&gt;"",FT!C1597,F1597/$M$3*$M$4),"")</f>
        <v/>
      </c>
      <c r="Y1597" s="75" t="str">
        <f t="shared" si="95"/>
        <v/>
      </c>
    </row>
    <row r="1598" spans="6:25">
      <c r="F1598">
        <f t="shared" si="96"/>
        <v>1596</v>
      </c>
      <c r="G1598" s="50" t="str">
        <f>IF(FT!A1598&lt;&gt;"",FT!A1598*10,"")</f>
        <v/>
      </c>
      <c r="H1598" s="50" t="str">
        <f>IF(FT!B1598&lt;&gt;"",FT!B1598*100,"")</f>
        <v/>
      </c>
      <c r="I1598" s="50" t="str">
        <f t="shared" si="94"/>
        <v/>
      </c>
      <c r="J1598" t="str">
        <f>IF(FT!B1598&lt;&gt;"",FT!E1598,"")</f>
        <v/>
      </c>
      <c r="K1598" t="str">
        <f>IF(FT!B1598&lt;&gt;"",IF(FT!C1598&lt;&gt;"",FT!C1598,F1598/$M$3*$M$4),"")</f>
        <v/>
      </c>
      <c r="Y1598" s="75" t="str">
        <f t="shared" si="95"/>
        <v/>
      </c>
    </row>
    <row r="1599" spans="6:25">
      <c r="F1599">
        <f t="shared" si="96"/>
        <v>1597</v>
      </c>
      <c r="G1599" s="50" t="str">
        <f>IF(FT!A1599&lt;&gt;"",FT!A1599*10,"")</f>
        <v/>
      </c>
      <c r="H1599" s="50" t="str">
        <f>IF(FT!B1599&lt;&gt;"",FT!B1599*100,"")</f>
        <v/>
      </c>
      <c r="I1599" s="50" t="str">
        <f t="shared" si="94"/>
        <v/>
      </c>
      <c r="J1599" t="str">
        <f>IF(FT!B1599&lt;&gt;"",FT!E1599,"")</f>
        <v/>
      </c>
      <c r="K1599" t="str">
        <f>IF(FT!B1599&lt;&gt;"",IF(FT!C1599&lt;&gt;"",FT!C1599,F1599/$M$3*$M$4),"")</f>
        <v/>
      </c>
      <c r="Y1599" s="75" t="str">
        <f t="shared" si="95"/>
        <v/>
      </c>
    </row>
    <row r="1600" spans="6:25">
      <c r="F1600">
        <f t="shared" si="96"/>
        <v>1598</v>
      </c>
      <c r="G1600" s="50" t="str">
        <f>IF(FT!A1600&lt;&gt;"",FT!A1600*10,"")</f>
        <v/>
      </c>
      <c r="H1600" s="50" t="str">
        <f>IF(FT!B1600&lt;&gt;"",FT!B1600*100,"")</f>
        <v/>
      </c>
      <c r="I1600" s="50" t="str">
        <f t="shared" si="94"/>
        <v/>
      </c>
      <c r="J1600" t="str">
        <f>IF(FT!B1600&lt;&gt;"",FT!E1600,"")</f>
        <v/>
      </c>
      <c r="K1600" t="str">
        <f>IF(FT!B1600&lt;&gt;"",IF(FT!C1600&lt;&gt;"",FT!C1600,F1600/$M$3*$M$4),"")</f>
        <v/>
      </c>
      <c r="Y1600" s="75" t="str">
        <f t="shared" si="95"/>
        <v/>
      </c>
    </row>
    <row r="1601" spans="6:25">
      <c r="F1601">
        <f t="shared" si="96"/>
        <v>1599</v>
      </c>
      <c r="G1601" s="50" t="str">
        <f>IF(FT!A1601&lt;&gt;"",FT!A1601*10,"")</f>
        <v/>
      </c>
      <c r="H1601" s="50" t="str">
        <f>IF(FT!B1601&lt;&gt;"",FT!B1601*100,"")</f>
        <v/>
      </c>
      <c r="I1601" s="50" t="str">
        <f t="shared" si="94"/>
        <v/>
      </c>
      <c r="J1601" t="str">
        <f>IF(FT!B1601&lt;&gt;"",FT!E1601,"")</f>
        <v/>
      </c>
      <c r="K1601" t="str">
        <f>IF(FT!B1601&lt;&gt;"",IF(FT!C1601&lt;&gt;"",FT!C1601,F1601/$M$3*$M$4),"")</f>
        <v/>
      </c>
      <c r="Y1601" s="75" t="str">
        <f t="shared" si="95"/>
        <v/>
      </c>
    </row>
    <row r="1602" spans="6:25">
      <c r="F1602">
        <f t="shared" si="96"/>
        <v>1600</v>
      </c>
      <c r="G1602" s="50" t="str">
        <f>IF(FT!A1602&lt;&gt;"",FT!A1602*10,"")</f>
        <v/>
      </c>
      <c r="H1602" s="50" t="str">
        <f>IF(FT!B1602&lt;&gt;"",FT!B1602*100,"")</f>
        <v/>
      </c>
      <c r="I1602" s="50" t="str">
        <f t="shared" si="94"/>
        <v/>
      </c>
      <c r="J1602" t="str">
        <f>IF(FT!B1602&lt;&gt;"",FT!E1602,"")</f>
        <v/>
      </c>
      <c r="K1602" t="str">
        <f>IF(FT!B1602&lt;&gt;"",IF(FT!C1602&lt;&gt;"",FT!C1602,F1602/$M$3*$M$4),"")</f>
        <v/>
      </c>
      <c r="Y1602" s="75" t="str">
        <f t="shared" si="95"/>
        <v/>
      </c>
    </row>
    <row r="1603" spans="6:25">
      <c r="F1603">
        <f t="shared" si="96"/>
        <v>1601</v>
      </c>
      <c r="G1603" s="50" t="str">
        <f>IF(FT!A1603&lt;&gt;"",FT!A1603*10,"")</f>
        <v/>
      </c>
      <c r="H1603" s="50" t="str">
        <f>IF(FT!B1603&lt;&gt;"",FT!B1603*100,"")</f>
        <v/>
      </c>
      <c r="I1603" s="50" t="str">
        <f t="shared" ref="I1603:I1666" si="97">(IF(G1603&lt;&gt;"",1,""))</f>
        <v/>
      </c>
      <c r="J1603" t="str">
        <f>IF(FT!B1603&lt;&gt;"",FT!E1603,"")</f>
        <v/>
      </c>
      <c r="K1603" t="str">
        <f>IF(FT!B1603&lt;&gt;"",IF(FT!C1603&lt;&gt;"",FT!C1603,F1603/$M$3*$M$4),"")</f>
        <v/>
      </c>
      <c r="Y1603" s="75" t="str">
        <f t="shared" ref="Y1603:Y1666" si="98">IF(I1603=1,H1603/G1603,"")</f>
        <v/>
      </c>
    </row>
    <row r="1604" spans="6:25">
      <c r="F1604">
        <f t="shared" ref="F1604:F1667" si="99">F1603+1</f>
        <v>1602</v>
      </c>
      <c r="G1604" s="50" t="str">
        <f>IF(FT!A1604&lt;&gt;"",FT!A1604*10,"")</f>
        <v/>
      </c>
      <c r="H1604" s="50" t="str">
        <f>IF(FT!B1604&lt;&gt;"",FT!B1604*100,"")</f>
        <v/>
      </c>
      <c r="I1604" s="50" t="str">
        <f t="shared" si="97"/>
        <v/>
      </c>
      <c r="J1604" t="str">
        <f>IF(FT!B1604&lt;&gt;"",FT!E1604,"")</f>
        <v/>
      </c>
      <c r="K1604" t="str">
        <f>IF(FT!B1604&lt;&gt;"",IF(FT!C1604&lt;&gt;"",FT!C1604,F1604/$M$3*$M$4),"")</f>
        <v/>
      </c>
      <c r="Y1604" s="75" t="str">
        <f t="shared" si="98"/>
        <v/>
      </c>
    </row>
    <row r="1605" spans="6:25">
      <c r="F1605">
        <f t="shared" si="99"/>
        <v>1603</v>
      </c>
      <c r="G1605" s="50" t="str">
        <f>IF(FT!A1605&lt;&gt;"",FT!A1605*10,"")</f>
        <v/>
      </c>
      <c r="H1605" s="50" t="str">
        <f>IF(FT!B1605&lt;&gt;"",FT!B1605*100,"")</f>
        <v/>
      </c>
      <c r="I1605" s="50" t="str">
        <f t="shared" si="97"/>
        <v/>
      </c>
      <c r="J1605" t="str">
        <f>IF(FT!B1605&lt;&gt;"",FT!E1605,"")</f>
        <v/>
      </c>
      <c r="K1605" t="str">
        <f>IF(FT!B1605&lt;&gt;"",IF(FT!C1605&lt;&gt;"",FT!C1605,F1605/$M$3*$M$4),"")</f>
        <v/>
      </c>
      <c r="Y1605" s="75" t="str">
        <f t="shared" si="98"/>
        <v/>
      </c>
    </row>
    <row r="1606" spans="6:25">
      <c r="F1606">
        <f t="shared" si="99"/>
        <v>1604</v>
      </c>
      <c r="G1606" s="50" t="str">
        <f>IF(FT!A1606&lt;&gt;"",FT!A1606*10,"")</f>
        <v/>
      </c>
      <c r="H1606" s="50" t="str">
        <f>IF(FT!B1606&lt;&gt;"",FT!B1606*100,"")</f>
        <v/>
      </c>
      <c r="I1606" s="50" t="str">
        <f t="shared" si="97"/>
        <v/>
      </c>
      <c r="J1606" t="str">
        <f>IF(FT!B1606&lt;&gt;"",FT!E1606,"")</f>
        <v/>
      </c>
      <c r="K1606" t="str">
        <f>IF(FT!B1606&lt;&gt;"",IF(FT!C1606&lt;&gt;"",FT!C1606,F1606/$M$3*$M$4),"")</f>
        <v/>
      </c>
      <c r="Y1606" s="75" t="str">
        <f t="shared" si="98"/>
        <v/>
      </c>
    </row>
    <row r="1607" spans="6:25">
      <c r="F1607">
        <f t="shared" si="99"/>
        <v>1605</v>
      </c>
      <c r="G1607" s="50" t="str">
        <f>IF(FT!A1607&lt;&gt;"",FT!A1607*10,"")</f>
        <v/>
      </c>
      <c r="H1607" s="50" t="str">
        <f>IF(FT!B1607&lt;&gt;"",FT!B1607*100,"")</f>
        <v/>
      </c>
      <c r="I1607" s="50" t="str">
        <f t="shared" si="97"/>
        <v/>
      </c>
      <c r="J1607" t="str">
        <f>IF(FT!B1607&lt;&gt;"",FT!E1607,"")</f>
        <v/>
      </c>
      <c r="K1607" t="str">
        <f>IF(FT!B1607&lt;&gt;"",IF(FT!C1607&lt;&gt;"",FT!C1607,F1607/$M$3*$M$4),"")</f>
        <v/>
      </c>
      <c r="Y1607" s="75" t="str">
        <f t="shared" si="98"/>
        <v/>
      </c>
    </row>
    <row r="1608" spans="6:25">
      <c r="F1608">
        <f t="shared" si="99"/>
        <v>1606</v>
      </c>
      <c r="G1608" s="50" t="str">
        <f>IF(FT!A1608&lt;&gt;"",FT!A1608*10,"")</f>
        <v/>
      </c>
      <c r="H1608" s="50" t="str">
        <f>IF(FT!B1608&lt;&gt;"",FT!B1608*100,"")</f>
        <v/>
      </c>
      <c r="I1608" s="50" t="str">
        <f t="shared" si="97"/>
        <v/>
      </c>
      <c r="J1608" t="str">
        <f>IF(FT!B1608&lt;&gt;"",FT!E1608,"")</f>
        <v/>
      </c>
      <c r="K1608" t="str">
        <f>IF(FT!B1608&lt;&gt;"",IF(FT!C1608&lt;&gt;"",FT!C1608,F1608/$M$3*$M$4),"")</f>
        <v/>
      </c>
      <c r="Y1608" s="75" t="str">
        <f t="shared" si="98"/>
        <v/>
      </c>
    </row>
    <row r="1609" spans="6:25">
      <c r="F1609">
        <f t="shared" si="99"/>
        <v>1607</v>
      </c>
      <c r="G1609" s="50" t="str">
        <f>IF(FT!A1609&lt;&gt;"",FT!A1609*10,"")</f>
        <v/>
      </c>
      <c r="H1609" s="50" t="str">
        <f>IF(FT!B1609&lt;&gt;"",FT!B1609*100,"")</f>
        <v/>
      </c>
      <c r="I1609" s="50" t="str">
        <f t="shared" si="97"/>
        <v/>
      </c>
      <c r="J1609" t="str">
        <f>IF(FT!B1609&lt;&gt;"",FT!E1609,"")</f>
        <v/>
      </c>
      <c r="K1609" t="str">
        <f>IF(FT!B1609&lt;&gt;"",IF(FT!C1609&lt;&gt;"",FT!C1609,F1609/$M$3*$M$4),"")</f>
        <v/>
      </c>
      <c r="Y1609" s="75" t="str">
        <f t="shared" si="98"/>
        <v/>
      </c>
    </row>
    <row r="1610" spans="6:25">
      <c r="F1610">
        <f t="shared" si="99"/>
        <v>1608</v>
      </c>
      <c r="G1610" s="50" t="str">
        <f>IF(FT!A1610&lt;&gt;"",FT!A1610*10,"")</f>
        <v/>
      </c>
      <c r="H1610" s="50" t="str">
        <f>IF(FT!B1610&lt;&gt;"",FT!B1610*100,"")</f>
        <v/>
      </c>
      <c r="I1610" s="50" t="str">
        <f t="shared" si="97"/>
        <v/>
      </c>
      <c r="J1610" t="str">
        <f>IF(FT!B1610&lt;&gt;"",FT!E1610,"")</f>
        <v/>
      </c>
      <c r="K1610" t="str">
        <f>IF(FT!B1610&lt;&gt;"",IF(FT!C1610&lt;&gt;"",FT!C1610,F1610/$M$3*$M$4),"")</f>
        <v/>
      </c>
      <c r="Y1610" s="75" t="str">
        <f t="shared" si="98"/>
        <v/>
      </c>
    </row>
    <row r="1611" spans="6:25">
      <c r="F1611">
        <f t="shared" si="99"/>
        <v>1609</v>
      </c>
      <c r="G1611" s="50" t="str">
        <f>IF(FT!A1611&lt;&gt;"",FT!A1611*10,"")</f>
        <v/>
      </c>
      <c r="H1611" s="50" t="str">
        <f>IF(FT!B1611&lt;&gt;"",FT!B1611*100,"")</f>
        <v/>
      </c>
      <c r="I1611" s="50" t="str">
        <f t="shared" si="97"/>
        <v/>
      </c>
      <c r="J1611" t="str">
        <f>IF(FT!B1611&lt;&gt;"",FT!E1611,"")</f>
        <v/>
      </c>
      <c r="K1611" t="str">
        <f>IF(FT!B1611&lt;&gt;"",IF(FT!C1611&lt;&gt;"",FT!C1611,F1611/$M$3*$M$4),"")</f>
        <v/>
      </c>
      <c r="Y1611" s="75" t="str">
        <f t="shared" si="98"/>
        <v/>
      </c>
    </row>
    <row r="1612" spans="6:25">
      <c r="F1612">
        <f t="shared" si="99"/>
        <v>1610</v>
      </c>
      <c r="G1612" s="50" t="str">
        <f>IF(FT!A1612&lt;&gt;"",FT!A1612*10,"")</f>
        <v/>
      </c>
      <c r="H1612" s="50" t="str">
        <f>IF(FT!B1612&lt;&gt;"",FT!B1612*100,"")</f>
        <v/>
      </c>
      <c r="I1612" s="50" t="str">
        <f t="shared" si="97"/>
        <v/>
      </c>
      <c r="J1612" t="str">
        <f>IF(FT!B1612&lt;&gt;"",FT!E1612,"")</f>
        <v/>
      </c>
      <c r="K1612" t="str">
        <f>IF(FT!B1612&lt;&gt;"",IF(FT!C1612&lt;&gt;"",FT!C1612,F1612/$M$3*$M$4),"")</f>
        <v/>
      </c>
      <c r="Y1612" s="75" t="str">
        <f t="shared" si="98"/>
        <v/>
      </c>
    </row>
    <row r="1613" spans="6:25">
      <c r="F1613">
        <f t="shared" si="99"/>
        <v>1611</v>
      </c>
      <c r="G1613" s="50" t="str">
        <f>IF(FT!A1613&lt;&gt;"",FT!A1613*10,"")</f>
        <v/>
      </c>
      <c r="H1613" s="50" t="str">
        <f>IF(FT!B1613&lt;&gt;"",FT!B1613*100,"")</f>
        <v/>
      </c>
      <c r="I1613" s="50" t="str">
        <f t="shared" si="97"/>
        <v/>
      </c>
      <c r="J1613" t="str">
        <f>IF(FT!B1613&lt;&gt;"",FT!E1613,"")</f>
        <v/>
      </c>
      <c r="K1613" t="str">
        <f>IF(FT!B1613&lt;&gt;"",IF(FT!C1613&lt;&gt;"",FT!C1613,F1613/$M$3*$M$4),"")</f>
        <v/>
      </c>
      <c r="Y1613" s="75" t="str">
        <f t="shared" si="98"/>
        <v/>
      </c>
    </row>
    <row r="1614" spans="6:25">
      <c r="F1614">
        <f t="shared" si="99"/>
        <v>1612</v>
      </c>
      <c r="G1614" s="50" t="str">
        <f>IF(FT!A1614&lt;&gt;"",FT!A1614*10,"")</f>
        <v/>
      </c>
      <c r="H1614" s="50" t="str">
        <f>IF(FT!B1614&lt;&gt;"",FT!B1614*100,"")</f>
        <v/>
      </c>
      <c r="I1614" s="50" t="str">
        <f t="shared" si="97"/>
        <v/>
      </c>
      <c r="J1614" t="str">
        <f>IF(FT!B1614&lt;&gt;"",FT!E1614,"")</f>
        <v/>
      </c>
      <c r="K1614" t="str">
        <f>IF(FT!B1614&lt;&gt;"",IF(FT!C1614&lt;&gt;"",FT!C1614,F1614/$M$3*$M$4),"")</f>
        <v/>
      </c>
      <c r="Y1614" s="75" t="str">
        <f t="shared" si="98"/>
        <v/>
      </c>
    </row>
    <row r="1615" spans="6:25">
      <c r="F1615">
        <f t="shared" si="99"/>
        <v>1613</v>
      </c>
      <c r="G1615" s="50" t="str">
        <f>IF(FT!A1615&lt;&gt;"",FT!A1615*10,"")</f>
        <v/>
      </c>
      <c r="H1615" s="50" t="str">
        <f>IF(FT!B1615&lt;&gt;"",FT!B1615*100,"")</f>
        <v/>
      </c>
      <c r="I1615" s="50" t="str">
        <f t="shared" si="97"/>
        <v/>
      </c>
      <c r="J1615" t="str">
        <f>IF(FT!B1615&lt;&gt;"",FT!E1615,"")</f>
        <v/>
      </c>
      <c r="K1615" t="str">
        <f>IF(FT!B1615&lt;&gt;"",IF(FT!C1615&lt;&gt;"",FT!C1615,F1615/$M$3*$M$4),"")</f>
        <v/>
      </c>
      <c r="Y1615" s="75" t="str">
        <f t="shared" si="98"/>
        <v/>
      </c>
    </row>
    <row r="1616" spans="6:25">
      <c r="F1616">
        <f t="shared" si="99"/>
        <v>1614</v>
      </c>
      <c r="G1616" s="50" t="str">
        <f>IF(FT!A1616&lt;&gt;"",FT!A1616*10,"")</f>
        <v/>
      </c>
      <c r="H1616" s="50" t="str">
        <f>IF(FT!B1616&lt;&gt;"",FT!B1616*100,"")</f>
        <v/>
      </c>
      <c r="I1616" s="50" t="str">
        <f t="shared" si="97"/>
        <v/>
      </c>
      <c r="J1616" t="str">
        <f>IF(FT!B1616&lt;&gt;"",FT!E1616,"")</f>
        <v/>
      </c>
      <c r="K1616" t="str">
        <f>IF(FT!B1616&lt;&gt;"",IF(FT!C1616&lt;&gt;"",FT!C1616,F1616/$M$3*$M$4),"")</f>
        <v/>
      </c>
      <c r="Y1616" s="75" t="str">
        <f t="shared" si="98"/>
        <v/>
      </c>
    </row>
    <row r="1617" spans="6:25">
      <c r="F1617">
        <f t="shared" si="99"/>
        <v>1615</v>
      </c>
      <c r="G1617" s="50" t="str">
        <f>IF(FT!A1617&lt;&gt;"",FT!A1617*10,"")</f>
        <v/>
      </c>
      <c r="H1617" s="50" t="str">
        <f>IF(FT!B1617&lt;&gt;"",FT!B1617*100,"")</f>
        <v/>
      </c>
      <c r="I1617" s="50" t="str">
        <f t="shared" si="97"/>
        <v/>
      </c>
      <c r="J1617" t="str">
        <f>IF(FT!B1617&lt;&gt;"",FT!E1617,"")</f>
        <v/>
      </c>
      <c r="K1617" t="str">
        <f>IF(FT!B1617&lt;&gt;"",IF(FT!C1617&lt;&gt;"",FT!C1617,F1617/$M$3*$M$4),"")</f>
        <v/>
      </c>
      <c r="Y1617" s="75" t="str">
        <f t="shared" si="98"/>
        <v/>
      </c>
    </row>
    <row r="1618" spans="6:25">
      <c r="F1618">
        <f t="shared" si="99"/>
        <v>1616</v>
      </c>
      <c r="G1618" s="50" t="str">
        <f>IF(FT!A1618&lt;&gt;"",FT!A1618*10,"")</f>
        <v/>
      </c>
      <c r="H1618" s="50" t="str">
        <f>IF(FT!B1618&lt;&gt;"",FT!B1618*100,"")</f>
        <v/>
      </c>
      <c r="I1618" s="50" t="str">
        <f t="shared" si="97"/>
        <v/>
      </c>
      <c r="J1618" t="str">
        <f>IF(FT!B1618&lt;&gt;"",FT!E1618,"")</f>
        <v/>
      </c>
      <c r="K1618" t="str">
        <f>IF(FT!B1618&lt;&gt;"",IF(FT!C1618&lt;&gt;"",FT!C1618,F1618/$M$3*$M$4),"")</f>
        <v/>
      </c>
      <c r="Y1618" s="75" t="str">
        <f t="shared" si="98"/>
        <v/>
      </c>
    </row>
    <row r="1619" spans="6:25">
      <c r="F1619">
        <f t="shared" si="99"/>
        <v>1617</v>
      </c>
      <c r="G1619" s="50" t="str">
        <f>IF(FT!A1619&lt;&gt;"",FT!A1619*10,"")</f>
        <v/>
      </c>
      <c r="H1619" s="50" t="str">
        <f>IF(FT!B1619&lt;&gt;"",FT!B1619*100,"")</f>
        <v/>
      </c>
      <c r="I1619" s="50" t="str">
        <f t="shared" si="97"/>
        <v/>
      </c>
      <c r="J1619" t="str">
        <f>IF(FT!B1619&lt;&gt;"",FT!E1619,"")</f>
        <v/>
      </c>
      <c r="K1619" t="str">
        <f>IF(FT!B1619&lt;&gt;"",IF(FT!C1619&lt;&gt;"",FT!C1619,F1619/$M$3*$M$4),"")</f>
        <v/>
      </c>
      <c r="Y1619" s="75" t="str">
        <f t="shared" si="98"/>
        <v/>
      </c>
    </row>
    <row r="1620" spans="6:25">
      <c r="F1620">
        <f t="shared" si="99"/>
        <v>1618</v>
      </c>
      <c r="G1620" s="50" t="str">
        <f>IF(FT!A1620&lt;&gt;"",FT!A1620*10,"")</f>
        <v/>
      </c>
      <c r="H1620" s="50" t="str">
        <f>IF(FT!B1620&lt;&gt;"",FT!B1620*100,"")</f>
        <v/>
      </c>
      <c r="I1620" s="50" t="str">
        <f t="shared" si="97"/>
        <v/>
      </c>
      <c r="J1620" t="str">
        <f>IF(FT!B1620&lt;&gt;"",FT!E1620,"")</f>
        <v/>
      </c>
      <c r="K1620" t="str">
        <f>IF(FT!B1620&lt;&gt;"",IF(FT!C1620&lt;&gt;"",FT!C1620,F1620/$M$3*$M$4),"")</f>
        <v/>
      </c>
      <c r="Y1620" s="75" t="str">
        <f t="shared" si="98"/>
        <v/>
      </c>
    </row>
    <row r="1621" spans="6:25">
      <c r="F1621">
        <f t="shared" si="99"/>
        <v>1619</v>
      </c>
      <c r="G1621" s="50" t="str">
        <f>IF(FT!A1621&lt;&gt;"",FT!A1621*10,"")</f>
        <v/>
      </c>
      <c r="H1621" s="50" t="str">
        <f>IF(FT!B1621&lt;&gt;"",FT!B1621*100,"")</f>
        <v/>
      </c>
      <c r="I1621" s="50" t="str">
        <f t="shared" si="97"/>
        <v/>
      </c>
      <c r="J1621" t="str">
        <f>IF(FT!B1621&lt;&gt;"",FT!E1621,"")</f>
        <v/>
      </c>
      <c r="K1621" t="str">
        <f>IF(FT!B1621&lt;&gt;"",IF(FT!C1621&lt;&gt;"",FT!C1621,F1621/$M$3*$M$4),"")</f>
        <v/>
      </c>
      <c r="Y1621" s="75" t="str">
        <f t="shared" si="98"/>
        <v/>
      </c>
    </row>
    <row r="1622" spans="6:25">
      <c r="F1622">
        <f t="shared" si="99"/>
        <v>1620</v>
      </c>
      <c r="G1622" s="50" t="str">
        <f>IF(FT!A1622&lt;&gt;"",FT!A1622*10,"")</f>
        <v/>
      </c>
      <c r="H1622" s="50" t="str">
        <f>IF(FT!B1622&lt;&gt;"",FT!B1622*100,"")</f>
        <v/>
      </c>
      <c r="I1622" s="50" t="str">
        <f t="shared" si="97"/>
        <v/>
      </c>
      <c r="J1622" t="str">
        <f>IF(FT!B1622&lt;&gt;"",FT!E1622,"")</f>
        <v/>
      </c>
      <c r="K1622" t="str">
        <f>IF(FT!B1622&lt;&gt;"",IF(FT!C1622&lt;&gt;"",FT!C1622,F1622/$M$3*$M$4),"")</f>
        <v/>
      </c>
      <c r="Y1622" s="75" t="str">
        <f t="shared" si="98"/>
        <v/>
      </c>
    </row>
    <row r="1623" spans="6:25">
      <c r="F1623">
        <f t="shared" si="99"/>
        <v>1621</v>
      </c>
      <c r="G1623" s="50" t="str">
        <f>IF(FT!A1623&lt;&gt;"",FT!A1623*10,"")</f>
        <v/>
      </c>
      <c r="H1623" s="50" t="str">
        <f>IF(FT!B1623&lt;&gt;"",FT!B1623*100,"")</f>
        <v/>
      </c>
      <c r="I1623" s="50" t="str">
        <f t="shared" si="97"/>
        <v/>
      </c>
      <c r="J1623" t="str">
        <f>IF(FT!B1623&lt;&gt;"",FT!E1623,"")</f>
        <v/>
      </c>
      <c r="K1623" t="str">
        <f>IF(FT!B1623&lt;&gt;"",IF(FT!C1623&lt;&gt;"",FT!C1623,F1623/$M$3*$M$4),"")</f>
        <v/>
      </c>
      <c r="Y1623" s="75" t="str">
        <f t="shared" si="98"/>
        <v/>
      </c>
    </row>
    <row r="1624" spans="6:25">
      <c r="F1624">
        <f t="shared" si="99"/>
        <v>1622</v>
      </c>
      <c r="G1624" s="50" t="str">
        <f>IF(FT!A1624&lt;&gt;"",FT!A1624*10,"")</f>
        <v/>
      </c>
      <c r="H1624" s="50" t="str">
        <f>IF(FT!B1624&lt;&gt;"",FT!B1624*100,"")</f>
        <v/>
      </c>
      <c r="I1624" s="50" t="str">
        <f t="shared" si="97"/>
        <v/>
      </c>
      <c r="J1624" t="str">
        <f>IF(FT!B1624&lt;&gt;"",FT!E1624,"")</f>
        <v/>
      </c>
      <c r="K1624" t="str">
        <f>IF(FT!B1624&lt;&gt;"",IF(FT!C1624&lt;&gt;"",FT!C1624,F1624/$M$3*$M$4),"")</f>
        <v/>
      </c>
      <c r="Y1624" s="75" t="str">
        <f t="shared" si="98"/>
        <v/>
      </c>
    </row>
    <row r="1625" spans="6:25">
      <c r="F1625">
        <f t="shared" si="99"/>
        <v>1623</v>
      </c>
      <c r="G1625" s="50" t="str">
        <f>IF(FT!A1625&lt;&gt;"",FT!A1625*10,"")</f>
        <v/>
      </c>
      <c r="H1625" s="50" t="str">
        <f>IF(FT!B1625&lt;&gt;"",FT!B1625*100,"")</f>
        <v/>
      </c>
      <c r="I1625" s="50" t="str">
        <f t="shared" si="97"/>
        <v/>
      </c>
      <c r="J1625" t="str">
        <f>IF(FT!B1625&lt;&gt;"",FT!E1625,"")</f>
        <v/>
      </c>
      <c r="K1625" t="str">
        <f>IF(FT!B1625&lt;&gt;"",IF(FT!C1625&lt;&gt;"",FT!C1625,F1625/$M$3*$M$4),"")</f>
        <v/>
      </c>
      <c r="Y1625" s="75" t="str">
        <f t="shared" si="98"/>
        <v/>
      </c>
    </row>
    <row r="1626" spans="6:25">
      <c r="F1626">
        <f t="shared" si="99"/>
        <v>1624</v>
      </c>
      <c r="G1626" s="50" t="str">
        <f>IF(FT!A1626&lt;&gt;"",FT!A1626*10,"")</f>
        <v/>
      </c>
      <c r="H1626" s="50" t="str">
        <f>IF(FT!B1626&lt;&gt;"",FT!B1626*100,"")</f>
        <v/>
      </c>
      <c r="I1626" s="50" t="str">
        <f t="shared" si="97"/>
        <v/>
      </c>
      <c r="J1626" t="str">
        <f>IF(FT!B1626&lt;&gt;"",FT!E1626,"")</f>
        <v/>
      </c>
      <c r="K1626" t="str">
        <f>IF(FT!B1626&lt;&gt;"",IF(FT!C1626&lt;&gt;"",FT!C1626,F1626/$M$3*$M$4),"")</f>
        <v/>
      </c>
      <c r="Y1626" s="75" t="str">
        <f t="shared" si="98"/>
        <v/>
      </c>
    </row>
    <row r="1627" spans="6:25">
      <c r="F1627">
        <f t="shared" si="99"/>
        <v>1625</v>
      </c>
      <c r="G1627" s="50" t="str">
        <f>IF(FT!A1627&lt;&gt;"",FT!A1627*10,"")</f>
        <v/>
      </c>
      <c r="H1627" s="50" t="str">
        <f>IF(FT!B1627&lt;&gt;"",FT!B1627*100,"")</f>
        <v/>
      </c>
      <c r="I1627" s="50" t="str">
        <f t="shared" si="97"/>
        <v/>
      </c>
      <c r="J1627" t="str">
        <f>IF(FT!B1627&lt;&gt;"",FT!E1627,"")</f>
        <v/>
      </c>
      <c r="K1627" t="str">
        <f>IF(FT!B1627&lt;&gt;"",IF(FT!C1627&lt;&gt;"",FT!C1627,F1627/$M$3*$M$4),"")</f>
        <v/>
      </c>
      <c r="Y1627" s="75" t="str">
        <f t="shared" si="98"/>
        <v/>
      </c>
    </row>
    <row r="1628" spans="6:25">
      <c r="F1628">
        <f t="shared" si="99"/>
        <v>1626</v>
      </c>
      <c r="G1628" s="50" t="str">
        <f>IF(FT!A1628&lt;&gt;"",FT!A1628*10,"")</f>
        <v/>
      </c>
      <c r="H1628" s="50" t="str">
        <f>IF(FT!B1628&lt;&gt;"",FT!B1628*100,"")</f>
        <v/>
      </c>
      <c r="I1628" s="50" t="str">
        <f t="shared" si="97"/>
        <v/>
      </c>
      <c r="J1628" t="str">
        <f>IF(FT!B1628&lt;&gt;"",FT!E1628,"")</f>
        <v/>
      </c>
      <c r="K1628" t="str">
        <f>IF(FT!B1628&lt;&gt;"",IF(FT!C1628&lt;&gt;"",FT!C1628,F1628/$M$3*$M$4),"")</f>
        <v/>
      </c>
      <c r="Y1628" s="75" t="str">
        <f t="shared" si="98"/>
        <v/>
      </c>
    </row>
    <row r="1629" spans="6:25">
      <c r="F1629">
        <f t="shared" si="99"/>
        <v>1627</v>
      </c>
      <c r="G1629" s="50" t="str">
        <f>IF(FT!A1629&lt;&gt;"",FT!A1629*10,"")</f>
        <v/>
      </c>
      <c r="H1629" s="50" t="str">
        <f>IF(FT!B1629&lt;&gt;"",FT!B1629*100,"")</f>
        <v/>
      </c>
      <c r="I1629" s="50" t="str">
        <f t="shared" si="97"/>
        <v/>
      </c>
      <c r="J1629" t="str">
        <f>IF(FT!B1629&lt;&gt;"",FT!E1629,"")</f>
        <v/>
      </c>
      <c r="K1629" t="str">
        <f>IF(FT!B1629&lt;&gt;"",IF(FT!C1629&lt;&gt;"",FT!C1629,F1629/$M$3*$M$4),"")</f>
        <v/>
      </c>
      <c r="Y1629" s="75" t="str">
        <f t="shared" si="98"/>
        <v/>
      </c>
    </row>
    <row r="1630" spans="6:25">
      <c r="F1630">
        <f t="shared" si="99"/>
        <v>1628</v>
      </c>
      <c r="G1630" s="50" t="str">
        <f>IF(FT!A1630&lt;&gt;"",FT!A1630*10,"")</f>
        <v/>
      </c>
      <c r="H1630" s="50" t="str">
        <f>IF(FT!B1630&lt;&gt;"",FT!B1630*100,"")</f>
        <v/>
      </c>
      <c r="I1630" s="50" t="str">
        <f t="shared" si="97"/>
        <v/>
      </c>
      <c r="J1630" t="str">
        <f>IF(FT!B1630&lt;&gt;"",FT!E1630,"")</f>
        <v/>
      </c>
      <c r="K1630" t="str">
        <f>IF(FT!B1630&lt;&gt;"",IF(FT!C1630&lt;&gt;"",FT!C1630,F1630/$M$3*$M$4),"")</f>
        <v/>
      </c>
      <c r="Y1630" s="75" t="str">
        <f t="shared" si="98"/>
        <v/>
      </c>
    </row>
    <row r="1631" spans="6:25">
      <c r="F1631">
        <f t="shared" si="99"/>
        <v>1629</v>
      </c>
      <c r="G1631" s="50" t="str">
        <f>IF(FT!A1631&lt;&gt;"",FT!A1631*10,"")</f>
        <v/>
      </c>
      <c r="H1631" s="50" t="str">
        <f>IF(FT!B1631&lt;&gt;"",FT!B1631*100,"")</f>
        <v/>
      </c>
      <c r="I1631" s="50" t="str">
        <f t="shared" si="97"/>
        <v/>
      </c>
      <c r="J1631" t="str">
        <f>IF(FT!B1631&lt;&gt;"",FT!E1631,"")</f>
        <v/>
      </c>
      <c r="K1631" t="str">
        <f>IF(FT!B1631&lt;&gt;"",IF(FT!C1631&lt;&gt;"",FT!C1631,F1631/$M$3*$M$4),"")</f>
        <v/>
      </c>
      <c r="Y1631" s="75" t="str">
        <f t="shared" si="98"/>
        <v/>
      </c>
    </row>
    <row r="1632" spans="6:25">
      <c r="F1632">
        <f t="shared" si="99"/>
        <v>1630</v>
      </c>
      <c r="G1632" s="50" t="str">
        <f>IF(FT!A1632&lt;&gt;"",FT!A1632*10,"")</f>
        <v/>
      </c>
      <c r="H1632" s="50" t="str">
        <f>IF(FT!B1632&lt;&gt;"",FT!B1632*100,"")</f>
        <v/>
      </c>
      <c r="I1632" s="50" t="str">
        <f t="shared" si="97"/>
        <v/>
      </c>
      <c r="J1632" t="str">
        <f>IF(FT!B1632&lt;&gt;"",FT!E1632,"")</f>
        <v/>
      </c>
      <c r="K1632" t="str">
        <f>IF(FT!B1632&lt;&gt;"",IF(FT!C1632&lt;&gt;"",FT!C1632,F1632/$M$3*$M$4),"")</f>
        <v/>
      </c>
      <c r="Y1632" s="75" t="str">
        <f t="shared" si="98"/>
        <v/>
      </c>
    </row>
    <row r="1633" spans="6:25">
      <c r="F1633">
        <f t="shared" si="99"/>
        <v>1631</v>
      </c>
      <c r="G1633" s="50" t="str">
        <f>IF(FT!A1633&lt;&gt;"",FT!A1633*10,"")</f>
        <v/>
      </c>
      <c r="H1633" s="50" t="str">
        <f>IF(FT!B1633&lt;&gt;"",FT!B1633*100,"")</f>
        <v/>
      </c>
      <c r="I1633" s="50" t="str">
        <f t="shared" si="97"/>
        <v/>
      </c>
      <c r="J1633" t="str">
        <f>IF(FT!B1633&lt;&gt;"",FT!E1633,"")</f>
        <v/>
      </c>
      <c r="K1633" t="str">
        <f>IF(FT!B1633&lt;&gt;"",IF(FT!C1633&lt;&gt;"",FT!C1633,F1633/$M$3*$M$4),"")</f>
        <v/>
      </c>
      <c r="Y1633" s="75" t="str">
        <f t="shared" si="98"/>
        <v/>
      </c>
    </row>
    <row r="1634" spans="6:25">
      <c r="F1634">
        <f t="shared" si="99"/>
        <v>1632</v>
      </c>
      <c r="G1634" s="50" t="str">
        <f>IF(FT!A1634&lt;&gt;"",FT!A1634*10,"")</f>
        <v/>
      </c>
      <c r="H1634" s="50" t="str">
        <f>IF(FT!B1634&lt;&gt;"",FT!B1634*100,"")</f>
        <v/>
      </c>
      <c r="I1634" s="50" t="str">
        <f t="shared" si="97"/>
        <v/>
      </c>
      <c r="J1634" t="str">
        <f>IF(FT!B1634&lt;&gt;"",FT!E1634,"")</f>
        <v/>
      </c>
      <c r="K1634" t="str">
        <f>IF(FT!B1634&lt;&gt;"",IF(FT!C1634&lt;&gt;"",FT!C1634,F1634/$M$3*$M$4),"")</f>
        <v/>
      </c>
      <c r="Y1634" s="75" t="str">
        <f t="shared" si="98"/>
        <v/>
      </c>
    </row>
    <row r="1635" spans="6:25">
      <c r="F1635">
        <f t="shared" si="99"/>
        <v>1633</v>
      </c>
      <c r="G1635" s="50" t="str">
        <f>IF(FT!A1635&lt;&gt;"",FT!A1635*10,"")</f>
        <v/>
      </c>
      <c r="H1635" s="50" t="str">
        <f>IF(FT!B1635&lt;&gt;"",FT!B1635*100,"")</f>
        <v/>
      </c>
      <c r="I1635" s="50" t="str">
        <f t="shared" si="97"/>
        <v/>
      </c>
      <c r="J1635" t="str">
        <f>IF(FT!B1635&lt;&gt;"",FT!E1635,"")</f>
        <v/>
      </c>
      <c r="K1635" t="str">
        <f>IF(FT!B1635&lt;&gt;"",IF(FT!C1635&lt;&gt;"",FT!C1635,F1635/$M$3*$M$4),"")</f>
        <v/>
      </c>
      <c r="Y1635" s="75" t="str">
        <f t="shared" si="98"/>
        <v/>
      </c>
    </row>
    <row r="1636" spans="6:25">
      <c r="F1636">
        <f t="shared" si="99"/>
        <v>1634</v>
      </c>
      <c r="G1636" s="50" t="str">
        <f>IF(FT!A1636&lt;&gt;"",FT!A1636*10,"")</f>
        <v/>
      </c>
      <c r="H1636" s="50" t="str">
        <f>IF(FT!B1636&lt;&gt;"",FT!B1636*100,"")</f>
        <v/>
      </c>
      <c r="I1636" s="50" t="str">
        <f t="shared" si="97"/>
        <v/>
      </c>
      <c r="J1636" t="str">
        <f>IF(FT!B1636&lt;&gt;"",FT!E1636,"")</f>
        <v/>
      </c>
      <c r="K1636" t="str">
        <f>IF(FT!B1636&lt;&gt;"",IF(FT!C1636&lt;&gt;"",FT!C1636,F1636/$M$3*$M$4),"")</f>
        <v/>
      </c>
      <c r="Y1636" s="75" t="str">
        <f t="shared" si="98"/>
        <v/>
      </c>
    </row>
    <row r="1637" spans="6:25">
      <c r="F1637">
        <f t="shared" si="99"/>
        <v>1635</v>
      </c>
      <c r="G1637" s="50" t="str">
        <f>IF(FT!A1637&lt;&gt;"",FT!A1637*10,"")</f>
        <v/>
      </c>
      <c r="H1637" s="50" t="str">
        <f>IF(FT!B1637&lt;&gt;"",FT!B1637*100,"")</f>
        <v/>
      </c>
      <c r="I1637" s="50" t="str">
        <f t="shared" si="97"/>
        <v/>
      </c>
      <c r="J1637" t="str">
        <f>IF(FT!B1637&lt;&gt;"",FT!E1637,"")</f>
        <v/>
      </c>
      <c r="K1637" t="str">
        <f>IF(FT!B1637&lt;&gt;"",IF(FT!C1637&lt;&gt;"",FT!C1637,F1637/$M$3*$M$4),"")</f>
        <v/>
      </c>
      <c r="Y1637" s="75" t="str">
        <f t="shared" si="98"/>
        <v/>
      </c>
    </row>
    <row r="1638" spans="6:25">
      <c r="F1638">
        <f t="shared" si="99"/>
        <v>1636</v>
      </c>
      <c r="G1638" s="50" t="str">
        <f>IF(FT!A1638&lt;&gt;"",FT!A1638*10,"")</f>
        <v/>
      </c>
      <c r="H1638" s="50" t="str">
        <f>IF(FT!B1638&lt;&gt;"",FT!B1638*100,"")</f>
        <v/>
      </c>
      <c r="I1638" s="50" t="str">
        <f t="shared" si="97"/>
        <v/>
      </c>
      <c r="J1638" t="str">
        <f>IF(FT!B1638&lt;&gt;"",FT!E1638,"")</f>
        <v/>
      </c>
      <c r="K1638" t="str">
        <f>IF(FT!B1638&lt;&gt;"",IF(FT!C1638&lt;&gt;"",FT!C1638,F1638/$M$3*$M$4),"")</f>
        <v/>
      </c>
      <c r="Y1638" s="75" t="str">
        <f t="shared" si="98"/>
        <v/>
      </c>
    </row>
    <row r="1639" spans="6:25">
      <c r="F1639">
        <f t="shared" si="99"/>
        <v>1637</v>
      </c>
      <c r="G1639" s="50" t="str">
        <f>IF(FT!A1639&lt;&gt;"",FT!A1639*10,"")</f>
        <v/>
      </c>
      <c r="H1639" s="50" t="str">
        <f>IF(FT!B1639&lt;&gt;"",FT!B1639*100,"")</f>
        <v/>
      </c>
      <c r="I1639" s="50" t="str">
        <f t="shared" si="97"/>
        <v/>
      </c>
      <c r="J1639" t="str">
        <f>IF(FT!B1639&lt;&gt;"",FT!E1639,"")</f>
        <v/>
      </c>
      <c r="K1639" t="str">
        <f>IF(FT!B1639&lt;&gt;"",IF(FT!C1639&lt;&gt;"",FT!C1639,F1639/$M$3*$M$4),"")</f>
        <v/>
      </c>
      <c r="Y1639" s="75" t="str">
        <f t="shared" si="98"/>
        <v/>
      </c>
    </row>
    <row r="1640" spans="6:25">
      <c r="F1640">
        <f t="shared" si="99"/>
        <v>1638</v>
      </c>
      <c r="G1640" s="50" t="str">
        <f>IF(FT!A1640&lt;&gt;"",FT!A1640*10,"")</f>
        <v/>
      </c>
      <c r="H1640" s="50" t="str">
        <f>IF(FT!B1640&lt;&gt;"",FT!B1640*100,"")</f>
        <v/>
      </c>
      <c r="I1640" s="50" t="str">
        <f t="shared" si="97"/>
        <v/>
      </c>
      <c r="J1640" t="str">
        <f>IF(FT!B1640&lt;&gt;"",FT!E1640,"")</f>
        <v/>
      </c>
      <c r="K1640" t="str">
        <f>IF(FT!B1640&lt;&gt;"",IF(FT!C1640&lt;&gt;"",FT!C1640,F1640/$M$3*$M$4),"")</f>
        <v/>
      </c>
      <c r="Y1640" s="75" t="str">
        <f t="shared" si="98"/>
        <v/>
      </c>
    </row>
    <row r="1641" spans="6:25">
      <c r="F1641">
        <f t="shared" si="99"/>
        <v>1639</v>
      </c>
      <c r="G1641" s="50" t="str">
        <f>IF(FT!A1641&lt;&gt;"",FT!A1641*10,"")</f>
        <v/>
      </c>
      <c r="H1641" s="50" t="str">
        <f>IF(FT!B1641&lt;&gt;"",FT!B1641*100,"")</f>
        <v/>
      </c>
      <c r="I1641" s="50" t="str">
        <f t="shared" si="97"/>
        <v/>
      </c>
      <c r="J1641" t="str">
        <f>IF(FT!B1641&lt;&gt;"",FT!E1641,"")</f>
        <v/>
      </c>
      <c r="K1641" t="str">
        <f>IF(FT!B1641&lt;&gt;"",IF(FT!C1641&lt;&gt;"",FT!C1641,F1641/$M$3*$M$4),"")</f>
        <v/>
      </c>
      <c r="Y1641" s="75" t="str">
        <f t="shared" si="98"/>
        <v/>
      </c>
    </row>
    <row r="1642" spans="6:25">
      <c r="F1642">
        <f t="shared" si="99"/>
        <v>1640</v>
      </c>
      <c r="G1642" s="50" t="str">
        <f>IF(FT!A1642&lt;&gt;"",FT!A1642*10,"")</f>
        <v/>
      </c>
      <c r="H1642" s="50" t="str">
        <f>IF(FT!B1642&lt;&gt;"",FT!B1642*100,"")</f>
        <v/>
      </c>
      <c r="I1642" s="50" t="str">
        <f t="shared" si="97"/>
        <v/>
      </c>
      <c r="J1642" t="str">
        <f>IF(FT!B1642&lt;&gt;"",FT!E1642,"")</f>
        <v/>
      </c>
      <c r="K1642" t="str">
        <f>IF(FT!B1642&lt;&gt;"",IF(FT!C1642&lt;&gt;"",FT!C1642,F1642/$M$3*$M$4),"")</f>
        <v/>
      </c>
      <c r="Y1642" s="75" t="str">
        <f t="shared" si="98"/>
        <v/>
      </c>
    </row>
    <row r="1643" spans="6:25">
      <c r="F1643">
        <f t="shared" si="99"/>
        <v>1641</v>
      </c>
      <c r="G1643" s="50" t="str">
        <f>IF(FT!A1643&lt;&gt;"",FT!A1643*10,"")</f>
        <v/>
      </c>
      <c r="H1643" s="50" t="str">
        <f>IF(FT!B1643&lt;&gt;"",FT!B1643*100,"")</f>
        <v/>
      </c>
      <c r="I1643" s="50" t="str">
        <f t="shared" si="97"/>
        <v/>
      </c>
      <c r="J1643" t="str">
        <f>IF(FT!B1643&lt;&gt;"",FT!E1643,"")</f>
        <v/>
      </c>
      <c r="K1643" t="str">
        <f>IF(FT!B1643&lt;&gt;"",IF(FT!C1643&lt;&gt;"",FT!C1643,F1643/$M$3*$M$4),"")</f>
        <v/>
      </c>
      <c r="Y1643" s="75" t="str">
        <f t="shared" si="98"/>
        <v/>
      </c>
    </row>
    <row r="1644" spans="6:25">
      <c r="F1644">
        <f t="shared" si="99"/>
        <v>1642</v>
      </c>
      <c r="G1644" s="50" t="str">
        <f>IF(FT!A1644&lt;&gt;"",FT!A1644*10,"")</f>
        <v/>
      </c>
      <c r="H1644" s="50" t="str">
        <f>IF(FT!B1644&lt;&gt;"",FT!B1644*100,"")</f>
        <v/>
      </c>
      <c r="I1644" s="50" t="str">
        <f t="shared" si="97"/>
        <v/>
      </c>
      <c r="J1644" t="str">
        <f>IF(FT!B1644&lt;&gt;"",FT!E1644,"")</f>
        <v/>
      </c>
      <c r="K1644" t="str">
        <f>IF(FT!B1644&lt;&gt;"",IF(FT!C1644&lt;&gt;"",FT!C1644,F1644/$M$3*$M$4),"")</f>
        <v/>
      </c>
      <c r="Y1644" s="75" t="str">
        <f t="shared" si="98"/>
        <v/>
      </c>
    </row>
    <row r="1645" spans="6:25">
      <c r="F1645">
        <f t="shared" si="99"/>
        <v>1643</v>
      </c>
      <c r="G1645" s="50" t="str">
        <f>IF(FT!A1645&lt;&gt;"",FT!A1645*10,"")</f>
        <v/>
      </c>
      <c r="H1645" s="50" t="str">
        <f>IF(FT!B1645&lt;&gt;"",FT!B1645*100,"")</f>
        <v/>
      </c>
      <c r="I1645" s="50" t="str">
        <f t="shared" si="97"/>
        <v/>
      </c>
      <c r="J1645" t="str">
        <f>IF(FT!B1645&lt;&gt;"",FT!E1645,"")</f>
        <v/>
      </c>
      <c r="K1645" t="str">
        <f>IF(FT!B1645&lt;&gt;"",IF(FT!C1645&lt;&gt;"",FT!C1645,F1645/$M$3*$M$4),"")</f>
        <v/>
      </c>
      <c r="Y1645" s="75" t="str">
        <f t="shared" si="98"/>
        <v/>
      </c>
    </row>
    <row r="1646" spans="6:25">
      <c r="F1646">
        <f t="shared" si="99"/>
        <v>1644</v>
      </c>
      <c r="G1646" s="50" t="str">
        <f>IF(FT!A1646&lt;&gt;"",FT!A1646*10,"")</f>
        <v/>
      </c>
      <c r="H1646" s="50" t="str">
        <f>IF(FT!B1646&lt;&gt;"",FT!B1646*100,"")</f>
        <v/>
      </c>
      <c r="I1646" s="50" t="str">
        <f t="shared" si="97"/>
        <v/>
      </c>
      <c r="J1646" t="str">
        <f>IF(FT!B1646&lt;&gt;"",FT!E1646,"")</f>
        <v/>
      </c>
      <c r="K1646" t="str">
        <f>IF(FT!B1646&lt;&gt;"",IF(FT!C1646&lt;&gt;"",FT!C1646,F1646/$M$3*$M$4),"")</f>
        <v/>
      </c>
      <c r="Y1646" s="75" t="str">
        <f t="shared" si="98"/>
        <v/>
      </c>
    </row>
    <row r="1647" spans="6:25">
      <c r="F1647">
        <f t="shared" si="99"/>
        <v>1645</v>
      </c>
      <c r="G1647" s="50" t="str">
        <f>IF(FT!A1647&lt;&gt;"",FT!A1647*10,"")</f>
        <v/>
      </c>
      <c r="H1647" s="50" t="str">
        <f>IF(FT!B1647&lt;&gt;"",FT!B1647*100,"")</f>
        <v/>
      </c>
      <c r="I1647" s="50" t="str">
        <f t="shared" si="97"/>
        <v/>
      </c>
      <c r="J1647" t="str">
        <f>IF(FT!B1647&lt;&gt;"",FT!E1647,"")</f>
        <v/>
      </c>
      <c r="K1647" t="str">
        <f>IF(FT!B1647&lt;&gt;"",IF(FT!C1647&lt;&gt;"",FT!C1647,F1647/$M$3*$M$4),"")</f>
        <v/>
      </c>
      <c r="Y1647" s="75" t="str">
        <f t="shared" si="98"/>
        <v/>
      </c>
    </row>
    <row r="1648" spans="6:25">
      <c r="F1648">
        <f t="shared" si="99"/>
        <v>1646</v>
      </c>
      <c r="G1648" s="50" t="str">
        <f>IF(FT!A1648&lt;&gt;"",FT!A1648*10,"")</f>
        <v/>
      </c>
      <c r="H1648" s="50" t="str">
        <f>IF(FT!B1648&lt;&gt;"",FT!B1648*100,"")</f>
        <v/>
      </c>
      <c r="I1648" s="50" t="str">
        <f t="shared" si="97"/>
        <v/>
      </c>
      <c r="J1648" t="str">
        <f>IF(FT!B1648&lt;&gt;"",FT!E1648,"")</f>
        <v/>
      </c>
      <c r="K1648" t="str">
        <f>IF(FT!B1648&lt;&gt;"",IF(FT!C1648&lt;&gt;"",FT!C1648,F1648/$M$3*$M$4),"")</f>
        <v/>
      </c>
      <c r="Y1648" s="75" t="str">
        <f t="shared" si="98"/>
        <v/>
      </c>
    </row>
    <row r="1649" spans="6:25">
      <c r="F1649">
        <f t="shared" si="99"/>
        <v>1647</v>
      </c>
      <c r="G1649" s="50" t="str">
        <f>IF(FT!A1649&lt;&gt;"",FT!A1649*10,"")</f>
        <v/>
      </c>
      <c r="H1649" s="50" t="str">
        <f>IF(FT!B1649&lt;&gt;"",FT!B1649*100,"")</f>
        <v/>
      </c>
      <c r="I1649" s="50" t="str">
        <f t="shared" si="97"/>
        <v/>
      </c>
      <c r="J1649" t="str">
        <f>IF(FT!B1649&lt;&gt;"",FT!E1649,"")</f>
        <v/>
      </c>
      <c r="K1649" t="str">
        <f>IF(FT!B1649&lt;&gt;"",IF(FT!C1649&lt;&gt;"",FT!C1649,F1649/$M$3*$M$4),"")</f>
        <v/>
      </c>
      <c r="Y1649" s="75" t="str">
        <f t="shared" si="98"/>
        <v/>
      </c>
    </row>
    <row r="1650" spans="6:25">
      <c r="F1650">
        <f t="shared" si="99"/>
        <v>1648</v>
      </c>
      <c r="G1650" s="50" t="str">
        <f>IF(FT!A1650&lt;&gt;"",FT!A1650*10,"")</f>
        <v/>
      </c>
      <c r="H1650" s="50" t="str">
        <f>IF(FT!B1650&lt;&gt;"",FT!B1650*100,"")</f>
        <v/>
      </c>
      <c r="I1650" s="50" t="str">
        <f t="shared" si="97"/>
        <v/>
      </c>
      <c r="J1650" t="str">
        <f>IF(FT!B1650&lt;&gt;"",FT!E1650,"")</f>
        <v/>
      </c>
      <c r="K1650" t="str">
        <f>IF(FT!B1650&lt;&gt;"",IF(FT!C1650&lt;&gt;"",FT!C1650,F1650/$M$3*$M$4),"")</f>
        <v/>
      </c>
      <c r="Y1650" s="75" t="str">
        <f t="shared" si="98"/>
        <v/>
      </c>
    </row>
    <row r="1651" spans="6:25">
      <c r="F1651">
        <f t="shared" si="99"/>
        <v>1649</v>
      </c>
      <c r="G1651" s="50" t="str">
        <f>IF(FT!A1651&lt;&gt;"",FT!A1651*10,"")</f>
        <v/>
      </c>
      <c r="H1651" s="50" t="str">
        <f>IF(FT!B1651&lt;&gt;"",FT!B1651*100,"")</f>
        <v/>
      </c>
      <c r="I1651" s="50" t="str">
        <f t="shared" si="97"/>
        <v/>
      </c>
      <c r="J1651" t="str">
        <f>IF(FT!B1651&lt;&gt;"",FT!E1651,"")</f>
        <v/>
      </c>
      <c r="K1651" t="str">
        <f>IF(FT!B1651&lt;&gt;"",IF(FT!C1651&lt;&gt;"",FT!C1651,F1651/$M$3*$M$4),"")</f>
        <v/>
      </c>
      <c r="Y1651" s="75" t="str">
        <f t="shared" si="98"/>
        <v/>
      </c>
    </row>
    <row r="1652" spans="6:25">
      <c r="F1652">
        <f t="shared" si="99"/>
        <v>1650</v>
      </c>
      <c r="G1652" s="50" t="str">
        <f>IF(FT!A1652&lt;&gt;"",FT!A1652*10,"")</f>
        <v/>
      </c>
      <c r="H1652" s="50" t="str">
        <f>IF(FT!B1652&lt;&gt;"",FT!B1652*100,"")</f>
        <v/>
      </c>
      <c r="I1652" s="50" t="str">
        <f t="shared" si="97"/>
        <v/>
      </c>
      <c r="J1652" t="str">
        <f>IF(FT!B1652&lt;&gt;"",FT!E1652,"")</f>
        <v/>
      </c>
      <c r="K1652" t="str">
        <f>IF(FT!B1652&lt;&gt;"",IF(FT!C1652&lt;&gt;"",FT!C1652,F1652/$M$3*$M$4),"")</f>
        <v/>
      </c>
      <c r="Y1652" s="75" t="str">
        <f t="shared" si="98"/>
        <v/>
      </c>
    </row>
    <row r="1653" spans="6:25">
      <c r="F1653">
        <f t="shared" si="99"/>
        <v>1651</v>
      </c>
      <c r="G1653" s="50" t="str">
        <f>IF(FT!A1653&lt;&gt;"",FT!A1653*10,"")</f>
        <v/>
      </c>
      <c r="H1653" s="50" t="str">
        <f>IF(FT!B1653&lt;&gt;"",FT!B1653*100,"")</f>
        <v/>
      </c>
      <c r="I1653" s="50" t="str">
        <f t="shared" si="97"/>
        <v/>
      </c>
      <c r="J1653" t="str">
        <f>IF(FT!B1653&lt;&gt;"",FT!E1653,"")</f>
        <v/>
      </c>
      <c r="K1653" t="str">
        <f>IF(FT!B1653&lt;&gt;"",IF(FT!C1653&lt;&gt;"",FT!C1653,F1653/$M$3*$M$4),"")</f>
        <v/>
      </c>
      <c r="Y1653" s="75" t="str">
        <f t="shared" si="98"/>
        <v/>
      </c>
    </row>
    <row r="1654" spans="6:25">
      <c r="F1654">
        <f t="shared" si="99"/>
        <v>1652</v>
      </c>
      <c r="G1654" s="50" t="str">
        <f>IF(FT!A1654&lt;&gt;"",FT!A1654*10,"")</f>
        <v/>
      </c>
      <c r="H1654" s="50" t="str">
        <f>IF(FT!B1654&lt;&gt;"",FT!B1654*100,"")</f>
        <v/>
      </c>
      <c r="I1654" s="50" t="str">
        <f t="shared" si="97"/>
        <v/>
      </c>
      <c r="J1654" t="str">
        <f>IF(FT!B1654&lt;&gt;"",FT!E1654,"")</f>
        <v/>
      </c>
      <c r="K1654" t="str">
        <f>IF(FT!B1654&lt;&gt;"",IF(FT!C1654&lt;&gt;"",FT!C1654,F1654/$M$3*$M$4),"")</f>
        <v/>
      </c>
      <c r="Y1654" s="75" t="str">
        <f t="shared" si="98"/>
        <v/>
      </c>
    </row>
    <row r="1655" spans="6:25">
      <c r="F1655">
        <f t="shared" si="99"/>
        <v>1653</v>
      </c>
      <c r="G1655" s="50" t="str">
        <f>IF(FT!A1655&lt;&gt;"",FT!A1655*10,"")</f>
        <v/>
      </c>
      <c r="H1655" s="50" t="str">
        <f>IF(FT!B1655&lt;&gt;"",FT!B1655*100,"")</f>
        <v/>
      </c>
      <c r="I1655" s="50" t="str">
        <f t="shared" si="97"/>
        <v/>
      </c>
      <c r="J1655" t="str">
        <f>IF(FT!B1655&lt;&gt;"",FT!E1655,"")</f>
        <v/>
      </c>
      <c r="K1655" t="str">
        <f>IF(FT!B1655&lt;&gt;"",IF(FT!C1655&lt;&gt;"",FT!C1655,F1655/$M$3*$M$4),"")</f>
        <v/>
      </c>
      <c r="Y1655" s="75" t="str">
        <f t="shared" si="98"/>
        <v/>
      </c>
    </row>
    <row r="1656" spans="6:25">
      <c r="F1656">
        <f t="shared" si="99"/>
        <v>1654</v>
      </c>
      <c r="G1656" s="50" t="str">
        <f>IF(FT!A1656&lt;&gt;"",FT!A1656*10,"")</f>
        <v/>
      </c>
      <c r="H1656" s="50" t="str">
        <f>IF(FT!B1656&lt;&gt;"",FT!B1656*100,"")</f>
        <v/>
      </c>
      <c r="I1656" s="50" t="str">
        <f t="shared" si="97"/>
        <v/>
      </c>
      <c r="J1656" t="str">
        <f>IF(FT!B1656&lt;&gt;"",FT!E1656,"")</f>
        <v/>
      </c>
      <c r="K1656" t="str">
        <f>IF(FT!B1656&lt;&gt;"",IF(FT!C1656&lt;&gt;"",FT!C1656,F1656/$M$3*$M$4),"")</f>
        <v/>
      </c>
      <c r="Y1656" s="75" t="str">
        <f t="shared" si="98"/>
        <v/>
      </c>
    </row>
    <row r="1657" spans="6:25">
      <c r="F1657">
        <f t="shared" si="99"/>
        <v>1655</v>
      </c>
      <c r="G1657" s="50" t="str">
        <f>IF(FT!A1657&lt;&gt;"",FT!A1657*10,"")</f>
        <v/>
      </c>
      <c r="H1657" s="50" t="str">
        <f>IF(FT!B1657&lt;&gt;"",FT!B1657*100,"")</f>
        <v/>
      </c>
      <c r="I1657" s="50" t="str">
        <f t="shared" si="97"/>
        <v/>
      </c>
      <c r="J1657" t="str">
        <f>IF(FT!B1657&lt;&gt;"",FT!E1657,"")</f>
        <v/>
      </c>
      <c r="K1657" t="str">
        <f>IF(FT!B1657&lt;&gt;"",IF(FT!C1657&lt;&gt;"",FT!C1657,F1657/$M$3*$M$4),"")</f>
        <v/>
      </c>
      <c r="Y1657" s="75" t="str">
        <f t="shared" si="98"/>
        <v/>
      </c>
    </row>
    <row r="1658" spans="6:25">
      <c r="F1658">
        <f t="shared" si="99"/>
        <v>1656</v>
      </c>
      <c r="G1658" s="50" t="str">
        <f>IF(FT!A1658&lt;&gt;"",FT!A1658*10,"")</f>
        <v/>
      </c>
      <c r="H1658" s="50" t="str">
        <f>IF(FT!B1658&lt;&gt;"",FT!B1658*100,"")</f>
        <v/>
      </c>
      <c r="I1658" s="50" t="str">
        <f t="shared" si="97"/>
        <v/>
      </c>
      <c r="J1658" t="str">
        <f>IF(FT!B1658&lt;&gt;"",FT!E1658,"")</f>
        <v/>
      </c>
      <c r="K1658" t="str">
        <f>IF(FT!B1658&lt;&gt;"",IF(FT!C1658&lt;&gt;"",FT!C1658,F1658/$M$3*$M$4),"")</f>
        <v/>
      </c>
      <c r="Y1658" s="75" t="str">
        <f t="shared" si="98"/>
        <v/>
      </c>
    </row>
    <row r="1659" spans="6:25">
      <c r="F1659">
        <f t="shared" si="99"/>
        <v>1657</v>
      </c>
      <c r="G1659" s="50" t="str">
        <f>IF(FT!A1659&lt;&gt;"",FT!A1659*10,"")</f>
        <v/>
      </c>
      <c r="H1659" s="50" t="str">
        <f>IF(FT!B1659&lt;&gt;"",FT!B1659*100,"")</f>
        <v/>
      </c>
      <c r="I1659" s="50" t="str">
        <f t="shared" si="97"/>
        <v/>
      </c>
      <c r="J1659" t="str">
        <f>IF(FT!B1659&lt;&gt;"",FT!E1659,"")</f>
        <v/>
      </c>
      <c r="K1659" t="str">
        <f>IF(FT!B1659&lt;&gt;"",IF(FT!C1659&lt;&gt;"",FT!C1659,F1659/$M$3*$M$4),"")</f>
        <v/>
      </c>
      <c r="Y1659" s="75" t="str">
        <f t="shared" si="98"/>
        <v/>
      </c>
    </row>
    <row r="1660" spans="6:25">
      <c r="F1660">
        <f t="shared" si="99"/>
        <v>1658</v>
      </c>
      <c r="G1660" s="50" t="str">
        <f>IF(FT!A1660&lt;&gt;"",FT!A1660*10,"")</f>
        <v/>
      </c>
      <c r="H1660" s="50" t="str">
        <f>IF(FT!B1660&lt;&gt;"",FT!B1660*100,"")</f>
        <v/>
      </c>
      <c r="I1660" s="50" t="str">
        <f t="shared" si="97"/>
        <v/>
      </c>
      <c r="J1660" t="str">
        <f>IF(FT!B1660&lt;&gt;"",FT!E1660,"")</f>
        <v/>
      </c>
      <c r="K1660" t="str">
        <f>IF(FT!B1660&lt;&gt;"",IF(FT!C1660&lt;&gt;"",FT!C1660,F1660/$M$3*$M$4),"")</f>
        <v/>
      </c>
      <c r="Y1660" s="75" t="str">
        <f t="shared" si="98"/>
        <v/>
      </c>
    </row>
    <row r="1661" spans="6:25">
      <c r="F1661">
        <f t="shared" si="99"/>
        <v>1659</v>
      </c>
      <c r="G1661" s="50" t="str">
        <f>IF(FT!A1661&lt;&gt;"",FT!A1661*10,"")</f>
        <v/>
      </c>
      <c r="H1661" s="50" t="str">
        <f>IF(FT!B1661&lt;&gt;"",FT!B1661*100,"")</f>
        <v/>
      </c>
      <c r="I1661" s="50" t="str">
        <f t="shared" si="97"/>
        <v/>
      </c>
      <c r="J1661" t="str">
        <f>IF(FT!B1661&lt;&gt;"",FT!E1661,"")</f>
        <v/>
      </c>
      <c r="K1661" t="str">
        <f>IF(FT!B1661&lt;&gt;"",IF(FT!C1661&lt;&gt;"",FT!C1661,F1661/$M$3*$M$4),"")</f>
        <v/>
      </c>
      <c r="Y1661" s="75" t="str">
        <f t="shared" si="98"/>
        <v/>
      </c>
    </row>
    <row r="1662" spans="6:25">
      <c r="F1662">
        <f t="shared" si="99"/>
        <v>1660</v>
      </c>
      <c r="G1662" s="50" t="str">
        <f>IF(FT!A1662&lt;&gt;"",FT!A1662*10,"")</f>
        <v/>
      </c>
      <c r="H1662" s="50" t="str">
        <f>IF(FT!B1662&lt;&gt;"",FT!B1662*100,"")</f>
        <v/>
      </c>
      <c r="I1662" s="50" t="str">
        <f t="shared" si="97"/>
        <v/>
      </c>
      <c r="J1662" t="str">
        <f>IF(FT!B1662&lt;&gt;"",FT!E1662,"")</f>
        <v/>
      </c>
      <c r="K1662" t="str">
        <f>IF(FT!B1662&lt;&gt;"",IF(FT!C1662&lt;&gt;"",FT!C1662,F1662/$M$3*$M$4),"")</f>
        <v/>
      </c>
      <c r="Y1662" s="75" t="str">
        <f t="shared" si="98"/>
        <v/>
      </c>
    </row>
    <row r="1663" spans="6:25">
      <c r="F1663">
        <f t="shared" si="99"/>
        <v>1661</v>
      </c>
      <c r="G1663" s="50" t="str">
        <f>IF(FT!A1663&lt;&gt;"",FT!A1663*10,"")</f>
        <v/>
      </c>
      <c r="H1663" s="50" t="str">
        <f>IF(FT!B1663&lt;&gt;"",FT!B1663*100,"")</f>
        <v/>
      </c>
      <c r="I1663" s="50" t="str">
        <f t="shared" si="97"/>
        <v/>
      </c>
      <c r="J1663" t="str">
        <f>IF(FT!B1663&lt;&gt;"",FT!E1663,"")</f>
        <v/>
      </c>
      <c r="K1663" t="str">
        <f>IF(FT!B1663&lt;&gt;"",IF(FT!C1663&lt;&gt;"",FT!C1663,F1663/$M$3*$M$4),"")</f>
        <v/>
      </c>
      <c r="Y1663" s="75" t="str">
        <f t="shared" si="98"/>
        <v/>
      </c>
    </row>
    <row r="1664" spans="6:25">
      <c r="F1664">
        <f t="shared" si="99"/>
        <v>1662</v>
      </c>
      <c r="G1664" s="50" t="str">
        <f>IF(FT!A1664&lt;&gt;"",FT!A1664*10,"")</f>
        <v/>
      </c>
      <c r="H1664" s="50" t="str">
        <f>IF(FT!B1664&lt;&gt;"",FT!B1664*100,"")</f>
        <v/>
      </c>
      <c r="I1664" s="50" t="str">
        <f t="shared" si="97"/>
        <v/>
      </c>
      <c r="J1664" t="str">
        <f>IF(FT!B1664&lt;&gt;"",FT!E1664,"")</f>
        <v/>
      </c>
      <c r="K1664" t="str">
        <f>IF(FT!B1664&lt;&gt;"",IF(FT!C1664&lt;&gt;"",FT!C1664,F1664/$M$3*$M$4),"")</f>
        <v/>
      </c>
      <c r="Y1664" s="75" t="str">
        <f t="shared" si="98"/>
        <v/>
      </c>
    </row>
    <row r="1665" spans="6:25">
      <c r="F1665">
        <f t="shared" si="99"/>
        <v>1663</v>
      </c>
      <c r="G1665" s="50" t="str">
        <f>IF(FT!A1665&lt;&gt;"",FT!A1665*10,"")</f>
        <v/>
      </c>
      <c r="H1665" s="50" t="str">
        <f>IF(FT!B1665&lt;&gt;"",FT!B1665*100,"")</f>
        <v/>
      </c>
      <c r="I1665" s="50" t="str">
        <f t="shared" si="97"/>
        <v/>
      </c>
      <c r="J1665" t="str">
        <f>IF(FT!B1665&lt;&gt;"",FT!E1665,"")</f>
        <v/>
      </c>
      <c r="K1665" t="str">
        <f>IF(FT!B1665&lt;&gt;"",IF(FT!C1665&lt;&gt;"",FT!C1665,F1665/$M$3*$M$4),"")</f>
        <v/>
      </c>
      <c r="Y1665" s="75" t="str">
        <f t="shared" si="98"/>
        <v/>
      </c>
    </row>
    <row r="1666" spans="6:25">
      <c r="F1666">
        <f t="shared" si="99"/>
        <v>1664</v>
      </c>
      <c r="G1666" s="50" t="str">
        <f>IF(FT!A1666&lt;&gt;"",FT!A1666*10,"")</f>
        <v/>
      </c>
      <c r="H1666" s="50" t="str">
        <f>IF(FT!B1666&lt;&gt;"",FT!B1666*100,"")</f>
        <v/>
      </c>
      <c r="I1666" s="50" t="str">
        <f t="shared" si="97"/>
        <v/>
      </c>
      <c r="J1666" t="str">
        <f>IF(FT!B1666&lt;&gt;"",FT!E1666,"")</f>
        <v/>
      </c>
      <c r="K1666" t="str">
        <f>IF(FT!B1666&lt;&gt;"",IF(FT!C1666&lt;&gt;"",FT!C1666,F1666/$M$3*$M$4),"")</f>
        <v/>
      </c>
      <c r="Y1666" s="75" t="str">
        <f t="shared" si="98"/>
        <v/>
      </c>
    </row>
    <row r="1667" spans="6:25">
      <c r="F1667">
        <f t="shared" si="99"/>
        <v>1665</v>
      </c>
      <c r="G1667" s="50" t="str">
        <f>IF(FT!A1667&lt;&gt;"",FT!A1667*10,"")</f>
        <v/>
      </c>
      <c r="H1667" s="50" t="str">
        <f>IF(FT!B1667&lt;&gt;"",FT!B1667*100,"")</f>
        <v/>
      </c>
      <c r="I1667" s="50" t="str">
        <f t="shared" ref="I1667:I1730" si="100">(IF(G1667&lt;&gt;"",1,""))</f>
        <v/>
      </c>
      <c r="J1667" t="str">
        <f>IF(FT!B1667&lt;&gt;"",FT!E1667,"")</f>
        <v/>
      </c>
      <c r="K1667" t="str">
        <f>IF(FT!B1667&lt;&gt;"",IF(FT!C1667&lt;&gt;"",FT!C1667,F1667/$M$3*$M$4),"")</f>
        <v/>
      </c>
      <c r="Y1667" s="75" t="str">
        <f t="shared" ref="Y1667:Y1730" si="101">IF(I1667=1,H1667/G1667,"")</f>
        <v/>
      </c>
    </row>
    <row r="1668" spans="6:25">
      <c r="F1668">
        <f t="shared" ref="F1668:F1731" si="102">F1667+1</f>
        <v>1666</v>
      </c>
      <c r="G1668" s="50" t="str">
        <f>IF(FT!A1668&lt;&gt;"",FT!A1668*10,"")</f>
        <v/>
      </c>
      <c r="H1668" s="50" t="str">
        <f>IF(FT!B1668&lt;&gt;"",FT!B1668*100,"")</f>
        <v/>
      </c>
      <c r="I1668" s="50" t="str">
        <f t="shared" si="100"/>
        <v/>
      </c>
      <c r="J1668" t="str">
        <f>IF(FT!B1668&lt;&gt;"",FT!E1668,"")</f>
        <v/>
      </c>
      <c r="K1668" t="str">
        <f>IF(FT!B1668&lt;&gt;"",IF(FT!C1668&lt;&gt;"",FT!C1668,F1668/$M$3*$M$4),"")</f>
        <v/>
      </c>
      <c r="Y1668" s="75" t="str">
        <f t="shared" si="101"/>
        <v/>
      </c>
    </row>
    <row r="1669" spans="6:25">
      <c r="F1669">
        <f t="shared" si="102"/>
        <v>1667</v>
      </c>
      <c r="G1669" s="50" t="str">
        <f>IF(FT!A1669&lt;&gt;"",FT!A1669*10,"")</f>
        <v/>
      </c>
      <c r="H1669" s="50" t="str">
        <f>IF(FT!B1669&lt;&gt;"",FT!B1669*100,"")</f>
        <v/>
      </c>
      <c r="I1669" s="50" t="str">
        <f t="shared" si="100"/>
        <v/>
      </c>
      <c r="J1669" t="str">
        <f>IF(FT!B1669&lt;&gt;"",FT!E1669,"")</f>
        <v/>
      </c>
      <c r="K1669" t="str">
        <f>IF(FT!B1669&lt;&gt;"",IF(FT!C1669&lt;&gt;"",FT!C1669,F1669/$M$3*$M$4),"")</f>
        <v/>
      </c>
      <c r="Y1669" s="75" t="str">
        <f t="shared" si="101"/>
        <v/>
      </c>
    </row>
    <row r="1670" spans="6:25">
      <c r="F1670">
        <f t="shared" si="102"/>
        <v>1668</v>
      </c>
      <c r="G1670" s="50" t="str">
        <f>IF(FT!A1670&lt;&gt;"",FT!A1670*10,"")</f>
        <v/>
      </c>
      <c r="H1670" s="50" t="str">
        <f>IF(FT!B1670&lt;&gt;"",FT!B1670*100,"")</f>
        <v/>
      </c>
      <c r="I1670" s="50" t="str">
        <f t="shared" si="100"/>
        <v/>
      </c>
      <c r="J1670" t="str">
        <f>IF(FT!B1670&lt;&gt;"",FT!E1670,"")</f>
        <v/>
      </c>
      <c r="K1670" t="str">
        <f>IF(FT!B1670&lt;&gt;"",IF(FT!C1670&lt;&gt;"",FT!C1670,F1670/$M$3*$M$4),"")</f>
        <v/>
      </c>
      <c r="Y1670" s="75" t="str">
        <f t="shared" si="101"/>
        <v/>
      </c>
    </row>
    <row r="1671" spans="6:25">
      <c r="F1671">
        <f t="shared" si="102"/>
        <v>1669</v>
      </c>
      <c r="G1671" s="50" t="str">
        <f>IF(FT!A1671&lt;&gt;"",FT!A1671*10,"")</f>
        <v/>
      </c>
      <c r="H1671" s="50" t="str">
        <f>IF(FT!B1671&lt;&gt;"",FT!B1671*100,"")</f>
        <v/>
      </c>
      <c r="I1671" s="50" t="str">
        <f t="shared" si="100"/>
        <v/>
      </c>
      <c r="J1671" t="str">
        <f>IF(FT!B1671&lt;&gt;"",FT!E1671,"")</f>
        <v/>
      </c>
      <c r="K1671" t="str">
        <f>IF(FT!B1671&lt;&gt;"",IF(FT!C1671&lt;&gt;"",FT!C1671,F1671/$M$3*$M$4),"")</f>
        <v/>
      </c>
      <c r="Y1671" s="75" t="str">
        <f t="shared" si="101"/>
        <v/>
      </c>
    </row>
    <row r="1672" spans="6:25">
      <c r="F1672">
        <f t="shared" si="102"/>
        <v>1670</v>
      </c>
      <c r="G1672" s="50" t="str">
        <f>IF(FT!A1672&lt;&gt;"",FT!A1672*10,"")</f>
        <v/>
      </c>
      <c r="H1672" s="50" t="str">
        <f>IF(FT!B1672&lt;&gt;"",FT!B1672*100,"")</f>
        <v/>
      </c>
      <c r="I1672" s="50" t="str">
        <f t="shared" si="100"/>
        <v/>
      </c>
      <c r="J1672" t="str">
        <f>IF(FT!B1672&lt;&gt;"",FT!E1672,"")</f>
        <v/>
      </c>
      <c r="K1672" t="str">
        <f>IF(FT!B1672&lt;&gt;"",IF(FT!C1672&lt;&gt;"",FT!C1672,F1672/$M$3*$M$4),"")</f>
        <v/>
      </c>
      <c r="Y1672" s="75" t="str">
        <f t="shared" si="101"/>
        <v/>
      </c>
    </row>
    <row r="1673" spans="6:25">
      <c r="F1673">
        <f t="shared" si="102"/>
        <v>1671</v>
      </c>
      <c r="G1673" s="50" t="str">
        <f>IF(FT!A1673&lt;&gt;"",FT!A1673*10,"")</f>
        <v/>
      </c>
      <c r="H1673" s="50" t="str">
        <f>IF(FT!B1673&lt;&gt;"",FT!B1673*100,"")</f>
        <v/>
      </c>
      <c r="I1673" s="50" t="str">
        <f t="shared" si="100"/>
        <v/>
      </c>
      <c r="J1673" t="str">
        <f>IF(FT!B1673&lt;&gt;"",FT!E1673,"")</f>
        <v/>
      </c>
      <c r="K1673" t="str">
        <f>IF(FT!B1673&lt;&gt;"",IF(FT!C1673&lt;&gt;"",FT!C1673,F1673/$M$3*$M$4),"")</f>
        <v/>
      </c>
      <c r="Y1673" s="75" t="str">
        <f t="shared" si="101"/>
        <v/>
      </c>
    </row>
    <row r="1674" spans="6:25">
      <c r="F1674">
        <f t="shared" si="102"/>
        <v>1672</v>
      </c>
      <c r="G1674" s="50" t="str">
        <f>IF(FT!A1674&lt;&gt;"",FT!A1674*10,"")</f>
        <v/>
      </c>
      <c r="H1674" s="50" t="str">
        <f>IF(FT!B1674&lt;&gt;"",FT!B1674*100,"")</f>
        <v/>
      </c>
      <c r="I1674" s="50" t="str">
        <f t="shared" si="100"/>
        <v/>
      </c>
      <c r="J1674" t="str">
        <f>IF(FT!B1674&lt;&gt;"",FT!E1674,"")</f>
        <v/>
      </c>
      <c r="K1674" t="str">
        <f>IF(FT!B1674&lt;&gt;"",IF(FT!C1674&lt;&gt;"",FT!C1674,F1674/$M$3*$M$4),"")</f>
        <v/>
      </c>
      <c r="Y1674" s="75" t="str">
        <f t="shared" si="101"/>
        <v/>
      </c>
    </row>
    <row r="1675" spans="6:25">
      <c r="F1675">
        <f t="shared" si="102"/>
        <v>1673</v>
      </c>
      <c r="G1675" s="50" t="str">
        <f>IF(FT!A1675&lt;&gt;"",FT!A1675*10,"")</f>
        <v/>
      </c>
      <c r="H1675" s="50" t="str">
        <f>IF(FT!B1675&lt;&gt;"",FT!B1675*100,"")</f>
        <v/>
      </c>
      <c r="I1675" s="50" t="str">
        <f t="shared" si="100"/>
        <v/>
      </c>
      <c r="J1675" t="str">
        <f>IF(FT!B1675&lt;&gt;"",FT!E1675,"")</f>
        <v/>
      </c>
      <c r="K1675" t="str">
        <f>IF(FT!B1675&lt;&gt;"",IF(FT!C1675&lt;&gt;"",FT!C1675,F1675/$M$3*$M$4),"")</f>
        <v/>
      </c>
      <c r="Y1675" s="75" t="str">
        <f t="shared" si="101"/>
        <v/>
      </c>
    </row>
    <row r="1676" spans="6:25">
      <c r="F1676">
        <f t="shared" si="102"/>
        <v>1674</v>
      </c>
      <c r="G1676" s="50" t="str">
        <f>IF(FT!A1676&lt;&gt;"",FT!A1676*10,"")</f>
        <v/>
      </c>
      <c r="H1676" s="50" t="str">
        <f>IF(FT!B1676&lt;&gt;"",FT!B1676*100,"")</f>
        <v/>
      </c>
      <c r="I1676" s="50" t="str">
        <f t="shared" si="100"/>
        <v/>
      </c>
      <c r="J1676" t="str">
        <f>IF(FT!B1676&lt;&gt;"",FT!E1676,"")</f>
        <v/>
      </c>
      <c r="K1676" t="str">
        <f>IF(FT!B1676&lt;&gt;"",IF(FT!C1676&lt;&gt;"",FT!C1676,F1676/$M$3*$M$4),"")</f>
        <v/>
      </c>
      <c r="Y1676" s="75" t="str">
        <f t="shared" si="101"/>
        <v/>
      </c>
    </row>
    <row r="1677" spans="6:25">
      <c r="F1677">
        <f t="shared" si="102"/>
        <v>1675</v>
      </c>
      <c r="G1677" s="50" t="str">
        <f>IF(FT!A1677&lt;&gt;"",FT!A1677*10,"")</f>
        <v/>
      </c>
      <c r="H1677" s="50" t="str">
        <f>IF(FT!B1677&lt;&gt;"",FT!B1677*100,"")</f>
        <v/>
      </c>
      <c r="I1677" s="50" t="str">
        <f t="shared" si="100"/>
        <v/>
      </c>
      <c r="J1677" t="str">
        <f>IF(FT!B1677&lt;&gt;"",FT!E1677,"")</f>
        <v/>
      </c>
      <c r="K1677" t="str">
        <f>IF(FT!B1677&lt;&gt;"",IF(FT!C1677&lt;&gt;"",FT!C1677,F1677/$M$3*$M$4),"")</f>
        <v/>
      </c>
      <c r="Y1677" s="75" t="str">
        <f t="shared" si="101"/>
        <v/>
      </c>
    </row>
    <row r="1678" spans="6:25">
      <c r="F1678">
        <f t="shared" si="102"/>
        <v>1676</v>
      </c>
      <c r="G1678" s="50" t="str">
        <f>IF(FT!A1678&lt;&gt;"",FT!A1678*10,"")</f>
        <v/>
      </c>
      <c r="H1678" s="50" t="str">
        <f>IF(FT!B1678&lt;&gt;"",FT!B1678*100,"")</f>
        <v/>
      </c>
      <c r="I1678" s="50" t="str">
        <f t="shared" si="100"/>
        <v/>
      </c>
      <c r="J1678" t="str">
        <f>IF(FT!B1678&lt;&gt;"",FT!E1678,"")</f>
        <v/>
      </c>
      <c r="K1678" t="str">
        <f>IF(FT!B1678&lt;&gt;"",IF(FT!C1678&lt;&gt;"",FT!C1678,F1678/$M$3*$M$4),"")</f>
        <v/>
      </c>
      <c r="Y1678" s="75" t="str">
        <f t="shared" si="101"/>
        <v/>
      </c>
    </row>
    <row r="1679" spans="6:25">
      <c r="F1679">
        <f t="shared" si="102"/>
        <v>1677</v>
      </c>
      <c r="G1679" s="50" t="str">
        <f>IF(FT!A1679&lt;&gt;"",FT!A1679*10,"")</f>
        <v/>
      </c>
      <c r="H1679" s="50" t="str">
        <f>IF(FT!B1679&lt;&gt;"",FT!B1679*100,"")</f>
        <v/>
      </c>
      <c r="I1679" s="50" t="str">
        <f t="shared" si="100"/>
        <v/>
      </c>
      <c r="J1679" t="str">
        <f>IF(FT!B1679&lt;&gt;"",FT!E1679,"")</f>
        <v/>
      </c>
      <c r="K1679" t="str">
        <f>IF(FT!B1679&lt;&gt;"",IF(FT!C1679&lt;&gt;"",FT!C1679,F1679/$M$3*$M$4),"")</f>
        <v/>
      </c>
      <c r="Y1679" s="75" t="str">
        <f t="shared" si="101"/>
        <v/>
      </c>
    </row>
    <row r="1680" spans="6:25">
      <c r="F1680">
        <f t="shared" si="102"/>
        <v>1678</v>
      </c>
      <c r="G1680" s="50" t="str">
        <f>IF(FT!A1680&lt;&gt;"",FT!A1680*10,"")</f>
        <v/>
      </c>
      <c r="H1680" s="50" t="str">
        <f>IF(FT!B1680&lt;&gt;"",FT!B1680*100,"")</f>
        <v/>
      </c>
      <c r="I1680" s="50" t="str">
        <f t="shared" si="100"/>
        <v/>
      </c>
      <c r="J1680" t="str">
        <f>IF(FT!B1680&lt;&gt;"",FT!E1680,"")</f>
        <v/>
      </c>
      <c r="K1680" t="str">
        <f>IF(FT!B1680&lt;&gt;"",IF(FT!C1680&lt;&gt;"",FT!C1680,F1680/$M$3*$M$4),"")</f>
        <v/>
      </c>
      <c r="Y1680" s="75" t="str">
        <f t="shared" si="101"/>
        <v/>
      </c>
    </row>
    <row r="1681" spans="6:25">
      <c r="F1681">
        <f t="shared" si="102"/>
        <v>1679</v>
      </c>
      <c r="G1681" s="50" t="str">
        <f>IF(FT!A1681&lt;&gt;"",FT!A1681*10,"")</f>
        <v/>
      </c>
      <c r="H1681" s="50" t="str">
        <f>IF(FT!B1681&lt;&gt;"",FT!B1681*100,"")</f>
        <v/>
      </c>
      <c r="I1681" s="50" t="str">
        <f t="shared" si="100"/>
        <v/>
      </c>
      <c r="J1681" t="str">
        <f>IF(FT!B1681&lt;&gt;"",FT!E1681,"")</f>
        <v/>
      </c>
      <c r="K1681" t="str">
        <f>IF(FT!B1681&lt;&gt;"",IF(FT!C1681&lt;&gt;"",FT!C1681,F1681/$M$3*$M$4),"")</f>
        <v/>
      </c>
      <c r="Y1681" s="75" t="str">
        <f t="shared" si="101"/>
        <v/>
      </c>
    </row>
    <row r="1682" spans="6:25">
      <c r="F1682">
        <f t="shared" si="102"/>
        <v>1680</v>
      </c>
      <c r="G1682" s="50" t="str">
        <f>IF(FT!A1682&lt;&gt;"",FT!A1682*10,"")</f>
        <v/>
      </c>
      <c r="H1682" s="50" t="str">
        <f>IF(FT!B1682&lt;&gt;"",FT!B1682*100,"")</f>
        <v/>
      </c>
      <c r="I1682" s="50" t="str">
        <f t="shared" si="100"/>
        <v/>
      </c>
      <c r="J1682" t="str">
        <f>IF(FT!B1682&lt;&gt;"",FT!E1682,"")</f>
        <v/>
      </c>
      <c r="K1682" t="str">
        <f>IF(FT!B1682&lt;&gt;"",IF(FT!C1682&lt;&gt;"",FT!C1682,F1682/$M$3*$M$4),"")</f>
        <v/>
      </c>
      <c r="Y1682" s="75" t="str">
        <f t="shared" si="101"/>
        <v/>
      </c>
    </row>
    <row r="1683" spans="6:25">
      <c r="F1683">
        <f t="shared" si="102"/>
        <v>1681</v>
      </c>
      <c r="G1683" s="50" t="str">
        <f>IF(FT!A1683&lt;&gt;"",FT!A1683*10,"")</f>
        <v/>
      </c>
      <c r="H1683" s="50" t="str">
        <f>IF(FT!B1683&lt;&gt;"",FT!B1683*100,"")</f>
        <v/>
      </c>
      <c r="I1683" s="50" t="str">
        <f t="shared" si="100"/>
        <v/>
      </c>
      <c r="J1683" t="str">
        <f>IF(FT!B1683&lt;&gt;"",FT!E1683,"")</f>
        <v/>
      </c>
      <c r="K1683" t="str">
        <f>IF(FT!B1683&lt;&gt;"",IF(FT!C1683&lt;&gt;"",FT!C1683,F1683/$M$3*$M$4),"")</f>
        <v/>
      </c>
      <c r="Y1683" s="75" t="str">
        <f t="shared" si="101"/>
        <v/>
      </c>
    </row>
    <row r="1684" spans="6:25">
      <c r="F1684">
        <f t="shared" si="102"/>
        <v>1682</v>
      </c>
      <c r="G1684" s="50" t="str">
        <f>IF(FT!A1684&lt;&gt;"",FT!A1684*10,"")</f>
        <v/>
      </c>
      <c r="H1684" s="50" t="str">
        <f>IF(FT!B1684&lt;&gt;"",FT!B1684*100,"")</f>
        <v/>
      </c>
      <c r="I1684" s="50" t="str">
        <f t="shared" si="100"/>
        <v/>
      </c>
      <c r="J1684" t="str">
        <f>IF(FT!B1684&lt;&gt;"",FT!E1684,"")</f>
        <v/>
      </c>
      <c r="K1684" t="str">
        <f>IF(FT!B1684&lt;&gt;"",IF(FT!C1684&lt;&gt;"",FT!C1684,F1684/$M$3*$M$4),"")</f>
        <v/>
      </c>
      <c r="Y1684" s="75" t="str">
        <f t="shared" si="101"/>
        <v/>
      </c>
    </row>
    <row r="1685" spans="6:25">
      <c r="F1685">
        <f t="shared" si="102"/>
        <v>1683</v>
      </c>
      <c r="G1685" s="50" t="str">
        <f>IF(FT!A1685&lt;&gt;"",FT!A1685*10,"")</f>
        <v/>
      </c>
      <c r="H1685" s="50" t="str">
        <f>IF(FT!B1685&lt;&gt;"",FT!B1685*100,"")</f>
        <v/>
      </c>
      <c r="I1685" s="50" t="str">
        <f t="shared" si="100"/>
        <v/>
      </c>
      <c r="J1685" t="str">
        <f>IF(FT!B1685&lt;&gt;"",FT!E1685,"")</f>
        <v/>
      </c>
      <c r="K1685" t="str">
        <f>IF(FT!B1685&lt;&gt;"",IF(FT!C1685&lt;&gt;"",FT!C1685,F1685/$M$3*$M$4),"")</f>
        <v/>
      </c>
      <c r="Y1685" s="75" t="str">
        <f t="shared" si="101"/>
        <v/>
      </c>
    </row>
    <row r="1686" spans="6:25">
      <c r="F1686">
        <f t="shared" si="102"/>
        <v>1684</v>
      </c>
      <c r="G1686" s="50" t="str">
        <f>IF(FT!A1686&lt;&gt;"",FT!A1686*10,"")</f>
        <v/>
      </c>
      <c r="H1686" s="50" t="str">
        <f>IF(FT!B1686&lt;&gt;"",FT!B1686*100,"")</f>
        <v/>
      </c>
      <c r="I1686" s="50" t="str">
        <f t="shared" si="100"/>
        <v/>
      </c>
      <c r="J1686" t="str">
        <f>IF(FT!B1686&lt;&gt;"",FT!E1686,"")</f>
        <v/>
      </c>
      <c r="K1686" t="str">
        <f>IF(FT!B1686&lt;&gt;"",IF(FT!C1686&lt;&gt;"",FT!C1686,F1686/$M$3*$M$4),"")</f>
        <v/>
      </c>
      <c r="Y1686" s="75" t="str">
        <f t="shared" si="101"/>
        <v/>
      </c>
    </row>
    <row r="1687" spans="6:25">
      <c r="F1687">
        <f t="shared" si="102"/>
        <v>1685</v>
      </c>
      <c r="G1687" s="50" t="str">
        <f>IF(FT!A1687&lt;&gt;"",FT!A1687*10,"")</f>
        <v/>
      </c>
      <c r="H1687" s="50" t="str">
        <f>IF(FT!B1687&lt;&gt;"",FT!B1687*100,"")</f>
        <v/>
      </c>
      <c r="I1687" s="50" t="str">
        <f t="shared" si="100"/>
        <v/>
      </c>
      <c r="J1687" t="str">
        <f>IF(FT!B1687&lt;&gt;"",FT!E1687,"")</f>
        <v/>
      </c>
      <c r="K1687" t="str">
        <f>IF(FT!B1687&lt;&gt;"",IF(FT!C1687&lt;&gt;"",FT!C1687,F1687/$M$3*$M$4),"")</f>
        <v/>
      </c>
      <c r="Y1687" s="75" t="str">
        <f t="shared" si="101"/>
        <v/>
      </c>
    </row>
    <row r="1688" spans="6:25">
      <c r="F1688">
        <f t="shared" si="102"/>
        <v>1686</v>
      </c>
      <c r="G1688" s="50" t="str">
        <f>IF(FT!A1688&lt;&gt;"",FT!A1688*10,"")</f>
        <v/>
      </c>
      <c r="H1688" s="50" t="str">
        <f>IF(FT!B1688&lt;&gt;"",FT!B1688*100,"")</f>
        <v/>
      </c>
      <c r="I1688" s="50" t="str">
        <f t="shared" si="100"/>
        <v/>
      </c>
      <c r="J1688" t="str">
        <f>IF(FT!B1688&lt;&gt;"",FT!E1688,"")</f>
        <v/>
      </c>
      <c r="K1688" t="str">
        <f>IF(FT!B1688&lt;&gt;"",IF(FT!C1688&lt;&gt;"",FT!C1688,F1688/$M$3*$M$4),"")</f>
        <v/>
      </c>
      <c r="Y1688" s="75" t="str">
        <f t="shared" si="101"/>
        <v/>
      </c>
    </row>
    <row r="1689" spans="6:25">
      <c r="F1689">
        <f t="shared" si="102"/>
        <v>1687</v>
      </c>
      <c r="G1689" s="50" t="str">
        <f>IF(FT!A1689&lt;&gt;"",FT!A1689*10,"")</f>
        <v/>
      </c>
      <c r="H1689" s="50" t="str">
        <f>IF(FT!B1689&lt;&gt;"",FT!B1689*100,"")</f>
        <v/>
      </c>
      <c r="I1689" s="50" t="str">
        <f t="shared" si="100"/>
        <v/>
      </c>
      <c r="J1689" t="str">
        <f>IF(FT!B1689&lt;&gt;"",FT!E1689,"")</f>
        <v/>
      </c>
      <c r="K1689" t="str">
        <f>IF(FT!B1689&lt;&gt;"",IF(FT!C1689&lt;&gt;"",FT!C1689,F1689/$M$3*$M$4),"")</f>
        <v/>
      </c>
      <c r="Y1689" s="75" t="str">
        <f t="shared" si="101"/>
        <v/>
      </c>
    </row>
    <row r="1690" spans="6:25">
      <c r="F1690">
        <f t="shared" si="102"/>
        <v>1688</v>
      </c>
      <c r="G1690" s="50" t="str">
        <f>IF(FT!A1690&lt;&gt;"",FT!A1690*10,"")</f>
        <v/>
      </c>
      <c r="H1690" s="50" t="str">
        <f>IF(FT!B1690&lt;&gt;"",FT!B1690*100,"")</f>
        <v/>
      </c>
      <c r="I1690" s="50" t="str">
        <f t="shared" si="100"/>
        <v/>
      </c>
      <c r="J1690" t="str">
        <f>IF(FT!B1690&lt;&gt;"",FT!E1690,"")</f>
        <v/>
      </c>
      <c r="K1690" t="str">
        <f>IF(FT!B1690&lt;&gt;"",IF(FT!C1690&lt;&gt;"",FT!C1690,F1690/$M$3*$M$4),"")</f>
        <v/>
      </c>
      <c r="Y1690" s="75" t="str">
        <f t="shared" si="101"/>
        <v/>
      </c>
    </row>
    <row r="1691" spans="6:25">
      <c r="F1691">
        <f t="shared" si="102"/>
        <v>1689</v>
      </c>
      <c r="G1691" s="50" t="str">
        <f>IF(FT!A1691&lt;&gt;"",FT!A1691*10,"")</f>
        <v/>
      </c>
      <c r="H1691" s="50" t="str">
        <f>IF(FT!B1691&lt;&gt;"",FT!B1691*100,"")</f>
        <v/>
      </c>
      <c r="I1691" s="50" t="str">
        <f t="shared" si="100"/>
        <v/>
      </c>
      <c r="J1691" t="str">
        <f>IF(FT!B1691&lt;&gt;"",FT!E1691,"")</f>
        <v/>
      </c>
      <c r="K1691" t="str">
        <f>IF(FT!B1691&lt;&gt;"",IF(FT!C1691&lt;&gt;"",FT!C1691,F1691/$M$3*$M$4),"")</f>
        <v/>
      </c>
      <c r="Y1691" s="75" t="str">
        <f t="shared" si="101"/>
        <v/>
      </c>
    </row>
    <row r="1692" spans="6:25">
      <c r="F1692">
        <f t="shared" si="102"/>
        <v>1690</v>
      </c>
      <c r="G1692" s="50" t="str">
        <f>IF(FT!A1692&lt;&gt;"",FT!A1692*10,"")</f>
        <v/>
      </c>
      <c r="H1692" s="50" t="str">
        <f>IF(FT!B1692&lt;&gt;"",FT!B1692*100,"")</f>
        <v/>
      </c>
      <c r="I1692" s="50" t="str">
        <f t="shared" si="100"/>
        <v/>
      </c>
      <c r="J1692" t="str">
        <f>IF(FT!B1692&lt;&gt;"",FT!E1692,"")</f>
        <v/>
      </c>
      <c r="K1692" t="str">
        <f>IF(FT!B1692&lt;&gt;"",IF(FT!C1692&lt;&gt;"",FT!C1692,F1692/$M$3*$M$4),"")</f>
        <v/>
      </c>
      <c r="Y1692" s="75" t="str">
        <f t="shared" si="101"/>
        <v/>
      </c>
    </row>
    <row r="1693" spans="6:25">
      <c r="F1693">
        <f t="shared" si="102"/>
        <v>1691</v>
      </c>
      <c r="G1693" s="50" t="str">
        <f>IF(FT!A1693&lt;&gt;"",FT!A1693*10,"")</f>
        <v/>
      </c>
      <c r="H1693" s="50" t="str">
        <f>IF(FT!B1693&lt;&gt;"",FT!B1693*100,"")</f>
        <v/>
      </c>
      <c r="I1693" s="50" t="str">
        <f t="shared" si="100"/>
        <v/>
      </c>
      <c r="J1693" t="str">
        <f>IF(FT!B1693&lt;&gt;"",FT!E1693,"")</f>
        <v/>
      </c>
      <c r="K1693" t="str">
        <f>IF(FT!B1693&lt;&gt;"",IF(FT!C1693&lt;&gt;"",FT!C1693,F1693/$M$3*$M$4),"")</f>
        <v/>
      </c>
      <c r="Y1693" s="75" t="str">
        <f t="shared" si="101"/>
        <v/>
      </c>
    </row>
    <row r="1694" spans="6:25">
      <c r="F1694">
        <f t="shared" si="102"/>
        <v>1692</v>
      </c>
      <c r="G1694" s="50" t="str">
        <f>IF(FT!A1694&lt;&gt;"",FT!A1694*10,"")</f>
        <v/>
      </c>
      <c r="H1694" s="50" t="str">
        <f>IF(FT!B1694&lt;&gt;"",FT!B1694*100,"")</f>
        <v/>
      </c>
      <c r="I1694" s="50" t="str">
        <f t="shared" si="100"/>
        <v/>
      </c>
      <c r="J1694" t="str">
        <f>IF(FT!B1694&lt;&gt;"",FT!E1694,"")</f>
        <v/>
      </c>
      <c r="K1694" t="str">
        <f>IF(FT!B1694&lt;&gt;"",IF(FT!C1694&lt;&gt;"",FT!C1694,F1694/$M$3*$M$4),"")</f>
        <v/>
      </c>
      <c r="Y1694" s="75" t="str">
        <f t="shared" si="101"/>
        <v/>
      </c>
    </row>
    <row r="1695" spans="6:25">
      <c r="F1695">
        <f t="shared" si="102"/>
        <v>1693</v>
      </c>
      <c r="G1695" s="50" t="str">
        <f>IF(FT!A1695&lt;&gt;"",FT!A1695*10,"")</f>
        <v/>
      </c>
      <c r="H1695" s="50" t="str">
        <f>IF(FT!B1695&lt;&gt;"",FT!B1695*100,"")</f>
        <v/>
      </c>
      <c r="I1695" s="50" t="str">
        <f t="shared" si="100"/>
        <v/>
      </c>
      <c r="J1695" t="str">
        <f>IF(FT!B1695&lt;&gt;"",FT!E1695,"")</f>
        <v/>
      </c>
      <c r="K1695" t="str">
        <f>IF(FT!B1695&lt;&gt;"",IF(FT!C1695&lt;&gt;"",FT!C1695,F1695/$M$3*$M$4),"")</f>
        <v/>
      </c>
      <c r="Y1695" s="75" t="str">
        <f t="shared" si="101"/>
        <v/>
      </c>
    </row>
    <row r="1696" spans="6:25">
      <c r="F1696">
        <f t="shared" si="102"/>
        <v>1694</v>
      </c>
      <c r="G1696" s="50" t="str">
        <f>IF(FT!A1696&lt;&gt;"",FT!A1696*10,"")</f>
        <v/>
      </c>
      <c r="H1696" s="50" t="str">
        <f>IF(FT!B1696&lt;&gt;"",FT!B1696*100,"")</f>
        <v/>
      </c>
      <c r="I1696" s="50" t="str">
        <f t="shared" si="100"/>
        <v/>
      </c>
      <c r="J1696" t="str">
        <f>IF(FT!B1696&lt;&gt;"",FT!E1696,"")</f>
        <v/>
      </c>
      <c r="K1696" t="str">
        <f>IF(FT!B1696&lt;&gt;"",IF(FT!C1696&lt;&gt;"",FT!C1696,F1696/$M$3*$M$4),"")</f>
        <v/>
      </c>
      <c r="Y1696" s="75" t="str">
        <f t="shared" si="101"/>
        <v/>
      </c>
    </row>
    <row r="1697" spans="6:25">
      <c r="F1697">
        <f t="shared" si="102"/>
        <v>1695</v>
      </c>
      <c r="G1697" s="50" t="str">
        <f>IF(FT!A1697&lt;&gt;"",FT!A1697*10,"")</f>
        <v/>
      </c>
      <c r="H1697" s="50" t="str">
        <f>IF(FT!B1697&lt;&gt;"",FT!B1697*100,"")</f>
        <v/>
      </c>
      <c r="I1697" s="50" t="str">
        <f t="shared" si="100"/>
        <v/>
      </c>
      <c r="J1697" t="str">
        <f>IF(FT!B1697&lt;&gt;"",FT!E1697,"")</f>
        <v/>
      </c>
      <c r="K1697" t="str">
        <f>IF(FT!B1697&lt;&gt;"",IF(FT!C1697&lt;&gt;"",FT!C1697,F1697/$M$3*$M$4),"")</f>
        <v/>
      </c>
      <c r="Y1697" s="75" t="str">
        <f t="shared" si="101"/>
        <v/>
      </c>
    </row>
    <row r="1698" spans="6:25">
      <c r="F1698">
        <f t="shared" si="102"/>
        <v>1696</v>
      </c>
      <c r="G1698" s="50" t="str">
        <f>IF(FT!A1698&lt;&gt;"",FT!A1698*10,"")</f>
        <v/>
      </c>
      <c r="H1698" s="50" t="str">
        <f>IF(FT!B1698&lt;&gt;"",FT!B1698*100,"")</f>
        <v/>
      </c>
      <c r="I1698" s="50" t="str">
        <f t="shared" si="100"/>
        <v/>
      </c>
      <c r="J1698" t="str">
        <f>IF(FT!B1698&lt;&gt;"",FT!E1698,"")</f>
        <v/>
      </c>
      <c r="K1698" t="str">
        <f>IF(FT!B1698&lt;&gt;"",IF(FT!C1698&lt;&gt;"",FT!C1698,F1698/$M$3*$M$4),"")</f>
        <v/>
      </c>
      <c r="Y1698" s="75" t="str">
        <f t="shared" si="101"/>
        <v/>
      </c>
    </row>
    <row r="1699" spans="6:25">
      <c r="F1699">
        <f t="shared" si="102"/>
        <v>1697</v>
      </c>
      <c r="G1699" s="50" t="str">
        <f>IF(FT!A1699&lt;&gt;"",FT!A1699*10,"")</f>
        <v/>
      </c>
      <c r="H1699" s="50" t="str">
        <f>IF(FT!B1699&lt;&gt;"",FT!B1699*100,"")</f>
        <v/>
      </c>
      <c r="I1699" s="50" t="str">
        <f t="shared" si="100"/>
        <v/>
      </c>
      <c r="J1699" t="str">
        <f>IF(FT!B1699&lt;&gt;"",FT!E1699,"")</f>
        <v/>
      </c>
      <c r="K1699" t="str">
        <f>IF(FT!B1699&lt;&gt;"",IF(FT!C1699&lt;&gt;"",FT!C1699,F1699/$M$3*$M$4),"")</f>
        <v/>
      </c>
      <c r="Y1699" s="75" t="str">
        <f t="shared" si="101"/>
        <v/>
      </c>
    </row>
    <row r="1700" spans="6:25">
      <c r="F1700">
        <f t="shared" si="102"/>
        <v>1698</v>
      </c>
      <c r="G1700" s="50" t="str">
        <f>IF(FT!A1700&lt;&gt;"",FT!A1700*10,"")</f>
        <v/>
      </c>
      <c r="H1700" s="50" t="str">
        <f>IF(FT!B1700&lt;&gt;"",FT!B1700*100,"")</f>
        <v/>
      </c>
      <c r="I1700" s="50" t="str">
        <f t="shared" si="100"/>
        <v/>
      </c>
      <c r="J1700" t="str">
        <f>IF(FT!B1700&lt;&gt;"",FT!E1700,"")</f>
        <v/>
      </c>
      <c r="K1700" t="str">
        <f>IF(FT!B1700&lt;&gt;"",IF(FT!C1700&lt;&gt;"",FT!C1700,F1700/$M$3*$M$4),"")</f>
        <v/>
      </c>
      <c r="Y1700" s="75" t="str">
        <f t="shared" si="101"/>
        <v/>
      </c>
    </row>
    <row r="1701" spans="6:25">
      <c r="F1701">
        <f t="shared" si="102"/>
        <v>1699</v>
      </c>
      <c r="G1701" s="50" t="str">
        <f>IF(FT!A1701&lt;&gt;"",FT!A1701*10,"")</f>
        <v/>
      </c>
      <c r="H1701" s="50" t="str">
        <f>IF(FT!B1701&lt;&gt;"",FT!B1701*100,"")</f>
        <v/>
      </c>
      <c r="I1701" s="50" t="str">
        <f t="shared" si="100"/>
        <v/>
      </c>
      <c r="J1701" t="str">
        <f>IF(FT!B1701&lt;&gt;"",FT!E1701,"")</f>
        <v/>
      </c>
      <c r="K1701" t="str">
        <f>IF(FT!B1701&lt;&gt;"",IF(FT!C1701&lt;&gt;"",FT!C1701,F1701/$M$3*$M$4),"")</f>
        <v/>
      </c>
      <c r="Y1701" s="75" t="str">
        <f t="shared" si="101"/>
        <v/>
      </c>
    </row>
    <row r="1702" spans="6:25">
      <c r="F1702">
        <f t="shared" si="102"/>
        <v>1700</v>
      </c>
      <c r="G1702" s="50" t="str">
        <f>IF(FT!A1702&lt;&gt;"",FT!A1702*10,"")</f>
        <v/>
      </c>
      <c r="H1702" s="50" t="str">
        <f>IF(FT!B1702&lt;&gt;"",FT!B1702*100,"")</f>
        <v/>
      </c>
      <c r="I1702" s="50" t="str">
        <f t="shared" si="100"/>
        <v/>
      </c>
      <c r="J1702" t="str">
        <f>IF(FT!B1702&lt;&gt;"",FT!E1702,"")</f>
        <v/>
      </c>
      <c r="K1702" t="str">
        <f>IF(FT!B1702&lt;&gt;"",IF(FT!C1702&lt;&gt;"",FT!C1702,F1702/$M$3*$M$4),"")</f>
        <v/>
      </c>
      <c r="Y1702" s="75" t="str">
        <f t="shared" si="101"/>
        <v/>
      </c>
    </row>
    <row r="1703" spans="6:25">
      <c r="F1703">
        <f t="shared" si="102"/>
        <v>1701</v>
      </c>
      <c r="G1703" s="50" t="str">
        <f>IF(FT!A1703&lt;&gt;"",FT!A1703*10,"")</f>
        <v/>
      </c>
      <c r="H1703" s="50" t="str">
        <f>IF(FT!B1703&lt;&gt;"",FT!B1703*100,"")</f>
        <v/>
      </c>
      <c r="I1703" s="50" t="str">
        <f t="shared" si="100"/>
        <v/>
      </c>
      <c r="J1703" t="str">
        <f>IF(FT!B1703&lt;&gt;"",FT!E1703,"")</f>
        <v/>
      </c>
      <c r="K1703" t="str">
        <f>IF(FT!B1703&lt;&gt;"",IF(FT!C1703&lt;&gt;"",FT!C1703,F1703/$M$3*$M$4),"")</f>
        <v/>
      </c>
      <c r="Y1703" s="75" t="str">
        <f t="shared" si="101"/>
        <v/>
      </c>
    </row>
    <row r="1704" spans="6:25">
      <c r="F1704">
        <f t="shared" si="102"/>
        <v>1702</v>
      </c>
      <c r="G1704" s="50" t="str">
        <f>IF(FT!A1704&lt;&gt;"",FT!A1704*10,"")</f>
        <v/>
      </c>
      <c r="H1704" s="50" t="str">
        <f>IF(FT!B1704&lt;&gt;"",FT!B1704*100,"")</f>
        <v/>
      </c>
      <c r="I1704" s="50" t="str">
        <f t="shared" si="100"/>
        <v/>
      </c>
      <c r="J1704" t="str">
        <f>IF(FT!B1704&lt;&gt;"",FT!E1704,"")</f>
        <v/>
      </c>
      <c r="K1704" t="str">
        <f>IF(FT!B1704&lt;&gt;"",IF(FT!C1704&lt;&gt;"",FT!C1704,F1704/$M$3*$M$4),"")</f>
        <v/>
      </c>
      <c r="Y1704" s="75" t="str">
        <f t="shared" si="101"/>
        <v/>
      </c>
    </row>
    <row r="1705" spans="6:25">
      <c r="F1705">
        <f t="shared" si="102"/>
        <v>1703</v>
      </c>
      <c r="G1705" s="50" t="str">
        <f>IF(FT!A1705&lt;&gt;"",FT!A1705*10,"")</f>
        <v/>
      </c>
      <c r="H1705" s="50" t="str">
        <f>IF(FT!B1705&lt;&gt;"",FT!B1705*100,"")</f>
        <v/>
      </c>
      <c r="I1705" s="50" t="str">
        <f t="shared" si="100"/>
        <v/>
      </c>
      <c r="J1705" t="str">
        <f>IF(FT!B1705&lt;&gt;"",FT!E1705,"")</f>
        <v/>
      </c>
      <c r="K1705" t="str">
        <f>IF(FT!B1705&lt;&gt;"",IF(FT!C1705&lt;&gt;"",FT!C1705,F1705/$M$3*$M$4),"")</f>
        <v/>
      </c>
      <c r="Y1705" s="75" t="str">
        <f t="shared" si="101"/>
        <v/>
      </c>
    </row>
    <row r="1706" spans="6:25">
      <c r="F1706">
        <f t="shared" si="102"/>
        <v>1704</v>
      </c>
      <c r="G1706" s="50" t="str">
        <f>IF(FT!A1706&lt;&gt;"",FT!A1706*10,"")</f>
        <v/>
      </c>
      <c r="H1706" s="50" t="str">
        <f>IF(FT!B1706&lt;&gt;"",FT!B1706*100,"")</f>
        <v/>
      </c>
      <c r="I1706" s="50" t="str">
        <f t="shared" si="100"/>
        <v/>
      </c>
      <c r="J1706" t="str">
        <f>IF(FT!B1706&lt;&gt;"",FT!E1706,"")</f>
        <v/>
      </c>
      <c r="K1706" t="str">
        <f>IF(FT!B1706&lt;&gt;"",IF(FT!C1706&lt;&gt;"",FT!C1706,F1706/$M$3*$M$4),"")</f>
        <v/>
      </c>
      <c r="Y1706" s="75" t="str">
        <f t="shared" si="101"/>
        <v/>
      </c>
    </row>
    <row r="1707" spans="6:25">
      <c r="F1707">
        <f t="shared" si="102"/>
        <v>1705</v>
      </c>
      <c r="G1707" s="50" t="str">
        <f>IF(FT!A1707&lt;&gt;"",FT!A1707*10,"")</f>
        <v/>
      </c>
      <c r="H1707" s="50" t="str">
        <f>IF(FT!B1707&lt;&gt;"",FT!B1707*100,"")</f>
        <v/>
      </c>
      <c r="I1707" s="50" t="str">
        <f t="shared" si="100"/>
        <v/>
      </c>
      <c r="J1707" t="str">
        <f>IF(FT!B1707&lt;&gt;"",FT!E1707,"")</f>
        <v/>
      </c>
      <c r="K1707" t="str">
        <f>IF(FT!B1707&lt;&gt;"",IF(FT!C1707&lt;&gt;"",FT!C1707,F1707/$M$3*$M$4),"")</f>
        <v/>
      </c>
      <c r="Y1707" s="75" t="str">
        <f t="shared" si="101"/>
        <v/>
      </c>
    </row>
    <row r="1708" spans="6:25">
      <c r="F1708">
        <f t="shared" si="102"/>
        <v>1706</v>
      </c>
      <c r="G1708" s="50" t="str">
        <f>IF(FT!A1708&lt;&gt;"",FT!A1708*10,"")</f>
        <v/>
      </c>
      <c r="H1708" s="50" t="str">
        <f>IF(FT!B1708&lt;&gt;"",FT!B1708*100,"")</f>
        <v/>
      </c>
      <c r="I1708" s="50" t="str">
        <f t="shared" si="100"/>
        <v/>
      </c>
      <c r="J1708" t="str">
        <f>IF(FT!B1708&lt;&gt;"",FT!E1708,"")</f>
        <v/>
      </c>
      <c r="K1708" t="str">
        <f>IF(FT!B1708&lt;&gt;"",IF(FT!C1708&lt;&gt;"",FT!C1708,F1708/$M$3*$M$4),"")</f>
        <v/>
      </c>
      <c r="Y1708" s="75" t="str">
        <f t="shared" si="101"/>
        <v/>
      </c>
    </row>
    <row r="1709" spans="6:25">
      <c r="F1709">
        <f t="shared" si="102"/>
        <v>1707</v>
      </c>
      <c r="G1709" s="50" t="str">
        <f>IF(FT!A1709&lt;&gt;"",FT!A1709*10,"")</f>
        <v/>
      </c>
      <c r="H1709" s="50" t="str">
        <f>IF(FT!B1709&lt;&gt;"",FT!B1709*100,"")</f>
        <v/>
      </c>
      <c r="I1709" s="50" t="str">
        <f t="shared" si="100"/>
        <v/>
      </c>
      <c r="J1709" t="str">
        <f>IF(FT!B1709&lt;&gt;"",FT!E1709,"")</f>
        <v/>
      </c>
      <c r="K1709" t="str">
        <f>IF(FT!B1709&lt;&gt;"",IF(FT!C1709&lt;&gt;"",FT!C1709,F1709/$M$3*$M$4),"")</f>
        <v/>
      </c>
      <c r="Y1709" s="75" t="str">
        <f t="shared" si="101"/>
        <v/>
      </c>
    </row>
    <row r="1710" spans="6:25">
      <c r="F1710">
        <f t="shared" si="102"/>
        <v>1708</v>
      </c>
      <c r="G1710" s="50" t="str">
        <f>IF(FT!A1710&lt;&gt;"",FT!A1710*10,"")</f>
        <v/>
      </c>
      <c r="H1710" s="50" t="str">
        <f>IF(FT!B1710&lt;&gt;"",FT!B1710*100,"")</f>
        <v/>
      </c>
      <c r="I1710" s="50" t="str">
        <f t="shared" si="100"/>
        <v/>
      </c>
      <c r="J1710" t="str">
        <f>IF(FT!B1710&lt;&gt;"",FT!E1710,"")</f>
        <v/>
      </c>
      <c r="K1710" t="str">
        <f>IF(FT!B1710&lt;&gt;"",IF(FT!C1710&lt;&gt;"",FT!C1710,F1710/$M$3*$M$4),"")</f>
        <v/>
      </c>
      <c r="Y1710" s="75" t="str">
        <f t="shared" si="101"/>
        <v/>
      </c>
    </row>
    <row r="1711" spans="6:25">
      <c r="F1711">
        <f t="shared" si="102"/>
        <v>1709</v>
      </c>
      <c r="G1711" s="50" t="str">
        <f>IF(FT!A1711&lt;&gt;"",FT!A1711*10,"")</f>
        <v/>
      </c>
      <c r="H1711" s="50" t="str">
        <f>IF(FT!B1711&lt;&gt;"",FT!B1711*100,"")</f>
        <v/>
      </c>
      <c r="I1711" s="50" t="str">
        <f t="shared" si="100"/>
        <v/>
      </c>
      <c r="J1711" t="str">
        <f>IF(FT!B1711&lt;&gt;"",FT!E1711,"")</f>
        <v/>
      </c>
      <c r="K1711" t="str">
        <f>IF(FT!B1711&lt;&gt;"",IF(FT!C1711&lt;&gt;"",FT!C1711,F1711/$M$3*$M$4),"")</f>
        <v/>
      </c>
      <c r="Y1711" s="75" t="str">
        <f t="shared" si="101"/>
        <v/>
      </c>
    </row>
    <row r="1712" spans="6:25">
      <c r="F1712">
        <f t="shared" si="102"/>
        <v>1710</v>
      </c>
      <c r="G1712" s="50" t="str">
        <f>IF(FT!A1712&lt;&gt;"",FT!A1712*10,"")</f>
        <v/>
      </c>
      <c r="H1712" s="50" t="str">
        <f>IF(FT!B1712&lt;&gt;"",FT!B1712*100,"")</f>
        <v/>
      </c>
      <c r="I1712" s="50" t="str">
        <f t="shared" si="100"/>
        <v/>
      </c>
      <c r="J1712" t="str">
        <f>IF(FT!B1712&lt;&gt;"",FT!E1712,"")</f>
        <v/>
      </c>
      <c r="K1712" t="str">
        <f>IF(FT!B1712&lt;&gt;"",IF(FT!C1712&lt;&gt;"",FT!C1712,F1712/$M$3*$M$4),"")</f>
        <v/>
      </c>
      <c r="Y1712" s="75" t="str">
        <f t="shared" si="101"/>
        <v/>
      </c>
    </row>
    <row r="1713" spans="6:25">
      <c r="F1713">
        <f t="shared" si="102"/>
        <v>1711</v>
      </c>
      <c r="G1713" s="50" t="str">
        <f>IF(FT!A1713&lt;&gt;"",FT!A1713*10,"")</f>
        <v/>
      </c>
      <c r="H1713" s="50" t="str">
        <f>IF(FT!B1713&lt;&gt;"",FT!B1713*100,"")</f>
        <v/>
      </c>
      <c r="I1713" s="50" t="str">
        <f t="shared" si="100"/>
        <v/>
      </c>
      <c r="J1713" t="str">
        <f>IF(FT!B1713&lt;&gt;"",FT!E1713,"")</f>
        <v/>
      </c>
      <c r="K1713" t="str">
        <f>IF(FT!B1713&lt;&gt;"",IF(FT!C1713&lt;&gt;"",FT!C1713,F1713/$M$3*$M$4),"")</f>
        <v/>
      </c>
      <c r="Y1713" s="75" t="str">
        <f t="shared" si="101"/>
        <v/>
      </c>
    </row>
    <row r="1714" spans="6:25">
      <c r="F1714">
        <f t="shared" si="102"/>
        <v>1712</v>
      </c>
      <c r="G1714" s="50" t="str">
        <f>IF(FT!A1714&lt;&gt;"",FT!A1714*10,"")</f>
        <v/>
      </c>
      <c r="H1714" s="50" t="str">
        <f>IF(FT!B1714&lt;&gt;"",FT!B1714*100,"")</f>
        <v/>
      </c>
      <c r="I1714" s="50" t="str">
        <f t="shared" si="100"/>
        <v/>
      </c>
      <c r="J1714" t="str">
        <f>IF(FT!B1714&lt;&gt;"",FT!E1714,"")</f>
        <v/>
      </c>
      <c r="K1714" t="str">
        <f>IF(FT!B1714&lt;&gt;"",IF(FT!C1714&lt;&gt;"",FT!C1714,F1714/$M$3*$M$4),"")</f>
        <v/>
      </c>
      <c r="Y1714" s="75" t="str">
        <f t="shared" si="101"/>
        <v/>
      </c>
    </row>
    <row r="1715" spans="6:25">
      <c r="F1715">
        <f t="shared" si="102"/>
        <v>1713</v>
      </c>
      <c r="G1715" s="50" t="str">
        <f>IF(FT!A1715&lt;&gt;"",FT!A1715*10,"")</f>
        <v/>
      </c>
      <c r="H1715" s="50" t="str">
        <f>IF(FT!B1715&lt;&gt;"",FT!B1715*100,"")</f>
        <v/>
      </c>
      <c r="I1715" s="50" t="str">
        <f t="shared" si="100"/>
        <v/>
      </c>
      <c r="J1715" t="str">
        <f>IF(FT!B1715&lt;&gt;"",FT!E1715,"")</f>
        <v/>
      </c>
      <c r="K1715" t="str">
        <f>IF(FT!B1715&lt;&gt;"",IF(FT!C1715&lt;&gt;"",FT!C1715,F1715/$M$3*$M$4),"")</f>
        <v/>
      </c>
      <c r="Y1715" s="75" t="str">
        <f t="shared" si="101"/>
        <v/>
      </c>
    </row>
    <row r="1716" spans="6:25">
      <c r="F1716">
        <f t="shared" si="102"/>
        <v>1714</v>
      </c>
      <c r="G1716" s="50" t="str">
        <f>IF(FT!A1716&lt;&gt;"",FT!A1716*10,"")</f>
        <v/>
      </c>
      <c r="H1716" s="50" t="str">
        <f>IF(FT!B1716&lt;&gt;"",FT!B1716*100,"")</f>
        <v/>
      </c>
      <c r="I1716" s="50" t="str">
        <f t="shared" si="100"/>
        <v/>
      </c>
      <c r="J1716" t="str">
        <f>IF(FT!B1716&lt;&gt;"",FT!E1716,"")</f>
        <v/>
      </c>
      <c r="K1716" t="str">
        <f>IF(FT!B1716&lt;&gt;"",IF(FT!C1716&lt;&gt;"",FT!C1716,F1716/$M$3*$M$4),"")</f>
        <v/>
      </c>
      <c r="Y1716" s="75" t="str">
        <f t="shared" si="101"/>
        <v/>
      </c>
    </row>
    <row r="1717" spans="6:25">
      <c r="F1717">
        <f t="shared" si="102"/>
        <v>1715</v>
      </c>
      <c r="G1717" s="50" t="str">
        <f>IF(FT!A1717&lt;&gt;"",FT!A1717*10,"")</f>
        <v/>
      </c>
      <c r="H1717" s="50" t="str">
        <f>IF(FT!B1717&lt;&gt;"",FT!B1717*100,"")</f>
        <v/>
      </c>
      <c r="I1717" s="50" t="str">
        <f t="shared" si="100"/>
        <v/>
      </c>
      <c r="J1717" t="str">
        <f>IF(FT!B1717&lt;&gt;"",FT!E1717,"")</f>
        <v/>
      </c>
      <c r="K1717" t="str">
        <f>IF(FT!B1717&lt;&gt;"",IF(FT!C1717&lt;&gt;"",FT!C1717,F1717/$M$3*$M$4),"")</f>
        <v/>
      </c>
      <c r="Y1717" s="75" t="str">
        <f t="shared" si="101"/>
        <v/>
      </c>
    </row>
    <row r="1718" spans="6:25">
      <c r="F1718">
        <f t="shared" si="102"/>
        <v>1716</v>
      </c>
      <c r="G1718" s="50" t="str">
        <f>IF(FT!A1718&lt;&gt;"",FT!A1718*10,"")</f>
        <v/>
      </c>
      <c r="H1718" s="50" t="str">
        <f>IF(FT!B1718&lt;&gt;"",FT!B1718*100,"")</f>
        <v/>
      </c>
      <c r="I1718" s="50" t="str">
        <f t="shared" si="100"/>
        <v/>
      </c>
      <c r="J1718" t="str">
        <f>IF(FT!B1718&lt;&gt;"",FT!E1718,"")</f>
        <v/>
      </c>
      <c r="K1718" t="str">
        <f>IF(FT!B1718&lt;&gt;"",IF(FT!C1718&lt;&gt;"",FT!C1718,F1718/$M$3*$M$4),"")</f>
        <v/>
      </c>
      <c r="Y1718" s="75" t="str">
        <f t="shared" si="101"/>
        <v/>
      </c>
    </row>
    <row r="1719" spans="6:25">
      <c r="F1719">
        <f t="shared" si="102"/>
        <v>1717</v>
      </c>
      <c r="G1719" s="50" t="str">
        <f>IF(FT!A1719&lt;&gt;"",FT!A1719*10,"")</f>
        <v/>
      </c>
      <c r="H1719" s="50" t="str">
        <f>IF(FT!B1719&lt;&gt;"",FT!B1719*100,"")</f>
        <v/>
      </c>
      <c r="I1719" s="50" t="str">
        <f t="shared" si="100"/>
        <v/>
      </c>
      <c r="J1719" t="str">
        <f>IF(FT!B1719&lt;&gt;"",FT!E1719,"")</f>
        <v/>
      </c>
      <c r="K1719" t="str">
        <f>IF(FT!B1719&lt;&gt;"",IF(FT!C1719&lt;&gt;"",FT!C1719,F1719/$M$3*$M$4),"")</f>
        <v/>
      </c>
      <c r="Y1719" s="75" t="str">
        <f t="shared" si="101"/>
        <v/>
      </c>
    </row>
    <row r="1720" spans="6:25">
      <c r="F1720">
        <f t="shared" si="102"/>
        <v>1718</v>
      </c>
      <c r="G1720" s="50" t="str">
        <f>IF(FT!A1720&lt;&gt;"",FT!A1720*10,"")</f>
        <v/>
      </c>
      <c r="H1720" s="50" t="str">
        <f>IF(FT!B1720&lt;&gt;"",FT!B1720*100,"")</f>
        <v/>
      </c>
      <c r="I1720" s="50" t="str">
        <f t="shared" si="100"/>
        <v/>
      </c>
      <c r="J1720" t="str">
        <f>IF(FT!B1720&lt;&gt;"",FT!E1720,"")</f>
        <v/>
      </c>
      <c r="K1720" t="str">
        <f>IF(FT!B1720&lt;&gt;"",IF(FT!C1720&lt;&gt;"",FT!C1720,F1720/$M$3*$M$4),"")</f>
        <v/>
      </c>
      <c r="Y1720" s="75" t="str">
        <f t="shared" si="101"/>
        <v/>
      </c>
    </row>
    <row r="1721" spans="6:25">
      <c r="F1721">
        <f t="shared" si="102"/>
        <v>1719</v>
      </c>
      <c r="G1721" s="50" t="str">
        <f>IF(FT!A1721&lt;&gt;"",FT!A1721*10,"")</f>
        <v/>
      </c>
      <c r="H1721" s="50" t="str">
        <f>IF(FT!B1721&lt;&gt;"",FT!B1721*100,"")</f>
        <v/>
      </c>
      <c r="I1721" s="50" t="str">
        <f t="shared" si="100"/>
        <v/>
      </c>
      <c r="J1721" t="str">
        <f>IF(FT!B1721&lt;&gt;"",FT!E1721,"")</f>
        <v/>
      </c>
      <c r="K1721" t="str">
        <f>IF(FT!B1721&lt;&gt;"",IF(FT!C1721&lt;&gt;"",FT!C1721,F1721/$M$3*$M$4),"")</f>
        <v/>
      </c>
      <c r="Y1721" s="75" t="str">
        <f t="shared" si="101"/>
        <v/>
      </c>
    </row>
    <row r="1722" spans="6:25">
      <c r="F1722">
        <f t="shared" si="102"/>
        <v>1720</v>
      </c>
      <c r="G1722" s="50" t="str">
        <f>IF(FT!A1722&lt;&gt;"",FT!A1722*10,"")</f>
        <v/>
      </c>
      <c r="H1722" s="50" t="str">
        <f>IF(FT!B1722&lt;&gt;"",FT!B1722*100,"")</f>
        <v/>
      </c>
      <c r="I1722" s="50" t="str">
        <f t="shared" si="100"/>
        <v/>
      </c>
      <c r="J1722" t="str">
        <f>IF(FT!B1722&lt;&gt;"",FT!E1722,"")</f>
        <v/>
      </c>
      <c r="K1722" t="str">
        <f>IF(FT!B1722&lt;&gt;"",IF(FT!C1722&lt;&gt;"",FT!C1722,F1722/$M$3*$M$4),"")</f>
        <v/>
      </c>
      <c r="Y1722" s="75" t="str">
        <f t="shared" si="101"/>
        <v/>
      </c>
    </row>
    <row r="1723" spans="6:25">
      <c r="F1723">
        <f t="shared" si="102"/>
        <v>1721</v>
      </c>
      <c r="G1723" s="50" t="str">
        <f>IF(FT!A1723&lt;&gt;"",FT!A1723*10,"")</f>
        <v/>
      </c>
      <c r="H1723" s="50" t="str">
        <f>IF(FT!B1723&lt;&gt;"",FT!B1723*100,"")</f>
        <v/>
      </c>
      <c r="I1723" s="50" t="str">
        <f t="shared" si="100"/>
        <v/>
      </c>
      <c r="J1723" t="str">
        <f>IF(FT!B1723&lt;&gt;"",FT!E1723,"")</f>
        <v/>
      </c>
      <c r="K1723" t="str">
        <f>IF(FT!B1723&lt;&gt;"",IF(FT!C1723&lt;&gt;"",FT!C1723,F1723/$M$3*$M$4),"")</f>
        <v/>
      </c>
      <c r="Y1723" s="75" t="str">
        <f t="shared" si="101"/>
        <v/>
      </c>
    </row>
    <row r="1724" spans="6:25">
      <c r="F1724">
        <f t="shared" si="102"/>
        <v>1722</v>
      </c>
      <c r="G1724" s="50" t="str">
        <f>IF(FT!A1724&lt;&gt;"",FT!A1724*10,"")</f>
        <v/>
      </c>
      <c r="H1724" s="50" t="str">
        <f>IF(FT!B1724&lt;&gt;"",FT!B1724*100,"")</f>
        <v/>
      </c>
      <c r="I1724" s="50" t="str">
        <f t="shared" si="100"/>
        <v/>
      </c>
      <c r="J1724" t="str">
        <f>IF(FT!B1724&lt;&gt;"",FT!E1724,"")</f>
        <v/>
      </c>
      <c r="K1724" t="str">
        <f>IF(FT!B1724&lt;&gt;"",IF(FT!C1724&lt;&gt;"",FT!C1724,F1724/$M$3*$M$4),"")</f>
        <v/>
      </c>
      <c r="Y1724" s="75" t="str">
        <f t="shared" si="101"/>
        <v/>
      </c>
    </row>
    <row r="1725" spans="6:25">
      <c r="F1725">
        <f t="shared" si="102"/>
        <v>1723</v>
      </c>
      <c r="G1725" s="50" t="str">
        <f>IF(FT!A1725&lt;&gt;"",FT!A1725*10,"")</f>
        <v/>
      </c>
      <c r="H1725" s="50" t="str">
        <f>IF(FT!B1725&lt;&gt;"",FT!B1725*100,"")</f>
        <v/>
      </c>
      <c r="I1725" s="50" t="str">
        <f t="shared" si="100"/>
        <v/>
      </c>
      <c r="J1725" t="str">
        <f>IF(FT!B1725&lt;&gt;"",FT!E1725,"")</f>
        <v/>
      </c>
      <c r="K1725" t="str">
        <f>IF(FT!B1725&lt;&gt;"",IF(FT!C1725&lt;&gt;"",FT!C1725,F1725/$M$3*$M$4),"")</f>
        <v/>
      </c>
      <c r="Y1725" s="75" t="str">
        <f t="shared" si="101"/>
        <v/>
      </c>
    </row>
    <row r="1726" spans="6:25">
      <c r="F1726">
        <f t="shared" si="102"/>
        <v>1724</v>
      </c>
      <c r="G1726" s="50" t="str">
        <f>IF(FT!A1726&lt;&gt;"",FT!A1726*10,"")</f>
        <v/>
      </c>
      <c r="H1726" s="50" t="str">
        <f>IF(FT!B1726&lt;&gt;"",FT!B1726*100,"")</f>
        <v/>
      </c>
      <c r="I1726" s="50" t="str">
        <f t="shared" si="100"/>
        <v/>
      </c>
      <c r="J1726" t="str">
        <f>IF(FT!B1726&lt;&gt;"",FT!E1726,"")</f>
        <v/>
      </c>
      <c r="K1726" t="str">
        <f>IF(FT!B1726&lt;&gt;"",IF(FT!C1726&lt;&gt;"",FT!C1726,F1726/$M$3*$M$4),"")</f>
        <v/>
      </c>
      <c r="Y1726" s="75" t="str">
        <f t="shared" si="101"/>
        <v/>
      </c>
    </row>
    <row r="1727" spans="6:25">
      <c r="F1727">
        <f t="shared" si="102"/>
        <v>1725</v>
      </c>
      <c r="G1727" s="50" t="str">
        <f>IF(FT!A1727&lt;&gt;"",FT!A1727*10,"")</f>
        <v/>
      </c>
      <c r="H1727" s="50" t="str">
        <f>IF(FT!B1727&lt;&gt;"",FT!B1727*100,"")</f>
        <v/>
      </c>
      <c r="I1727" s="50" t="str">
        <f t="shared" si="100"/>
        <v/>
      </c>
      <c r="J1727" t="str">
        <f>IF(FT!B1727&lt;&gt;"",FT!E1727,"")</f>
        <v/>
      </c>
      <c r="K1727" t="str">
        <f>IF(FT!B1727&lt;&gt;"",IF(FT!C1727&lt;&gt;"",FT!C1727,F1727/$M$3*$M$4),"")</f>
        <v/>
      </c>
      <c r="Y1727" s="75" t="str">
        <f t="shared" si="101"/>
        <v/>
      </c>
    </row>
    <row r="1728" spans="6:25">
      <c r="F1728">
        <f t="shared" si="102"/>
        <v>1726</v>
      </c>
      <c r="G1728" s="50" t="str">
        <f>IF(FT!A1728&lt;&gt;"",FT!A1728*10,"")</f>
        <v/>
      </c>
      <c r="H1728" s="50" t="str">
        <f>IF(FT!B1728&lt;&gt;"",FT!B1728*100,"")</f>
        <v/>
      </c>
      <c r="I1728" s="50" t="str">
        <f t="shared" si="100"/>
        <v/>
      </c>
      <c r="J1728" t="str">
        <f>IF(FT!B1728&lt;&gt;"",FT!E1728,"")</f>
        <v/>
      </c>
      <c r="K1728" t="str">
        <f>IF(FT!B1728&lt;&gt;"",IF(FT!C1728&lt;&gt;"",FT!C1728,F1728/$M$3*$M$4),"")</f>
        <v/>
      </c>
      <c r="Y1728" s="75" t="str">
        <f t="shared" si="101"/>
        <v/>
      </c>
    </row>
    <row r="1729" spans="6:25">
      <c r="F1729">
        <f t="shared" si="102"/>
        <v>1727</v>
      </c>
      <c r="G1729" s="50" t="str">
        <f>IF(FT!A1729&lt;&gt;"",FT!A1729*10,"")</f>
        <v/>
      </c>
      <c r="H1729" s="50" t="str">
        <f>IF(FT!B1729&lt;&gt;"",FT!B1729*100,"")</f>
        <v/>
      </c>
      <c r="I1729" s="50" t="str">
        <f t="shared" si="100"/>
        <v/>
      </c>
      <c r="J1729" t="str">
        <f>IF(FT!B1729&lt;&gt;"",FT!E1729,"")</f>
        <v/>
      </c>
      <c r="K1729" t="str">
        <f>IF(FT!B1729&lt;&gt;"",IF(FT!C1729&lt;&gt;"",FT!C1729,F1729/$M$3*$M$4),"")</f>
        <v/>
      </c>
      <c r="Y1729" s="75" t="str">
        <f t="shared" si="101"/>
        <v/>
      </c>
    </row>
    <row r="1730" spans="6:25">
      <c r="F1730">
        <f t="shared" si="102"/>
        <v>1728</v>
      </c>
      <c r="G1730" s="50" t="str">
        <f>IF(FT!A1730&lt;&gt;"",FT!A1730*10,"")</f>
        <v/>
      </c>
      <c r="H1730" s="50" t="str">
        <f>IF(FT!B1730&lt;&gt;"",FT!B1730*100,"")</f>
        <v/>
      </c>
      <c r="I1730" s="50" t="str">
        <f t="shared" si="100"/>
        <v/>
      </c>
      <c r="J1730" t="str">
        <f>IF(FT!B1730&lt;&gt;"",FT!E1730,"")</f>
        <v/>
      </c>
      <c r="K1730" t="str">
        <f>IF(FT!B1730&lt;&gt;"",IF(FT!C1730&lt;&gt;"",FT!C1730,F1730/$M$3*$M$4),"")</f>
        <v/>
      </c>
      <c r="Y1730" s="75" t="str">
        <f t="shared" si="101"/>
        <v/>
      </c>
    </row>
    <row r="1731" spans="6:25">
      <c r="F1731">
        <f t="shared" si="102"/>
        <v>1729</v>
      </c>
      <c r="G1731" s="50" t="str">
        <f>IF(FT!A1731&lt;&gt;"",FT!A1731*10,"")</f>
        <v/>
      </c>
      <c r="H1731" s="50" t="str">
        <f>IF(FT!B1731&lt;&gt;"",FT!B1731*100,"")</f>
        <v/>
      </c>
      <c r="I1731" s="50" t="str">
        <f t="shared" ref="I1731:I1794" si="103">(IF(G1731&lt;&gt;"",1,""))</f>
        <v/>
      </c>
      <c r="J1731" t="str">
        <f>IF(FT!B1731&lt;&gt;"",FT!E1731,"")</f>
        <v/>
      </c>
      <c r="K1731" t="str">
        <f>IF(FT!B1731&lt;&gt;"",IF(FT!C1731&lt;&gt;"",FT!C1731,F1731/$M$3*$M$4),"")</f>
        <v/>
      </c>
      <c r="Y1731" s="75" t="str">
        <f t="shared" ref="Y1731:Y1794" si="104">IF(I1731=1,H1731/G1731,"")</f>
        <v/>
      </c>
    </row>
    <row r="1732" spans="6:25">
      <c r="F1732">
        <f t="shared" ref="F1732:F1795" si="105">F1731+1</f>
        <v>1730</v>
      </c>
      <c r="G1732" s="50" t="str">
        <f>IF(FT!A1732&lt;&gt;"",FT!A1732*10,"")</f>
        <v/>
      </c>
      <c r="H1732" s="50" t="str">
        <f>IF(FT!B1732&lt;&gt;"",FT!B1732*100,"")</f>
        <v/>
      </c>
      <c r="I1732" s="50" t="str">
        <f t="shared" si="103"/>
        <v/>
      </c>
      <c r="J1732" t="str">
        <f>IF(FT!B1732&lt;&gt;"",FT!E1732,"")</f>
        <v/>
      </c>
      <c r="K1732" t="str">
        <f>IF(FT!B1732&lt;&gt;"",IF(FT!C1732&lt;&gt;"",FT!C1732,F1732/$M$3*$M$4),"")</f>
        <v/>
      </c>
      <c r="Y1732" s="75" t="str">
        <f t="shared" si="104"/>
        <v/>
      </c>
    </row>
    <row r="1733" spans="6:25">
      <c r="F1733">
        <f t="shared" si="105"/>
        <v>1731</v>
      </c>
      <c r="G1733" s="50" t="str">
        <f>IF(FT!A1733&lt;&gt;"",FT!A1733*10,"")</f>
        <v/>
      </c>
      <c r="H1733" s="50" t="str">
        <f>IF(FT!B1733&lt;&gt;"",FT!B1733*100,"")</f>
        <v/>
      </c>
      <c r="I1733" s="50" t="str">
        <f t="shared" si="103"/>
        <v/>
      </c>
      <c r="J1733" t="str">
        <f>IF(FT!B1733&lt;&gt;"",FT!E1733,"")</f>
        <v/>
      </c>
      <c r="K1733" t="str">
        <f>IF(FT!B1733&lt;&gt;"",IF(FT!C1733&lt;&gt;"",FT!C1733,F1733/$M$3*$M$4),"")</f>
        <v/>
      </c>
      <c r="Y1733" s="75" t="str">
        <f t="shared" si="104"/>
        <v/>
      </c>
    </row>
    <row r="1734" spans="6:25">
      <c r="F1734">
        <f t="shared" si="105"/>
        <v>1732</v>
      </c>
      <c r="G1734" s="50" t="str">
        <f>IF(FT!A1734&lt;&gt;"",FT!A1734*10,"")</f>
        <v/>
      </c>
      <c r="H1734" s="50" t="str">
        <f>IF(FT!B1734&lt;&gt;"",FT!B1734*100,"")</f>
        <v/>
      </c>
      <c r="I1734" s="50" t="str">
        <f t="shared" si="103"/>
        <v/>
      </c>
      <c r="J1734" t="str">
        <f>IF(FT!B1734&lt;&gt;"",FT!E1734,"")</f>
        <v/>
      </c>
      <c r="K1734" t="str">
        <f>IF(FT!B1734&lt;&gt;"",IF(FT!C1734&lt;&gt;"",FT!C1734,F1734/$M$3*$M$4),"")</f>
        <v/>
      </c>
      <c r="Y1734" s="75" t="str">
        <f t="shared" si="104"/>
        <v/>
      </c>
    </row>
    <row r="1735" spans="6:25">
      <c r="F1735">
        <f t="shared" si="105"/>
        <v>1733</v>
      </c>
      <c r="G1735" s="50" t="str">
        <f>IF(FT!A1735&lt;&gt;"",FT!A1735*10,"")</f>
        <v/>
      </c>
      <c r="H1735" s="50" t="str">
        <f>IF(FT!B1735&lt;&gt;"",FT!B1735*100,"")</f>
        <v/>
      </c>
      <c r="I1735" s="50" t="str">
        <f t="shared" si="103"/>
        <v/>
      </c>
      <c r="J1735" t="str">
        <f>IF(FT!B1735&lt;&gt;"",FT!E1735,"")</f>
        <v/>
      </c>
      <c r="K1735" t="str">
        <f>IF(FT!B1735&lt;&gt;"",IF(FT!C1735&lt;&gt;"",FT!C1735,F1735/$M$3*$M$4),"")</f>
        <v/>
      </c>
      <c r="Y1735" s="75" t="str">
        <f t="shared" si="104"/>
        <v/>
      </c>
    </row>
    <row r="1736" spans="6:25">
      <c r="F1736">
        <f t="shared" si="105"/>
        <v>1734</v>
      </c>
      <c r="G1736" s="50" t="str">
        <f>IF(FT!A1736&lt;&gt;"",FT!A1736*10,"")</f>
        <v/>
      </c>
      <c r="H1736" s="50" t="str">
        <f>IF(FT!B1736&lt;&gt;"",FT!B1736*100,"")</f>
        <v/>
      </c>
      <c r="I1736" s="50" t="str">
        <f t="shared" si="103"/>
        <v/>
      </c>
      <c r="J1736" t="str">
        <f>IF(FT!B1736&lt;&gt;"",FT!E1736,"")</f>
        <v/>
      </c>
      <c r="K1736" t="str">
        <f>IF(FT!B1736&lt;&gt;"",IF(FT!C1736&lt;&gt;"",FT!C1736,F1736/$M$3*$M$4),"")</f>
        <v/>
      </c>
      <c r="Y1736" s="75" t="str">
        <f t="shared" si="104"/>
        <v/>
      </c>
    </row>
    <row r="1737" spans="6:25">
      <c r="F1737">
        <f t="shared" si="105"/>
        <v>1735</v>
      </c>
      <c r="G1737" s="50" t="str">
        <f>IF(FT!A1737&lt;&gt;"",FT!A1737*10,"")</f>
        <v/>
      </c>
      <c r="H1737" s="50" t="str">
        <f>IF(FT!B1737&lt;&gt;"",FT!B1737*100,"")</f>
        <v/>
      </c>
      <c r="I1737" s="50" t="str">
        <f t="shared" si="103"/>
        <v/>
      </c>
      <c r="J1737" t="str">
        <f>IF(FT!B1737&lt;&gt;"",FT!E1737,"")</f>
        <v/>
      </c>
      <c r="K1737" t="str">
        <f>IF(FT!B1737&lt;&gt;"",IF(FT!C1737&lt;&gt;"",FT!C1737,F1737/$M$3*$M$4),"")</f>
        <v/>
      </c>
      <c r="Y1737" s="75" t="str">
        <f t="shared" si="104"/>
        <v/>
      </c>
    </row>
    <row r="1738" spans="6:25">
      <c r="F1738">
        <f t="shared" si="105"/>
        <v>1736</v>
      </c>
      <c r="G1738" s="50" t="str">
        <f>IF(FT!A1738&lt;&gt;"",FT!A1738*10,"")</f>
        <v/>
      </c>
      <c r="H1738" s="50" t="str">
        <f>IF(FT!B1738&lt;&gt;"",FT!B1738*100,"")</f>
        <v/>
      </c>
      <c r="I1738" s="50" t="str">
        <f t="shared" si="103"/>
        <v/>
      </c>
      <c r="J1738" t="str">
        <f>IF(FT!B1738&lt;&gt;"",FT!E1738,"")</f>
        <v/>
      </c>
      <c r="K1738" t="str">
        <f>IF(FT!B1738&lt;&gt;"",IF(FT!C1738&lt;&gt;"",FT!C1738,F1738/$M$3*$M$4),"")</f>
        <v/>
      </c>
      <c r="Y1738" s="75" t="str">
        <f t="shared" si="104"/>
        <v/>
      </c>
    </row>
    <row r="1739" spans="6:25">
      <c r="F1739">
        <f t="shared" si="105"/>
        <v>1737</v>
      </c>
      <c r="G1739" s="50" t="str">
        <f>IF(FT!A1739&lt;&gt;"",FT!A1739*10,"")</f>
        <v/>
      </c>
      <c r="H1739" s="50" t="str">
        <f>IF(FT!B1739&lt;&gt;"",FT!B1739*100,"")</f>
        <v/>
      </c>
      <c r="I1739" s="50" t="str">
        <f t="shared" si="103"/>
        <v/>
      </c>
      <c r="J1739" t="str">
        <f>IF(FT!B1739&lt;&gt;"",FT!E1739,"")</f>
        <v/>
      </c>
      <c r="K1739" t="str">
        <f>IF(FT!B1739&lt;&gt;"",IF(FT!C1739&lt;&gt;"",FT!C1739,F1739/$M$3*$M$4),"")</f>
        <v/>
      </c>
      <c r="Y1739" s="75" t="str">
        <f t="shared" si="104"/>
        <v/>
      </c>
    </row>
    <row r="1740" spans="6:25">
      <c r="F1740">
        <f t="shared" si="105"/>
        <v>1738</v>
      </c>
      <c r="G1740" s="50" t="str">
        <f>IF(FT!A1740&lt;&gt;"",FT!A1740*10,"")</f>
        <v/>
      </c>
      <c r="H1740" s="50" t="str">
        <f>IF(FT!B1740&lt;&gt;"",FT!B1740*100,"")</f>
        <v/>
      </c>
      <c r="I1740" s="50" t="str">
        <f t="shared" si="103"/>
        <v/>
      </c>
      <c r="J1740" t="str">
        <f>IF(FT!B1740&lt;&gt;"",FT!E1740,"")</f>
        <v/>
      </c>
      <c r="K1740" t="str">
        <f>IF(FT!B1740&lt;&gt;"",IF(FT!C1740&lt;&gt;"",FT!C1740,F1740/$M$3*$M$4),"")</f>
        <v/>
      </c>
      <c r="Y1740" s="75" t="str">
        <f t="shared" si="104"/>
        <v/>
      </c>
    </row>
    <row r="1741" spans="6:25">
      <c r="F1741">
        <f t="shared" si="105"/>
        <v>1739</v>
      </c>
      <c r="G1741" s="50" t="str">
        <f>IF(FT!A1741&lt;&gt;"",FT!A1741*10,"")</f>
        <v/>
      </c>
      <c r="H1741" s="50" t="str">
        <f>IF(FT!B1741&lt;&gt;"",FT!B1741*100,"")</f>
        <v/>
      </c>
      <c r="I1741" s="50" t="str">
        <f t="shared" si="103"/>
        <v/>
      </c>
      <c r="J1741" t="str">
        <f>IF(FT!B1741&lt;&gt;"",FT!E1741,"")</f>
        <v/>
      </c>
      <c r="K1741" t="str">
        <f>IF(FT!B1741&lt;&gt;"",IF(FT!C1741&lt;&gt;"",FT!C1741,F1741/$M$3*$M$4),"")</f>
        <v/>
      </c>
      <c r="Y1741" s="75" t="str">
        <f t="shared" si="104"/>
        <v/>
      </c>
    </row>
    <row r="1742" spans="6:25">
      <c r="F1742">
        <f t="shared" si="105"/>
        <v>1740</v>
      </c>
      <c r="G1742" s="50" t="str">
        <f>IF(FT!A1742&lt;&gt;"",FT!A1742*10,"")</f>
        <v/>
      </c>
      <c r="H1742" s="50" t="str">
        <f>IF(FT!B1742&lt;&gt;"",FT!B1742*100,"")</f>
        <v/>
      </c>
      <c r="I1742" s="50" t="str">
        <f t="shared" si="103"/>
        <v/>
      </c>
      <c r="J1742" t="str">
        <f>IF(FT!B1742&lt;&gt;"",FT!E1742,"")</f>
        <v/>
      </c>
      <c r="K1742" t="str">
        <f>IF(FT!B1742&lt;&gt;"",IF(FT!C1742&lt;&gt;"",FT!C1742,F1742/$M$3*$M$4),"")</f>
        <v/>
      </c>
      <c r="Y1742" s="75" t="str">
        <f t="shared" si="104"/>
        <v/>
      </c>
    </row>
    <row r="1743" spans="6:25">
      <c r="F1743">
        <f t="shared" si="105"/>
        <v>1741</v>
      </c>
      <c r="G1743" s="50" t="str">
        <f>IF(FT!A1743&lt;&gt;"",FT!A1743*10,"")</f>
        <v/>
      </c>
      <c r="H1743" s="50" t="str">
        <f>IF(FT!B1743&lt;&gt;"",FT!B1743*100,"")</f>
        <v/>
      </c>
      <c r="I1743" s="50" t="str">
        <f t="shared" si="103"/>
        <v/>
      </c>
      <c r="J1743" t="str">
        <f>IF(FT!B1743&lt;&gt;"",FT!E1743,"")</f>
        <v/>
      </c>
      <c r="K1743" t="str">
        <f>IF(FT!B1743&lt;&gt;"",IF(FT!C1743&lt;&gt;"",FT!C1743,F1743/$M$3*$M$4),"")</f>
        <v/>
      </c>
      <c r="Y1743" s="75" t="str">
        <f t="shared" si="104"/>
        <v/>
      </c>
    </row>
    <row r="1744" spans="6:25">
      <c r="F1744">
        <f t="shared" si="105"/>
        <v>1742</v>
      </c>
      <c r="G1744" s="50" t="str">
        <f>IF(FT!A1744&lt;&gt;"",FT!A1744*10,"")</f>
        <v/>
      </c>
      <c r="H1744" s="50" t="str">
        <f>IF(FT!B1744&lt;&gt;"",FT!B1744*100,"")</f>
        <v/>
      </c>
      <c r="I1744" s="50" t="str">
        <f t="shared" si="103"/>
        <v/>
      </c>
      <c r="J1744" t="str">
        <f>IF(FT!B1744&lt;&gt;"",FT!E1744,"")</f>
        <v/>
      </c>
      <c r="K1744" t="str">
        <f>IF(FT!B1744&lt;&gt;"",IF(FT!C1744&lt;&gt;"",FT!C1744,F1744/$M$3*$M$4),"")</f>
        <v/>
      </c>
      <c r="Y1744" s="75" t="str">
        <f t="shared" si="104"/>
        <v/>
      </c>
    </row>
    <row r="1745" spans="6:25">
      <c r="F1745">
        <f t="shared" si="105"/>
        <v>1743</v>
      </c>
      <c r="G1745" s="50" t="str">
        <f>IF(FT!A1745&lt;&gt;"",FT!A1745*10,"")</f>
        <v/>
      </c>
      <c r="H1745" s="50" t="str">
        <f>IF(FT!B1745&lt;&gt;"",FT!B1745*100,"")</f>
        <v/>
      </c>
      <c r="I1745" s="50" t="str">
        <f t="shared" si="103"/>
        <v/>
      </c>
      <c r="J1745" t="str">
        <f>IF(FT!B1745&lt;&gt;"",FT!E1745,"")</f>
        <v/>
      </c>
      <c r="K1745" t="str">
        <f>IF(FT!B1745&lt;&gt;"",IF(FT!C1745&lt;&gt;"",FT!C1745,F1745/$M$3*$M$4),"")</f>
        <v/>
      </c>
      <c r="Y1745" s="75" t="str">
        <f t="shared" si="104"/>
        <v/>
      </c>
    </row>
    <row r="1746" spans="6:25">
      <c r="F1746">
        <f t="shared" si="105"/>
        <v>1744</v>
      </c>
      <c r="G1746" s="50" t="str">
        <f>IF(FT!A1746&lt;&gt;"",FT!A1746*10,"")</f>
        <v/>
      </c>
      <c r="H1746" s="50" t="str">
        <f>IF(FT!B1746&lt;&gt;"",FT!B1746*100,"")</f>
        <v/>
      </c>
      <c r="I1746" s="50" t="str">
        <f t="shared" si="103"/>
        <v/>
      </c>
      <c r="J1746" t="str">
        <f>IF(FT!B1746&lt;&gt;"",FT!E1746,"")</f>
        <v/>
      </c>
      <c r="K1746" t="str">
        <f>IF(FT!B1746&lt;&gt;"",IF(FT!C1746&lt;&gt;"",FT!C1746,F1746/$M$3*$M$4),"")</f>
        <v/>
      </c>
      <c r="Y1746" s="75" t="str">
        <f t="shared" si="104"/>
        <v/>
      </c>
    </row>
    <row r="1747" spans="6:25">
      <c r="F1747">
        <f t="shared" si="105"/>
        <v>1745</v>
      </c>
      <c r="G1747" s="50" t="str">
        <f>IF(FT!A1747&lt;&gt;"",FT!A1747*10,"")</f>
        <v/>
      </c>
      <c r="H1747" s="50" t="str">
        <f>IF(FT!B1747&lt;&gt;"",FT!B1747*100,"")</f>
        <v/>
      </c>
      <c r="I1747" s="50" t="str">
        <f t="shared" si="103"/>
        <v/>
      </c>
      <c r="J1747" t="str">
        <f>IF(FT!B1747&lt;&gt;"",FT!E1747,"")</f>
        <v/>
      </c>
      <c r="K1747" t="str">
        <f>IF(FT!B1747&lt;&gt;"",IF(FT!C1747&lt;&gt;"",FT!C1747,F1747/$M$3*$M$4),"")</f>
        <v/>
      </c>
      <c r="Y1747" s="75" t="str">
        <f t="shared" si="104"/>
        <v/>
      </c>
    </row>
    <row r="1748" spans="6:25">
      <c r="F1748">
        <f t="shared" si="105"/>
        <v>1746</v>
      </c>
      <c r="G1748" s="50" t="str">
        <f>IF(FT!A1748&lt;&gt;"",FT!A1748*10,"")</f>
        <v/>
      </c>
      <c r="H1748" s="50" t="str">
        <f>IF(FT!B1748&lt;&gt;"",FT!B1748*100,"")</f>
        <v/>
      </c>
      <c r="I1748" s="50" t="str">
        <f t="shared" si="103"/>
        <v/>
      </c>
      <c r="J1748" t="str">
        <f>IF(FT!B1748&lt;&gt;"",FT!E1748,"")</f>
        <v/>
      </c>
      <c r="K1748" t="str">
        <f>IF(FT!B1748&lt;&gt;"",IF(FT!C1748&lt;&gt;"",FT!C1748,F1748/$M$3*$M$4),"")</f>
        <v/>
      </c>
      <c r="Y1748" s="75" t="str">
        <f t="shared" si="104"/>
        <v/>
      </c>
    </row>
    <row r="1749" spans="6:25">
      <c r="F1749">
        <f t="shared" si="105"/>
        <v>1747</v>
      </c>
      <c r="G1749" s="50" t="str">
        <f>IF(FT!A1749&lt;&gt;"",FT!A1749*10,"")</f>
        <v/>
      </c>
      <c r="H1749" s="50" t="str">
        <f>IF(FT!B1749&lt;&gt;"",FT!B1749*100,"")</f>
        <v/>
      </c>
      <c r="I1749" s="50" t="str">
        <f t="shared" si="103"/>
        <v/>
      </c>
      <c r="J1749" t="str">
        <f>IF(FT!B1749&lt;&gt;"",FT!E1749,"")</f>
        <v/>
      </c>
      <c r="K1749" t="str">
        <f>IF(FT!B1749&lt;&gt;"",IF(FT!C1749&lt;&gt;"",FT!C1749,F1749/$M$3*$M$4),"")</f>
        <v/>
      </c>
      <c r="Y1749" s="75" t="str">
        <f t="shared" si="104"/>
        <v/>
      </c>
    </row>
    <row r="1750" spans="6:25">
      <c r="F1750">
        <f t="shared" si="105"/>
        <v>1748</v>
      </c>
      <c r="G1750" s="50" t="str">
        <f>IF(FT!A1750&lt;&gt;"",FT!A1750*10,"")</f>
        <v/>
      </c>
      <c r="H1750" s="50" t="str">
        <f>IF(FT!B1750&lt;&gt;"",FT!B1750*100,"")</f>
        <v/>
      </c>
      <c r="I1750" s="50" t="str">
        <f t="shared" si="103"/>
        <v/>
      </c>
      <c r="J1750" t="str">
        <f>IF(FT!B1750&lt;&gt;"",FT!E1750,"")</f>
        <v/>
      </c>
      <c r="K1750" t="str">
        <f>IF(FT!B1750&lt;&gt;"",IF(FT!C1750&lt;&gt;"",FT!C1750,F1750/$M$3*$M$4),"")</f>
        <v/>
      </c>
      <c r="Y1750" s="75" t="str">
        <f t="shared" si="104"/>
        <v/>
      </c>
    </row>
    <row r="1751" spans="6:25">
      <c r="F1751">
        <f t="shared" si="105"/>
        <v>1749</v>
      </c>
      <c r="G1751" s="50" t="str">
        <f>IF(FT!A1751&lt;&gt;"",FT!A1751*10,"")</f>
        <v/>
      </c>
      <c r="H1751" s="50" t="str">
        <f>IF(FT!B1751&lt;&gt;"",FT!B1751*100,"")</f>
        <v/>
      </c>
      <c r="I1751" s="50" t="str">
        <f t="shared" si="103"/>
        <v/>
      </c>
      <c r="J1751" t="str">
        <f>IF(FT!B1751&lt;&gt;"",FT!E1751,"")</f>
        <v/>
      </c>
      <c r="K1751" t="str">
        <f>IF(FT!B1751&lt;&gt;"",IF(FT!C1751&lt;&gt;"",FT!C1751,F1751/$M$3*$M$4),"")</f>
        <v/>
      </c>
      <c r="Y1751" s="75" t="str">
        <f t="shared" si="104"/>
        <v/>
      </c>
    </row>
    <row r="1752" spans="6:25">
      <c r="F1752">
        <f t="shared" si="105"/>
        <v>1750</v>
      </c>
      <c r="G1752" s="50" t="str">
        <f>IF(FT!A1752&lt;&gt;"",FT!A1752*10,"")</f>
        <v/>
      </c>
      <c r="H1752" s="50" t="str">
        <f>IF(FT!B1752&lt;&gt;"",FT!B1752*100,"")</f>
        <v/>
      </c>
      <c r="I1752" s="50" t="str">
        <f t="shared" si="103"/>
        <v/>
      </c>
      <c r="J1752" t="str">
        <f>IF(FT!B1752&lt;&gt;"",FT!E1752,"")</f>
        <v/>
      </c>
      <c r="K1752" t="str">
        <f>IF(FT!B1752&lt;&gt;"",IF(FT!C1752&lt;&gt;"",FT!C1752,F1752/$M$3*$M$4),"")</f>
        <v/>
      </c>
      <c r="Y1752" s="75" t="str">
        <f t="shared" si="104"/>
        <v/>
      </c>
    </row>
    <row r="1753" spans="6:25">
      <c r="F1753">
        <f t="shared" si="105"/>
        <v>1751</v>
      </c>
      <c r="G1753" s="50" t="str">
        <f>IF(FT!A1753&lt;&gt;"",FT!A1753*10,"")</f>
        <v/>
      </c>
      <c r="H1753" s="50" t="str">
        <f>IF(FT!B1753&lt;&gt;"",FT!B1753*100,"")</f>
        <v/>
      </c>
      <c r="I1753" s="50" t="str">
        <f t="shared" si="103"/>
        <v/>
      </c>
      <c r="J1753" t="str">
        <f>IF(FT!B1753&lt;&gt;"",FT!E1753,"")</f>
        <v/>
      </c>
      <c r="K1753" t="str">
        <f>IF(FT!B1753&lt;&gt;"",IF(FT!C1753&lt;&gt;"",FT!C1753,F1753/$M$3*$M$4),"")</f>
        <v/>
      </c>
      <c r="Y1753" s="75" t="str">
        <f t="shared" si="104"/>
        <v/>
      </c>
    </row>
    <row r="1754" spans="6:25">
      <c r="F1754">
        <f t="shared" si="105"/>
        <v>1752</v>
      </c>
      <c r="G1754" s="50" t="str">
        <f>IF(FT!A1754&lt;&gt;"",FT!A1754*10,"")</f>
        <v/>
      </c>
      <c r="H1754" s="50" t="str">
        <f>IF(FT!B1754&lt;&gt;"",FT!B1754*100,"")</f>
        <v/>
      </c>
      <c r="I1754" s="50" t="str">
        <f t="shared" si="103"/>
        <v/>
      </c>
      <c r="J1754" t="str">
        <f>IF(FT!B1754&lt;&gt;"",FT!E1754,"")</f>
        <v/>
      </c>
      <c r="K1754" t="str">
        <f>IF(FT!B1754&lt;&gt;"",IF(FT!C1754&lt;&gt;"",FT!C1754,F1754/$M$3*$M$4),"")</f>
        <v/>
      </c>
      <c r="Y1754" s="75" t="str">
        <f t="shared" si="104"/>
        <v/>
      </c>
    </row>
    <row r="1755" spans="6:25">
      <c r="F1755">
        <f t="shared" si="105"/>
        <v>1753</v>
      </c>
      <c r="G1755" s="50" t="str">
        <f>IF(FT!A1755&lt;&gt;"",FT!A1755*10,"")</f>
        <v/>
      </c>
      <c r="H1755" s="50" t="str">
        <f>IF(FT!B1755&lt;&gt;"",FT!B1755*100,"")</f>
        <v/>
      </c>
      <c r="I1755" s="50" t="str">
        <f t="shared" si="103"/>
        <v/>
      </c>
      <c r="J1755" t="str">
        <f>IF(FT!B1755&lt;&gt;"",FT!E1755,"")</f>
        <v/>
      </c>
      <c r="K1755" t="str">
        <f>IF(FT!B1755&lt;&gt;"",IF(FT!C1755&lt;&gt;"",FT!C1755,F1755/$M$3*$M$4),"")</f>
        <v/>
      </c>
      <c r="Y1755" s="75" t="str">
        <f t="shared" si="104"/>
        <v/>
      </c>
    </row>
    <row r="1756" spans="6:25">
      <c r="F1756">
        <f t="shared" si="105"/>
        <v>1754</v>
      </c>
      <c r="G1756" s="50" t="str">
        <f>IF(FT!A1756&lt;&gt;"",FT!A1756*10,"")</f>
        <v/>
      </c>
      <c r="H1756" s="50" t="str">
        <f>IF(FT!B1756&lt;&gt;"",FT!B1756*100,"")</f>
        <v/>
      </c>
      <c r="I1756" s="50" t="str">
        <f t="shared" si="103"/>
        <v/>
      </c>
      <c r="J1756" t="str">
        <f>IF(FT!B1756&lt;&gt;"",FT!E1756,"")</f>
        <v/>
      </c>
      <c r="K1756" t="str">
        <f>IF(FT!B1756&lt;&gt;"",IF(FT!C1756&lt;&gt;"",FT!C1756,F1756/$M$3*$M$4),"")</f>
        <v/>
      </c>
      <c r="Y1756" s="75" t="str">
        <f t="shared" si="104"/>
        <v/>
      </c>
    </row>
    <row r="1757" spans="6:25">
      <c r="F1757">
        <f t="shared" si="105"/>
        <v>1755</v>
      </c>
      <c r="G1757" s="50" t="str">
        <f>IF(FT!A1757&lt;&gt;"",FT!A1757*10,"")</f>
        <v/>
      </c>
      <c r="H1757" s="50" t="str">
        <f>IF(FT!B1757&lt;&gt;"",FT!B1757*100,"")</f>
        <v/>
      </c>
      <c r="I1757" s="50" t="str">
        <f t="shared" si="103"/>
        <v/>
      </c>
      <c r="J1757" t="str">
        <f>IF(FT!B1757&lt;&gt;"",FT!E1757,"")</f>
        <v/>
      </c>
      <c r="K1757" t="str">
        <f>IF(FT!B1757&lt;&gt;"",IF(FT!C1757&lt;&gt;"",FT!C1757,F1757/$M$3*$M$4),"")</f>
        <v/>
      </c>
      <c r="Y1757" s="75" t="str">
        <f t="shared" si="104"/>
        <v/>
      </c>
    </row>
    <row r="1758" spans="6:25">
      <c r="F1758">
        <f t="shared" si="105"/>
        <v>1756</v>
      </c>
      <c r="G1758" s="50" t="str">
        <f>IF(FT!A1758&lt;&gt;"",FT!A1758*10,"")</f>
        <v/>
      </c>
      <c r="H1758" s="50" t="str">
        <f>IF(FT!B1758&lt;&gt;"",FT!B1758*100,"")</f>
        <v/>
      </c>
      <c r="I1758" s="50" t="str">
        <f t="shared" si="103"/>
        <v/>
      </c>
      <c r="J1758" t="str">
        <f>IF(FT!B1758&lt;&gt;"",FT!E1758,"")</f>
        <v/>
      </c>
      <c r="K1758" t="str">
        <f>IF(FT!B1758&lt;&gt;"",IF(FT!C1758&lt;&gt;"",FT!C1758,F1758/$M$3*$M$4),"")</f>
        <v/>
      </c>
      <c r="Y1758" s="75" t="str">
        <f t="shared" si="104"/>
        <v/>
      </c>
    </row>
    <row r="1759" spans="6:25">
      <c r="F1759">
        <f t="shared" si="105"/>
        <v>1757</v>
      </c>
      <c r="G1759" s="50" t="str">
        <f>IF(FT!A1759&lt;&gt;"",FT!A1759*10,"")</f>
        <v/>
      </c>
      <c r="H1759" s="50" t="str">
        <f>IF(FT!B1759&lt;&gt;"",FT!B1759*100,"")</f>
        <v/>
      </c>
      <c r="I1759" s="50" t="str">
        <f t="shared" si="103"/>
        <v/>
      </c>
      <c r="J1759" t="str">
        <f>IF(FT!B1759&lt;&gt;"",FT!E1759,"")</f>
        <v/>
      </c>
      <c r="K1759" t="str">
        <f>IF(FT!B1759&lt;&gt;"",IF(FT!C1759&lt;&gt;"",FT!C1759,F1759/$M$3*$M$4),"")</f>
        <v/>
      </c>
      <c r="Y1759" s="75" t="str">
        <f t="shared" si="104"/>
        <v/>
      </c>
    </row>
    <row r="1760" spans="6:25">
      <c r="F1760">
        <f t="shared" si="105"/>
        <v>1758</v>
      </c>
      <c r="G1760" s="50" t="str">
        <f>IF(FT!A1760&lt;&gt;"",FT!A1760*10,"")</f>
        <v/>
      </c>
      <c r="H1760" s="50" t="str">
        <f>IF(FT!B1760&lt;&gt;"",FT!B1760*100,"")</f>
        <v/>
      </c>
      <c r="I1760" s="50" t="str">
        <f t="shared" si="103"/>
        <v/>
      </c>
      <c r="J1760" t="str">
        <f>IF(FT!B1760&lt;&gt;"",FT!E1760,"")</f>
        <v/>
      </c>
      <c r="K1760" t="str">
        <f>IF(FT!B1760&lt;&gt;"",IF(FT!C1760&lt;&gt;"",FT!C1760,F1760/$M$3*$M$4),"")</f>
        <v/>
      </c>
      <c r="Y1760" s="75" t="str">
        <f t="shared" si="104"/>
        <v/>
      </c>
    </row>
    <row r="1761" spans="6:25">
      <c r="F1761">
        <f t="shared" si="105"/>
        <v>1759</v>
      </c>
      <c r="G1761" s="50" t="str">
        <f>IF(FT!A1761&lt;&gt;"",FT!A1761*10,"")</f>
        <v/>
      </c>
      <c r="H1761" s="50" t="str">
        <f>IF(FT!B1761&lt;&gt;"",FT!B1761*100,"")</f>
        <v/>
      </c>
      <c r="I1761" s="50" t="str">
        <f t="shared" si="103"/>
        <v/>
      </c>
      <c r="J1761" t="str">
        <f>IF(FT!B1761&lt;&gt;"",FT!E1761,"")</f>
        <v/>
      </c>
      <c r="K1761" t="str">
        <f>IF(FT!B1761&lt;&gt;"",IF(FT!C1761&lt;&gt;"",FT!C1761,F1761/$M$3*$M$4),"")</f>
        <v/>
      </c>
      <c r="Y1761" s="75" t="str">
        <f t="shared" si="104"/>
        <v/>
      </c>
    </row>
    <row r="1762" spans="6:25">
      <c r="F1762">
        <f t="shared" si="105"/>
        <v>1760</v>
      </c>
      <c r="G1762" s="50" t="str">
        <f>IF(FT!A1762&lt;&gt;"",FT!A1762*10,"")</f>
        <v/>
      </c>
      <c r="H1762" s="50" t="str">
        <f>IF(FT!B1762&lt;&gt;"",FT!B1762*100,"")</f>
        <v/>
      </c>
      <c r="I1762" s="50" t="str">
        <f t="shared" si="103"/>
        <v/>
      </c>
      <c r="J1762" t="str">
        <f>IF(FT!B1762&lt;&gt;"",FT!E1762,"")</f>
        <v/>
      </c>
      <c r="K1762" t="str">
        <f>IF(FT!B1762&lt;&gt;"",IF(FT!C1762&lt;&gt;"",FT!C1762,F1762/$M$3*$M$4),"")</f>
        <v/>
      </c>
      <c r="Y1762" s="75" t="str">
        <f t="shared" si="104"/>
        <v/>
      </c>
    </row>
    <row r="1763" spans="6:25">
      <c r="F1763">
        <f t="shared" si="105"/>
        <v>1761</v>
      </c>
      <c r="G1763" s="50" t="str">
        <f>IF(FT!A1763&lt;&gt;"",FT!A1763*10,"")</f>
        <v/>
      </c>
      <c r="H1763" s="50" t="str">
        <f>IF(FT!B1763&lt;&gt;"",FT!B1763*100,"")</f>
        <v/>
      </c>
      <c r="I1763" s="50" t="str">
        <f t="shared" si="103"/>
        <v/>
      </c>
      <c r="J1763" t="str">
        <f>IF(FT!B1763&lt;&gt;"",FT!E1763,"")</f>
        <v/>
      </c>
      <c r="K1763" t="str">
        <f>IF(FT!B1763&lt;&gt;"",IF(FT!C1763&lt;&gt;"",FT!C1763,F1763/$M$3*$M$4),"")</f>
        <v/>
      </c>
      <c r="Y1763" s="75" t="str">
        <f t="shared" si="104"/>
        <v/>
      </c>
    </row>
    <row r="1764" spans="6:25">
      <c r="F1764">
        <f t="shared" si="105"/>
        <v>1762</v>
      </c>
      <c r="G1764" s="50" t="str">
        <f>IF(FT!A1764&lt;&gt;"",FT!A1764*10,"")</f>
        <v/>
      </c>
      <c r="H1764" s="50" t="str">
        <f>IF(FT!B1764&lt;&gt;"",FT!B1764*100,"")</f>
        <v/>
      </c>
      <c r="I1764" s="50" t="str">
        <f t="shared" si="103"/>
        <v/>
      </c>
      <c r="J1764" t="str">
        <f>IF(FT!B1764&lt;&gt;"",FT!E1764,"")</f>
        <v/>
      </c>
      <c r="K1764" t="str">
        <f>IF(FT!B1764&lt;&gt;"",IF(FT!C1764&lt;&gt;"",FT!C1764,F1764/$M$3*$M$4),"")</f>
        <v/>
      </c>
      <c r="Y1764" s="75" t="str">
        <f t="shared" si="104"/>
        <v/>
      </c>
    </row>
    <row r="1765" spans="6:25">
      <c r="F1765">
        <f t="shared" si="105"/>
        <v>1763</v>
      </c>
      <c r="G1765" s="50" t="str">
        <f>IF(FT!A1765&lt;&gt;"",FT!A1765*10,"")</f>
        <v/>
      </c>
      <c r="H1765" s="50" t="str">
        <f>IF(FT!B1765&lt;&gt;"",FT!B1765*100,"")</f>
        <v/>
      </c>
      <c r="I1765" s="50" t="str">
        <f t="shared" si="103"/>
        <v/>
      </c>
      <c r="J1765" t="str">
        <f>IF(FT!B1765&lt;&gt;"",FT!E1765,"")</f>
        <v/>
      </c>
      <c r="K1765" t="str">
        <f>IF(FT!B1765&lt;&gt;"",IF(FT!C1765&lt;&gt;"",FT!C1765,F1765/$M$3*$M$4),"")</f>
        <v/>
      </c>
      <c r="Y1765" s="75" t="str">
        <f t="shared" si="104"/>
        <v/>
      </c>
    </row>
    <row r="1766" spans="6:25">
      <c r="F1766">
        <f t="shared" si="105"/>
        <v>1764</v>
      </c>
      <c r="G1766" s="50" t="str">
        <f>IF(FT!A1766&lt;&gt;"",FT!A1766*10,"")</f>
        <v/>
      </c>
      <c r="H1766" s="50" t="str">
        <f>IF(FT!B1766&lt;&gt;"",FT!B1766*100,"")</f>
        <v/>
      </c>
      <c r="I1766" s="50" t="str">
        <f t="shared" si="103"/>
        <v/>
      </c>
      <c r="J1766" t="str">
        <f>IF(FT!B1766&lt;&gt;"",FT!E1766,"")</f>
        <v/>
      </c>
      <c r="K1766" t="str">
        <f>IF(FT!B1766&lt;&gt;"",IF(FT!C1766&lt;&gt;"",FT!C1766,F1766/$M$3*$M$4),"")</f>
        <v/>
      </c>
      <c r="Y1766" s="75" t="str">
        <f t="shared" si="104"/>
        <v/>
      </c>
    </row>
    <row r="1767" spans="6:25">
      <c r="F1767">
        <f t="shared" si="105"/>
        <v>1765</v>
      </c>
      <c r="G1767" s="50" t="str">
        <f>IF(FT!A1767&lt;&gt;"",FT!A1767*10,"")</f>
        <v/>
      </c>
      <c r="H1767" s="50" t="str">
        <f>IF(FT!B1767&lt;&gt;"",FT!B1767*100,"")</f>
        <v/>
      </c>
      <c r="I1767" s="50" t="str">
        <f t="shared" si="103"/>
        <v/>
      </c>
      <c r="J1767" t="str">
        <f>IF(FT!B1767&lt;&gt;"",FT!E1767,"")</f>
        <v/>
      </c>
      <c r="K1767" t="str">
        <f>IF(FT!B1767&lt;&gt;"",IF(FT!C1767&lt;&gt;"",FT!C1767,F1767/$M$3*$M$4),"")</f>
        <v/>
      </c>
      <c r="Y1767" s="75" t="str">
        <f t="shared" si="104"/>
        <v/>
      </c>
    </row>
    <row r="1768" spans="6:25">
      <c r="F1768">
        <f t="shared" si="105"/>
        <v>1766</v>
      </c>
      <c r="G1768" s="50" t="str">
        <f>IF(FT!A1768&lt;&gt;"",FT!A1768*10,"")</f>
        <v/>
      </c>
      <c r="H1768" s="50" t="str">
        <f>IF(FT!B1768&lt;&gt;"",FT!B1768*100,"")</f>
        <v/>
      </c>
      <c r="I1768" s="50" t="str">
        <f t="shared" si="103"/>
        <v/>
      </c>
      <c r="J1768" t="str">
        <f>IF(FT!B1768&lt;&gt;"",FT!E1768,"")</f>
        <v/>
      </c>
      <c r="K1768" t="str">
        <f>IF(FT!B1768&lt;&gt;"",IF(FT!C1768&lt;&gt;"",FT!C1768,F1768/$M$3*$M$4),"")</f>
        <v/>
      </c>
      <c r="Y1768" s="75" t="str">
        <f t="shared" si="104"/>
        <v/>
      </c>
    </row>
    <row r="1769" spans="6:25">
      <c r="F1769">
        <f t="shared" si="105"/>
        <v>1767</v>
      </c>
      <c r="G1769" s="50" t="str">
        <f>IF(FT!A1769&lt;&gt;"",FT!A1769*10,"")</f>
        <v/>
      </c>
      <c r="H1769" s="50" t="str">
        <f>IF(FT!B1769&lt;&gt;"",FT!B1769*100,"")</f>
        <v/>
      </c>
      <c r="I1769" s="50" t="str">
        <f t="shared" si="103"/>
        <v/>
      </c>
      <c r="J1769" t="str">
        <f>IF(FT!B1769&lt;&gt;"",FT!E1769,"")</f>
        <v/>
      </c>
      <c r="K1769" t="str">
        <f>IF(FT!B1769&lt;&gt;"",IF(FT!C1769&lt;&gt;"",FT!C1769,F1769/$M$3*$M$4),"")</f>
        <v/>
      </c>
      <c r="Y1769" s="75" t="str">
        <f t="shared" si="104"/>
        <v/>
      </c>
    </row>
    <row r="1770" spans="6:25">
      <c r="F1770">
        <f t="shared" si="105"/>
        <v>1768</v>
      </c>
      <c r="G1770" s="50" t="str">
        <f>IF(FT!A1770&lt;&gt;"",FT!A1770*10,"")</f>
        <v/>
      </c>
      <c r="H1770" s="50" t="str">
        <f>IF(FT!B1770&lt;&gt;"",FT!B1770*100,"")</f>
        <v/>
      </c>
      <c r="I1770" s="50" t="str">
        <f t="shared" si="103"/>
        <v/>
      </c>
      <c r="J1770" t="str">
        <f>IF(FT!B1770&lt;&gt;"",FT!E1770,"")</f>
        <v/>
      </c>
      <c r="K1770" t="str">
        <f>IF(FT!B1770&lt;&gt;"",IF(FT!C1770&lt;&gt;"",FT!C1770,F1770/$M$3*$M$4),"")</f>
        <v/>
      </c>
      <c r="Y1770" s="75" t="str">
        <f t="shared" si="104"/>
        <v/>
      </c>
    </row>
    <row r="1771" spans="6:25">
      <c r="F1771">
        <f t="shared" si="105"/>
        <v>1769</v>
      </c>
      <c r="G1771" s="50" t="str">
        <f>IF(FT!A1771&lt;&gt;"",FT!A1771*10,"")</f>
        <v/>
      </c>
      <c r="H1771" s="50" t="str">
        <f>IF(FT!B1771&lt;&gt;"",FT!B1771*100,"")</f>
        <v/>
      </c>
      <c r="I1771" s="50" t="str">
        <f t="shared" si="103"/>
        <v/>
      </c>
      <c r="J1771" t="str">
        <f>IF(FT!B1771&lt;&gt;"",FT!E1771,"")</f>
        <v/>
      </c>
      <c r="K1771" t="str">
        <f>IF(FT!B1771&lt;&gt;"",IF(FT!C1771&lt;&gt;"",FT!C1771,F1771/$M$3*$M$4),"")</f>
        <v/>
      </c>
      <c r="Y1771" s="75" t="str">
        <f t="shared" si="104"/>
        <v/>
      </c>
    </row>
    <row r="1772" spans="6:25">
      <c r="F1772">
        <f t="shared" si="105"/>
        <v>1770</v>
      </c>
      <c r="G1772" s="50" t="str">
        <f>IF(FT!A1772&lt;&gt;"",FT!A1772*10,"")</f>
        <v/>
      </c>
      <c r="H1772" s="50" t="str">
        <f>IF(FT!B1772&lt;&gt;"",FT!B1772*100,"")</f>
        <v/>
      </c>
      <c r="I1772" s="50" t="str">
        <f t="shared" si="103"/>
        <v/>
      </c>
      <c r="J1772" t="str">
        <f>IF(FT!B1772&lt;&gt;"",FT!E1772,"")</f>
        <v/>
      </c>
      <c r="K1772" t="str">
        <f>IF(FT!B1772&lt;&gt;"",IF(FT!C1772&lt;&gt;"",FT!C1772,F1772/$M$3*$M$4),"")</f>
        <v/>
      </c>
      <c r="Y1772" s="75" t="str">
        <f t="shared" si="104"/>
        <v/>
      </c>
    </row>
    <row r="1773" spans="6:25">
      <c r="F1773">
        <f t="shared" si="105"/>
        <v>1771</v>
      </c>
      <c r="G1773" s="50" t="str">
        <f>IF(FT!A1773&lt;&gt;"",FT!A1773*10,"")</f>
        <v/>
      </c>
      <c r="H1773" s="50" t="str">
        <f>IF(FT!B1773&lt;&gt;"",FT!B1773*100,"")</f>
        <v/>
      </c>
      <c r="I1773" s="50" t="str">
        <f t="shared" si="103"/>
        <v/>
      </c>
      <c r="J1773" t="str">
        <f>IF(FT!B1773&lt;&gt;"",FT!E1773,"")</f>
        <v/>
      </c>
      <c r="K1773" t="str">
        <f>IF(FT!B1773&lt;&gt;"",IF(FT!C1773&lt;&gt;"",FT!C1773,F1773/$M$3*$M$4),"")</f>
        <v/>
      </c>
      <c r="Y1773" s="75" t="str">
        <f t="shared" si="104"/>
        <v/>
      </c>
    </row>
    <row r="1774" spans="6:25">
      <c r="F1774">
        <f t="shared" si="105"/>
        <v>1772</v>
      </c>
      <c r="G1774" s="50" t="str">
        <f>IF(FT!A1774&lt;&gt;"",FT!A1774*10,"")</f>
        <v/>
      </c>
      <c r="H1774" s="50" t="str">
        <f>IF(FT!B1774&lt;&gt;"",FT!B1774*100,"")</f>
        <v/>
      </c>
      <c r="I1774" s="50" t="str">
        <f t="shared" si="103"/>
        <v/>
      </c>
      <c r="J1774" t="str">
        <f>IF(FT!B1774&lt;&gt;"",FT!E1774,"")</f>
        <v/>
      </c>
      <c r="K1774" t="str">
        <f>IF(FT!B1774&lt;&gt;"",IF(FT!C1774&lt;&gt;"",FT!C1774,F1774/$M$3*$M$4),"")</f>
        <v/>
      </c>
      <c r="Y1774" s="75" t="str">
        <f t="shared" si="104"/>
        <v/>
      </c>
    </row>
    <row r="1775" spans="6:25">
      <c r="F1775">
        <f t="shared" si="105"/>
        <v>1773</v>
      </c>
      <c r="G1775" s="50" t="str">
        <f>IF(FT!A1775&lt;&gt;"",FT!A1775*10,"")</f>
        <v/>
      </c>
      <c r="H1775" s="50" t="str">
        <f>IF(FT!B1775&lt;&gt;"",FT!B1775*100,"")</f>
        <v/>
      </c>
      <c r="I1775" s="50" t="str">
        <f t="shared" si="103"/>
        <v/>
      </c>
      <c r="J1775" t="str">
        <f>IF(FT!B1775&lt;&gt;"",FT!E1775,"")</f>
        <v/>
      </c>
      <c r="K1775" t="str">
        <f>IF(FT!B1775&lt;&gt;"",IF(FT!C1775&lt;&gt;"",FT!C1775,F1775/$M$3*$M$4),"")</f>
        <v/>
      </c>
      <c r="Y1775" s="75" t="str">
        <f t="shared" si="104"/>
        <v/>
      </c>
    </row>
    <row r="1776" spans="6:25">
      <c r="F1776">
        <f t="shared" si="105"/>
        <v>1774</v>
      </c>
      <c r="G1776" s="50" t="str">
        <f>IF(FT!A1776&lt;&gt;"",FT!A1776*10,"")</f>
        <v/>
      </c>
      <c r="H1776" s="50" t="str">
        <f>IF(FT!B1776&lt;&gt;"",FT!B1776*100,"")</f>
        <v/>
      </c>
      <c r="I1776" s="50" t="str">
        <f t="shared" si="103"/>
        <v/>
      </c>
      <c r="J1776" t="str">
        <f>IF(FT!B1776&lt;&gt;"",FT!E1776,"")</f>
        <v/>
      </c>
      <c r="K1776" t="str">
        <f>IF(FT!B1776&lt;&gt;"",IF(FT!C1776&lt;&gt;"",FT!C1776,F1776/$M$3*$M$4),"")</f>
        <v/>
      </c>
      <c r="Y1776" s="75" t="str">
        <f t="shared" si="104"/>
        <v/>
      </c>
    </row>
    <row r="1777" spans="6:25">
      <c r="F1777">
        <f t="shared" si="105"/>
        <v>1775</v>
      </c>
      <c r="G1777" s="50" t="str">
        <f>IF(FT!A1777&lt;&gt;"",FT!A1777*10,"")</f>
        <v/>
      </c>
      <c r="H1777" s="50" t="str">
        <f>IF(FT!B1777&lt;&gt;"",FT!B1777*100,"")</f>
        <v/>
      </c>
      <c r="I1777" s="50" t="str">
        <f t="shared" si="103"/>
        <v/>
      </c>
      <c r="J1777" t="str">
        <f>IF(FT!B1777&lt;&gt;"",FT!E1777,"")</f>
        <v/>
      </c>
      <c r="K1777" t="str">
        <f>IF(FT!B1777&lt;&gt;"",IF(FT!C1777&lt;&gt;"",FT!C1777,F1777/$M$3*$M$4),"")</f>
        <v/>
      </c>
      <c r="Y1777" s="75" t="str">
        <f t="shared" si="104"/>
        <v/>
      </c>
    </row>
    <row r="1778" spans="6:25">
      <c r="F1778">
        <f t="shared" si="105"/>
        <v>1776</v>
      </c>
      <c r="G1778" s="50" t="str">
        <f>IF(FT!A1778&lt;&gt;"",FT!A1778*10,"")</f>
        <v/>
      </c>
      <c r="H1778" s="50" t="str">
        <f>IF(FT!B1778&lt;&gt;"",FT!B1778*100,"")</f>
        <v/>
      </c>
      <c r="I1778" s="50" t="str">
        <f t="shared" si="103"/>
        <v/>
      </c>
      <c r="J1778" t="str">
        <f>IF(FT!B1778&lt;&gt;"",FT!E1778,"")</f>
        <v/>
      </c>
      <c r="K1778" t="str">
        <f>IF(FT!B1778&lt;&gt;"",IF(FT!C1778&lt;&gt;"",FT!C1778,F1778/$M$3*$M$4),"")</f>
        <v/>
      </c>
      <c r="Y1778" s="75" t="str">
        <f t="shared" si="104"/>
        <v/>
      </c>
    </row>
    <row r="1779" spans="6:25">
      <c r="F1779">
        <f t="shared" si="105"/>
        <v>1777</v>
      </c>
      <c r="G1779" s="50" t="str">
        <f>IF(FT!A1779&lt;&gt;"",FT!A1779*10,"")</f>
        <v/>
      </c>
      <c r="H1779" s="50" t="str">
        <f>IF(FT!B1779&lt;&gt;"",FT!B1779*100,"")</f>
        <v/>
      </c>
      <c r="I1779" s="50" t="str">
        <f t="shared" si="103"/>
        <v/>
      </c>
      <c r="J1779" t="str">
        <f>IF(FT!B1779&lt;&gt;"",FT!E1779,"")</f>
        <v/>
      </c>
      <c r="K1779" t="str">
        <f>IF(FT!B1779&lt;&gt;"",IF(FT!C1779&lt;&gt;"",FT!C1779,F1779/$M$3*$M$4),"")</f>
        <v/>
      </c>
      <c r="Y1779" s="75" t="str">
        <f t="shared" si="104"/>
        <v/>
      </c>
    </row>
    <row r="1780" spans="6:25">
      <c r="F1780">
        <f t="shared" si="105"/>
        <v>1778</v>
      </c>
      <c r="G1780" s="50" t="str">
        <f>IF(FT!A1780&lt;&gt;"",FT!A1780*10,"")</f>
        <v/>
      </c>
      <c r="H1780" s="50" t="str">
        <f>IF(FT!B1780&lt;&gt;"",FT!B1780*100,"")</f>
        <v/>
      </c>
      <c r="I1780" s="50" t="str">
        <f t="shared" si="103"/>
        <v/>
      </c>
      <c r="J1780" t="str">
        <f>IF(FT!B1780&lt;&gt;"",FT!E1780,"")</f>
        <v/>
      </c>
      <c r="K1780" t="str">
        <f>IF(FT!B1780&lt;&gt;"",IF(FT!C1780&lt;&gt;"",FT!C1780,F1780/$M$3*$M$4),"")</f>
        <v/>
      </c>
      <c r="Y1780" s="75" t="str">
        <f t="shared" si="104"/>
        <v/>
      </c>
    </row>
    <row r="1781" spans="6:25">
      <c r="F1781">
        <f t="shared" si="105"/>
        <v>1779</v>
      </c>
      <c r="G1781" s="50" t="str">
        <f>IF(FT!A1781&lt;&gt;"",FT!A1781*10,"")</f>
        <v/>
      </c>
      <c r="H1781" s="50" t="str">
        <f>IF(FT!B1781&lt;&gt;"",FT!B1781*100,"")</f>
        <v/>
      </c>
      <c r="I1781" s="50" t="str">
        <f t="shared" si="103"/>
        <v/>
      </c>
      <c r="J1781" t="str">
        <f>IF(FT!B1781&lt;&gt;"",FT!E1781,"")</f>
        <v/>
      </c>
      <c r="K1781" t="str">
        <f>IF(FT!B1781&lt;&gt;"",IF(FT!C1781&lt;&gt;"",FT!C1781,F1781/$M$3*$M$4),"")</f>
        <v/>
      </c>
      <c r="Y1781" s="75" t="str">
        <f t="shared" si="104"/>
        <v/>
      </c>
    </row>
    <row r="1782" spans="6:25">
      <c r="F1782">
        <f t="shared" si="105"/>
        <v>1780</v>
      </c>
      <c r="G1782" s="50" t="str">
        <f>IF(FT!A1782&lt;&gt;"",FT!A1782*10,"")</f>
        <v/>
      </c>
      <c r="H1782" s="50" t="str">
        <f>IF(FT!B1782&lt;&gt;"",FT!B1782*100,"")</f>
        <v/>
      </c>
      <c r="I1782" s="50" t="str">
        <f t="shared" si="103"/>
        <v/>
      </c>
      <c r="J1782" t="str">
        <f>IF(FT!B1782&lt;&gt;"",FT!E1782,"")</f>
        <v/>
      </c>
      <c r="K1782" t="str">
        <f>IF(FT!B1782&lt;&gt;"",IF(FT!C1782&lt;&gt;"",FT!C1782,F1782/$M$3*$M$4),"")</f>
        <v/>
      </c>
      <c r="Y1782" s="75" t="str">
        <f t="shared" si="104"/>
        <v/>
      </c>
    </row>
    <row r="1783" spans="6:25">
      <c r="F1783">
        <f t="shared" si="105"/>
        <v>1781</v>
      </c>
      <c r="G1783" s="50" t="str">
        <f>IF(FT!A1783&lt;&gt;"",FT!A1783*10,"")</f>
        <v/>
      </c>
      <c r="H1783" s="50" t="str">
        <f>IF(FT!B1783&lt;&gt;"",FT!B1783*100,"")</f>
        <v/>
      </c>
      <c r="I1783" s="50" t="str">
        <f t="shared" si="103"/>
        <v/>
      </c>
      <c r="J1783" t="str">
        <f>IF(FT!B1783&lt;&gt;"",FT!E1783,"")</f>
        <v/>
      </c>
      <c r="K1783" t="str">
        <f>IF(FT!B1783&lt;&gt;"",IF(FT!C1783&lt;&gt;"",FT!C1783,F1783/$M$3*$M$4),"")</f>
        <v/>
      </c>
      <c r="Y1783" s="75" t="str">
        <f t="shared" si="104"/>
        <v/>
      </c>
    </row>
    <row r="1784" spans="6:25">
      <c r="F1784">
        <f t="shared" si="105"/>
        <v>1782</v>
      </c>
      <c r="G1784" s="50" t="str">
        <f>IF(FT!A1784&lt;&gt;"",FT!A1784*10,"")</f>
        <v/>
      </c>
      <c r="H1784" s="50" t="str">
        <f>IF(FT!B1784&lt;&gt;"",FT!B1784*100,"")</f>
        <v/>
      </c>
      <c r="I1784" s="50" t="str">
        <f t="shared" si="103"/>
        <v/>
      </c>
      <c r="J1784" t="str">
        <f>IF(FT!B1784&lt;&gt;"",FT!E1784,"")</f>
        <v/>
      </c>
      <c r="K1784" t="str">
        <f>IF(FT!B1784&lt;&gt;"",IF(FT!C1784&lt;&gt;"",FT!C1784,F1784/$M$3*$M$4),"")</f>
        <v/>
      </c>
      <c r="Y1784" s="75" t="str">
        <f t="shared" si="104"/>
        <v/>
      </c>
    </row>
    <row r="1785" spans="6:25">
      <c r="F1785">
        <f t="shared" si="105"/>
        <v>1783</v>
      </c>
      <c r="G1785" s="50" t="str">
        <f>IF(FT!A1785&lt;&gt;"",FT!A1785*10,"")</f>
        <v/>
      </c>
      <c r="H1785" s="50" t="str">
        <f>IF(FT!B1785&lt;&gt;"",FT!B1785*100,"")</f>
        <v/>
      </c>
      <c r="I1785" s="50" t="str">
        <f t="shared" si="103"/>
        <v/>
      </c>
      <c r="J1785" t="str">
        <f>IF(FT!B1785&lt;&gt;"",FT!E1785,"")</f>
        <v/>
      </c>
      <c r="K1785" t="str">
        <f>IF(FT!B1785&lt;&gt;"",IF(FT!C1785&lt;&gt;"",FT!C1785,F1785/$M$3*$M$4),"")</f>
        <v/>
      </c>
      <c r="Y1785" s="75" t="str">
        <f t="shared" si="104"/>
        <v/>
      </c>
    </row>
    <row r="1786" spans="6:25">
      <c r="F1786">
        <f t="shared" si="105"/>
        <v>1784</v>
      </c>
      <c r="G1786" s="50" t="str">
        <f>IF(FT!A1786&lt;&gt;"",FT!A1786*10,"")</f>
        <v/>
      </c>
      <c r="H1786" s="50" t="str">
        <f>IF(FT!B1786&lt;&gt;"",FT!B1786*100,"")</f>
        <v/>
      </c>
      <c r="I1786" s="50" t="str">
        <f t="shared" si="103"/>
        <v/>
      </c>
      <c r="J1786" t="str">
        <f>IF(FT!B1786&lt;&gt;"",FT!E1786,"")</f>
        <v/>
      </c>
      <c r="K1786" t="str">
        <f>IF(FT!B1786&lt;&gt;"",IF(FT!C1786&lt;&gt;"",FT!C1786,F1786/$M$3*$M$4),"")</f>
        <v/>
      </c>
      <c r="Y1786" s="75" t="str">
        <f t="shared" si="104"/>
        <v/>
      </c>
    </row>
    <row r="1787" spans="6:25">
      <c r="F1787">
        <f t="shared" si="105"/>
        <v>1785</v>
      </c>
      <c r="G1787" s="50" t="str">
        <f>IF(FT!A1787&lt;&gt;"",FT!A1787*10,"")</f>
        <v/>
      </c>
      <c r="H1787" s="50" t="str">
        <f>IF(FT!B1787&lt;&gt;"",FT!B1787*100,"")</f>
        <v/>
      </c>
      <c r="I1787" s="50" t="str">
        <f t="shared" si="103"/>
        <v/>
      </c>
      <c r="J1787" t="str">
        <f>IF(FT!B1787&lt;&gt;"",FT!E1787,"")</f>
        <v/>
      </c>
      <c r="K1787" t="str">
        <f>IF(FT!B1787&lt;&gt;"",IF(FT!C1787&lt;&gt;"",FT!C1787,F1787/$M$3*$M$4),"")</f>
        <v/>
      </c>
      <c r="Y1787" s="75" t="str">
        <f t="shared" si="104"/>
        <v/>
      </c>
    </row>
    <row r="1788" spans="6:25">
      <c r="F1788">
        <f t="shared" si="105"/>
        <v>1786</v>
      </c>
      <c r="G1788" s="50" t="str">
        <f>IF(FT!A1788&lt;&gt;"",FT!A1788*10,"")</f>
        <v/>
      </c>
      <c r="H1788" s="50" t="str">
        <f>IF(FT!B1788&lt;&gt;"",FT!B1788*100,"")</f>
        <v/>
      </c>
      <c r="I1788" s="50" t="str">
        <f t="shared" si="103"/>
        <v/>
      </c>
      <c r="J1788" t="str">
        <f>IF(FT!B1788&lt;&gt;"",FT!E1788,"")</f>
        <v/>
      </c>
      <c r="K1788" t="str">
        <f>IF(FT!B1788&lt;&gt;"",IF(FT!C1788&lt;&gt;"",FT!C1788,F1788/$M$3*$M$4),"")</f>
        <v/>
      </c>
      <c r="Y1788" s="75" t="str">
        <f t="shared" si="104"/>
        <v/>
      </c>
    </row>
    <row r="1789" spans="6:25">
      <c r="F1789">
        <f t="shared" si="105"/>
        <v>1787</v>
      </c>
      <c r="G1789" s="50" t="str">
        <f>IF(FT!A1789&lt;&gt;"",FT!A1789*10,"")</f>
        <v/>
      </c>
      <c r="H1789" s="50" t="str">
        <f>IF(FT!B1789&lt;&gt;"",FT!B1789*100,"")</f>
        <v/>
      </c>
      <c r="I1789" s="50" t="str">
        <f t="shared" si="103"/>
        <v/>
      </c>
      <c r="J1789" t="str">
        <f>IF(FT!B1789&lt;&gt;"",FT!E1789,"")</f>
        <v/>
      </c>
      <c r="K1789" t="str">
        <f>IF(FT!B1789&lt;&gt;"",IF(FT!C1789&lt;&gt;"",FT!C1789,F1789/$M$3*$M$4),"")</f>
        <v/>
      </c>
      <c r="Y1789" s="75" t="str">
        <f t="shared" si="104"/>
        <v/>
      </c>
    </row>
    <row r="1790" spans="6:25">
      <c r="F1790">
        <f t="shared" si="105"/>
        <v>1788</v>
      </c>
      <c r="G1790" s="50" t="str">
        <f>IF(FT!A1790&lt;&gt;"",FT!A1790*10,"")</f>
        <v/>
      </c>
      <c r="H1790" s="50" t="str">
        <f>IF(FT!B1790&lt;&gt;"",FT!B1790*100,"")</f>
        <v/>
      </c>
      <c r="I1790" s="50" t="str">
        <f t="shared" si="103"/>
        <v/>
      </c>
      <c r="J1790" t="str">
        <f>IF(FT!B1790&lt;&gt;"",FT!E1790,"")</f>
        <v/>
      </c>
      <c r="K1790" t="str">
        <f>IF(FT!B1790&lt;&gt;"",IF(FT!C1790&lt;&gt;"",FT!C1790,F1790/$M$3*$M$4),"")</f>
        <v/>
      </c>
      <c r="Y1790" s="75" t="str">
        <f t="shared" si="104"/>
        <v/>
      </c>
    </row>
    <row r="1791" spans="6:25">
      <c r="F1791">
        <f t="shared" si="105"/>
        <v>1789</v>
      </c>
      <c r="G1791" s="50" t="str">
        <f>IF(FT!A1791&lt;&gt;"",FT!A1791*10,"")</f>
        <v/>
      </c>
      <c r="H1791" s="50" t="str">
        <f>IF(FT!B1791&lt;&gt;"",FT!B1791*100,"")</f>
        <v/>
      </c>
      <c r="I1791" s="50" t="str">
        <f t="shared" si="103"/>
        <v/>
      </c>
      <c r="J1791" t="str">
        <f>IF(FT!B1791&lt;&gt;"",FT!E1791,"")</f>
        <v/>
      </c>
      <c r="K1791" t="str">
        <f>IF(FT!B1791&lt;&gt;"",IF(FT!C1791&lt;&gt;"",FT!C1791,F1791/$M$3*$M$4),"")</f>
        <v/>
      </c>
      <c r="Y1791" s="75" t="str">
        <f t="shared" si="104"/>
        <v/>
      </c>
    </row>
    <row r="1792" spans="6:25">
      <c r="F1792">
        <f t="shared" si="105"/>
        <v>1790</v>
      </c>
      <c r="G1792" s="50" t="str">
        <f>IF(FT!A1792&lt;&gt;"",FT!A1792*10,"")</f>
        <v/>
      </c>
      <c r="H1792" s="50" t="str">
        <f>IF(FT!B1792&lt;&gt;"",FT!B1792*100,"")</f>
        <v/>
      </c>
      <c r="I1792" s="50" t="str">
        <f t="shared" si="103"/>
        <v/>
      </c>
      <c r="J1792" t="str">
        <f>IF(FT!B1792&lt;&gt;"",FT!E1792,"")</f>
        <v/>
      </c>
      <c r="K1792" t="str">
        <f>IF(FT!B1792&lt;&gt;"",IF(FT!C1792&lt;&gt;"",FT!C1792,F1792/$M$3*$M$4),"")</f>
        <v/>
      </c>
      <c r="Y1792" s="75" t="str">
        <f t="shared" si="104"/>
        <v/>
      </c>
    </row>
    <row r="1793" spans="6:25">
      <c r="F1793">
        <f t="shared" si="105"/>
        <v>1791</v>
      </c>
      <c r="G1793" s="50" t="str">
        <f>IF(FT!A1793&lt;&gt;"",FT!A1793*10,"")</f>
        <v/>
      </c>
      <c r="H1793" s="50" t="str">
        <f>IF(FT!B1793&lt;&gt;"",FT!B1793*100,"")</f>
        <v/>
      </c>
      <c r="I1793" s="50" t="str">
        <f t="shared" si="103"/>
        <v/>
      </c>
      <c r="J1793" t="str">
        <f>IF(FT!B1793&lt;&gt;"",FT!E1793,"")</f>
        <v/>
      </c>
      <c r="K1793" t="str">
        <f>IF(FT!B1793&lt;&gt;"",IF(FT!C1793&lt;&gt;"",FT!C1793,F1793/$M$3*$M$4),"")</f>
        <v/>
      </c>
      <c r="Y1793" s="75" t="str">
        <f t="shared" si="104"/>
        <v/>
      </c>
    </row>
    <row r="1794" spans="6:25">
      <c r="F1794">
        <f t="shared" si="105"/>
        <v>1792</v>
      </c>
      <c r="G1794" s="50" t="str">
        <f>IF(FT!A1794&lt;&gt;"",FT!A1794*10,"")</f>
        <v/>
      </c>
      <c r="H1794" s="50" t="str">
        <f>IF(FT!B1794&lt;&gt;"",FT!B1794*100,"")</f>
        <v/>
      </c>
      <c r="I1794" s="50" t="str">
        <f t="shared" si="103"/>
        <v/>
      </c>
      <c r="J1794" t="str">
        <f>IF(FT!B1794&lt;&gt;"",FT!E1794,"")</f>
        <v/>
      </c>
      <c r="K1794" t="str">
        <f>IF(FT!B1794&lt;&gt;"",IF(FT!C1794&lt;&gt;"",FT!C1794,F1794/$M$3*$M$4),"")</f>
        <v/>
      </c>
      <c r="Y1794" s="75" t="str">
        <f t="shared" si="104"/>
        <v/>
      </c>
    </row>
    <row r="1795" spans="6:25">
      <c r="F1795">
        <f t="shared" si="105"/>
        <v>1793</v>
      </c>
      <c r="G1795" s="50" t="str">
        <f>IF(FT!A1795&lt;&gt;"",FT!A1795*10,"")</f>
        <v/>
      </c>
      <c r="H1795" s="50" t="str">
        <f>IF(FT!B1795&lt;&gt;"",FT!B1795*100,"")</f>
        <v/>
      </c>
      <c r="I1795" s="50" t="str">
        <f t="shared" ref="I1795:I1858" si="106">(IF(G1795&lt;&gt;"",1,""))</f>
        <v/>
      </c>
      <c r="J1795" t="str">
        <f>IF(FT!B1795&lt;&gt;"",FT!E1795,"")</f>
        <v/>
      </c>
      <c r="K1795" t="str">
        <f>IF(FT!B1795&lt;&gt;"",IF(FT!C1795&lt;&gt;"",FT!C1795,F1795/$M$3*$M$4),"")</f>
        <v/>
      </c>
      <c r="Y1795" s="75" t="str">
        <f t="shared" ref="Y1795:Y1858" si="107">IF(I1795=1,H1795/G1795,"")</f>
        <v/>
      </c>
    </row>
    <row r="1796" spans="6:25">
      <c r="F1796">
        <f t="shared" ref="F1796:F1859" si="108">F1795+1</f>
        <v>1794</v>
      </c>
      <c r="G1796" s="50" t="str">
        <f>IF(FT!A1796&lt;&gt;"",FT!A1796*10,"")</f>
        <v/>
      </c>
      <c r="H1796" s="50" t="str">
        <f>IF(FT!B1796&lt;&gt;"",FT!B1796*100,"")</f>
        <v/>
      </c>
      <c r="I1796" s="50" t="str">
        <f t="shared" si="106"/>
        <v/>
      </c>
      <c r="J1796" t="str">
        <f>IF(FT!B1796&lt;&gt;"",FT!E1796,"")</f>
        <v/>
      </c>
      <c r="K1796" t="str">
        <f>IF(FT!B1796&lt;&gt;"",IF(FT!C1796&lt;&gt;"",FT!C1796,F1796/$M$3*$M$4),"")</f>
        <v/>
      </c>
      <c r="Y1796" s="75" t="str">
        <f t="shared" si="107"/>
        <v/>
      </c>
    </row>
    <row r="1797" spans="6:25">
      <c r="F1797">
        <f t="shared" si="108"/>
        <v>1795</v>
      </c>
      <c r="G1797" s="50" t="str">
        <f>IF(FT!A1797&lt;&gt;"",FT!A1797*10,"")</f>
        <v/>
      </c>
      <c r="H1797" s="50" t="str">
        <f>IF(FT!B1797&lt;&gt;"",FT!B1797*100,"")</f>
        <v/>
      </c>
      <c r="I1797" s="50" t="str">
        <f t="shared" si="106"/>
        <v/>
      </c>
      <c r="J1797" t="str">
        <f>IF(FT!B1797&lt;&gt;"",FT!E1797,"")</f>
        <v/>
      </c>
      <c r="K1797" t="str">
        <f>IF(FT!B1797&lt;&gt;"",IF(FT!C1797&lt;&gt;"",FT!C1797,F1797/$M$3*$M$4),"")</f>
        <v/>
      </c>
      <c r="Y1797" s="75" t="str">
        <f t="shared" si="107"/>
        <v/>
      </c>
    </row>
    <row r="1798" spans="6:25">
      <c r="F1798">
        <f t="shared" si="108"/>
        <v>1796</v>
      </c>
      <c r="G1798" s="50" t="str">
        <f>IF(FT!A1798&lt;&gt;"",FT!A1798*10,"")</f>
        <v/>
      </c>
      <c r="H1798" s="50" t="str">
        <f>IF(FT!B1798&lt;&gt;"",FT!B1798*100,"")</f>
        <v/>
      </c>
      <c r="I1798" s="50" t="str">
        <f t="shared" si="106"/>
        <v/>
      </c>
      <c r="J1798" t="str">
        <f>IF(FT!B1798&lt;&gt;"",FT!E1798,"")</f>
        <v/>
      </c>
      <c r="K1798" t="str">
        <f>IF(FT!B1798&lt;&gt;"",IF(FT!C1798&lt;&gt;"",FT!C1798,F1798/$M$3*$M$4),"")</f>
        <v/>
      </c>
      <c r="Y1798" s="75" t="str">
        <f t="shared" si="107"/>
        <v/>
      </c>
    </row>
    <row r="1799" spans="6:25">
      <c r="F1799">
        <f t="shared" si="108"/>
        <v>1797</v>
      </c>
      <c r="G1799" s="50" t="str">
        <f>IF(FT!A1799&lt;&gt;"",FT!A1799*10,"")</f>
        <v/>
      </c>
      <c r="H1799" s="50" t="str">
        <f>IF(FT!B1799&lt;&gt;"",FT!B1799*100,"")</f>
        <v/>
      </c>
      <c r="I1799" s="50" t="str">
        <f t="shared" si="106"/>
        <v/>
      </c>
      <c r="J1799" t="str">
        <f>IF(FT!B1799&lt;&gt;"",FT!E1799,"")</f>
        <v/>
      </c>
      <c r="K1799" t="str">
        <f>IF(FT!B1799&lt;&gt;"",IF(FT!C1799&lt;&gt;"",FT!C1799,F1799/$M$3*$M$4),"")</f>
        <v/>
      </c>
      <c r="Y1799" s="75" t="str">
        <f t="shared" si="107"/>
        <v/>
      </c>
    </row>
    <row r="1800" spans="6:25">
      <c r="F1800">
        <f t="shared" si="108"/>
        <v>1798</v>
      </c>
      <c r="G1800" s="50" t="str">
        <f>IF(FT!A1800&lt;&gt;"",FT!A1800*10,"")</f>
        <v/>
      </c>
      <c r="H1800" s="50" t="str">
        <f>IF(FT!B1800&lt;&gt;"",FT!B1800*100,"")</f>
        <v/>
      </c>
      <c r="I1800" s="50" t="str">
        <f t="shared" si="106"/>
        <v/>
      </c>
      <c r="J1800" t="str">
        <f>IF(FT!B1800&lt;&gt;"",FT!E1800,"")</f>
        <v/>
      </c>
      <c r="K1800" t="str">
        <f>IF(FT!B1800&lt;&gt;"",IF(FT!C1800&lt;&gt;"",FT!C1800,F1800/$M$3*$M$4),"")</f>
        <v/>
      </c>
      <c r="Y1800" s="75" t="str">
        <f t="shared" si="107"/>
        <v/>
      </c>
    </row>
    <row r="1801" spans="6:25">
      <c r="F1801">
        <f t="shared" si="108"/>
        <v>1799</v>
      </c>
      <c r="G1801" s="50" t="str">
        <f>IF(FT!A1801&lt;&gt;"",FT!A1801*10,"")</f>
        <v/>
      </c>
      <c r="H1801" s="50" t="str">
        <f>IF(FT!B1801&lt;&gt;"",FT!B1801*100,"")</f>
        <v/>
      </c>
      <c r="I1801" s="50" t="str">
        <f t="shared" si="106"/>
        <v/>
      </c>
      <c r="J1801" t="str">
        <f>IF(FT!B1801&lt;&gt;"",FT!E1801,"")</f>
        <v/>
      </c>
      <c r="K1801" t="str">
        <f>IF(FT!B1801&lt;&gt;"",IF(FT!C1801&lt;&gt;"",FT!C1801,F1801/$M$3*$M$4),"")</f>
        <v/>
      </c>
      <c r="Y1801" s="75" t="str">
        <f t="shared" si="107"/>
        <v/>
      </c>
    </row>
    <row r="1802" spans="6:25">
      <c r="F1802">
        <f t="shared" si="108"/>
        <v>1800</v>
      </c>
      <c r="G1802" s="50" t="str">
        <f>IF(FT!A1802&lt;&gt;"",FT!A1802*10,"")</f>
        <v/>
      </c>
      <c r="H1802" s="50" t="str">
        <f>IF(FT!B1802&lt;&gt;"",FT!B1802*100,"")</f>
        <v/>
      </c>
      <c r="I1802" s="50" t="str">
        <f t="shared" si="106"/>
        <v/>
      </c>
      <c r="J1802" t="str">
        <f>IF(FT!B1802&lt;&gt;"",FT!E1802,"")</f>
        <v/>
      </c>
      <c r="K1802" t="str">
        <f>IF(FT!B1802&lt;&gt;"",IF(FT!C1802&lt;&gt;"",FT!C1802,F1802/$M$3*$M$4),"")</f>
        <v/>
      </c>
      <c r="Y1802" s="75" t="str">
        <f t="shared" si="107"/>
        <v/>
      </c>
    </row>
    <row r="1803" spans="6:25">
      <c r="F1803">
        <f t="shared" si="108"/>
        <v>1801</v>
      </c>
      <c r="G1803" s="50" t="str">
        <f>IF(FT!A1803&lt;&gt;"",FT!A1803*10,"")</f>
        <v/>
      </c>
      <c r="H1803" s="50" t="str">
        <f>IF(FT!B1803&lt;&gt;"",FT!B1803*100,"")</f>
        <v/>
      </c>
      <c r="I1803" s="50" t="str">
        <f t="shared" si="106"/>
        <v/>
      </c>
      <c r="J1803" t="str">
        <f>IF(FT!B1803&lt;&gt;"",FT!E1803,"")</f>
        <v/>
      </c>
      <c r="K1803" t="str">
        <f>IF(FT!B1803&lt;&gt;"",IF(FT!C1803&lt;&gt;"",FT!C1803,F1803/$M$3*$M$4),"")</f>
        <v/>
      </c>
      <c r="Y1803" s="75" t="str">
        <f t="shared" si="107"/>
        <v/>
      </c>
    </row>
    <row r="1804" spans="6:25">
      <c r="F1804">
        <f t="shared" si="108"/>
        <v>1802</v>
      </c>
      <c r="G1804" s="50" t="str">
        <f>IF(FT!A1804&lt;&gt;"",FT!A1804*10,"")</f>
        <v/>
      </c>
      <c r="H1804" s="50" t="str">
        <f>IF(FT!B1804&lt;&gt;"",FT!B1804*100,"")</f>
        <v/>
      </c>
      <c r="I1804" s="50" t="str">
        <f t="shared" si="106"/>
        <v/>
      </c>
      <c r="J1804" t="str">
        <f>IF(FT!B1804&lt;&gt;"",FT!E1804,"")</f>
        <v/>
      </c>
      <c r="K1804" t="str">
        <f>IF(FT!B1804&lt;&gt;"",IF(FT!C1804&lt;&gt;"",FT!C1804,F1804/$M$3*$M$4),"")</f>
        <v/>
      </c>
      <c r="Y1804" s="75" t="str">
        <f t="shared" si="107"/>
        <v/>
      </c>
    </row>
    <row r="1805" spans="6:25">
      <c r="F1805">
        <f t="shared" si="108"/>
        <v>1803</v>
      </c>
      <c r="G1805" s="50" t="str">
        <f>IF(FT!A1805&lt;&gt;"",FT!A1805*10,"")</f>
        <v/>
      </c>
      <c r="H1805" s="50" t="str">
        <f>IF(FT!B1805&lt;&gt;"",FT!B1805*100,"")</f>
        <v/>
      </c>
      <c r="I1805" s="50" t="str">
        <f t="shared" si="106"/>
        <v/>
      </c>
      <c r="J1805" t="str">
        <f>IF(FT!B1805&lt;&gt;"",FT!E1805,"")</f>
        <v/>
      </c>
      <c r="K1805" t="str">
        <f>IF(FT!B1805&lt;&gt;"",IF(FT!C1805&lt;&gt;"",FT!C1805,F1805/$M$3*$M$4),"")</f>
        <v/>
      </c>
      <c r="Y1805" s="75" t="str">
        <f t="shared" si="107"/>
        <v/>
      </c>
    </row>
    <row r="1806" spans="6:25">
      <c r="F1806">
        <f t="shared" si="108"/>
        <v>1804</v>
      </c>
      <c r="G1806" s="50" t="str">
        <f>IF(FT!A1806&lt;&gt;"",FT!A1806*10,"")</f>
        <v/>
      </c>
      <c r="H1806" s="50" t="str">
        <f>IF(FT!B1806&lt;&gt;"",FT!B1806*100,"")</f>
        <v/>
      </c>
      <c r="I1806" s="50" t="str">
        <f t="shared" si="106"/>
        <v/>
      </c>
      <c r="J1806" t="str">
        <f>IF(FT!B1806&lt;&gt;"",FT!E1806,"")</f>
        <v/>
      </c>
      <c r="K1806" t="str">
        <f>IF(FT!B1806&lt;&gt;"",IF(FT!C1806&lt;&gt;"",FT!C1806,F1806/$M$3*$M$4),"")</f>
        <v/>
      </c>
      <c r="Y1806" s="75" t="str">
        <f t="shared" si="107"/>
        <v/>
      </c>
    </row>
    <row r="1807" spans="6:25">
      <c r="F1807">
        <f t="shared" si="108"/>
        <v>1805</v>
      </c>
      <c r="G1807" s="50" t="str">
        <f>IF(FT!A1807&lt;&gt;"",FT!A1807*10,"")</f>
        <v/>
      </c>
      <c r="H1807" s="50" t="str">
        <f>IF(FT!B1807&lt;&gt;"",FT!B1807*100,"")</f>
        <v/>
      </c>
      <c r="I1807" s="50" t="str">
        <f t="shared" si="106"/>
        <v/>
      </c>
      <c r="J1807" t="str">
        <f>IF(FT!B1807&lt;&gt;"",FT!E1807,"")</f>
        <v/>
      </c>
      <c r="K1807" t="str">
        <f>IF(FT!B1807&lt;&gt;"",IF(FT!C1807&lt;&gt;"",FT!C1807,F1807/$M$3*$M$4),"")</f>
        <v/>
      </c>
      <c r="Y1807" s="75" t="str">
        <f t="shared" si="107"/>
        <v/>
      </c>
    </row>
    <row r="1808" spans="6:25">
      <c r="F1808">
        <f t="shared" si="108"/>
        <v>1806</v>
      </c>
      <c r="G1808" s="50" t="str">
        <f>IF(FT!A1808&lt;&gt;"",FT!A1808*10,"")</f>
        <v/>
      </c>
      <c r="H1808" s="50" t="str">
        <f>IF(FT!B1808&lt;&gt;"",FT!B1808*100,"")</f>
        <v/>
      </c>
      <c r="I1808" s="50" t="str">
        <f t="shared" si="106"/>
        <v/>
      </c>
      <c r="J1808" t="str">
        <f>IF(FT!B1808&lt;&gt;"",FT!E1808,"")</f>
        <v/>
      </c>
      <c r="K1808" t="str">
        <f>IF(FT!B1808&lt;&gt;"",IF(FT!C1808&lt;&gt;"",FT!C1808,F1808/$M$3*$M$4),"")</f>
        <v/>
      </c>
      <c r="Y1808" s="75" t="str">
        <f t="shared" si="107"/>
        <v/>
      </c>
    </row>
    <row r="1809" spans="6:25">
      <c r="F1809">
        <f t="shared" si="108"/>
        <v>1807</v>
      </c>
      <c r="G1809" s="50" t="str">
        <f>IF(FT!A1809&lt;&gt;"",FT!A1809*10,"")</f>
        <v/>
      </c>
      <c r="H1809" s="50" t="str">
        <f>IF(FT!B1809&lt;&gt;"",FT!B1809*100,"")</f>
        <v/>
      </c>
      <c r="I1809" s="50" t="str">
        <f t="shared" si="106"/>
        <v/>
      </c>
      <c r="J1809" t="str">
        <f>IF(FT!B1809&lt;&gt;"",FT!E1809,"")</f>
        <v/>
      </c>
      <c r="K1809" t="str">
        <f>IF(FT!B1809&lt;&gt;"",IF(FT!C1809&lt;&gt;"",FT!C1809,F1809/$M$3*$M$4),"")</f>
        <v/>
      </c>
      <c r="Y1809" s="75" t="str">
        <f t="shared" si="107"/>
        <v/>
      </c>
    </row>
    <row r="1810" spans="6:25">
      <c r="F1810">
        <f t="shared" si="108"/>
        <v>1808</v>
      </c>
      <c r="G1810" s="50" t="str">
        <f>IF(FT!A1810&lt;&gt;"",FT!A1810*10,"")</f>
        <v/>
      </c>
      <c r="H1810" s="50" t="str">
        <f>IF(FT!B1810&lt;&gt;"",FT!B1810*100,"")</f>
        <v/>
      </c>
      <c r="I1810" s="50" t="str">
        <f t="shared" si="106"/>
        <v/>
      </c>
      <c r="J1810" t="str">
        <f>IF(FT!B1810&lt;&gt;"",FT!E1810,"")</f>
        <v/>
      </c>
      <c r="K1810" t="str">
        <f>IF(FT!B1810&lt;&gt;"",IF(FT!C1810&lt;&gt;"",FT!C1810,F1810/$M$3*$M$4),"")</f>
        <v/>
      </c>
      <c r="Y1810" s="75" t="str">
        <f t="shared" si="107"/>
        <v/>
      </c>
    </row>
    <row r="1811" spans="6:25">
      <c r="F1811">
        <f t="shared" si="108"/>
        <v>1809</v>
      </c>
      <c r="G1811" s="50" t="str">
        <f>IF(FT!A1811&lt;&gt;"",FT!A1811*10,"")</f>
        <v/>
      </c>
      <c r="H1811" s="50" t="str">
        <f>IF(FT!B1811&lt;&gt;"",FT!B1811*100,"")</f>
        <v/>
      </c>
      <c r="I1811" s="50" t="str">
        <f t="shared" si="106"/>
        <v/>
      </c>
      <c r="J1811" t="str">
        <f>IF(FT!B1811&lt;&gt;"",FT!E1811,"")</f>
        <v/>
      </c>
      <c r="K1811" t="str">
        <f>IF(FT!B1811&lt;&gt;"",IF(FT!C1811&lt;&gt;"",FT!C1811,F1811/$M$3*$M$4),"")</f>
        <v/>
      </c>
      <c r="Y1811" s="75" t="str">
        <f t="shared" si="107"/>
        <v/>
      </c>
    </row>
    <row r="1812" spans="6:25">
      <c r="F1812">
        <f t="shared" si="108"/>
        <v>1810</v>
      </c>
      <c r="G1812" s="50" t="str">
        <f>IF(FT!A1812&lt;&gt;"",FT!A1812*10,"")</f>
        <v/>
      </c>
      <c r="H1812" s="50" t="str">
        <f>IF(FT!B1812&lt;&gt;"",FT!B1812*100,"")</f>
        <v/>
      </c>
      <c r="I1812" s="50" t="str">
        <f t="shared" si="106"/>
        <v/>
      </c>
      <c r="J1812" t="str">
        <f>IF(FT!B1812&lt;&gt;"",FT!E1812,"")</f>
        <v/>
      </c>
      <c r="K1812" t="str">
        <f>IF(FT!B1812&lt;&gt;"",IF(FT!C1812&lt;&gt;"",FT!C1812,F1812/$M$3*$M$4),"")</f>
        <v/>
      </c>
      <c r="Y1812" s="75" t="str">
        <f t="shared" si="107"/>
        <v/>
      </c>
    </row>
    <row r="1813" spans="6:25">
      <c r="F1813">
        <f t="shared" si="108"/>
        <v>1811</v>
      </c>
      <c r="G1813" s="50" t="str">
        <f>IF(FT!A1813&lt;&gt;"",FT!A1813*10,"")</f>
        <v/>
      </c>
      <c r="H1813" s="50" t="str">
        <f>IF(FT!B1813&lt;&gt;"",FT!B1813*100,"")</f>
        <v/>
      </c>
      <c r="I1813" s="50" t="str">
        <f t="shared" si="106"/>
        <v/>
      </c>
      <c r="J1813" t="str">
        <f>IF(FT!B1813&lt;&gt;"",FT!E1813,"")</f>
        <v/>
      </c>
      <c r="K1813" t="str">
        <f>IF(FT!B1813&lt;&gt;"",IF(FT!C1813&lt;&gt;"",FT!C1813,F1813/$M$3*$M$4),"")</f>
        <v/>
      </c>
      <c r="Y1813" s="75" t="str">
        <f t="shared" si="107"/>
        <v/>
      </c>
    </row>
    <row r="1814" spans="6:25">
      <c r="F1814">
        <f t="shared" si="108"/>
        <v>1812</v>
      </c>
      <c r="G1814" s="50" t="str">
        <f>IF(FT!A1814&lt;&gt;"",FT!A1814*10,"")</f>
        <v/>
      </c>
      <c r="H1814" s="50" t="str">
        <f>IF(FT!B1814&lt;&gt;"",FT!B1814*100,"")</f>
        <v/>
      </c>
      <c r="I1814" s="50" t="str">
        <f t="shared" si="106"/>
        <v/>
      </c>
      <c r="J1814" t="str">
        <f>IF(FT!B1814&lt;&gt;"",FT!E1814,"")</f>
        <v/>
      </c>
      <c r="K1814" t="str">
        <f>IF(FT!B1814&lt;&gt;"",IF(FT!C1814&lt;&gt;"",FT!C1814,F1814/$M$3*$M$4),"")</f>
        <v/>
      </c>
      <c r="Y1814" s="75" t="str">
        <f t="shared" si="107"/>
        <v/>
      </c>
    </row>
    <row r="1815" spans="6:25">
      <c r="F1815">
        <f t="shared" si="108"/>
        <v>1813</v>
      </c>
      <c r="G1815" s="50" t="str">
        <f>IF(FT!A1815&lt;&gt;"",FT!A1815*10,"")</f>
        <v/>
      </c>
      <c r="H1815" s="50" t="str">
        <f>IF(FT!B1815&lt;&gt;"",FT!B1815*100,"")</f>
        <v/>
      </c>
      <c r="I1815" s="50" t="str">
        <f t="shared" si="106"/>
        <v/>
      </c>
      <c r="J1815" t="str">
        <f>IF(FT!B1815&lt;&gt;"",FT!E1815,"")</f>
        <v/>
      </c>
      <c r="K1815" t="str">
        <f>IF(FT!B1815&lt;&gt;"",IF(FT!C1815&lt;&gt;"",FT!C1815,F1815/$M$3*$M$4),"")</f>
        <v/>
      </c>
      <c r="Y1815" s="75" t="str">
        <f t="shared" si="107"/>
        <v/>
      </c>
    </row>
    <row r="1816" spans="6:25">
      <c r="F1816">
        <f t="shared" si="108"/>
        <v>1814</v>
      </c>
      <c r="G1816" s="50" t="str">
        <f>IF(FT!A1816&lt;&gt;"",FT!A1816*10,"")</f>
        <v/>
      </c>
      <c r="H1816" s="50" t="str">
        <f>IF(FT!B1816&lt;&gt;"",FT!B1816*100,"")</f>
        <v/>
      </c>
      <c r="I1816" s="50" t="str">
        <f t="shared" si="106"/>
        <v/>
      </c>
      <c r="J1816" t="str">
        <f>IF(FT!B1816&lt;&gt;"",FT!E1816,"")</f>
        <v/>
      </c>
      <c r="K1816" t="str">
        <f>IF(FT!B1816&lt;&gt;"",IF(FT!C1816&lt;&gt;"",FT!C1816,F1816/$M$3*$M$4),"")</f>
        <v/>
      </c>
      <c r="Y1816" s="75" t="str">
        <f t="shared" si="107"/>
        <v/>
      </c>
    </row>
    <row r="1817" spans="6:25">
      <c r="F1817">
        <f t="shared" si="108"/>
        <v>1815</v>
      </c>
      <c r="G1817" s="50" t="str">
        <f>IF(FT!A1817&lt;&gt;"",FT!A1817*10,"")</f>
        <v/>
      </c>
      <c r="H1817" s="50" t="str">
        <f>IF(FT!B1817&lt;&gt;"",FT!B1817*100,"")</f>
        <v/>
      </c>
      <c r="I1817" s="50" t="str">
        <f t="shared" si="106"/>
        <v/>
      </c>
      <c r="J1817" t="str">
        <f>IF(FT!B1817&lt;&gt;"",FT!E1817,"")</f>
        <v/>
      </c>
      <c r="K1817" t="str">
        <f>IF(FT!B1817&lt;&gt;"",IF(FT!C1817&lt;&gt;"",FT!C1817,F1817/$M$3*$M$4),"")</f>
        <v/>
      </c>
      <c r="Y1817" s="75" t="str">
        <f t="shared" si="107"/>
        <v/>
      </c>
    </row>
    <row r="1818" spans="6:25">
      <c r="F1818">
        <f t="shared" si="108"/>
        <v>1816</v>
      </c>
      <c r="G1818" s="50" t="str">
        <f>IF(FT!A1818&lt;&gt;"",FT!A1818*10,"")</f>
        <v/>
      </c>
      <c r="H1818" s="50" t="str">
        <f>IF(FT!B1818&lt;&gt;"",FT!B1818*100,"")</f>
        <v/>
      </c>
      <c r="I1818" s="50" t="str">
        <f t="shared" si="106"/>
        <v/>
      </c>
      <c r="J1818" t="str">
        <f>IF(FT!B1818&lt;&gt;"",FT!E1818,"")</f>
        <v/>
      </c>
      <c r="K1818" t="str">
        <f>IF(FT!B1818&lt;&gt;"",IF(FT!C1818&lt;&gt;"",FT!C1818,F1818/$M$3*$M$4),"")</f>
        <v/>
      </c>
      <c r="Y1818" s="75" t="str">
        <f t="shared" si="107"/>
        <v/>
      </c>
    </row>
    <row r="1819" spans="6:25">
      <c r="F1819">
        <f t="shared" si="108"/>
        <v>1817</v>
      </c>
      <c r="G1819" s="50" t="str">
        <f>IF(FT!A1819&lt;&gt;"",FT!A1819*10,"")</f>
        <v/>
      </c>
      <c r="H1819" s="50" t="str">
        <f>IF(FT!B1819&lt;&gt;"",FT!B1819*100,"")</f>
        <v/>
      </c>
      <c r="I1819" s="50" t="str">
        <f t="shared" si="106"/>
        <v/>
      </c>
      <c r="J1819" t="str">
        <f>IF(FT!B1819&lt;&gt;"",FT!E1819,"")</f>
        <v/>
      </c>
      <c r="K1819" t="str">
        <f>IF(FT!B1819&lt;&gt;"",IF(FT!C1819&lt;&gt;"",FT!C1819,F1819/$M$3*$M$4),"")</f>
        <v/>
      </c>
      <c r="Y1819" s="75" t="str">
        <f t="shared" si="107"/>
        <v/>
      </c>
    </row>
    <row r="1820" spans="6:25">
      <c r="F1820">
        <f t="shared" si="108"/>
        <v>1818</v>
      </c>
      <c r="G1820" s="50" t="str">
        <f>IF(FT!A1820&lt;&gt;"",FT!A1820*10,"")</f>
        <v/>
      </c>
      <c r="H1820" s="50" t="str">
        <f>IF(FT!B1820&lt;&gt;"",FT!B1820*100,"")</f>
        <v/>
      </c>
      <c r="I1820" s="50" t="str">
        <f t="shared" si="106"/>
        <v/>
      </c>
      <c r="J1820" t="str">
        <f>IF(FT!B1820&lt;&gt;"",FT!E1820,"")</f>
        <v/>
      </c>
      <c r="K1820" t="str">
        <f>IF(FT!B1820&lt;&gt;"",IF(FT!C1820&lt;&gt;"",FT!C1820,F1820/$M$3*$M$4),"")</f>
        <v/>
      </c>
      <c r="Y1820" s="75" t="str">
        <f t="shared" si="107"/>
        <v/>
      </c>
    </row>
    <row r="1821" spans="6:25">
      <c r="F1821">
        <f t="shared" si="108"/>
        <v>1819</v>
      </c>
      <c r="G1821" s="50" t="str">
        <f>IF(FT!A1821&lt;&gt;"",FT!A1821*10,"")</f>
        <v/>
      </c>
      <c r="H1821" s="50" t="str">
        <f>IF(FT!B1821&lt;&gt;"",FT!B1821*100,"")</f>
        <v/>
      </c>
      <c r="I1821" s="50" t="str">
        <f t="shared" si="106"/>
        <v/>
      </c>
      <c r="J1821" t="str">
        <f>IF(FT!B1821&lt;&gt;"",FT!E1821,"")</f>
        <v/>
      </c>
      <c r="K1821" t="str">
        <f>IF(FT!B1821&lt;&gt;"",IF(FT!C1821&lt;&gt;"",FT!C1821,F1821/$M$3*$M$4),"")</f>
        <v/>
      </c>
      <c r="Y1821" s="75" t="str">
        <f t="shared" si="107"/>
        <v/>
      </c>
    </row>
    <row r="1822" spans="6:25">
      <c r="F1822">
        <f t="shared" si="108"/>
        <v>1820</v>
      </c>
      <c r="G1822" s="50" t="str">
        <f>IF(FT!A1822&lt;&gt;"",FT!A1822*10,"")</f>
        <v/>
      </c>
      <c r="H1822" s="50" t="str">
        <f>IF(FT!B1822&lt;&gt;"",FT!B1822*100,"")</f>
        <v/>
      </c>
      <c r="I1822" s="50" t="str">
        <f t="shared" si="106"/>
        <v/>
      </c>
      <c r="J1822" t="str">
        <f>IF(FT!B1822&lt;&gt;"",FT!E1822,"")</f>
        <v/>
      </c>
      <c r="K1822" t="str">
        <f>IF(FT!B1822&lt;&gt;"",IF(FT!C1822&lt;&gt;"",FT!C1822,F1822/$M$3*$M$4),"")</f>
        <v/>
      </c>
      <c r="Y1822" s="75" t="str">
        <f t="shared" si="107"/>
        <v/>
      </c>
    </row>
    <row r="1823" spans="6:25">
      <c r="F1823">
        <f t="shared" si="108"/>
        <v>1821</v>
      </c>
      <c r="G1823" s="50" t="str">
        <f>IF(FT!A1823&lt;&gt;"",FT!A1823*10,"")</f>
        <v/>
      </c>
      <c r="H1823" s="50" t="str">
        <f>IF(FT!B1823&lt;&gt;"",FT!B1823*100,"")</f>
        <v/>
      </c>
      <c r="I1823" s="50" t="str">
        <f t="shared" si="106"/>
        <v/>
      </c>
      <c r="J1823" t="str">
        <f>IF(FT!B1823&lt;&gt;"",FT!E1823,"")</f>
        <v/>
      </c>
      <c r="K1823" t="str">
        <f>IF(FT!B1823&lt;&gt;"",IF(FT!C1823&lt;&gt;"",FT!C1823,F1823/$M$3*$M$4),"")</f>
        <v/>
      </c>
      <c r="Y1823" s="75" t="str">
        <f t="shared" si="107"/>
        <v/>
      </c>
    </row>
    <row r="1824" spans="6:25">
      <c r="F1824">
        <f t="shared" si="108"/>
        <v>1822</v>
      </c>
      <c r="G1824" s="50" t="str">
        <f>IF(FT!A1824&lt;&gt;"",FT!A1824*10,"")</f>
        <v/>
      </c>
      <c r="H1824" s="50" t="str">
        <f>IF(FT!B1824&lt;&gt;"",FT!B1824*100,"")</f>
        <v/>
      </c>
      <c r="I1824" s="50" t="str">
        <f t="shared" si="106"/>
        <v/>
      </c>
      <c r="J1824" t="str">
        <f>IF(FT!B1824&lt;&gt;"",FT!E1824,"")</f>
        <v/>
      </c>
      <c r="K1824" t="str">
        <f>IF(FT!B1824&lt;&gt;"",IF(FT!C1824&lt;&gt;"",FT!C1824,F1824/$M$3*$M$4),"")</f>
        <v/>
      </c>
      <c r="Y1824" s="75" t="str">
        <f t="shared" si="107"/>
        <v/>
      </c>
    </row>
    <row r="1825" spans="6:25">
      <c r="F1825">
        <f t="shared" si="108"/>
        <v>1823</v>
      </c>
      <c r="G1825" s="50" t="str">
        <f>IF(FT!A1825&lt;&gt;"",FT!A1825*10,"")</f>
        <v/>
      </c>
      <c r="H1825" s="50" t="str">
        <f>IF(FT!B1825&lt;&gt;"",FT!B1825*100,"")</f>
        <v/>
      </c>
      <c r="I1825" s="50" t="str">
        <f t="shared" si="106"/>
        <v/>
      </c>
      <c r="J1825" t="str">
        <f>IF(FT!B1825&lt;&gt;"",FT!E1825,"")</f>
        <v/>
      </c>
      <c r="K1825" t="str">
        <f>IF(FT!B1825&lt;&gt;"",IF(FT!C1825&lt;&gt;"",FT!C1825,F1825/$M$3*$M$4),"")</f>
        <v/>
      </c>
      <c r="Y1825" s="75" t="str">
        <f t="shared" si="107"/>
        <v/>
      </c>
    </row>
    <row r="1826" spans="6:25">
      <c r="F1826">
        <f t="shared" si="108"/>
        <v>1824</v>
      </c>
      <c r="G1826" s="50" t="str">
        <f>IF(FT!A1826&lt;&gt;"",FT!A1826*10,"")</f>
        <v/>
      </c>
      <c r="H1826" s="50" t="str">
        <f>IF(FT!B1826&lt;&gt;"",FT!B1826*100,"")</f>
        <v/>
      </c>
      <c r="I1826" s="50" t="str">
        <f t="shared" si="106"/>
        <v/>
      </c>
      <c r="J1826" t="str">
        <f>IF(FT!B1826&lt;&gt;"",FT!E1826,"")</f>
        <v/>
      </c>
      <c r="K1826" t="str">
        <f>IF(FT!B1826&lt;&gt;"",IF(FT!C1826&lt;&gt;"",FT!C1826,F1826/$M$3*$M$4),"")</f>
        <v/>
      </c>
      <c r="Y1826" s="75" t="str">
        <f t="shared" si="107"/>
        <v/>
      </c>
    </row>
    <row r="1827" spans="6:25">
      <c r="F1827">
        <f t="shared" si="108"/>
        <v>1825</v>
      </c>
      <c r="G1827" s="50" t="str">
        <f>IF(FT!A1827&lt;&gt;"",FT!A1827*10,"")</f>
        <v/>
      </c>
      <c r="H1827" s="50" t="str">
        <f>IF(FT!B1827&lt;&gt;"",FT!B1827*100,"")</f>
        <v/>
      </c>
      <c r="I1827" s="50" t="str">
        <f t="shared" si="106"/>
        <v/>
      </c>
      <c r="J1827" t="str">
        <f>IF(FT!B1827&lt;&gt;"",FT!E1827,"")</f>
        <v/>
      </c>
      <c r="K1827" t="str">
        <f>IF(FT!B1827&lt;&gt;"",IF(FT!C1827&lt;&gt;"",FT!C1827,F1827/$M$3*$M$4),"")</f>
        <v/>
      </c>
      <c r="Y1827" s="75" t="str">
        <f t="shared" si="107"/>
        <v/>
      </c>
    </row>
    <row r="1828" spans="6:25">
      <c r="F1828">
        <f t="shared" si="108"/>
        <v>1826</v>
      </c>
      <c r="G1828" s="50" t="str">
        <f>IF(FT!A1828&lt;&gt;"",FT!A1828*10,"")</f>
        <v/>
      </c>
      <c r="H1828" s="50" t="str">
        <f>IF(FT!B1828&lt;&gt;"",FT!B1828*100,"")</f>
        <v/>
      </c>
      <c r="I1828" s="50" t="str">
        <f t="shared" si="106"/>
        <v/>
      </c>
      <c r="J1828" t="str">
        <f>IF(FT!B1828&lt;&gt;"",FT!E1828,"")</f>
        <v/>
      </c>
      <c r="K1828" t="str">
        <f>IF(FT!B1828&lt;&gt;"",IF(FT!C1828&lt;&gt;"",FT!C1828,F1828/$M$3*$M$4),"")</f>
        <v/>
      </c>
      <c r="Y1828" s="75" t="str">
        <f t="shared" si="107"/>
        <v/>
      </c>
    </row>
    <row r="1829" spans="6:25">
      <c r="F1829">
        <f t="shared" si="108"/>
        <v>1827</v>
      </c>
      <c r="G1829" s="50" t="str">
        <f>IF(FT!A1829&lt;&gt;"",FT!A1829*10,"")</f>
        <v/>
      </c>
      <c r="H1829" s="50" t="str">
        <f>IF(FT!B1829&lt;&gt;"",FT!B1829*100,"")</f>
        <v/>
      </c>
      <c r="I1829" s="50" t="str">
        <f t="shared" si="106"/>
        <v/>
      </c>
      <c r="J1829" t="str">
        <f>IF(FT!B1829&lt;&gt;"",FT!E1829,"")</f>
        <v/>
      </c>
      <c r="K1829" t="str">
        <f>IF(FT!B1829&lt;&gt;"",IF(FT!C1829&lt;&gt;"",FT!C1829,F1829/$M$3*$M$4),"")</f>
        <v/>
      </c>
      <c r="Y1829" s="75" t="str">
        <f t="shared" si="107"/>
        <v/>
      </c>
    </row>
    <row r="1830" spans="6:25">
      <c r="F1830">
        <f t="shared" si="108"/>
        <v>1828</v>
      </c>
      <c r="G1830" s="50" t="str">
        <f>IF(FT!A1830&lt;&gt;"",FT!A1830*10,"")</f>
        <v/>
      </c>
      <c r="H1830" s="50" t="str">
        <f>IF(FT!B1830&lt;&gt;"",FT!B1830*100,"")</f>
        <v/>
      </c>
      <c r="I1830" s="50" t="str">
        <f t="shared" si="106"/>
        <v/>
      </c>
      <c r="J1830" t="str">
        <f>IF(FT!B1830&lt;&gt;"",FT!E1830,"")</f>
        <v/>
      </c>
      <c r="K1830" t="str">
        <f>IF(FT!B1830&lt;&gt;"",IF(FT!C1830&lt;&gt;"",FT!C1830,F1830/$M$3*$M$4),"")</f>
        <v/>
      </c>
      <c r="Y1830" s="75" t="str">
        <f t="shared" si="107"/>
        <v/>
      </c>
    </row>
    <row r="1831" spans="6:25">
      <c r="F1831">
        <f t="shared" si="108"/>
        <v>1829</v>
      </c>
      <c r="G1831" s="50" t="str">
        <f>IF(FT!A1831&lt;&gt;"",FT!A1831*10,"")</f>
        <v/>
      </c>
      <c r="H1831" s="50" t="str">
        <f>IF(FT!B1831&lt;&gt;"",FT!B1831*100,"")</f>
        <v/>
      </c>
      <c r="I1831" s="50" t="str">
        <f t="shared" si="106"/>
        <v/>
      </c>
      <c r="J1831" t="str">
        <f>IF(FT!B1831&lt;&gt;"",FT!E1831,"")</f>
        <v/>
      </c>
      <c r="K1831" t="str">
        <f>IF(FT!B1831&lt;&gt;"",IF(FT!C1831&lt;&gt;"",FT!C1831,F1831/$M$3*$M$4),"")</f>
        <v/>
      </c>
      <c r="Y1831" s="75" t="str">
        <f t="shared" si="107"/>
        <v/>
      </c>
    </row>
    <row r="1832" spans="6:25">
      <c r="F1832">
        <f t="shared" si="108"/>
        <v>1830</v>
      </c>
      <c r="G1832" s="50" t="str">
        <f>IF(FT!A1832&lt;&gt;"",FT!A1832*10,"")</f>
        <v/>
      </c>
      <c r="H1832" s="50" t="str">
        <f>IF(FT!B1832&lt;&gt;"",FT!B1832*100,"")</f>
        <v/>
      </c>
      <c r="I1832" s="50" t="str">
        <f t="shared" si="106"/>
        <v/>
      </c>
      <c r="J1832" t="str">
        <f>IF(FT!B1832&lt;&gt;"",FT!E1832,"")</f>
        <v/>
      </c>
      <c r="K1832" t="str">
        <f>IF(FT!B1832&lt;&gt;"",IF(FT!C1832&lt;&gt;"",FT!C1832,F1832/$M$3*$M$4),"")</f>
        <v/>
      </c>
      <c r="Y1832" s="75" t="str">
        <f t="shared" si="107"/>
        <v/>
      </c>
    </row>
    <row r="1833" spans="6:25">
      <c r="F1833">
        <f t="shared" si="108"/>
        <v>1831</v>
      </c>
      <c r="G1833" s="50" t="str">
        <f>IF(FT!A1833&lt;&gt;"",FT!A1833*10,"")</f>
        <v/>
      </c>
      <c r="H1833" s="50" t="str">
        <f>IF(FT!B1833&lt;&gt;"",FT!B1833*100,"")</f>
        <v/>
      </c>
      <c r="I1833" s="50" t="str">
        <f t="shared" si="106"/>
        <v/>
      </c>
      <c r="J1833" t="str">
        <f>IF(FT!B1833&lt;&gt;"",FT!E1833,"")</f>
        <v/>
      </c>
      <c r="K1833" t="str">
        <f>IF(FT!B1833&lt;&gt;"",IF(FT!C1833&lt;&gt;"",FT!C1833,F1833/$M$3*$M$4),"")</f>
        <v/>
      </c>
      <c r="Y1833" s="75" t="str">
        <f t="shared" si="107"/>
        <v/>
      </c>
    </row>
    <row r="1834" spans="6:25">
      <c r="F1834">
        <f t="shared" si="108"/>
        <v>1832</v>
      </c>
      <c r="G1834" s="50" t="str">
        <f>IF(FT!A1834&lt;&gt;"",FT!A1834*10,"")</f>
        <v/>
      </c>
      <c r="H1834" s="50" t="str">
        <f>IF(FT!B1834&lt;&gt;"",FT!B1834*100,"")</f>
        <v/>
      </c>
      <c r="I1834" s="50" t="str">
        <f t="shared" si="106"/>
        <v/>
      </c>
      <c r="J1834" t="str">
        <f>IF(FT!B1834&lt;&gt;"",FT!E1834,"")</f>
        <v/>
      </c>
      <c r="K1834" t="str">
        <f>IF(FT!B1834&lt;&gt;"",IF(FT!C1834&lt;&gt;"",FT!C1834,F1834/$M$3*$M$4),"")</f>
        <v/>
      </c>
      <c r="Y1834" s="75" t="str">
        <f t="shared" si="107"/>
        <v/>
      </c>
    </row>
    <row r="1835" spans="6:25">
      <c r="F1835">
        <f t="shared" si="108"/>
        <v>1833</v>
      </c>
      <c r="G1835" s="50" t="str">
        <f>IF(FT!A1835&lt;&gt;"",FT!A1835*10,"")</f>
        <v/>
      </c>
      <c r="H1835" s="50" t="str">
        <f>IF(FT!B1835&lt;&gt;"",FT!B1835*100,"")</f>
        <v/>
      </c>
      <c r="I1835" s="50" t="str">
        <f t="shared" si="106"/>
        <v/>
      </c>
      <c r="J1835" t="str">
        <f>IF(FT!B1835&lt;&gt;"",FT!E1835,"")</f>
        <v/>
      </c>
      <c r="K1835" t="str">
        <f>IF(FT!B1835&lt;&gt;"",IF(FT!C1835&lt;&gt;"",FT!C1835,F1835/$M$3*$M$4),"")</f>
        <v/>
      </c>
      <c r="Y1835" s="75" t="str">
        <f t="shared" si="107"/>
        <v/>
      </c>
    </row>
    <row r="1836" spans="6:25">
      <c r="F1836">
        <f t="shared" si="108"/>
        <v>1834</v>
      </c>
      <c r="G1836" s="50" t="str">
        <f>IF(FT!A1836&lt;&gt;"",FT!A1836*10,"")</f>
        <v/>
      </c>
      <c r="H1836" s="50" t="str">
        <f>IF(FT!B1836&lt;&gt;"",FT!B1836*100,"")</f>
        <v/>
      </c>
      <c r="I1836" s="50" t="str">
        <f t="shared" si="106"/>
        <v/>
      </c>
      <c r="J1836" t="str">
        <f>IF(FT!B1836&lt;&gt;"",FT!E1836,"")</f>
        <v/>
      </c>
      <c r="K1836" t="str">
        <f>IF(FT!B1836&lt;&gt;"",IF(FT!C1836&lt;&gt;"",FT!C1836,F1836/$M$3*$M$4),"")</f>
        <v/>
      </c>
      <c r="Y1836" s="75" t="str">
        <f t="shared" si="107"/>
        <v/>
      </c>
    </row>
    <row r="1837" spans="6:25">
      <c r="F1837">
        <f t="shared" si="108"/>
        <v>1835</v>
      </c>
      <c r="G1837" s="50" t="str">
        <f>IF(FT!A1837&lt;&gt;"",FT!A1837*10,"")</f>
        <v/>
      </c>
      <c r="H1837" s="50" t="str">
        <f>IF(FT!B1837&lt;&gt;"",FT!B1837*100,"")</f>
        <v/>
      </c>
      <c r="I1837" s="50" t="str">
        <f t="shared" si="106"/>
        <v/>
      </c>
      <c r="J1837" t="str">
        <f>IF(FT!B1837&lt;&gt;"",FT!E1837,"")</f>
        <v/>
      </c>
      <c r="K1837" t="str">
        <f>IF(FT!B1837&lt;&gt;"",IF(FT!C1837&lt;&gt;"",FT!C1837,F1837/$M$3*$M$4),"")</f>
        <v/>
      </c>
      <c r="Y1837" s="75" t="str">
        <f t="shared" si="107"/>
        <v/>
      </c>
    </row>
    <row r="1838" spans="6:25">
      <c r="F1838">
        <f t="shared" si="108"/>
        <v>1836</v>
      </c>
      <c r="G1838" s="50" t="str">
        <f>IF(FT!A1838&lt;&gt;"",FT!A1838*10,"")</f>
        <v/>
      </c>
      <c r="H1838" s="50" t="str">
        <f>IF(FT!B1838&lt;&gt;"",FT!B1838*100,"")</f>
        <v/>
      </c>
      <c r="I1838" s="50" t="str">
        <f t="shared" si="106"/>
        <v/>
      </c>
      <c r="J1838" t="str">
        <f>IF(FT!B1838&lt;&gt;"",FT!E1838,"")</f>
        <v/>
      </c>
      <c r="K1838" t="str">
        <f>IF(FT!B1838&lt;&gt;"",IF(FT!C1838&lt;&gt;"",FT!C1838,F1838/$M$3*$M$4),"")</f>
        <v/>
      </c>
      <c r="Y1838" s="75" t="str">
        <f t="shared" si="107"/>
        <v/>
      </c>
    </row>
    <row r="1839" spans="6:25">
      <c r="F1839">
        <f t="shared" si="108"/>
        <v>1837</v>
      </c>
      <c r="G1839" s="50" t="str">
        <f>IF(FT!A1839&lt;&gt;"",FT!A1839*10,"")</f>
        <v/>
      </c>
      <c r="H1839" s="50" t="str">
        <f>IF(FT!B1839&lt;&gt;"",FT!B1839*100,"")</f>
        <v/>
      </c>
      <c r="I1839" s="50" t="str">
        <f t="shared" si="106"/>
        <v/>
      </c>
      <c r="J1839" t="str">
        <f>IF(FT!B1839&lt;&gt;"",FT!E1839,"")</f>
        <v/>
      </c>
      <c r="K1839" t="str">
        <f>IF(FT!B1839&lt;&gt;"",IF(FT!C1839&lt;&gt;"",FT!C1839,F1839/$M$3*$M$4),"")</f>
        <v/>
      </c>
      <c r="Y1839" s="75" t="str">
        <f t="shared" si="107"/>
        <v/>
      </c>
    </row>
    <row r="1840" spans="6:25">
      <c r="F1840">
        <f t="shared" si="108"/>
        <v>1838</v>
      </c>
      <c r="G1840" s="50" t="str">
        <f>IF(FT!A1840&lt;&gt;"",FT!A1840*10,"")</f>
        <v/>
      </c>
      <c r="H1840" s="50" t="str">
        <f>IF(FT!B1840&lt;&gt;"",FT!B1840*100,"")</f>
        <v/>
      </c>
      <c r="I1840" s="50" t="str">
        <f t="shared" si="106"/>
        <v/>
      </c>
      <c r="J1840" t="str">
        <f>IF(FT!B1840&lt;&gt;"",FT!E1840,"")</f>
        <v/>
      </c>
      <c r="K1840" t="str">
        <f>IF(FT!B1840&lt;&gt;"",IF(FT!C1840&lt;&gt;"",FT!C1840,F1840/$M$3*$M$4),"")</f>
        <v/>
      </c>
      <c r="Y1840" s="75" t="str">
        <f t="shared" si="107"/>
        <v/>
      </c>
    </row>
    <row r="1841" spans="6:25">
      <c r="F1841">
        <f t="shared" si="108"/>
        <v>1839</v>
      </c>
      <c r="G1841" s="50" t="str">
        <f>IF(FT!A1841&lt;&gt;"",FT!A1841*10,"")</f>
        <v/>
      </c>
      <c r="H1841" s="50" t="str">
        <f>IF(FT!B1841&lt;&gt;"",FT!B1841*100,"")</f>
        <v/>
      </c>
      <c r="I1841" s="50" t="str">
        <f t="shared" si="106"/>
        <v/>
      </c>
      <c r="J1841" t="str">
        <f>IF(FT!B1841&lt;&gt;"",FT!E1841,"")</f>
        <v/>
      </c>
      <c r="K1841" t="str">
        <f>IF(FT!B1841&lt;&gt;"",IF(FT!C1841&lt;&gt;"",FT!C1841,F1841/$M$3*$M$4),"")</f>
        <v/>
      </c>
      <c r="Y1841" s="75" t="str">
        <f t="shared" si="107"/>
        <v/>
      </c>
    </row>
    <row r="1842" spans="6:25">
      <c r="F1842">
        <f t="shared" si="108"/>
        <v>1840</v>
      </c>
      <c r="G1842" s="50" t="str">
        <f>IF(FT!A1842&lt;&gt;"",FT!A1842*10,"")</f>
        <v/>
      </c>
      <c r="H1842" s="50" t="str">
        <f>IF(FT!B1842&lt;&gt;"",FT!B1842*100,"")</f>
        <v/>
      </c>
      <c r="I1842" s="50" t="str">
        <f t="shared" si="106"/>
        <v/>
      </c>
      <c r="J1842" t="str">
        <f>IF(FT!B1842&lt;&gt;"",FT!E1842,"")</f>
        <v/>
      </c>
      <c r="K1842" t="str">
        <f>IF(FT!B1842&lt;&gt;"",IF(FT!C1842&lt;&gt;"",FT!C1842,F1842/$M$3*$M$4),"")</f>
        <v/>
      </c>
      <c r="Y1842" s="75" t="str">
        <f t="shared" si="107"/>
        <v/>
      </c>
    </row>
    <row r="1843" spans="6:25">
      <c r="F1843">
        <f t="shared" si="108"/>
        <v>1841</v>
      </c>
      <c r="G1843" s="50" t="str">
        <f>IF(FT!A1843&lt;&gt;"",FT!A1843*10,"")</f>
        <v/>
      </c>
      <c r="H1843" s="50" t="str">
        <f>IF(FT!B1843&lt;&gt;"",FT!B1843*100,"")</f>
        <v/>
      </c>
      <c r="I1843" s="50" t="str">
        <f t="shared" si="106"/>
        <v/>
      </c>
      <c r="J1843" t="str">
        <f>IF(FT!B1843&lt;&gt;"",FT!E1843,"")</f>
        <v/>
      </c>
      <c r="K1843" t="str">
        <f>IF(FT!B1843&lt;&gt;"",IF(FT!C1843&lt;&gt;"",FT!C1843,F1843/$M$3*$M$4),"")</f>
        <v/>
      </c>
      <c r="Y1843" s="75" t="str">
        <f t="shared" si="107"/>
        <v/>
      </c>
    </row>
    <row r="1844" spans="6:25">
      <c r="F1844">
        <f t="shared" si="108"/>
        <v>1842</v>
      </c>
      <c r="G1844" s="50" t="str">
        <f>IF(FT!A1844&lt;&gt;"",FT!A1844*10,"")</f>
        <v/>
      </c>
      <c r="H1844" s="50" t="str">
        <f>IF(FT!B1844&lt;&gt;"",FT!B1844*100,"")</f>
        <v/>
      </c>
      <c r="I1844" s="50" t="str">
        <f t="shared" si="106"/>
        <v/>
      </c>
      <c r="J1844" t="str">
        <f>IF(FT!B1844&lt;&gt;"",FT!E1844,"")</f>
        <v/>
      </c>
      <c r="K1844" t="str">
        <f>IF(FT!B1844&lt;&gt;"",IF(FT!C1844&lt;&gt;"",FT!C1844,F1844/$M$3*$M$4),"")</f>
        <v/>
      </c>
      <c r="Y1844" s="75" t="str">
        <f t="shared" si="107"/>
        <v/>
      </c>
    </row>
    <row r="1845" spans="6:25">
      <c r="F1845">
        <f t="shared" si="108"/>
        <v>1843</v>
      </c>
      <c r="G1845" s="50" t="str">
        <f>IF(FT!A1845&lt;&gt;"",FT!A1845*10,"")</f>
        <v/>
      </c>
      <c r="H1845" s="50" t="str">
        <f>IF(FT!B1845&lt;&gt;"",FT!B1845*100,"")</f>
        <v/>
      </c>
      <c r="I1845" s="50" t="str">
        <f t="shared" si="106"/>
        <v/>
      </c>
      <c r="J1845" t="str">
        <f>IF(FT!B1845&lt;&gt;"",FT!E1845,"")</f>
        <v/>
      </c>
      <c r="K1845" t="str">
        <f>IF(FT!B1845&lt;&gt;"",IF(FT!C1845&lt;&gt;"",FT!C1845,F1845/$M$3*$M$4),"")</f>
        <v/>
      </c>
      <c r="Y1845" s="75" t="str">
        <f t="shared" si="107"/>
        <v/>
      </c>
    </row>
    <row r="1846" spans="6:25">
      <c r="F1846">
        <f t="shared" si="108"/>
        <v>1844</v>
      </c>
      <c r="G1846" s="50" t="str">
        <f>IF(FT!A1846&lt;&gt;"",FT!A1846*10,"")</f>
        <v/>
      </c>
      <c r="H1846" s="50" t="str">
        <f>IF(FT!B1846&lt;&gt;"",FT!B1846*100,"")</f>
        <v/>
      </c>
      <c r="I1846" s="50" t="str">
        <f t="shared" si="106"/>
        <v/>
      </c>
      <c r="J1846" t="str">
        <f>IF(FT!B1846&lt;&gt;"",FT!E1846,"")</f>
        <v/>
      </c>
      <c r="K1846" t="str">
        <f>IF(FT!B1846&lt;&gt;"",IF(FT!C1846&lt;&gt;"",FT!C1846,F1846/$M$3*$M$4),"")</f>
        <v/>
      </c>
      <c r="Y1846" s="75" t="str">
        <f t="shared" si="107"/>
        <v/>
      </c>
    </row>
    <row r="1847" spans="6:25">
      <c r="F1847">
        <f t="shared" si="108"/>
        <v>1845</v>
      </c>
      <c r="G1847" s="50" t="str">
        <f>IF(FT!A1847&lt;&gt;"",FT!A1847*10,"")</f>
        <v/>
      </c>
      <c r="H1847" s="50" t="str">
        <f>IF(FT!B1847&lt;&gt;"",FT!B1847*100,"")</f>
        <v/>
      </c>
      <c r="I1847" s="50" t="str">
        <f t="shared" si="106"/>
        <v/>
      </c>
      <c r="J1847" t="str">
        <f>IF(FT!B1847&lt;&gt;"",FT!E1847,"")</f>
        <v/>
      </c>
      <c r="K1847" t="str">
        <f>IF(FT!B1847&lt;&gt;"",IF(FT!C1847&lt;&gt;"",FT!C1847,F1847/$M$3*$M$4),"")</f>
        <v/>
      </c>
      <c r="Y1847" s="75" t="str">
        <f t="shared" si="107"/>
        <v/>
      </c>
    </row>
    <row r="1848" spans="6:25">
      <c r="F1848">
        <f t="shared" si="108"/>
        <v>1846</v>
      </c>
      <c r="G1848" s="50" t="str">
        <f>IF(FT!A1848&lt;&gt;"",FT!A1848*10,"")</f>
        <v/>
      </c>
      <c r="H1848" s="50" t="str">
        <f>IF(FT!B1848&lt;&gt;"",FT!B1848*100,"")</f>
        <v/>
      </c>
      <c r="I1848" s="50" t="str">
        <f t="shared" si="106"/>
        <v/>
      </c>
      <c r="J1848" t="str">
        <f>IF(FT!B1848&lt;&gt;"",FT!E1848,"")</f>
        <v/>
      </c>
      <c r="K1848" t="str">
        <f>IF(FT!B1848&lt;&gt;"",IF(FT!C1848&lt;&gt;"",FT!C1848,F1848/$M$3*$M$4),"")</f>
        <v/>
      </c>
      <c r="Y1848" s="75" t="str">
        <f t="shared" si="107"/>
        <v/>
      </c>
    </row>
    <row r="1849" spans="6:25">
      <c r="F1849">
        <f t="shared" si="108"/>
        <v>1847</v>
      </c>
      <c r="G1849" s="50" t="str">
        <f>IF(FT!A1849&lt;&gt;"",FT!A1849*10,"")</f>
        <v/>
      </c>
      <c r="H1849" s="50" t="str">
        <f>IF(FT!B1849&lt;&gt;"",FT!B1849*100,"")</f>
        <v/>
      </c>
      <c r="I1849" s="50" t="str">
        <f t="shared" si="106"/>
        <v/>
      </c>
      <c r="J1849" t="str">
        <f>IF(FT!B1849&lt;&gt;"",FT!E1849,"")</f>
        <v/>
      </c>
      <c r="K1849" t="str">
        <f>IF(FT!B1849&lt;&gt;"",IF(FT!C1849&lt;&gt;"",FT!C1849,F1849/$M$3*$M$4),"")</f>
        <v/>
      </c>
      <c r="Y1849" s="75" t="str">
        <f t="shared" si="107"/>
        <v/>
      </c>
    </row>
    <row r="1850" spans="6:25">
      <c r="F1850">
        <f t="shared" si="108"/>
        <v>1848</v>
      </c>
      <c r="G1850" s="50" t="str">
        <f>IF(FT!A1850&lt;&gt;"",FT!A1850*10,"")</f>
        <v/>
      </c>
      <c r="H1850" s="50" t="str">
        <f>IF(FT!B1850&lt;&gt;"",FT!B1850*100,"")</f>
        <v/>
      </c>
      <c r="I1850" s="50" t="str">
        <f t="shared" si="106"/>
        <v/>
      </c>
      <c r="J1850" t="str">
        <f>IF(FT!B1850&lt;&gt;"",FT!E1850,"")</f>
        <v/>
      </c>
      <c r="K1850" t="str">
        <f>IF(FT!B1850&lt;&gt;"",IF(FT!C1850&lt;&gt;"",FT!C1850,F1850/$M$3*$M$4),"")</f>
        <v/>
      </c>
      <c r="Y1850" s="75" t="str">
        <f t="shared" si="107"/>
        <v/>
      </c>
    </row>
    <row r="1851" spans="6:25">
      <c r="F1851">
        <f t="shared" si="108"/>
        <v>1849</v>
      </c>
      <c r="G1851" s="50" t="str">
        <f>IF(FT!A1851&lt;&gt;"",FT!A1851*10,"")</f>
        <v/>
      </c>
      <c r="H1851" s="50" t="str">
        <f>IF(FT!B1851&lt;&gt;"",FT!B1851*100,"")</f>
        <v/>
      </c>
      <c r="I1851" s="50" t="str">
        <f t="shared" si="106"/>
        <v/>
      </c>
      <c r="J1851" t="str">
        <f>IF(FT!B1851&lt;&gt;"",FT!E1851,"")</f>
        <v/>
      </c>
      <c r="K1851" t="str">
        <f>IF(FT!B1851&lt;&gt;"",IF(FT!C1851&lt;&gt;"",FT!C1851,F1851/$M$3*$M$4),"")</f>
        <v/>
      </c>
      <c r="Y1851" s="75" t="str">
        <f t="shared" si="107"/>
        <v/>
      </c>
    </row>
    <row r="1852" spans="6:25">
      <c r="F1852">
        <f t="shared" si="108"/>
        <v>1850</v>
      </c>
      <c r="G1852" s="50" t="str">
        <f>IF(FT!A1852&lt;&gt;"",FT!A1852*10,"")</f>
        <v/>
      </c>
      <c r="H1852" s="50" t="str">
        <f>IF(FT!B1852&lt;&gt;"",FT!B1852*100,"")</f>
        <v/>
      </c>
      <c r="I1852" s="50" t="str">
        <f t="shared" si="106"/>
        <v/>
      </c>
      <c r="J1852" t="str">
        <f>IF(FT!B1852&lt;&gt;"",FT!E1852,"")</f>
        <v/>
      </c>
      <c r="K1852" t="str">
        <f>IF(FT!B1852&lt;&gt;"",IF(FT!C1852&lt;&gt;"",FT!C1852,F1852/$M$3*$M$4),"")</f>
        <v/>
      </c>
      <c r="Y1852" s="75" t="str">
        <f t="shared" si="107"/>
        <v/>
      </c>
    </row>
    <row r="1853" spans="6:25">
      <c r="F1853">
        <f t="shared" si="108"/>
        <v>1851</v>
      </c>
      <c r="G1853" s="50" t="str">
        <f>IF(FT!A1853&lt;&gt;"",FT!A1853*10,"")</f>
        <v/>
      </c>
      <c r="H1853" s="50" t="str">
        <f>IF(FT!B1853&lt;&gt;"",FT!B1853*100,"")</f>
        <v/>
      </c>
      <c r="I1853" s="50" t="str">
        <f t="shared" si="106"/>
        <v/>
      </c>
      <c r="J1853" t="str">
        <f>IF(FT!B1853&lt;&gt;"",FT!E1853,"")</f>
        <v/>
      </c>
      <c r="K1853" t="str">
        <f>IF(FT!B1853&lt;&gt;"",IF(FT!C1853&lt;&gt;"",FT!C1853,F1853/$M$3*$M$4),"")</f>
        <v/>
      </c>
      <c r="Y1853" s="75" t="str">
        <f t="shared" si="107"/>
        <v/>
      </c>
    </row>
    <row r="1854" spans="6:25">
      <c r="F1854">
        <f t="shared" si="108"/>
        <v>1852</v>
      </c>
      <c r="G1854" s="50" t="str">
        <f>IF(FT!A1854&lt;&gt;"",FT!A1854*10,"")</f>
        <v/>
      </c>
      <c r="H1854" s="50" t="str">
        <f>IF(FT!B1854&lt;&gt;"",FT!B1854*100,"")</f>
        <v/>
      </c>
      <c r="I1854" s="50" t="str">
        <f t="shared" si="106"/>
        <v/>
      </c>
      <c r="J1854" t="str">
        <f>IF(FT!B1854&lt;&gt;"",FT!E1854,"")</f>
        <v/>
      </c>
      <c r="K1854" t="str">
        <f>IF(FT!B1854&lt;&gt;"",IF(FT!C1854&lt;&gt;"",FT!C1854,F1854/$M$3*$M$4),"")</f>
        <v/>
      </c>
      <c r="Y1854" s="75" t="str">
        <f t="shared" si="107"/>
        <v/>
      </c>
    </row>
    <row r="1855" spans="6:25">
      <c r="F1855">
        <f t="shared" si="108"/>
        <v>1853</v>
      </c>
      <c r="G1855" s="50" t="str">
        <f>IF(FT!A1855&lt;&gt;"",FT!A1855*10,"")</f>
        <v/>
      </c>
      <c r="H1855" s="50" t="str">
        <f>IF(FT!B1855&lt;&gt;"",FT!B1855*100,"")</f>
        <v/>
      </c>
      <c r="I1855" s="50" t="str">
        <f t="shared" si="106"/>
        <v/>
      </c>
      <c r="J1855" t="str">
        <f>IF(FT!B1855&lt;&gt;"",FT!E1855,"")</f>
        <v/>
      </c>
      <c r="K1855" t="str">
        <f>IF(FT!B1855&lt;&gt;"",IF(FT!C1855&lt;&gt;"",FT!C1855,F1855/$M$3*$M$4),"")</f>
        <v/>
      </c>
      <c r="Y1855" s="75" t="str">
        <f t="shared" si="107"/>
        <v/>
      </c>
    </row>
    <row r="1856" spans="6:25">
      <c r="F1856">
        <f t="shared" si="108"/>
        <v>1854</v>
      </c>
      <c r="G1856" s="50" t="str">
        <f>IF(FT!A1856&lt;&gt;"",FT!A1856*10,"")</f>
        <v/>
      </c>
      <c r="H1856" s="50" t="str">
        <f>IF(FT!B1856&lt;&gt;"",FT!B1856*100,"")</f>
        <v/>
      </c>
      <c r="I1856" s="50" t="str">
        <f t="shared" si="106"/>
        <v/>
      </c>
      <c r="J1856" t="str">
        <f>IF(FT!B1856&lt;&gt;"",FT!E1856,"")</f>
        <v/>
      </c>
      <c r="K1856" t="str">
        <f>IF(FT!B1856&lt;&gt;"",IF(FT!C1856&lt;&gt;"",FT!C1856,F1856/$M$3*$M$4),"")</f>
        <v/>
      </c>
      <c r="Y1856" s="75" t="str">
        <f t="shared" si="107"/>
        <v/>
      </c>
    </row>
    <row r="1857" spans="6:25">
      <c r="F1857">
        <f t="shared" si="108"/>
        <v>1855</v>
      </c>
      <c r="G1857" s="50" t="str">
        <f>IF(FT!A1857&lt;&gt;"",FT!A1857*10,"")</f>
        <v/>
      </c>
      <c r="H1857" s="50" t="str">
        <f>IF(FT!B1857&lt;&gt;"",FT!B1857*100,"")</f>
        <v/>
      </c>
      <c r="I1857" s="50" t="str">
        <f t="shared" si="106"/>
        <v/>
      </c>
      <c r="J1857" t="str">
        <f>IF(FT!B1857&lt;&gt;"",FT!E1857,"")</f>
        <v/>
      </c>
      <c r="K1857" t="str">
        <f>IF(FT!B1857&lt;&gt;"",IF(FT!C1857&lt;&gt;"",FT!C1857,F1857/$M$3*$M$4),"")</f>
        <v/>
      </c>
      <c r="Y1857" s="75" t="str">
        <f t="shared" si="107"/>
        <v/>
      </c>
    </row>
    <row r="1858" spans="6:25">
      <c r="F1858">
        <f t="shared" si="108"/>
        <v>1856</v>
      </c>
      <c r="G1858" s="50" t="str">
        <f>IF(FT!A1858&lt;&gt;"",FT!A1858*10,"")</f>
        <v/>
      </c>
      <c r="H1858" s="50" t="str">
        <f>IF(FT!B1858&lt;&gt;"",FT!B1858*100,"")</f>
        <v/>
      </c>
      <c r="I1858" s="50" t="str">
        <f t="shared" si="106"/>
        <v/>
      </c>
      <c r="J1858" t="str">
        <f>IF(FT!B1858&lt;&gt;"",FT!E1858,"")</f>
        <v/>
      </c>
      <c r="K1858" t="str">
        <f>IF(FT!B1858&lt;&gt;"",IF(FT!C1858&lt;&gt;"",FT!C1858,F1858/$M$3*$M$4),"")</f>
        <v/>
      </c>
      <c r="Y1858" s="75" t="str">
        <f t="shared" si="107"/>
        <v/>
      </c>
    </row>
    <row r="1859" spans="6:25">
      <c r="F1859">
        <f t="shared" si="108"/>
        <v>1857</v>
      </c>
      <c r="G1859" s="50" t="str">
        <f>IF(FT!A1859&lt;&gt;"",FT!A1859*10,"")</f>
        <v/>
      </c>
      <c r="H1859" s="50" t="str">
        <f>IF(FT!B1859&lt;&gt;"",FT!B1859*100,"")</f>
        <v/>
      </c>
      <c r="I1859" s="50" t="str">
        <f t="shared" ref="I1859:I1922" si="109">(IF(G1859&lt;&gt;"",1,""))</f>
        <v/>
      </c>
      <c r="J1859" t="str">
        <f>IF(FT!B1859&lt;&gt;"",FT!E1859,"")</f>
        <v/>
      </c>
      <c r="K1859" t="str">
        <f>IF(FT!B1859&lt;&gt;"",IF(FT!C1859&lt;&gt;"",FT!C1859,F1859/$M$3*$M$4),"")</f>
        <v/>
      </c>
      <c r="Y1859" s="75" t="str">
        <f t="shared" ref="Y1859:Y1922" si="110">IF(I1859=1,H1859/G1859,"")</f>
        <v/>
      </c>
    </row>
    <row r="1860" spans="6:25">
      <c r="F1860">
        <f t="shared" ref="F1860:F1923" si="111">F1859+1</f>
        <v>1858</v>
      </c>
      <c r="G1860" s="50" t="str">
        <f>IF(FT!A1860&lt;&gt;"",FT!A1860*10,"")</f>
        <v/>
      </c>
      <c r="H1860" s="50" t="str">
        <f>IF(FT!B1860&lt;&gt;"",FT!B1860*100,"")</f>
        <v/>
      </c>
      <c r="I1860" s="50" t="str">
        <f t="shared" si="109"/>
        <v/>
      </c>
      <c r="J1860" t="str">
        <f>IF(FT!B1860&lt;&gt;"",FT!E1860,"")</f>
        <v/>
      </c>
      <c r="K1860" t="str">
        <f>IF(FT!B1860&lt;&gt;"",IF(FT!C1860&lt;&gt;"",FT!C1860,F1860/$M$3*$M$4),"")</f>
        <v/>
      </c>
      <c r="Y1860" s="75" t="str">
        <f t="shared" si="110"/>
        <v/>
      </c>
    </row>
    <row r="1861" spans="6:25">
      <c r="F1861">
        <f t="shared" si="111"/>
        <v>1859</v>
      </c>
      <c r="G1861" s="50" t="str">
        <f>IF(FT!A1861&lt;&gt;"",FT!A1861*10,"")</f>
        <v/>
      </c>
      <c r="H1861" s="50" t="str">
        <f>IF(FT!B1861&lt;&gt;"",FT!B1861*100,"")</f>
        <v/>
      </c>
      <c r="I1861" s="50" t="str">
        <f t="shared" si="109"/>
        <v/>
      </c>
      <c r="J1861" t="str">
        <f>IF(FT!B1861&lt;&gt;"",FT!E1861,"")</f>
        <v/>
      </c>
      <c r="K1861" t="str">
        <f>IF(FT!B1861&lt;&gt;"",IF(FT!C1861&lt;&gt;"",FT!C1861,F1861/$M$3*$M$4),"")</f>
        <v/>
      </c>
      <c r="Y1861" s="75" t="str">
        <f t="shared" si="110"/>
        <v/>
      </c>
    </row>
    <row r="1862" spans="6:25">
      <c r="F1862">
        <f t="shared" si="111"/>
        <v>1860</v>
      </c>
      <c r="G1862" s="50" t="str">
        <f>IF(FT!A1862&lt;&gt;"",FT!A1862*10,"")</f>
        <v/>
      </c>
      <c r="H1862" s="50" t="str">
        <f>IF(FT!B1862&lt;&gt;"",FT!B1862*100,"")</f>
        <v/>
      </c>
      <c r="I1862" s="50" t="str">
        <f t="shared" si="109"/>
        <v/>
      </c>
      <c r="J1862" t="str">
        <f>IF(FT!B1862&lt;&gt;"",FT!E1862,"")</f>
        <v/>
      </c>
      <c r="K1862" t="str">
        <f>IF(FT!B1862&lt;&gt;"",IF(FT!C1862&lt;&gt;"",FT!C1862,F1862/$M$3*$M$4),"")</f>
        <v/>
      </c>
      <c r="Y1862" s="75" t="str">
        <f t="shared" si="110"/>
        <v/>
      </c>
    </row>
    <row r="1863" spans="6:25">
      <c r="F1863">
        <f t="shared" si="111"/>
        <v>1861</v>
      </c>
      <c r="G1863" s="50" t="str">
        <f>IF(FT!A1863&lt;&gt;"",FT!A1863*10,"")</f>
        <v/>
      </c>
      <c r="H1863" s="50" t="str">
        <f>IF(FT!B1863&lt;&gt;"",FT!B1863*100,"")</f>
        <v/>
      </c>
      <c r="I1863" s="50" t="str">
        <f t="shared" si="109"/>
        <v/>
      </c>
      <c r="J1863" t="str">
        <f>IF(FT!B1863&lt;&gt;"",FT!E1863,"")</f>
        <v/>
      </c>
      <c r="K1863" t="str">
        <f>IF(FT!B1863&lt;&gt;"",IF(FT!C1863&lt;&gt;"",FT!C1863,F1863/$M$3*$M$4),"")</f>
        <v/>
      </c>
      <c r="Y1863" s="75" t="str">
        <f t="shared" si="110"/>
        <v/>
      </c>
    </row>
    <row r="1864" spans="6:25">
      <c r="F1864">
        <f t="shared" si="111"/>
        <v>1862</v>
      </c>
      <c r="G1864" s="50" t="str">
        <f>IF(FT!A1864&lt;&gt;"",FT!A1864*10,"")</f>
        <v/>
      </c>
      <c r="H1864" s="50" t="str">
        <f>IF(FT!B1864&lt;&gt;"",FT!B1864*100,"")</f>
        <v/>
      </c>
      <c r="I1864" s="50" t="str">
        <f t="shared" si="109"/>
        <v/>
      </c>
      <c r="J1864" t="str">
        <f>IF(FT!B1864&lt;&gt;"",FT!E1864,"")</f>
        <v/>
      </c>
      <c r="K1864" t="str">
        <f>IF(FT!B1864&lt;&gt;"",IF(FT!C1864&lt;&gt;"",FT!C1864,F1864/$M$3*$M$4),"")</f>
        <v/>
      </c>
      <c r="Y1864" s="75" t="str">
        <f t="shared" si="110"/>
        <v/>
      </c>
    </row>
    <row r="1865" spans="6:25">
      <c r="F1865">
        <f t="shared" si="111"/>
        <v>1863</v>
      </c>
      <c r="G1865" s="50" t="str">
        <f>IF(FT!A1865&lt;&gt;"",FT!A1865*10,"")</f>
        <v/>
      </c>
      <c r="H1865" s="50" t="str">
        <f>IF(FT!B1865&lt;&gt;"",FT!B1865*100,"")</f>
        <v/>
      </c>
      <c r="I1865" s="50" t="str">
        <f t="shared" si="109"/>
        <v/>
      </c>
      <c r="J1865" t="str">
        <f>IF(FT!B1865&lt;&gt;"",FT!E1865,"")</f>
        <v/>
      </c>
      <c r="K1865" t="str">
        <f>IF(FT!B1865&lt;&gt;"",IF(FT!C1865&lt;&gt;"",FT!C1865,F1865/$M$3*$M$4),"")</f>
        <v/>
      </c>
      <c r="Y1865" s="75" t="str">
        <f t="shared" si="110"/>
        <v/>
      </c>
    </row>
    <row r="1866" spans="6:25">
      <c r="F1866">
        <f t="shared" si="111"/>
        <v>1864</v>
      </c>
      <c r="G1866" s="50" t="str">
        <f>IF(FT!A1866&lt;&gt;"",FT!A1866*10,"")</f>
        <v/>
      </c>
      <c r="H1866" s="50" t="str">
        <f>IF(FT!B1866&lt;&gt;"",FT!B1866*100,"")</f>
        <v/>
      </c>
      <c r="I1866" s="50" t="str">
        <f t="shared" si="109"/>
        <v/>
      </c>
      <c r="J1866" t="str">
        <f>IF(FT!B1866&lt;&gt;"",FT!E1866,"")</f>
        <v/>
      </c>
      <c r="K1866" t="str">
        <f>IF(FT!B1866&lt;&gt;"",IF(FT!C1866&lt;&gt;"",FT!C1866,F1866/$M$3*$M$4),"")</f>
        <v/>
      </c>
      <c r="Y1866" s="75" t="str">
        <f t="shared" si="110"/>
        <v/>
      </c>
    </row>
    <row r="1867" spans="6:25">
      <c r="F1867">
        <f t="shared" si="111"/>
        <v>1865</v>
      </c>
      <c r="G1867" s="50" t="str">
        <f>IF(FT!A1867&lt;&gt;"",FT!A1867*10,"")</f>
        <v/>
      </c>
      <c r="H1867" s="50" t="str">
        <f>IF(FT!B1867&lt;&gt;"",FT!B1867*100,"")</f>
        <v/>
      </c>
      <c r="I1867" s="50" t="str">
        <f t="shared" si="109"/>
        <v/>
      </c>
      <c r="J1867" t="str">
        <f>IF(FT!B1867&lt;&gt;"",FT!E1867,"")</f>
        <v/>
      </c>
      <c r="K1867" t="str">
        <f>IF(FT!B1867&lt;&gt;"",IF(FT!C1867&lt;&gt;"",FT!C1867,F1867/$M$3*$M$4),"")</f>
        <v/>
      </c>
      <c r="Y1867" s="75" t="str">
        <f t="shared" si="110"/>
        <v/>
      </c>
    </row>
    <row r="1868" spans="6:25">
      <c r="F1868">
        <f t="shared" si="111"/>
        <v>1866</v>
      </c>
      <c r="G1868" s="50" t="str">
        <f>IF(FT!A1868&lt;&gt;"",FT!A1868*10,"")</f>
        <v/>
      </c>
      <c r="H1868" s="50" t="str">
        <f>IF(FT!B1868&lt;&gt;"",FT!B1868*100,"")</f>
        <v/>
      </c>
      <c r="I1868" s="50" t="str">
        <f t="shared" si="109"/>
        <v/>
      </c>
      <c r="J1868" t="str">
        <f>IF(FT!B1868&lt;&gt;"",FT!E1868,"")</f>
        <v/>
      </c>
      <c r="K1868" t="str">
        <f>IF(FT!B1868&lt;&gt;"",IF(FT!C1868&lt;&gt;"",FT!C1868,F1868/$M$3*$M$4),"")</f>
        <v/>
      </c>
      <c r="Y1868" s="75" t="str">
        <f t="shared" si="110"/>
        <v/>
      </c>
    </row>
    <row r="1869" spans="6:25">
      <c r="F1869">
        <f t="shared" si="111"/>
        <v>1867</v>
      </c>
      <c r="G1869" s="50" t="str">
        <f>IF(FT!A1869&lt;&gt;"",FT!A1869*10,"")</f>
        <v/>
      </c>
      <c r="H1869" s="50" t="str">
        <f>IF(FT!B1869&lt;&gt;"",FT!B1869*100,"")</f>
        <v/>
      </c>
      <c r="I1869" s="50" t="str">
        <f t="shared" si="109"/>
        <v/>
      </c>
      <c r="J1869" t="str">
        <f>IF(FT!B1869&lt;&gt;"",FT!E1869,"")</f>
        <v/>
      </c>
      <c r="K1869" t="str">
        <f>IF(FT!B1869&lt;&gt;"",IF(FT!C1869&lt;&gt;"",FT!C1869,F1869/$M$3*$M$4),"")</f>
        <v/>
      </c>
      <c r="Y1869" s="75" t="str">
        <f t="shared" si="110"/>
        <v/>
      </c>
    </row>
    <row r="1870" spans="6:25">
      <c r="F1870">
        <f t="shared" si="111"/>
        <v>1868</v>
      </c>
      <c r="G1870" s="50" t="str">
        <f>IF(FT!A1870&lt;&gt;"",FT!A1870*10,"")</f>
        <v/>
      </c>
      <c r="H1870" s="50" t="str">
        <f>IF(FT!B1870&lt;&gt;"",FT!B1870*100,"")</f>
        <v/>
      </c>
      <c r="I1870" s="50" t="str">
        <f t="shared" si="109"/>
        <v/>
      </c>
      <c r="J1870" t="str">
        <f>IF(FT!B1870&lt;&gt;"",FT!E1870,"")</f>
        <v/>
      </c>
      <c r="K1870" t="str">
        <f>IF(FT!B1870&lt;&gt;"",IF(FT!C1870&lt;&gt;"",FT!C1870,F1870/$M$3*$M$4),"")</f>
        <v/>
      </c>
      <c r="Y1870" s="75" t="str">
        <f t="shared" si="110"/>
        <v/>
      </c>
    </row>
    <row r="1871" spans="6:25">
      <c r="F1871">
        <f t="shared" si="111"/>
        <v>1869</v>
      </c>
      <c r="G1871" s="50" t="str">
        <f>IF(FT!A1871&lt;&gt;"",FT!A1871*10,"")</f>
        <v/>
      </c>
      <c r="H1871" s="50" t="str">
        <f>IF(FT!B1871&lt;&gt;"",FT!B1871*100,"")</f>
        <v/>
      </c>
      <c r="I1871" s="50" t="str">
        <f t="shared" si="109"/>
        <v/>
      </c>
      <c r="J1871" t="str">
        <f>IF(FT!B1871&lt;&gt;"",FT!E1871,"")</f>
        <v/>
      </c>
      <c r="K1871" t="str">
        <f>IF(FT!B1871&lt;&gt;"",IF(FT!C1871&lt;&gt;"",FT!C1871,F1871/$M$3*$M$4),"")</f>
        <v/>
      </c>
      <c r="Y1871" s="75" t="str">
        <f t="shared" si="110"/>
        <v/>
      </c>
    </row>
    <row r="1872" spans="6:25">
      <c r="F1872">
        <f t="shared" si="111"/>
        <v>1870</v>
      </c>
      <c r="G1872" s="50" t="str">
        <f>IF(FT!A1872&lt;&gt;"",FT!A1872*10,"")</f>
        <v/>
      </c>
      <c r="H1872" s="50" t="str">
        <f>IF(FT!B1872&lt;&gt;"",FT!B1872*100,"")</f>
        <v/>
      </c>
      <c r="I1872" s="50" t="str">
        <f t="shared" si="109"/>
        <v/>
      </c>
      <c r="J1872" t="str">
        <f>IF(FT!B1872&lt;&gt;"",FT!E1872,"")</f>
        <v/>
      </c>
      <c r="K1872" t="str">
        <f>IF(FT!B1872&lt;&gt;"",IF(FT!C1872&lt;&gt;"",FT!C1872,F1872/$M$3*$M$4),"")</f>
        <v/>
      </c>
      <c r="Y1872" s="75" t="str">
        <f t="shared" si="110"/>
        <v/>
      </c>
    </row>
    <row r="1873" spans="6:25">
      <c r="F1873">
        <f t="shared" si="111"/>
        <v>1871</v>
      </c>
      <c r="G1873" s="50" t="str">
        <f>IF(FT!A1873&lt;&gt;"",FT!A1873*10,"")</f>
        <v/>
      </c>
      <c r="H1873" s="50" t="str">
        <f>IF(FT!B1873&lt;&gt;"",FT!B1873*100,"")</f>
        <v/>
      </c>
      <c r="I1873" s="50" t="str">
        <f t="shared" si="109"/>
        <v/>
      </c>
      <c r="J1873" t="str">
        <f>IF(FT!B1873&lt;&gt;"",FT!E1873,"")</f>
        <v/>
      </c>
      <c r="K1873" t="str">
        <f>IF(FT!B1873&lt;&gt;"",IF(FT!C1873&lt;&gt;"",FT!C1873,F1873/$M$3*$M$4),"")</f>
        <v/>
      </c>
      <c r="Y1873" s="75" t="str">
        <f t="shared" si="110"/>
        <v/>
      </c>
    </row>
    <row r="1874" spans="6:25">
      <c r="F1874">
        <f t="shared" si="111"/>
        <v>1872</v>
      </c>
      <c r="G1874" s="50" t="str">
        <f>IF(FT!A1874&lt;&gt;"",FT!A1874*10,"")</f>
        <v/>
      </c>
      <c r="H1874" s="50" t="str">
        <f>IF(FT!B1874&lt;&gt;"",FT!B1874*100,"")</f>
        <v/>
      </c>
      <c r="I1874" s="50" t="str">
        <f t="shared" si="109"/>
        <v/>
      </c>
      <c r="J1874" t="str">
        <f>IF(FT!B1874&lt;&gt;"",FT!E1874,"")</f>
        <v/>
      </c>
      <c r="K1874" t="str">
        <f>IF(FT!B1874&lt;&gt;"",IF(FT!C1874&lt;&gt;"",FT!C1874,F1874/$M$3*$M$4),"")</f>
        <v/>
      </c>
      <c r="Y1874" s="75" t="str">
        <f t="shared" si="110"/>
        <v/>
      </c>
    </row>
    <row r="1875" spans="6:25">
      <c r="F1875">
        <f t="shared" si="111"/>
        <v>1873</v>
      </c>
      <c r="G1875" s="50" t="str">
        <f>IF(FT!A1875&lt;&gt;"",FT!A1875*10,"")</f>
        <v/>
      </c>
      <c r="H1875" s="50" t="str">
        <f>IF(FT!B1875&lt;&gt;"",FT!B1875*100,"")</f>
        <v/>
      </c>
      <c r="I1875" s="50" t="str">
        <f t="shared" si="109"/>
        <v/>
      </c>
      <c r="J1875" t="str">
        <f>IF(FT!B1875&lt;&gt;"",FT!E1875,"")</f>
        <v/>
      </c>
      <c r="K1875" t="str">
        <f>IF(FT!B1875&lt;&gt;"",IF(FT!C1875&lt;&gt;"",FT!C1875,F1875/$M$3*$M$4),"")</f>
        <v/>
      </c>
      <c r="Y1875" s="75" t="str">
        <f t="shared" si="110"/>
        <v/>
      </c>
    </row>
    <row r="1876" spans="6:25">
      <c r="F1876">
        <f t="shared" si="111"/>
        <v>1874</v>
      </c>
      <c r="G1876" s="50" t="str">
        <f>IF(FT!A1876&lt;&gt;"",FT!A1876*10,"")</f>
        <v/>
      </c>
      <c r="H1876" s="50" t="str">
        <f>IF(FT!B1876&lt;&gt;"",FT!B1876*100,"")</f>
        <v/>
      </c>
      <c r="I1876" s="50" t="str">
        <f t="shared" si="109"/>
        <v/>
      </c>
      <c r="J1876" t="str">
        <f>IF(FT!B1876&lt;&gt;"",FT!E1876,"")</f>
        <v/>
      </c>
      <c r="K1876" t="str">
        <f>IF(FT!B1876&lt;&gt;"",IF(FT!C1876&lt;&gt;"",FT!C1876,F1876/$M$3*$M$4),"")</f>
        <v/>
      </c>
      <c r="Y1876" s="75" t="str">
        <f t="shared" si="110"/>
        <v/>
      </c>
    </row>
    <row r="1877" spans="6:25">
      <c r="F1877">
        <f t="shared" si="111"/>
        <v>1875</v>
      </c>
      <c r="G1877" s="50" t="str">
        <f>IF(FT!A1877&lt;&gt;"",FT!A1877*10,"")</f>
        <v/>
      </c>
      <c r="H1877" s="50" t="str">
        <f>IF(FT!B1877&lt;&gt;"",FT!B1877*100,"")</f>
        <v/>
      </c>
      <c r="I1877" s="50" t="str">
        <f t="shared" si="109"/>
        <v/>
      </c>
      <c r="J1877" t="str">
        <f>IF(FT!B1877&lt;&gt;"",FT!E1877,"")</f>
        <v/>
      </c>
      <c r="K1877" t="str">
        <f>IF(FT!B1877&lt;&gt;"",IF(FT!C1877&lt;&gt;"",FT!C1877,F1877/$M$3*$M$4),"")</f>
        <v/>
      </c>
      <c r="Y1877" s="75" t="str">
        <f t="shared" si="110"/>
        <v/>
      </c>
    </row>
    <row r="1878" spans="6:25">
      <c r="F1878">
        <f t="shared" si="111"/>
        <v>1876</v>
      </c>
      <c r="G1878" s="50" t="str">
        <f>IF(FT!A1878&lt;&gt;"",FT!A1878*10,"")</f>
        <v/>
      </c>
      <c r="H1878" s="50" t="str">
        <f>IF(FT!B1878&lt;&gt;"",FT!B1878*100,"")</f>
        <v/>
      </c>
      <c r="I1878" s="50" t="str">
        <f t="shared" si="109"/>
        <v/>
      </c>
      <c r="J1878" t="str">
        <f>IF(FT!B1878&lt;&gt;"",FT!E1878,"")</f>
        <v/>
      </c>
      <c r="K1878" t="str">
        <f>IF(FT!B1878&lt;&gt;"",IF(FT!C1878&lt;&gt;"",FT!C1878,F1878/$M$3*$M$4),"")</f>
        <v/>
      </c>
      <c r="Y1878" s="75" t="str">
        <f t="shared" si="110"/>
        <v/>
      </c>
    </row>
    <row r="1879" spans="6:25">
      <c r="F1879">
        <f t="shared" si="111"/>
        <v>1877</v>
      </c>
      <c r="G1879" s="50" t="str">
        <f>IF(FT!A1879&lt;&gt;"",FT!A1879*10,"")</f>
        <v/>
      </c>
      <c r="H1879" s="50" t="str">
        <f>IF(FT!B1879&lt;&gt;"",FT!B1879*100,"")</f>
        <v/>
      </c>
      <c r="I1879" s="50" t="str">
        <f t="shared" si="109"/>
        <v/>
      </c>
      <c r="J1879" t="str">
        <f>IF(FT!B1879&lt;&gt;"",FT!E1879,"")</f>
        <v/>
      </c>
      <c r="K1879" t="str">
        <f>IF(FT!B1879&lt;&gt;"",IF(FT!C1879&lt;&gt;"",FT!C1879,F1879/$M$3*$M$4),"")</f>
        <v/>
      </c>
      <c r="Y1879" s="75" t="str">
        <f t="shared" si="110"/>
        <v/>
      </c>
    </row>
    <row r="1880" spans="6:25">
      <c r="F1880">
        <f t="shared" si="111"/>
        <v>1878</v>
      </c>
      <c r="G1880" s="50" t="str">
        <f>IF(FT!A1880&lt;&gt;"",FT!A1880*10,"")</f>
        <v/>
      </c>
      <c r="H1880" s="50" t="str">
        <f>IF(FT!B1880&lt;&gt;"",FT!B1880*100,"")</f>
        <v/>
      </c>
      <c r="I1880" s="50" t="str">
        <f t="shared" si="109"/>
        <v/>
      </c>
      <c r="J1880" t="str">
        <f>IF(FT!B1880&lt;&gt;"",FT!E1880,"")</f>
        <v/>
      </c>
      <c r="K1880" t="str">
        <f>IF(FT!B1880&lt;&gt;"",IF(FT!C1880&lt;&gt;"",FT!C1880,F1880/$M$3*$M$4),"")</f>
        <v/>
      </c>
      <c r="Y1880" s="75" t="str">
        <f t="shared" si="110"/>
        <v/>
      </c>
    </row>
    <row r="1881" spans="6:25">
      <c r="F1881">
        <f t="shared" si="111"/>
        <v>1879</v>
      </c>
      <c r="G1881" s="50" t="str">
        <f>IF(FT!A1881&lt;&gt;"",FT!A1881*10,"")</f>
        <v/>
      </c>
      <c r="H1881" s="50" t="str">
        <f>IF(FT!B1881&lt;&gt;"",FT!B1881*100,"")</f>
        <v/>
      </c>
      <c r="I1881" s="50" t="str">
        <f t="shared" si="109"/>
        <v/>
      </c>
      <c r="J1881" t="str">
        <f>IF(FT!B1881&lt;&gt;"",FT!E1881,"")</f>
        <v/>
      </c>
      <c r="K1881" t="str">
        <f>IF(FT!B1881&lt;&gt;"",IF(FT!C1881&lt;&gt;"",FT!C1881,F1881/$M$3*$M$4),"")</f>
        <v/>
      </c>
      <c r="Y1881" s="75" t="str">
        <f t="shared" si="110"/>
        <v/>
      </c>
    </row>
    <row r="1882" spans="6:25">
      <c r="F1882">
        <f t="shared" si="111"/>
        <v>1880</v>
      </c>
      <c r="G1882" s="50" t="str">
        <f>IF(FT!A1882&lt;&gt;"",FT!A1882*10,"")</f>
        <v/>
      </c>
      <c r="H1882" s="50" t="str">
        <f>IF(FT!B1882&lt;&gt;"",FT!B1882*100,"")</f>
        <v/>
      </c>
      <c r="I1882" s="50" t="str">
        <f t="shared" si="109"/>
        <v/>
      </c>
      <c r="J1882" t="str">
        <f>IF(FT!B1882&lt;&gt;"",FT!E1882,"")</f>
        <v/>
      </c>
      <c r="K1882" t="str">
        <f>IF(FT!B1882&lt;&gt;"",IF(FT!C1882&lt;&gt;"",FT!C1882,F1882/$M$3*$M$4),"")</f>
        <v/>
      </c>
      <c r="Y1882" s="75" t="str">
        <f t="shared" si="110"/>
        <v/>
      </c>
    </row>
    <row r="1883" spans="6:25">
      <c r="F1883">
        <f t="shared" si="111"/>
        <v>1881</v>
      </c>
      <c r="G1883" s="50" t="str">
        <f>IF(FT!A1883&lt;&gt;"",FT!A1883*10,"")</f>
        <v/>
      </c>
      <c r="H1883" s="50" t="str">
        <f>IF(FT!B1883&lt;&gt;"",FT!B1883*100,"")</f>
        <v/>
      </c>
      <c r="I1883" s="50" t="str">
        <f t="shared" si="109"/>
        <v/>
      </c>
      <c r="J1883" t="str">
        <f>IF(FT!B1883&lt;&gt;"",FT!E1883,"")</f>
        <v/>
      </c>
      <c r="K1883" t="str">
        <f>IF(FT!B1883&lt;&gt;"",IF(FT!C1883&lt;&gt;"",FT!C1883,F1883/$M$3*$M$4),"")</f>
        <v/>
      </c>
      <c r="Y1883" s="75" t="str">
        <f t="shared" si="110"/>
        <v/>
      </c>
    </row>
    <row r="1884" spans="6:25">
      <c r="F1884">
        <f t="shared" si="111"/>
        <v>1882</v>
      </c>
      <c r="G1884" s="50" t="str">
        <f>IF(FT!A1884&lt;&gt;"",FT!A1884*10,"")</f>
        <v/>
      </c>
      <c r="H1884" s="50" t="str">
        <f>IF(FT!B1884&lt;&gt;"",FT!B1884*100,"")</f>
        <v/>
      </c>
      <c r="I1884" s="50" t="str">
        <f t="shared" si="109"/>
        <v/>
      </c>
      <c r="J1884" t="str">
        <f>IF(FT!B1884&lt;&gt;"",FT!E1884,"")</f>
        <v/>
      </c>
      <c r="K1884" t="str">
        <f>IF(FT!B1884&lt;&gt;"",IF(FT!C1884&lt;&gt;"",FT!C1884,F1884/$M$3*$M$4),"")</f>
        <v/>
      </c>
      <c r="Y1884" s="75" t="str">
        <f t="shared" si="110"/>
        <v/>
      </c>
    </row>
    <row r="1885" spans="6:25">
      <c r="F1885">
        <f t="shared" si="111"/>
        <v>1883</v>
      </c>
      <c r="G1885" s="50" t="str">
        <f>IF(FT!A1885&lt;&gt;"",FT!A1885*10,"")</f>
        <v/>
      </c>
      <c r="H1885" s="50" t="str">
        <f>IF(FT!B1885&lt;&gt;"",FT!B1885*100,"")</f>
        <v/>
      </c>
      <c r="I1885" s="50" t="str">
        <f t="shared" si="109"/>
        <v/>
      </c>
      <c r="J1885" t="str">
        <f>IF(FT!B1885&lt;&gt;"",FT!E1885,"")</f>
        <v/>
      </c>
      <c r="K1885" t="str">
        <f>IF(FT!B1885&lt;&gt;"",IF(FT!C1885&lt;&gt;"",FT!C1885,F1885/$M$3*$M$4),"")</f>
        <v/>
      </c>
      <c r="Y1885" s="75" t="str">
        <f t="shared" si="110"/>
        <v/>
      </c>
    </row>
    <row r="1886" spans="6:25">
      <c r="F1886">
        <f t="shared" si="111"/>
        <v>1884</v>
      </c>
      <c r="G1886" s="50" t="str">
        <f>IF(FT!A1886&lt;&gt;"",FT!A1886*10,"")</f>
        <v/>
      </c>
      <c r="H1886" s="50" t="str">
        <f>IF(FT!B1886&lt;&gt;"",FT!B1886*100,"")</f>
        <v/>
      </c>
      <c r="I1886" s="50" t="str">
        <f t="shared" si="109"/>
        <v/>
      </c>
      <c r="J1886" t="str">
        <f>IF(FT!B1886&lt;&gt;"",FT!E1886,"")</f>
        <v/>
      </c>
      <c r="K1886" t="str">
        <f>IF(FT!B1886&lt;&gt;"",IF(FT!C1886&lt;&gt;"",FT!C1886,F1886/$M$3*$M$4),"")</f>
        <v/>
      </c>
      <c r="Y1886" s="75" t="str">
        <f t="shared" si="110"/>
        <v/>
      </c>
    </row>
    <row r="1887" spans="6:25">
      <c r="F1887">
        <f t="shared" si="111"/>
        <v>1885</v>
      </c>
      <c r="G1887" s="50" t="str">
        <f>IF(FT!A1887&lt;&gt;"",FT!A1887*10,"")</f>
        <v/>
      </c>
      <c r="H1887" s="50" t="str">
        <f>IF(FT!B1887&lt;&gt;"",FT!B1887*100,"")</f>
        <v/>
      </c>
      <c r="I1887" s="50" t="str">
        <f t="shared" si="109"/>
        <v/>
      </c>
      <c r="J1887" t="str">
        <f>IF(FT!B1887&lt;&gt;"",FT!E1887,"")</f>
        <v/>
      </c>
      <c r="K1887" t="str">
        <f>IF(FT!B1887&lt;&gt;"",IF(FT!C1887&lt;&gt;"",FT!C1887,F1887/$M$3*$M$4),"")</f>
        <v/>
      </c>
      <c r="Y1887" s="75" t="str">
        <f t="shared" si="110"/>
        <v/>
      </c>
    </row>
    <row r="1888" spans="6:25">
      <c r="F1888">
        <f t="shared" si="111"/>
        <v>1886</v>
      </c>
      <c r="G1888" s="50" t="str">
        <f>IF(FT!A1888&lt;&gt;"",FT!A1888*10,"")</f>
        <v/>
      </c>
      <c r="H1888" s="50" t="str">
        <f>IF(FT!B1888&lt;&gt;"",FT!B1888*100,"")</f>
        <v/>
      </c>
      <c r="I1888" s="50" t="str">
        <f t="shared" si="109"/>
        <v/>
      </c>
      <c r="J1888" t="str">
        <f>IF(FT!B1888&lt;&gt;"",FT!E1888,"")</f>
        <v/>
      </c>
      <c r="K1888" t="str">
        <f>IF(FT!B1888&lt;&gt;"",IF(FT!C1888&lt;&gt;"",FT!C1888,F1888/$M$3*$M$4),"")</f>
        <v/>
      </c>
      <c r="Y1888" s="75" t="str">
        <f t="shared" si="110"/>
        <v/>
      </c>
    </row>
    <row r="1889" spans="6:25">
      <c r="F1889">
        <f t="shared" si="111"/>
        <v>1887</v>
      </c>
      <c r="G1889" s="50" t="str">
        <f>IF(FT!A1889&lt;&gt;"",FT!A1889*10,"")</f>
        <v/>
      </c>
      <c r="H1889" s="50" t="str">
        <f>IF(FT!B1889&lt;&gt;"",FT!B1889*100,"")</f>
        <v/>
      </c>
      <c r="I1889" s="50" t="str">
        <f t="shared" si="109"/>
        <v/>
      </c>
      <c r="J1889" t="str">
        <f>IF(FT!B1889&lt;&gt;"",FT!E1889,"")</f>
        <v/>
      </c>
      <c r="K1889" t="str">
        <f>IF(FT!B1889&lt;&gt;"",IF(FT!C1889&lt;&gt;"",FT!C1889,F1889/$M$3*$M$4),"")</f>
        <v/>
      </c>
      <c r="Y1889" s="75" t="str">
        <f t="shared" si="110"/>
        <v/>
      </c>
    </row>
    <row r="1890" spans="6:25">
      <c r="F1890">
        <f t="shared" si="111"/>
        <v>1888</v>
      </c>
      <c r="G1890" s="50" t="str">
        <f>IF(FT!A1890&lt;&gt;"",FT!A1890*10,"")</f>
        <v/>
      </c>
      <c r="H1890" s="50" t="str">
        <f>IF(FT!B1890&lt;&gt;"",FT!B1890*100,"")</f>
        <v/>
      </c>
      <c r="I1890" s="50" t="str">
        <f t="shared" si="109"/>
        <v/>
      </c>
      <c r="J1890" t="str">
        <f>IF(FT!B1890&lt;&gt;"",FT!E1890,"")</f>
        <v/>
      </c>
      <c r="K1890" t="str">
        <f>IF(FT!B1890&lt;&gt;"",IF(FT!C1890&lt;&gt;"",FT!C1890,F1890/$M$3*$M$4),"")</f>
        <v/>
      </c>
      <c r="Y1890" s="75" t="str">
        <f t="shared" si="110"/>
        <v/>
      </c>
    </row>
    <row r="1891" spans="6:25">
      <c r="F1891">
        <f t="shared" si="111"/>
        <v>1889</v>
      </c>
      <c r="G1891" s="50" t="str">
        <f>IF(FT!A1891&lt;&gt;"",FT!A1891*10,"")</f>
        <v/>
      </c>
      <c r="H1891" s="50" t="str">
        <f>IF(FT!B1891&lt;&gt;"",FT!B1891*100,"")</f>
        <v/>
      </c>
      <c r="I1891" s="50" t="str">
        <f t="shared" si="109"/>
        <v/>
      </c>
      <c r="J1891" t="str">
        <f>IF(FT!B1891&lt;&gt;"",FT!E1891,"")</f>
        <v/>
      </c>
      <c r="K1891" t="str">
        <f>IF(FT!B1891&lt;&gt;"",IF(FT!C1891&lt;&gt;"",FT!C1891,F1891/$M$3*$M$4),"")</f>
        <v/>
      </c>
      <c r="Y1891" s="75" t="str">
        <f t="shared" si="110"/>
        <v/>
      </c>
    </row>
    <row r="1892" spans="6:25">
      <c r="F1892">
        <f t="shared" si="111"/>
        <v>1890</v>
      </c>
      <c r="G1892" s="50" t="str">
        <f>IF(FT!A1892&lt;&gt;"",FT!A1892*10,"")</f>
        <v/>
      </c>
      <c r="H1892" s="50" t="str">
        <f>IF(FT!B1892&lt;&gt;"",FT!B1892*100,"")</f>
        <v/>
      </c>
      <c r="I1892" s="50" t="str">
        <f t="shared" si="109"/>
        <v/>
      </c>
      <c r="J1892" t="str">
        <f>IF(FT!B1892&lt;&gt;"",FT!E1892,"")</f>
        <v/>
      </c>
      <c r="K1892" t="str">
        <f>IF(FT!B1892&lt;&gt;"",IF(FT!C1892&lt;&gt;"",FT!C1892,F1892/$M$3*$M$4),"")</f>
        <v/>
      </c>
      <c r="Y1892" s="75" t="str">
        <f t="shared" si="110"/>
        <v/>
      </c>
    </row>
    <row r="1893" spans="6:25">
      <c r="F1893">
        <f t="shared" si="111"/>
        <v>1891</v>
      </c>
      <c r="G1893" s="50" t="str">
        <f>IF(FT!A1893&lt;&gt;"",FT!A1893*10,"")</f>
        <v/>
      </c>
      <c r="H1893" s="50" t="str">
        <f>IF(FT!B1893&lt;&gt;"",FT!B1893*100,"")</f>
        <v/>
      </c>
      <c r="I1893" s="50" t="str">
        <f t="shared" si="109"/>
        <v/>
      </c>
      <c r="J1893" t="str">
        <f>IF(FT!B1893&lt;&gt;"",FT!E1893,"")</f>
        <v/>
      </c>
      <c r="K1893" t="str">
        <f>IF(FT!B1893&lt;&gt;"",IF(FT!C1893&lt;&gt;"",FT!C1893,F1893/$M$3*$M$4),"")</f>
        <v/>
      </c>
      <c r="Y1893" s="75" t="str">
        <f t="shared" si="110"/>
        <v/>
      </c>
    </row>
    <row r="1894" spans="6:25">
      <c r="F1894">
        <f t="shared" si="111"/>
        <v>1892</v>
      </c>
      <c r="G1894" s="50" t="str">
        <f>IF(FT!A1894&lt;&gt;"",FT!A1894*10,"")</f>
        <v/>
      </c>
      <c r="H1894" s="50" t="str">
        <f>IF(FT!B1894&lt;&gt;"",FT!B1894*100,"")</f>
        <v/>
      </c>
      <c r="I1894" s="50" t="str">
        <f t="shared" si="109"/>
        <v/>
      </c>
      <c r="J1894" t="str">
        <f>IF(FT!B1894&lt;&gt;"",FT!E1894,"")</f>
        <v/>
      </c>
      <c r="K1894" t="str">
        <f>IF(FT!B1894&lt;&gt;"",IF(FT!C1894&lt;&gt;"",FT!C1894,F1894/$M$3*$M$4),"")</f>
        <v/>
      </c>
      <c r="Y1894" s="75" t="str">
        <f t="shared" si="110"/>
        <v/>
      </c>
    </row>
    <row r="1895" spans="6:25">
      <c r="F1895">
        <f t="shared" si="111"/>
        <v>1893</v>
      </c>
      <c r="G1895" s="50" t="str">
        <f>IF(FT!A1895&lt;&gt;"",FT!A1895*10,"")</f>
        <v/>
      </c>
      <c r="H1895" s="50" t="str">
        <f>IF(FT!B1895&lt;&gt;"",FT!B1895*100,"")</f>
        <v/>
      </c>
      <c r="I1895" s="50" t="str">
        <f t="shared" si="109"/>
        <v/>
      </c>
      <c r="J1895" t="str">
        <f>IF(FT!B1895&lt;&gt;"",FT!E1895,"")</f>
        <v/>
      </c>
      <c r="K1895" t="str">
        <f>IF(FT!B1895&lt;&gt;"",IF(FT!C1895&lt;&gt;"",FT!C1895,F1895/$M$3*$M$4),"")</f>
        <v/>
      </c>
      <c r="Y1895" s="75" t="str">
        <f t="shared" si="110"/>
        <v/>
      </c>
    </row>
    <row r="1896" spans="6:25">
      <c r="F1896">
        <f t="shared" si="111"/>
        <v>1894</v>
      </c>
      <c r="G1896" s="50" t="str">
        <f>IF(FT!A1896&lt;&gt;"",FT!A1896*10,"")</f>
        <v/>
      </c>
      <c r="H1896" s="50" t="str">
        <f>IF(FT!B1896&lt;&gt;"",FT!B1896*100,"")</f>
        <v/>
      </c>
      <c r="I1896" s="50" t="str">
        <f t="shared" si="109"/>
        <v/>
      </c>
      <c r="J1896" t="str">
        <f>IF(FT!B1896&lt;&gt;"",FT!E1896,"")</f>
        <v/>
      </c>
      <c r="K1896" t="str">
        <f>IF(FT!B1896&lt;&gt;"",IF(FT!C1896&lt;&gt;"",FT!C1896,F1896/$M$3*$M$4),"")</f>
        <v/>
      </c>
      <c r="Y1896" s="75" t="str">
        <f t="shared" si="110"/>
        <v/>
      </c>
    </row>
    <row r="1897" spans="6:25">
      <c r="F1897">
        <f t="shared" si="111"/>
        <v>1895</v>
      </c>
      <c r="G1897" s="50" t="str">
        <f>IF(FT!A1897&lt;&gt;"",FT!A1897*10,"")</f>
        <v/>
      </c>
      <c r="H1897" s="50" t="str">
        <f>IF(FT!B1897&lt;&gt;"",FT!B1897*100,"")</f>
        <v/>
      </c>
      <c r="I1897" s="50" t="str">
        <f t="shared" si="109"/>
        <v/>
      </c>
      <c r="J1897" t="str">
        <f>IF(FT!B1897&lt;&gt;"",FT!E1897,"")</f>
        <v/>
      </c>
      <c r="K1897" t="str">
        <f>IF(FT!B1897&lt;&gt;"",IF(FT!C1897&lt;&gt;"",FT!C1897,F1897/$M$3*$M$4),"")</f>
        <v/>
      </c>
      <c r="Y1897" s="75" t="str">
        <f t="shared" si="110"/>
        <v/>
      </c>
    </row>
    <row r="1898" spans="6:25">
      <c r="F1898">
        <f t="shared" si="111"/>
        <v>1896</v>
      </c>
      <c r="G1898" s="50" t="str">
        <f>IF(FT!A1898&lt;&gt;"",FT!A1898*10,"")</f>
        <v/>
      </c>
      <c r="H1898" s="50" t="str">
        <f>IF(FT!B1898&lt;&gt;"",FT!B1898*100,"")</f>
        <v/>
      </c>
      <c r="I1898" s="50" t="str">
        <f t="shared" si="109"/>
        <v/>
      </c>
      <c r="J1898" t="str">
        <f>IF(FT!B1898&lt;&gt;"",FT!E1898,"")</f>
        <v/>
      </c>
      <c r="K1898" t="str">
        <f>IF(FT!B1898&lt;&gt;"",IF(FT!C1898&lt;&gt;"",FT!C1898,F1898/$M$3*$M$4),"")</f>
        <v/>
      </c>
      <c r="Y1898" s="75" t="str">
        <f t="shared" si="110"/>
        <v/>
      </c>
    </row>
    <row r="1899" spans="6:25">
      <c r="F1899">
        <f t="shared" si="111"/>
        <v>1897</v>
      </c>
      <c r="G1899" s="50" t="str">
        <f>IF(FT!A1899&lt;&gt;"",FT!A1899*10,"")</f>
        <v/>
      </c>
      <c r="H1899" s="50" t="str">
        <f>IF(FT!B1899&lt;&gt;"",FT!B1899*100,"")</f>
        <v/>
      </c>
      <c r="I1899" s="50" t="str">
        <f t="shared" si="109"/>
        <v/>
      </c>
      <c r="J1899" t="str">
        <f>IF(FT!B1899&lt;&gt;"",FT!E1899,"")</f>
        <v/>
      </c>
      <c r="K1899" t="str">
        <f>IF(FT!B1899&lt;&gt;"",IF(FT!C1899&lt;&gt;"",FT!C1899,F1899/$M$3*$M$4),"")</f>
        <v/>
      </c>
      <c r="Y1899" s="75" t="str">
        <f t="shared" si="110"/>
        <v/>
      </c>
    </row>
    <row r="1900" spans="6:25">
      <c r="F1900">
        <f t="shared" si="111"/>
        <v>1898</v>
      </c>
      <c r="G1900" s="50" t="str">
        <f>IF(FT!A1900&lt;&gt;"",FT!A1900*10,"")</f>
        <v/>
      </c>
      <c r="H1900" s="50" t="str">
        <f>IF(FT!B1900&lt;&gt;"",FT!B1900*100,"")</f>
        <v/>
      </c>
      <c r="I1900" s="50" t="str">
        <f t="shared" si="109"/>
        <v/>
      </c>
      <c r="J1900" t="str">
        <f>IF(FT!B1900&lt;&gt;"",FT!E1900,"")</f>
        <v/>
      </c>
      <c r="K1900" t="str">
        <f>IF(FT!B1900&lt;&gt;"",IF(FT!C1900&lt;&gt;"",FT!C1900,F1900/$M$3*$M$4),"")</f>
        <v/>
      </c>
      <c r="Y1900" s="75" t="str">
        <f t="shared" si="110"/>
        <v/>
      </c>
    </row>
    <row r="1901" spans="6:25">
      <c r="F1901">
        <f t="shared" si="111"/>
        <v>1899</v>
      </c>
      <c r="G1901" s="50" t="str">
        <f>IF(FT!A1901&lt;&gt;"",FT!A1901*10,"")</f>
        <v/>
      </c>
      <c r="H1901" s="50" t="str">
        <f>IF(FT!B1901&lt;&gt;"",FT!B1901*100,"")</f>
        <v/>
      </c>
      <c r="I1901" s="50" t="str">
        <f t="shared" si="109"/>
        <v/>
      </c>
      <c r="J1901" t="str">
        <f>IF(FT!B1901&lt;&gt;"",FT!E1901,"")</f>
        <v/>
      </c>
      <c r="K1901" t="str">
        <f>IF(FT!B1901&lt;&gt;"",IF(FT!C1901&lt;&gt;"",FT!C1901,F1901/$M$3*$M$4),"")</f>
        <v/>
      </c>
      <c r="Y1901" s="75" t="str">
        <f t="shared" si="110"/>
        <v/>
      </c>
    </row>
    <row r="1902" spans="6:25">
      <c r="F1902">
        <f t="shared" si="111"/>
        <v>1900</v>
      </c>
      <c r="G1902" s="50" t="str">
        <f>IF(FT!A1902&lt;&gt;"",FT!A1902*10,"")</f>
        <v/>
      </c>
      <c r="H1902" s="50" t="str">
        <f>IF(FT!B1902&lt;&gt;"",FT!B1902*100,"")</f>
        <v/>
      </c>
      <c r="I1902" s="50" t="str">
        <f t="shared" si="109"/>
        <v/>
      </c>
      <c r="J1902" t="str">
        <f>IF(FT!B1902&lt;&gt;"",FT!E1902,"")</f>
        <v/>
      </c>
      <c r="K1902" t="str">
        <f>IF(FT!B1902&lt;&gt;"",IF(FT!C1902&lt;&gt;"",FT!C1902,F1902/$M$3*$M$4),"")</f>
        <v/>
      </c>
      <c r="Y1902" s="75" t="str">
        <f t="shared" si="110"/>
        <v/>
      </c>
    </row>
    <row r="1903" spans="6:25">
      <c r="F1903">
        <f t="shared" si="111"/>
        <v>1901</v>
      </c>
      <c r="G1903" s="50" t="str">
        <f>IF(FT!A1903&lt;&gt;"",FT!A1903*10,"")</f>
        <v/>
      </c>
      <c r="H1903" s="50" t="str">
        <f>IF(FT!B1903&lt;&gt;"",FT!B1903*100,"")</f>
        <v/>
      </c>
      <c r="I1903" s="50" t="str">
        <f t="shared" si="109"/>
        <v/>
      </c>
      <c r="J1903" t="str">
        <f>IF(FT!B1903&lt;&gt;"",FT!E1903,"")</f>
        <v/>
      </c>
      <c r="K1903" t="str">
        <f>IF(FT!B1903&lt;&gt;"",IF(FT!C1903&lt;&gt;"",FT!C1903,F1903/$M$3*$M$4),"")</f>
        <v/>
      </c>
      <c r="Y1903" s="75" t="str">
        <f t="shared" si="110"/>
        <v/>
      </c>
    </row>
    <row r="1904" spans="6:25">
      <c r="F1904">
        <f t="shared" si="111"/>
        <v>1902</v>
      </c>
      <c r="G1904" s="50" t="str">
        <f>IF(FT!A1904&lt;&gt;"",FT!A1904*10,"")</f>
        <v/>
      </c>
      <c r="H1904" s="50" t="str">
        <f>IF(FT!B1904&lt;&gt;"",FT!B1904*100,"")</f>
        <v/>
      </c>
      <c r="I1904" s="50" t="str">
        <f t="shared" si="109"/>
        <v/>
      </c>
      <c r="J1904" t="str">
        <f>IF(FT!B1904&lt;&gt;"",FT!E1904,"")</f>
        <v/>
      </c>
      <c r="K1904" t="str">
        <f>IF(FT!B1904&lt;&gt;"",IF(FT!C1904&lt;&gt;"",FT!C1904,F1904/$M$3*$M$4),"")</f>
        <v/>
      </c>
      <c r="Y1904" s="75" t="str">
        <f t="shared" si="110"/>
        <v/>
      </c>
    </row>
    <row r="1905" spans="6:25">
      <c r="F1905">
        <f t="shared" si="111"/>
        <v>1903</v>
      </c>
      <c r="G1905" s="50" t="str">
        <f>IF(FT!A1905&lt;&gt;"",FT!A1905*10,"")</f>
        <v/>
      </c>
      <c r="H1905" s="50" t="str">
        <f>IF(FT!B1905&lt;&gt;"",FT!B1905*100,"")</f>
        <v/>
      </c>
      <c r="I1905" s="50" t="str">
        <f t="shared" si="109"/>
        <v/>
      </c>
      <c r="J1905" t="str">
        <f>IF(FT!B1905&lt;&gt;"",FT!E1905,"")</f>
        <v/>
      </c>
      <c r="K1905" t="str">
        <f>IF(FT!B1905&lt;&gt;"",IF(FT!C1905&lt;&gt;"",FT!C1905,F1905/$M$3*$M$4),"")</f>
        <v/>
      </c>
      <c r="Y1905" s="75" t="str">
        <f t="shared" si="110"/>
        <v/>
      </c>
    </row>
    <row r="1906" spans="6:25">
      <c r="F1906">
        <f t="shared" si="111"/>
        <v>1904</v>
      </c>
      <c r="G1906" s="50" t="str">
        <f>IF(FT!A1906&lt;&gt;"",FT!A1906*10,"")</f>
        <v/>
      </c>
      <c r="H1906" s="50" t="str">
        <f>IF(FT!B1906&lt;&gt;"",FT!B1906*100,"")</f>
        <v/>
      </c>
      <c r="I1906" s="50" t="str">
        <f t="shared" si="109"/>
        <v/>
      </c>
      <c r="J1906" t="str">
        <f>IF(FT!B1906&lt;&gt;"",FT!E1906,"")</f>
        <v/>
      </c>
      <c r="K1906" t="str">
        <f>IF(FT!B1906&lt;&gt;"",IF(FT!C1906&lt;&gt;"",FT!C1906,F1906/$M$3*$M$4),"")</f>
        <v/>
      </c>
      <c r="Y1906" s="75" t="str">
        <f t="shared" si="110"/>
        <v/>
      </c>
    </row>
    <row r="1907" spans="6:25">
      <c r="F1907">
        <f t="shared" si="111"/>
        <v>1905</v>
      </c>
      <c r="G1907" s="50" t="str">
        <f>IF(FT!A1907&lt;&gt;"",FT!A1907*10,"")</f>
        <v/>
      </c>
      <c r="H1907" s="50" t="str">
        <f>IF(FT!B1907&lt;&gt;"",FT!B1907*100,"")</f>
        <v/>
      </c>
      <c r="I1907" s="50" t="str">
        <f t="shared" si="109"/>
        <v/>
      </c>
      <c r="J1907" t="str">
        <f>IF(FT!B1907&lt;&gt;"",FT!E1907,"")</f>
        <v/>
      </c>
      <c r="K1907" t="str">
        <f>IF(FT!B1907&lt;&gt;"",IF(FT!C1907&lt;&gt;"",FT!C1907,F1907/$M$3*$M$4),"")</f>
        <v/>
      </c>
      <c r="Y1907" s="75" t="str">
        <f t="shared" si="110"/>
        <v/>
      </c>
    </row>
    <row r="1908" spans="6:25">
      <c r="F1908">
        <f t="shared" si="111"/>
        <v>1906</v>
      </c>
      <c r="G1908" s="50" t="str">
        <f>IF(FT!A1908&lt;&gt;"",FT!A1908*10,"")</f>
        <v/>
      </c>
      <c r="H1908" s="50" t="str">
        <f>IF(FT!B1908&lt;&gt;"",FT!B1908*100,"")</f>
        <v/>
      </c>
      <c r="I1908" s="50" t="str">
        <f t="shared" si="109"/>
        <v/>
      </c>
      <c r="J1908" t="str">
        <f>IF(FT!B1908&lt;&gt;"",FT!E1908,"")</f>
        <v/>
      </c>
      <c r="K1908" t="str">
        <f>IF(FT!B1908&lt;&gt;"",IF(FT!C1908&lt;&gt;"",FT!C1908,F1908/$M$3*$M$4),"")</f>
        <v/>
      </c>
      <c r="Y1908" s="75" t="str">
        <f t="shared" si="110"/>
        <v/>
      </c>
    </row>
    <row r="1909" spans="6:25">
      <c r="F1909">
        <f t="shared" si="111"/>
        <v>1907</v>
      </c>
      <c r="G1909" s="50" t="str">
        <f>IF(FT!A1909&lt;&gt;"",FT!A1909*10,"")</f>
        <v/>
      </c>
      <c r="H1909" s="50" t="str">
        <f>IF(FT!B1909&lt;&gt;"",FT!B1909*100,"")</f>
        <v/>
      </c>
      <c r="I1909" s="50" t="str">
        <f t="shared" si="109"/>
        <v/>
      </c>
      <c r="J1909" t="str">
        <f>IF(FT!B1909&lt;&gt;"",FT!E1909,"")</f>
        <v/>
      </c>
      <c r="K1909" t="str">
        <f>IF(FT!B1909&lt;&gt;"",IF(FT!C1909&lt;&gt;"",FT!C1909,F1909/$M$3*$M$4),"")</f>
        <v/>
      </c>
      <c r="Y1909" s="75" t="str">
        <f t="shared" si="110"/>
        <v/>
      </c>
    </row>
    <row r="1910" spans="6:25">
      <c r="F1910">
        <f t="shared" si="111"/>
        <v>1908</v>
      </c>
      <c r="G1910" s="50" t="str">
        <f>IF(FT!A1910&lt;&gt;"",FT!A1910*10,"")</f>
        <v/>
      </c>
      <c r="H1910" s="50" t="str">
        <f>IF(FT!B1910&lt;&gt;"",FT!B1910*100,"")</f>
        <v/>
      </c>
      <c r="I1910" s="50" t="str">
        <f t="shared" si="109"/>
        <v/>
      </c>
      <c r="J1910" t="str">
        <f>IF(FT!B1910&lt;&gt;"",FT!E1910,"")</f>
        <v/>
      </c>
      <c r="K1910" t="str">
        <f>IF(FT!B1910&lt;&gt;"",IF(FT!C1910&lt;&gt;"",FT!C1910,F1910/$M$3*$M$4),"")</f>
        <v/>
      </c>
      <c r="Y1910" s="75" t="str">
        <f t="shared" si="110"/>
        <v/>
      </c>
    </row>
    <row r="1911" spans="6:25">
      <c r="F1911">
        <f t="shared" si="111"/>
        <v>1909</v>
      </c>
      <c r="G1911" s="50" t="str">
        <f>IF(FT!A1911&lt;&gt;"",FT!A1911*10,"")</f>
        <v/>
      </c>
      <c r="H1911" s="50" t="str">
        <f>IF(FT!B1911&lt;&gt;"",FT!B1911*100,"")</f>
        <v/>
      </c>
      <c r="I1911" s="50" t="str">
        <f t="shared" si="109"/>
        <v/>
      </c>
      <c r="J1911" t="str">
        <f>IF(FT!B1911&lt;&gt;"",FT!E1911,"")</f>
        <v/>
      </c>
      <c r="K1911" t="str">
        <f>IF(FT!B1911&lt;&gt;"",IF(FT!C1911&lt;&gt;"",FT!C1911,F1911/$M$3*$M$4),"")</f>
        <v/>
      </c>
      <c r="Y1911" s="75" t="str">
        <f t="shared" si="110"/>
        <v/>
      </c>
    </row>
    <row r="1912" spans="6:25">
      <c r="F1912">
        <f t="shared" si="111"/>
        <v>1910</v>
      </c>
      <c r="G1912" s="50" t="str">
        <f>IF(FT!A1912&lt;&gt;"",FT!A1912*10,"")</f>
        <v/>
      </c>
      <c r="H1912" s="50" t="str">
        <f>IF(FT!B1912&lt;&gt;"",FT!B1912*100,"")</f>
        <v/>
      </c>
      <c r="I1912" s="50" t="str">
        <f t="shared" si="109"/>
        <v/>
      </c>
      <c r="J1912" t="str">
        <f>IF(FT!B1912&lt;&gt;"",FT!E1912,"")</f>
        <v/>
      </c>
      <c r="K1912" t="str">
        <f>IF(FT!B1912&lt;&gt;"",IF(FT!C1912&lt;&gt;"",FT!C1912,F1912/$M$3*$M$4),"")</f>
        <v/>
      </c>
      <c r="Y1912" s="75" t="str">
        <f t="shared" si="110"/>
        <v/>
      </c>
    </row>
    <row r="1913" spans="6:25">
      <c r="F1913">
        <f t="shared" si="111"/>
        <v>1911</v>
      </c>
      <c r="G1913" s="50" t="str">
        <f>IF(FT!A1913&lt;&gt;"",FT!A1913*10,"")</f>
        <v/>
      </c>
      <c r="H1913" s="50" t="str">
        <f>IF(FT!B1913&lt;&gt;"",FT!B1913*100,"")</f>
        <v/>
      </c>
      <c r="I1913" s="50" t="str">
        <f t="shared" si="109"/>
        <v/>
      </c>
      <c r="J1913" t="str">
        <f>IF(FT!B1913&lt;&gt;"",FT!E1913,"")</f>
        <v/>
      </c>
      <c r="K1913" t="str">
        <f>IF(FT!B1913&lt;&gt;"",IF(FT!C1913&lt;&gt;"",FT!C1913,F1913/$M$3*$M$4),"")</f>
        <v/>
      </c>
      <c r="Y1913" s="75" t="str">
        <f t="shared" si="110"/>
        <v/>
      </c>
    </row>
    <row r="1914" spans="6:25">
      <c r="F1914">
        <f t="shared" si="111"/>
        <v>1912</v>
      </c>
      <c r="G1914" s="50" t="str">
        <f>IF(FT!A1914&lt;&gt;"",FT!A1914*10,"")</f>
        <v/>
      </c>
      <c r="H1914" s="50" t="str">
        <f>IF(FT!B1914&lt;&gt;"",FT!B1914*100,"")</f>
        <v/>
      </c>
      <c r="I1914" s="50" t="str">
        <f t="shared" si="109"/>
        <v/>
      </c>
      <c r="J1914" t="str">
        <f>IF(FT!B1914&lt;&gt;"",FT!E1914,"")</f>
        <v/>
      </c>
      <c r="K1914" t="str">
        <f>IF(FT!B1914&lt;&gt;"",IF(FT!C1914&lt;&gt;"",FT!C1914,F1914/$M$3*$M$4),"")</f>
        <v/>
      </c>
      <c r="Y1914" s="75" t="str">
        <f t="shared" si="110"/>
        <v/>
      </c>
    </row>
    <row r="1915" spans="6:25">
      <c r="F1915">
        <f t="shared" si="111"/>
        <v>1913</v>
      </c>
      <c r="G1915" s="50" t="str">
        <f>IF(FT!A1915&lt;&gt;"",FT!A1915*10,"")</f>
        <v/>
      </c>
      <c r="H1915" s="50" t="str">
        <f>IF(FT!B1915&lt;&gt;"",FT!B1915*100,"")</f>
        <v/>
      </c>
      <c r="I1915" s="50" t="str">
        <f t="shared" si="109"/>
        <v/>
      </c>
      <c r="J1915" t="str">
        <f>IF(FT!B1915&lt;&gt;"",FT!E1915,"")</f>
        <v/>
      </c>
      <c r="K1915" t="str">
        <f>IF(FT!B1915&lt;&gt;"",IF(FT!C1915&lt;&gt;"",FT!C1915,F1915/$M$3*$M$4),"")</f>
        <v/>
      </c>
      <c r="Y1915" s="75" t="str">
        <f t="shared" si="110"/>
        <v/>
      </c>
    </row>
    <row r="1916" spans="6:25">
      <c r="F1916">
        <f t="shared" si="111"/>
        <v>1914</v>
      </c>
      <c r="G1916" s="50" t="str">
        <f>IF(FT!A1916&lt;&gt;"",FT!A1916*10,"")</f>
        <v/>
      </c>
      <c r="H1916" s="50" t="str">
        <f>IF(FT!B1916&lt;&gt;"",FT!B1916*100,"")</f>
        <v/>
      </c>
      <c r="I1916" s="50" t="str">
        <f t="shared" si="109"/>
        <v/>
      </c>
      <c r="J1916" t="str">
        <f>IF(FT!B1916&lt;&gt;"",FT!E1916,"")</f>
        <v/>
      </c>
      <c r="K1916" t="str">
        <f>IF(FT!B1916&lt;&gt;"",IF(FT!C1916&lt;&gt;"",FT!C1916,F1916/$M$3*$M$4),"")</f>
        <v/>
      </c>
      <c r="Y1916" s="75" t="str">
        <f t="shared" si="110"/>
        <v/>
      </c>
    </row>
    <row r="1917" spans="6:25">
      <c r="F1917">
        <f t="shared" si="111"/>
        <v>1915</v>
      </c>
      <c r="G1917" s="50" t="str">
        <f>IF(FT!A1917&lt;&gt;"",FT!A1917*10,"")</f>
        <v/>
      </c>
      <c r="H1917" s="50" t="str">
        <f>IF(FT!B1917&lt;&gt;"",FT!B1917*100,"")</f>
        <v/>
      </c>
      <c r="I1917" s="50" t="str">
        <f t="shared" si="109"/>
        <v/>
      </c>
      <c r="J1917" t="str">
        <f>IF(FT!B1917&lt;&gt;"",FT!E1917,"")</f>
        <v/>
      </c>
      <c r="K1917" t="str">
        <f>IF(FT!B1917&lt;&gt;"",IF(FT!C1917&lt;&gt;"",FT!C1917,F1917/$M$3*$M$4),"")</f>
        <v/>
      </c>
      <c r="Y1917" s="75" t="str">
        <f t="shared" si="110"/>
        <v/>
      </c>
    </row>
    <row r="1918" spans="6:25">
      <c r="F1918">
        <f t="shared" si="111"/>
        <v>1916</v>
      </c>
      <c r="G1918" s="50" t="str">
        <f>IF(FT!A1918&lt;&gt;"",FT!A1918*10,"")</f>
        <v/>
      </c>
      <c r="H1918" s="50" t="str">
        <f>IF(FT!B1918&lt;&gt;"",FT!B1918*100,"")</f>
        <v/>
      </c>
      <c r="I1918" s="50" t="str">
        <f t="shared" si="109"/>
        <v/>
      </c>
      <c r="J1918" t="str">
        <f>IF(FT!B1918&lt;&gt;"",FT!E1918,"")</f>
        <v/>
      </c>
      <c r="K1918" t="str">
        <f>IF(FT!B1918&lt;&gt;"",IF(FT!C1918&lt;&gt;"",FT!C1918,F1918/$M$3*$M$4),"")</f>
        <v/>
      </c>
      <c r="Y1918" s="75" t="str">
        <f t="shared" si="110"/>
        <v/>
      </c>
    </row>
    <row r="1919" spans="6:25">
      <c r="F1919">
        <f t="shared" si="111"/>
        <v>1917</v>
      </c>
      <c r="G1919" s="50" t="str">
        <f>IF(FT!A1919&lt;&gt;"",FT!A1919*10,"")</f>
        <v/>
      </c>
      <c r="H1919" s="50" t="str">
        <f>IF(FT!B1919&lt;&gt;"",FT!B1919*100,"")</f>
        <v/>
      </c>
      <c r="I1919" s="50" t="str">
        <f t="shared" si="109"/>
        <v/>
      </c>
      <c r="J1919" t="str">
        <f>IF(FT!B1919&lt;&gt;"",FT!E1919,"")</f>
        <v/>
      </c>
      <c r="K1919" t="str">
        <f>IF(FT!B1919&lt;&gt;"",IF(FT!C1919&lt;&gt;"",FT!C1919,F1919/$M$3*$M$4),"")</f>
        <v/>
      </c>
      <c r="Y1919" s="75" t="str">
        <f t="shared" si="110"/>
        <v/>
      </c>
    </row>
    <row r="1920" spans="6:25">
      <c r="F1920">
        <f t="shared" si="111"/>
        <v>1918</v>
      </c>
      <c r="G1920" s="50" t="str">
        <f>IF(FT!A1920&lt;&gt;"",FT!A1920*10,"")</f>
        <v/>
      </c>
      <c r="H1920" s="50" t="str">
        <f>IF(FT!B1920&lt;&gt;"",FT!B1920*100,"")</f>
        <v/>
      </c>
      <c r="I1920" s="50" t="str">
        <f t="shared" si="109"/>
        <v/>
      </c>
      <c r="J1920" t="str">
        <f>IF(FT!B1920&lt;&gt;"",FT!E1920,"")</f>
        <v/>
      </c>
      <c r="K1920" t="str">
        <f>IF(FT!B1920&lt;&gt;"",IF(FT!C1920&lt;&gt;"",FT!C1920,F1920/$M$3*$M$4),"")</f>
        <v/>
      </c>
      <c r="Y1920" s="75" t="str">
        <f t="shared" si="110"/>
        <v/>
      </c>
    </row>
    <row r="1921" spans="6:25">
      <c r="F1921">
        <f t="shared" si="111"/>
        <v>1919</v>
      </c>
      <c r="G1921" s="50" t="str">
        <f>IF(FT!A1921&lt;&gt;"",FT!A1921*10,"")</f>
        <v/>
      </c>
      <c r="H1921" s="50" t="str">
        <f>IF(FT!B1921&lt;&gt;"",FT!B1921*100,"")</f>
        <v/>
      </c>
      <c r="I1921" s="50" t="str">
        <f t="shared" si="109"/>
        <v/>
      </c>
      <c r="J1921" t="str">
        <f>IF(FT!B1921&lt;&gt;"",FT!E1921,"")</f>
        <v/>
      </c>
      <c r="K1921" t="str">
        <f>IF(FT!B1921&lt;&gt;"",IF(FT!C1921&lt;&gt;"",FT!C1921,F1921/$M$3*$M$4),"")</f>
        <v/>
      </c>
      <c r="Y1921" s="75" t="str">
        <f t="shared" si="110"/>
        <v/>
      </c>
    </row>
    <row r="1922" spans="6:25">
      <c r="F1922">
        <f t="shared" si="111"/>
        <v>1920</v>
      </c>
      <c r="G1922" s="50" t="str">
        <f>IF(FT!A1922&lt;&gt;"",FT!A1922*10,"")</f>
        <v/>
      </c>
      <c r="H1922" s="50" t="str">
        <f>IF(FT!B1922&lt;&gt;"",FT!B1922*100,"")</f>
        <v/>
      </c>
      <c r="I1922" s="50" t="str">
        <f t="shared" si="109"/>
        <v/>
      </c>
      <c r="J1922" t="str">
        <f>IF(FT!B1922&lt;&gt;"",FT!E1922,"")</f>
        <v/>
      </c>
      <c r="K1922" t="str">
        <f>IF(FT!B1922&lt;&gt;"",IF(FT!C1922&lt;&gt;"",FT!C1922,F1922/$M$3*$M$4),"")</f>
        <v/>
      </c>
      <c r="Y1922" s="75" t="str">
        <f t="shared" si="110"/>
        <v/>
      </c>
    </row>
    <row r="1923" spans="6:25">
      <c r="F1923">
        <f t="shared" si="111"/>
        <v>1921</v>
      </c>
      <c r="G1923" s="50" t="str">
        <f>IF(FT!A1923&lt;&gt;"",FT!A1923*10,"")</f>
        <v/>
      </c>
      <c r="H1923" s="50" t="str">
        <f>IF(FT!B1923&lt;&gt;"",FT!B1923*100,"")</f>
        <v/>
      </c>
      <c r="I1923" s="50" t="str">
        <f t="shared" ref="I1923:I1986" si="112">(IF(G1923&lt;&gt;"",1,""))</f>
        <v/>
      </c>
      <c r="J1923" t="str">
        <f>IF(FT!B1923&lt;&gt;"",FT!E1923,"")</f>
        <v/>
      </c>
      <c r="K1923" t="str">
        <f>IF(FT!B1923&lt;&gt;"",IF(FT!C1923&lt;&gt;"",FT!C1923,F1923/$M$3*$M$4),"")</f>
        <v/>
      </c>
      <c r="Y1923" s="75" t="str">
        <f t="shared" ref="Y1923:Y1986" si="113">IF(I1923=1,H1923/G1923,"")</f>
        <v/>
      </c>
    </row>
    <row r="1924" spans="6:25">
      <c r="F1924">
        <f t="shared" ref="F1924:F1987" si="114">F1923+1</f>
        <v>1922</v>
      </c>
      <c r="G1924" s="50" t="str">
        <f>IF(FT!A1924&lt;&gt;"",FT!A1924*10,"")</f>
        <v/>
      </c>
      <c r="H1924" s="50" t="str">
        <f>IF(FT!B1924&lt;&gt;"",FT!B1924*100,"")</f>
        <v/>
      </c>
      <c r="I1924" s="50" t="str">
        <f t="shared" si="112"/>
        <v/>
      </c>
      <c r="J1924" t="str">
        <f>IF(FT!B1924&lt;&gt;"",FT!E1924,"")</f>
        <v/>
      </c>
      <c r="K1924" t="str">
        <f>IF(FT!B1924&lt;&gt;"",IF(FT!C1924&lt;&gt;"",FT!C1924,F1924/$M$3*$M$4),"")</f>
        <v/>
      </c>
      <c r="Y1924" s="75" t="str">
        <f t="shared" si="113"/>
        <v/>
      </c>
    </row>
    <row r="1925" spans="6:25">
      <c r="F1925">
        <f t="shared" si="114"/>
        <v>1923</v>
      </c>
      <c r="G1925" s="50" t="str">
        <f>IF(FT!A1925&lt;&gt;"",FT!A1925*10,"")</f>
        <v/>
      </c>
      <c r="H1925" s="50" t="str">
        <f>IF(FT!B1925&lt;&gt;"",FT!B1925*100,"")</f>
        <v/>
      </c>
      <c r="I1925" s="50" t="str">
        <f t="shared" si="112"/>
        <v/>
      </c>
      <c r="J1925" t="str">
        <f>IF(FT!B1925&lt;&gt;"",FT!E1925,"")</f>
        <v/>
      </c>
      <c r="K1925" t="str">
        <f>IF(FT!B1925&lt;&gt;"",IF(FT!C1925&lt;&gt;"",FT!C1925,F1925/$M$3*$M$4),"")</f>
        <v/>
      </c>
      <c r="Y1925" s="75" t="str">
        <f t="shared" si="113"/>
        <v/>
      </c>
    </row>
    <row r="1926" spans="6:25">
      <c r="F1926">
        <f t="shared" si="114"/>
        <v>1924</v>
      </c>
      <c r="G1926" s="50" t="str">
        <f>IF(FT!A1926&lt;&gt;"",FT!A1926*10,"")</f>
        <v/>
      </c>
      <c r="H1926" s="50" t="str">
        <f>IF(FT!B1926&lt;&gt;"",FT!B1926*100,"")</f>
        <v/>
      </c>
      <c r="I1926" s="50" t="str">
        <f t="shared" si="112"/>
        <v/>
      </c>
      <c r="J1926" t="str">
        <f>IF(FT!B1926&lt;&gt;"",FT!E1926,"")</f>
        <v/>
      </c>
      <c r="K1926" t="str">
        <f>IF(FT!B1926&lt;&gt;"",IF(FT!C1926&lt;&gt;"",FT!C1926,F1926/$M$3*$M$4),"")</f>
        <v/>
      </c>
      <c r="Y1926" s="75" t="str">
        <f t="shared" si="113"/>
        <v/>
      </c>
    </row>
    <row r="1927" spans="6:25">
      <c r="F1927">
        <f t="shared" si="114"/>
        <v>1925</v>
      </c>
      <c r="G1927" s="50" t="str">
        <f>IF(FT!A1927&lt;&gt;"",FT!A1927*10,"")</f>
        <v/>
      </c>
      <c r="H1927" s="50" t="str">
        <f>IF(FT!B1927&lt;&gt;"",FT!B1927*100,"")</f>
        <v/>
      </c>
      <c r="I1927" s="50" t="str">
        <f t="shared" si="112"/>
        <v/>
      </c>
      <c r="J1927" t="str">
        <f>IF(FT!B1927&lt;&gt;"",FT!E1927,"")</f>
        <v/>
      </c>
      <c r="K1927" t="str">
        <f>IF(FT!B1927&lt;&gt;"",IF(FT!C1927&lt;&gt;"",FT!C1927,F1927/$M$3*$M$4),"")</f>
        <v/>
      </c>
      <c r="Y1927" s="75" t="str">
        <f t="shared" si="113"/>
        <v/>
      </c>
    </row>
    <row r="1928" spans="6:25">
      <c r="F1928">
        <f t="shared" si="114"/>
        <v>1926</v>
      </c>
      <c r="G1928" s="50" t="str">
        <f>IF(FT!A1928&lt;&gt;"",FT!A1928*10,"")</f>
        <v/>
      </c>
      <c r="H1928" s="50" t="str">
        <f>IF(FT!B1928&lt;&gt;"",FT!B1928*100,"")</f>
        <v/>
      </c>
      <c r="I1928" s="50" t="str">
        <f t="shared" si="112"/>
        <v/>
      </c>
      <c r="J1928" t="str">
        <f>IF(FT!B1928&lt;&gt;"",FT!E1928,"")</f>
        <v/>
      </c>
      <c r="K1928" t="str">
        <f>IF(FT!B1928&lt;&gt;"",IF(FT!C1928&lt;&gt;"",FT!C1928,F1928/$M$3*$M$4),"")</f>
        <v/>
      </c>
      <c r="Y1928" s="75" t="str">
        <f t="shared" si="113"/>
        <v/>
      </c>
    </row>
    <row r="1929" spans="6:25">
      <c r="F1929">
        <f t="shared" si="114"/>
        <v>1927</v>
      </c>
      <c r="G1929" s="50" t="str">
        <f>IF(FT!A1929&lt;&gt;"",FT!A1929*10,"")</f>
        <v/>
      </c>
      <c r="H1929" s="50" t="str">
        <f>IF(FT!B1929&lt;&gt;"",FT!B1929*100,"")</f>
        <v/>
      </c>
      <c r="I1929" s="50" t="str">
        <f t="shared" si="112"/>
        <v/>
      </c>
      <c r="J1929" t="str">
        <f>IF(FT!B1929&lt;&gt;"",FT!E1929,"")</f>
        <v/>
      </c>
      <c r="K1929" t="str">
        <f>IF(FT!B1929&lt;&gt;"",IF(FT!C1929&lt;&gt;"",FT!C1929,F1929/$M$3*$M$4),"")</f>
        <v/>
      </c>
      <c r="Y1929" s="75" t="str">
        <f t="shared" si="113"/>
        <v/>
      </c>
    </row>
    <row r="1930" spans="6:25">
      <c r="F1930">
        <f t="shared" si="114"/>
        <v>1928</v>
      </c>
      <c r="G1930" s="50" t="str">
        <f>IF(FT!A1930&lt;&gt;"",FT!A1930*10,"")</f>
        <v/>
      </c>
      <c r="H1930" s="50" t="str">
        <f>IF(FT!B1930&lt;&gt;"",FT!B1930*100,"")</f>
        <v/>
      </c>
      <c r="I1930" s="50" t="str">
        <f t="shared" si="112"/>
        <v/>
      </c>
      <c r="J1930" t="str">
        <f>IF(FT!B1930&lt;&gt;"",FT!E1930,"")</f>
        <v/>
      </c>
      <c r="K1930" t="str">
        <f>IF(FT!B1930&lt;&gt;"",IF(FT!C1930&lt;&gt;"",FT!C1930,F1930/$M$3*$M$4),"")</f>
        <v/>
      </c>
      <c r="Y1930" s="75" t="str">
        <f t="shared" si="113"/>
        <v/>
      </c>
    </row>
    <row r="1931" spans="6:25">
      <c r="F1931">
        <f t="shared" si="114"/>
        <v>1929</v>
      </c>
      <c r="G1931" s="50" t="str">
        <f>IF(FT!A1931&lt;&gt;"",FT!A1931*10,"")</f>
        <v/>
      </c>
      <c r="H1931" s="50" t="str">
        <f>IF(FT!B1931&lt;&gt;"",FT!B1931*100,"")</f>
        <v/>
      </c>
      <c r="I1931" s="50" t="str">
        <f t="shared" si="112"/>
        <v/>
      </c>
      <c r="J1931" t="str">
        <f>IF(FT!B1931&lt;&gt;"",FT!E1931,"")</f>
        <v/>
      </c>
      <c r="K1931" t="str">
        <f>IF(FT!B1931&lt;&gt;"",IF(FT!C1931&lt;&gt;"",FT!C1931,F1931/$M$3*$M$4),"")</f>
        <v/>
      </c>
      <c r="Y1931" s="75" t="str">
        <f t="shared" si="113"/>
        <v/>
      </c>
    </row>
    <row r="1932" spans="6:25">
      <c r="F1932">
        <f t="shared" si="114"/>
        <v>1930</v>
      </c>
      <c r="G1932" s="50" t="str">
        <f>IF(FT!A1932&lt;&gt;"",FT!A1932*10,"")</f>
        <v/>
      </c>
      <c r="H1932" s="50" t="str">
        <f>IF(FT!B1932&lt;&gt;"",FT!B1932*100,"")</f>
        <v/>
      </c>
      <c r="I1932" s="50" t="str">
        <f t="shared" si="112"/>
        <v/>
      </c>
      <c r="J1932" t="str">
        <f>IF(FT!B1932&lt;&gt;"",FT!E1932,"")</f>
        <v/>
      </c>
      <c r="K1932" t="str">
        <f>IF(FT!B1932&lt;&gt;"",IF(FT!C1932&lt;&gt;"",FT!C1932,F1932/$M$3*$M$4),"")</f>
        <v/>
      </c>
      <c r="Y1932" s="75" t="str">
        <f t="shared" si="113"/>
        <v/>
      </c>
    </row>
    <row r="1933" spans="6:25">
      <c r="F1933">
        <f t="shared" si="114"/>
        <v>1931</v>
      </c>
      <c r="G1933" s="50" t="str">
        <f>IF(FT!A1933&lt;&gt;"",FT!A1933*10,"")</f>
        <v/>
      </c>
      <c r="H1933" s="50" t="str">
        <f>IF(FT!B1933&lt;&gt;"",FT!B1933*100,"")</f>
        <v/>
      </c>
      <c r="I1933" s="50" t="str">
        <f t="shared" si="112"/>
        <v/>
      </c>
      <c r="J1933" t="str">
        <f>IF(FT!B1933&lt;&gt;"",FT!E1933,"")</f>
        <v/>
      </c>
      <c r="K1933" t="str">
        <f>IF(FT!B1933&lt;&gt;"",IF(FT!C1933&lt;&gt;"",FT!C1933,F1933/$M$3*$M$4),"")</f>
        <v/>
      </c>
      <c r="Y1933" s="75" t="str">
        <f t="shared" si="113"/>
        <v/>
      </c>
    </row>
    <row r="1934" spans="6:25">
      <c r="F1934">
        <f t="shared" si="114"/>
        <v>1932</v>
      </c>
      <c r="G1934" s="50" t="str">
        <f>IF(FT!A1934&lt;&gt;"",FT!A1934*10,"")</f>
        <v/>
      </c>
      <c r="H1934" s="50" t="str">
        <f>IF(FT!B1934&lt;&gt;"",FT!B1934*100,"")</f>
        <v/>
      </c>
      <c r="I1934" s="50" t="str">
        <f t="shared" si="112"/>
        <v/>
      </c>
      <c r="J1934" t="str">
        <f>IF(FT!B1934&lt;&gt;"",FT!E1934,"")</f>
        <v/>
      </c>
      <c r="K1934" t="str">
        <f>IF(FT!B1934&lt;&gt;"",IF(FT!C1934&lt;&gt;"",FT!C1934,F1934/$M$3*$M$4),"")</f>
        <v/>
      </c>
      <c r="Y1934" s="75" t="str">
        <f t="shared" si="113"/>
        <v/>
      </c>
    </row>
    <row r="1935" spans="6:25">
      <c r="F1935">
        <f t="shared" si="114"/>
        <v>1933</v>
      </c>
      <c r="G1935" s="50" t="str">
        <f>IF(FT!A1935&lt;&gt;"",FT!A1935*10,"")</f>
        <v/>
      </c>
      <c r="H1935" s="50" t="str">
        <f>IF(FT!B1935&lt;&gt;"",FT!B1935*100,"")</f>
        <v/>
      </c>
      <c r="I1935" s="50" t="str">
        <f t="shared" si="112"/>
        <v/>
      </c>
      <c r="J1935" t="str">
        <f>IF(FT!B1935&lt;&gt;"",FT!E1935,"")</f>
        <v/>
      </c>
      <c r="K1935" t="str">
        <f>IF(FT!B1935&lt;&gt;"",IF(FT!C1935&lt;&gt;"",FT!C1935,F1935/$M$3*$M$4),"")</f>
        <v/>
      </c>
      <c r="Y1935" s="75" t="str">
        <f t="shared" si="113"/>
        <v/>
      </c>
    </row>
    <row r="1936" spans="6:25">
      <c r="F1936">
        <f t="shared" si="114"/>
        <v>1934</v>
      </c>
      <c r="G1936" s="50" t="str">
        <f>IF(FT!A1936&lt;&gt;"",FT!A1936*10,"")</f>
        <v/>
      </c>
      <c r="H1936" s="50" t="str">
        <f>IF(FT!B1936&lt;&gt;"",FT!B1936*100,"")</f>
        <v/>
      </c>
      <c r="I1936" s="50" t="str">
        <f t="shared" si="112"/>
        <v/>
      </c>
      <c r="J1936" t="str">
        <f>IF(FT!B1936&lt;&gt;"",FT!E1936,"")</f>
        <v/>
      </c>
      <c r="K1936" t="str">
        <f>IF(FT!B1936&lt;&gt;"",IF(FT!C1936&lt;&gt;"",FT!C1936,F1936/$M$3*$M$4),"")</f>
        <v/>
      </c>
      <c r="Y1936" s="75" t="str">
        <f t="shared" si="113"/>
        <v/>
      </c>
    </row>
    <row r="1937" spans="6:25">
      <c r="F1937">
        <f t="shared" si="114"/>
        <v>1935</v>
      </c>
      <c r="G1937" s="50" t="str">
        <f>IF(FT!A1937&lt;&gt;"",FT!A1937*10,"")</f>
        <v/>
      </c>
      <c r="H1937" s="50" t="str">
        <f>IF(FT!B1937&lt;&gt;"",FT!B1937*100,"")</f>
        <v/>
      </c>
      <c r="I1937" s="50" t="str">
        <f t="shared" si="112"/>
        <v/>
      </c>
      <c r="J1937" t="str">
        <f>IF(FT!B1937&lt;&gt;"",FT!E1937,"")</f>
        <v/>
      </c>
      <c r="K1937" t="str">
        <f>IF(FT!B1937&lt;&gt;"",IF(FT!C1937&lt;&gt;"",FT!C1937,F1937/$M$3*$M$4),"")</f>
        <v/>
      </c>
      <c r="Y1937" s="75" t="str">
        <f t="shared" si="113"/>
        <v/>
      </c>
    </row>
    <row r="1938" spans="6:25">
      <c r="F1938">
        <f t="shared" si="114"/>
        <v>1936</v>
      </c>
      <c r="G1938" s="50" t="str">
        <f>IF(FT!A1938&lt;&gt;"",FT!A1938*10,"")</f>
        <v/>
      </c>
      <c r="H1938" s="50" t="str">
        <f>IF(FT!B1938&lt;&gt;"",FT!B1938*100,"")</f>
        <v/>
      </c>
      <c r="I1938" s="50" t="str">
        <f t="shared" si="112"/>
        <v/>
      </c>
      <c r="J1938" t="str">
        <f>IF(FT!B1938&lt;&gt;"",FT!E1938,"")</f>
        <v/>
      </c>
      <c r="K1938" t="str">
        <f>IF(FT!B1938&lt;&gt;"",IF(FT!C1938&lt;&gt;"",FT!C1938,F1938/$M$3*$M$4),"")</f>
        <v/>
      </c>
      <c r="Y1938" s="75" t="str">
        <f t="shared" si="113"/>
        <v/>
      </c>
    </row>
    <row r="1939" spans="6:25">
      <c r="F1939">
        <f t="shared" si="114"/>
        <v>1937</v>
      </c>
      <c r="G1939" s="50" t="str">
        <f>IF(FT!A1939&lt;&gt;"",FT!A1939*10,"")</f>
        <v/>
      </c>
      <c r="H1939" s="50" t="str">
        <f>IF(FT!B1939&lt;&gt;"",FT!B1939*100,"")</f>
        <v/>
      </c>
      <c r="I1939" s="50" t="str">
        <f t="shared" si="112"/>
        <v/>
      </c>
      <c r="J1939" t="str">
        <f>IF(FT!B1939&lt;&gt;"",FT!E1939,"")</f>
        <v/>
      </c>
      <c r="K1939" t="str">
        <f>IF(FT!B1939&lt;&gt;"",IF(FT!C1939&lt;&gt;"",FT!C1939,F1939/$M$3*$M$4),"")</f>
        <v/>
      </c>
      <c r="Y1939" s="75" t="str">
        <f t="shared" si="113"/>
        <v/>
      </c>
    </row>
    <row r="1940" spans="6:25">
      <c r="F1940">
        <f t="shared" si="114"/>
        <v>1938</v>
      </c>
      <c r="G1940" s="50" t="str">
        <f>IF(FT!A1940&lt;&gt;"",FT!A1940*10,"")</f>
        <v/>
      </c>
      <c r="H1940" s="50" t="str">
        <f>IF(FT!B1940&lt;&gt;"",FT!B1940*100,"")</f>
        <v/>
      </c>
      <c r="I1940" s="50" t="str">
        <f t="shared" si="112"/>
        <v/>
      </c>
      <c r="J1940" t="str">
        <f>IF(FT!B1940&lt;&gt;"",FT!E1940,"")</f>
        <v/>
      </c>
      <c r="K1940" t="str">
        <f>IF(FT!B1940&lt;&gt;"",IF(FT!C1940&lt;&gt;"",FT!C1940,F1940/$M$3*$M$4),"")</f>
        <v/>
      </c>
      <c r="Y1940" s="75" t="str">
        <f t="shared" si="113"/>
        <v/>
      </c>
    </row>
    <row r="1941" spans="6:25">
      <c r="F1941">
        <f t="shared" si="114"/>
        <v>1939</v>
      </c>
      <c r="G1941" s="50" t="str">
        <f>IF(FT!A1941&lt;&gt;"",FT!A1941*10,"")</f>
        <v/>
      </c>
      <c r="H1941" s="50" t="str">
        <f>IF(FT!B1941&lt;&gt;"",FT!B1941*100,"")</f>
        <v/>
      </c>
      <c r="I1941" s="50" t="str">
        <f t="shared" si="112"/>
        <v/>
      </c>
      <c r="J1941" t="str">
        <f>IF(FT!B1941&lt;&gt;"",FT!E1941,"")</f>
        <v/>
      </c>
      <c r="K1941" t="str">
        <f>IF(FT!B1941&lt;&gt;"",IF(FT!C1941&lt;&gt;"",FT!C1941,F1941/$M$3*$M$4),"")</f>
        <v/>
      </c>
      <c r="Y1941" s="75" t="str">
        <f t="shared" si="113"/>
        <v/>
      </c>
    </row>
    <row r="1942" spans="6:25">
      <c r="F1942">
        <f t="shared" si="114"/>
        <v>1940</v>
      </c>
      <c r="G1942" s="50" t="str">
        <f>IF(FT!A1942&lt;&gt;"",FT!A1942*10,"")</f>
        <v/>
      </c>
      <c r="H1942" s="50" t="str">
        <f>IF(FT!B1942&lt;&gt;"",FT!B1942*100,"")</f>
        <v/>
      </c>
      <c r="I1942" s="50" t="str">
        <f t="shared" si="112"/>
        <v/>
      </c>
      <c r="J1942" t="str">
        <f>IF(FT!B1942&lt;&gt;"",FT!E1942,"")</f>
        <v/>
      </c>
      <c r="K1942" t="str">
        <f>IF(FT!B1942&lt;&gt;"",IF(FT!C1942&lt;&gt;"",FT!C1942,F1942/$M$3*$M$4),"")</f>
        <v/>
      </c>
      <c r="Y1942" s="75" t="str">
        <f t="shared" si="113"/>
        <v/>
      </c>
    </row>
    <row r="1943" spans="6:25">
      <c r="F1943">
        <f t="shared" si="114"/>
        <v>1941</v>
      </c>
      <c r="G1943" s="50" t="str">
        <f>IF(FT!A1943&lt;&gt;"",FT!A1943*10,"")</f>
        <v/>
      </c>
      <c r="H1943" s="50" t="str">
        <f>IF(FT!B1943&lt;&gt;"",FT!B1943*100,"")</f>
        <v/>
      </c>
      <c r="I1943" s="50" t="str">
        <f t="shared" si="112"/>
        <v/>
      </c>
      <c r="J1943" t="str">
        <f>IF(FT!B1943&lt;&gt;"",FT!E1943,"")</f>
        <v/>
      </c>
      <c r="K1943" t="str">
        <f>IF(FT!B1943&lt;&gt;"",IF(FT!C1943&lt;&gt;"",FT!C1943,F1943/$M$3*$M$4),"")</f>
        <v/>
      </c>
      <c r="Y1943" s="75" t="str">
        <f t="shared" si="113"/>
        <v/>
      </c>
    </row>
    <row r="1944" spans="6:25">
      <c r="F1944">
        <f t="shared" si="114"/>
        <v>1942</v>
      </c>
      <c r="G1944" s="50" t="str">
        <f>IF(FT!A1944&lt;&gt;"",FT!A1944*10,"")</f>
        <v/>
      </c>
      <c r="H1944" s="50" t="str">
        <f>IF(FT!B1944&lt;&gt;"",FT!B1944*100,"")</f>
        <v/>
      </c>
      <c r="I1944" s="50" t="str">
        <f t="shared" si="112"/>
        <v/>
      </c>
      <c r="J1944" t="str">
        <f>IF(FT!B1944&lt;&gt;"",FT!E1944,"")</f>
        <v/>
      </c>
      <c r="K1944" t="str">
        <f>IF(FT!B1944&lt;&gt;"",IF(FT!C1944&lt;&gt;"",FT!C1944,F1944/$M$3*$M$4),"")</f>
        <v/>
      </c>
      <c r="Y1944" s="75" t="str">
        <f t="shared" si="113"/>
        <v/>
      </c>
    </row>
    <row r="1945" spans="6:25">
      <c r="F1945">
        <f t="shared" si="114"/>
        <v>1943</v>
      </c>
      <c r="G1945" s="50" t="str">
        <f>IF(FT!A1945&lt;&gt;"",FT!A1945*10,"")</f>
        <v/>
      </c>
      <c r="H1945" s="50" t="str">
        <f>IF(FT!B1945&lt;&gt;"",FT!B1945*100,"")</f>
        <v/>
      </c>
      <c r="I1945" s="50" t="str">
        <f t="shared" si="112"/>
        <v/>
      </c>
      <c r="J1945" t="str">
        <f>IF(FT!B1945&lt;&gt;"",FT!E1945,"")</f>
        <v/>
      </c>
      <c r="K1945" t="str">
        <f>IF(FT!B1945&lt;&gt;"",IF(FT!C1945&lt;&gt;"",FT!C1945,F1945/$M$3*$M$4),"")</f>
        <v/>
      </c>
      <c r="Y1945" s="75" t="str">
        <f t="shared" si="113"/>
        <v/>
      </c>
    </row>
    <row r="1946" spans="6:25">
      <c r="F1946">
        <f t="shared" si="114"/>
        <v>1944</v>
      </c>
      <c r="G1946" s="50" t="str">
        <f>IF(FT!A1946&lt;&gt;"",FT!A1946*10,"")</f>
        <v/>
      </c>
      <c r="H1946" s="50" t="str">
        <f>IF(FT!B1946&lt;&gt;"",FT!B1946*100,"")</f>
        <v/>
      </c>
      <c r="I1946" s="50" t="str">
        <f t="shared" si="112"/>
        <v/>
      </c>
      <c r="J1946" t="str">
        <f>IF(FT!B1946&lt;&gt;"",FT!E1946,"")</f>
        <v/>
      </c>
      <c r="K1946" t="str">
        <f>IF(FT!B1946&lt;&gt;"",IF(FT!C1946&lt;&gt;"",FT!C1946,F1946/$M$3*$M$4),"")</f>
        <v/>
      </c>
      <c r="Y1946" s="75" t="str">
        <f t="shared" si="113"/>
        <v/>
      </c>
    </row>
    <row r="1947" spans="6:25">
      <c r="F1947">
        <f t="shared" si="114"/>
        <v>1945</v>
      </c>
      <c r="G1947" s="50" t="str">
        <f>IF(FT!A1947&lt;&gt;"",FT!A1947*10,"")</f>
        <v/>
      </c>
      <c r="H1947" s="50" t="str">
        <f>IF(FT!B1947&lt;&gt;"",FT!B1947*100,"")</f>
        <v/>
      </c>
      <c r="I1947" s="50" t="str">
        <f t="shared" si="112"/>
        <v/>
      </c>
      <c r="J1947" t="str">
        <f>IF(FT!B1947&lt;&gt;"",FT!E1947,"")</f>
        <v/>
      </c>
      <c r="K1947" t="str">
        <f>IF(FT!B1947&lt;&gt;"",IF(FT!C1947&lt;&gt;"",FT!C1947,F1947/$M$3*$M$4),"")</f>
        <v/>
      </c>
      <c r="Y1947" s="75" t="str">
        <f t="shared" si="113"/>
        <v/>
      </c>
    </row>
    <row r="1948" spans="6:25">
      <c r="F1948">
        <f t="shared" si="114"/>
        <v>1946</v>
      </c>
      <c r="G1948" s="50" t="str">
        <f>IF(FT!A1948&lt;&gt;"",FT!A1948*10,"")</f>
        <v/>
      </c>
      <c r="H1948" s="50" t="str">
        <f>IF(FT!B1948&lt;&gt;"",FT!B1948*100,"")</f>
        <v/>
      </c>
      <c r="I1948" s="50" t="str">
        <f t="shared" si="112"/>
        <v/>
      </c>
      <c r="J1948" t="str">
        <f>IF(FT!B1948&lt;&gt;"",FT!E1948,"")</f>
        <v/>
      </c>
      <c r="K1948" t="str">
        <f>IF(FT!B1948&lt;&gt;"",IF(FT!C1948&lt;&gt;"",FT!C1948,F1948/$M$3*$M$4),"")</f>
        <v/>
      </c>
      <c r="Y1948" s="75" t="str">
        <f t="shared" si="113"/>
        <v/>
      </c>
    </row>
    <row r="1949" spans="6:25">
      <c r="F1949">
        <f t="shared" si="114"/>
        <v>1947</v>
      </c>
      <c r="G1949" s="50" t="str">
        <f>IF(FT!A1949&lt;&gt;"",FT!A1949*10,"")</f>
        <v/>
      </c>
      <c r="H1949" s="50" t="str">
        <f>IF(FT!B1949&lt;&gt;"",FT!B1949*100,"")</f>
        <v/>
      </c>
      <c r="I1949" s="50" t="str">
        <f t="shared" si="112"/>
        <v/>
      </c>
      <c r="J1949" t="str">
        <f>IF(FT!B1949&lt;&gt;"",FT!E1949,"")</f>
        <v/>
      </c>
      <c r="K1949" t="str">
        <f>IF(FT!B1949&lt;&gt;"",IF(FT!C1949&lt;&gt;"",FT!C1949,F1949/$M$3*$M$4),"")</f>
        <v/>
      </c>
      <c r="Y1949" s="75" t="str">
        <f t="shared" si="113"/>
        <v/>
      </c>
    </row>
    <row r="1950" spans="6:25">
      <c r="F1950">
        <f t="shared" si="114"/>
        <v>1948</v>
      </c>
      <c r="G1950" s="50" t="str">
        <f>IF(FT!A1950&lt;&gt;"",FT!A1950*10,"")</f>
        <v/>
      </c>
      <c r="H1950" s="50" t="str">
        <f>IF(FT!B1950&lt;&gt;"",FT!B1950*100,"")</f>
        <v/>
      </c>
      <c r="I1950" s="50" t="str">
        <f t="shared" si="112"/>
        <v/>
      </c>
      <c r="J1950" t="str">
        <f>IF(FT!B1950&lt;&gt;"",FT!E1950,"")</f>
        <v/>
      </c>
      <c r="K1950" t="str">
        <f>IF(FT!B1950&lt;&gt;"",IF(FT!C1950&lt;&gt;"",FT!C1950,F1950/$M$3*$M$4),"")</f>
        <v/>
      </c>
      <c r="Y1950" s="75" t="str">
        <f t="shared" si="113"/>
        <v/>
      </c>
    </row>
    <row r="1951" spans="6:25">
      <c r="F1951">
        <f t="shared" si="114"/>
        <v>1949</v>
      </c>
      <c r="G1951" s="50" t="str">
        <f>IF(FT!A1951&lt;&gt;"",FT!A1951*10,"")</f>
        <v/>
      </c>
      <c r="H1951" s="50" t="str">
        <f>IF(FT!B1951&lt;&gt;"",FT!B1951*100,"")</f>
        <v/>
      </c>
      <c r="I1951" s="50" t="str">
        <f t="shared" si="112"/>
        <v/>
      </c>
      <c r="J1951" t="str">
        <f>IF(FT!B1951&lt;&gt;"",FT!E1951,"")</f>
        <v/>
      </c>
      <c r="K1951" t="str">
        <f>IF(FT!B1951&lt;&gt;"",IF(FT!C1951&lt;&gt;"",FT!C1951,F1951/$M$3*$M$4),"")</f>
        <v/>
      </c>
      <c r="Y1951" s="75" t="str">
        <f t="shared" si="113"/>
        <v/>
      </c>
    </row>
    <row r="1952" spans="6:25">
      <c r="F1952">
        <f t="shared" si="114"/>
        <v>1950</v>
      </c>
      <c r="G1952" s="50" t="str">
        <f>IF(FT!A1952&lt;&gt;"",FT!A1952*10,"")</f>
        <v/>
      </c>
      <c r="H1952" s="50" t="str">
        <f>IF(FT!B1952&lt;&gt;"",FT!B1952*100,"")</f>
        <v/>
      </c>
      <c r="I1952" s="50" t="str">
        <f t="shared" si="112"/>
        <v/>
      </c>
      <c r="J1952" t="str">
        <f>IF(FT!B1952&lt;&gt;"",FT!E1952,"")</f>
        <v/>
      </c>
      <c r="K1952" t="str">
        <f>IF(FT!B1952&lt;&gt;"",IF(FT!C1952&lt;&gt;"",FT!C1952,F1952/$M$3*$M$4),"")</f>
        <v/>
      </c>
      <c r="Y1952" s="75" t="str">
        <f t="shared" si="113"/>
        <v/>
      </c>
    </row>
    <row r="1953" spans="6:25">
      <c r="F1953">
        <f t="shared" si="114"/>
        <v>1951</v>
      </c>
      <c r="G1953" s="50" t="str">
        <f>IF(FT!A1953&lt;&gt;"",FT!A1953*10,"")</f>
        <v/>
      </c>
      <c r="H1953" s="50" t="str">
        <f>IF(FT!B1953&lt;&gt;"",FT!B1953*100,"")</f>
        <v/>
      </c>
      <c r="I1953" s="50" t="str">
        <f t="shared" si="112"/>
        <v/>
      </c>
      <c r="J1953" t="str">
        <f>IF(FT!B1953&lt;&gt;"",FT!E1953,"")</f>
        <v/>
      </c>
      <c r="K1953" t="str">
        <f>IF(FT!B1953&lt;&gt;"",IF(FT!C1953&lt;&gt;"",FT!C1953,F1953/$M$3*$M$4),"")</f>
        <v/>
      </c>
      <c r="Y1953" s="75" t="str">
        <f t="shared" si="113"/>
        <v/>
      </c>
    </row>
    <row r="1954" spans="6:25">
      <c r="F1954">
        <f t="shared" si="114"/>
        <v>1952</v>
      </c>
      <c r="G1954" s="50" t="str">
        <f>IF(FT!A1954&lt;&gt;"",FT!A1954*10,"")</f>
        <v/>
      </c>
      <c r="H1954" s="50" t="str">
        <f>IF(FT!B1954&lt;&gt;"",FT!B1954*100,"")</f>
        <v/>
      </c>
      <c r="I1954" s="50" t="str">
        <f t="shared" si="112"/>
        <v/>
      </c>
      <c r="J1954" t="str">
        <f>IF(FT!B1954&lt;&gt;"",FT!E1954,"")</f>
        <v/>
      </c>
      <c r="K1954" t="str">
        <f>IF(FT!B1954&lt;&gt;"",IF(FT!C1954&lt;&gt;"",FT!C1954,F1954/$M$3*$M$4),"")</f>
        <v/>
      </c>
      <c r="Y1954" s="75" t="str">
        <f t="shared" si="113"/>
        <v/>
      </c>
    </row>
    <row r="1955" spans="6:25">
      <c r="F1955">
        <f t="shared" si="114"/>
        <v>1953</v>
      </c>
      <c r="G1955" s="50" t="str">
        <f>IF(FT!A1955&lt;&gt;"",FT!A1955*10,"")</f>
        <v/>
      </c>
      <c r="H1955" s="50" t="str">
        <f>IF(FT!B1955&lt;&gt;"",FT!B1955*100,"")</f>
        <v/>
      </c>
      <c r="I1955" s="50" t="str">
        <f t="shared" si="112"/>
        <v/>
      </c>
      <c r="J1955" t="str">
        <f>IF(FT!B1955&lt;&gt;"",FT!E1955,"")</f>
        <v/>
      </c>
      <c r="K1955" t="str">
        <f>IF(FT!B1955&lt;&gt;"",IF(FT!C1955&lt;&gt;"",FT!C1955,F1955/$M$3*$M$4),"")</f>
        <v/>
      </c>
      <c r="Y1955" s="75" t="str">
        <f t="shared" si="113"/>
        <v/>
      </c>
    </row>
    <row r="1956" spans="6:25">
      <c r="F1956">
        <f t="shared" si="114"/>
        <v>1954</v>
      </c>
      <c r="G1956" s="50" t="str">
        <f>IF(FT!A1956&lt;&gt;"",FT!A1956*10,"")</f>
        <v/>
      </c>
      <c r="H1956" s="50" t="str">
        <f>IF(FT!B1956&lt;&gt;"",FT!B1956*100,"")</f>
        <v/>
      </c>
      <c r="I1956" s="50" t="str">
        <f t="shared" si="112"/>
        <v/>
      </c>
      <c r="J1956" t="str">
        <f>IF(FT!B1956&lt;&gt;"",FT!E1956,"")</f>
        <v/>
      </c>
      <c r="K1956" t="str">
        <f>IF(FT!B1956&lt;&gt;"",IF(FT!C1956&lt;&gt;"",FT!C1956,F1956/$M$3*$M$4),"")</f>
        <v/>
      </c>
      <c r="Y1956" s="75" t="str">
        <f t="shared" si="113"/>
        <v/>
      </c>
    </row>
    <row r="1957" spans="6:25">
      <c r="F1957">
        <f t="shared" si="114"/>
        <v>1955</v>
      </c>
      <c r="G1957" s="50" t="str">
        <f>IF(FT!A1957&lt;&gt;"",FT!A1957*10,"")</f>
        <v/>
      </c>
      <c r="H1957" s="50" t="str">
        <f>IF(FT!B1957&lt;&gt;"",FT!B1957*100,"")</f>
        <v/>
      </c>
      <c r="I1957" s="50" t="str">
        <f t="shared" si="112"/>
        <v/>
      </c>
      <c r="J1957" t="str">
        <f>IF(FT!B1957&lt;&gt;"",FT!E1957,"")</f>
        <v/>
      </c>
      <c r="K1957" t="str">
        <f>IF(FT!B1957&lt;&gt;"",IF(FT!C1957&lt;&gt;"",FT!C1957,F1957/$M$3*$M$4),"")</f>
        <v/>
      </c>
      <c r="Y1957" s="75" t="str">
        <f t="shared" si="113"/>
        <v/>
      </c>
    </row>
    <row r="1958" spans="6:25">
      <c r="F1958">
        <f t="shared" si="114"/>
        <v>1956</v>
      </c>
      <c r="G1958" s="50" t="str">
        <f>IF(FT!A1958&lt;&gt;"",FT!A1958*10,"")</f>
        <v/>
      </c>
      <c r="H1958" s="50" t="str">
        <f>IF(FT!B1958&lt;&gt;"",FT!B1958*100,"")</f>
        <v/>
      </c>
      <c r="I1958" s="50" t="str">
        <f t="shared" si="112"/>
        <v/>
      </c>
      <c r="J1958" t="str">
        <f>IF(FT!B1958&lt;&gt;"",FT!E1958,"")</f>
        <v/>
      </c>
      <c r="K1958" t="str">
        <f>IF(FT!B1958&lt;&gt;"",IF(FT!C1958&lt;&gt;"",FT!C1958,F1958/$M$3*$M$4),"")</f>
        <v/>
      </c>
      <c r="Y1958" s="75" t="str">
        <f t="shared" si="113"/>
        <v/>
      </c>
    </row>
    <row r="1959" spans="6:25">
      <c r="F1959">
        <f t="shared" si="114"/>
        <v>1957</v>
      </c>
      <c r="G1959" s="50" t="str">
        <f>IF(FT!A1959&lt;&gt;"",FT!A1959*10,"")</f>
        <v/>
      </c>
      <c r="H1959" s="50" t="str">
        <f>IF(FT!B1959&lt;&gt;"",FT!B1959*100,"")</f>
        <v/>
      </c>
      <c r="I1959" s="50" t="str">
        <f t="shared" si="112"/>
        <v/>
      </c>
      <c r="J1959" t="str">
        <f>IF(FT!B1959&lt;&gt;"",FT!E1959,"")</f>
        <v/>
      </c>
      <c r="K1959" t="str">
        <f>IF(FT!B1959&lt;&gt;"",IF(FT!C1959&lt;&gt;"",FT!C1959,F1959/$M$3*$M$4),"")</f>
        <v/>
      </c>
      <c r="Y1959" s="75" t="str">
        <f t="shared" si="113"/>
        <v/>
      </c>
    </row>
    <row r="1960" spans="6:25">
      <c r="F1960">
        <f t="shared" si="114"/>
        <v>1958</v>
      </c>
      <c r="G1960" s="50" t="str">
        <f>IF(FT!A1960&lt;&gt;"",FT!A1960*10,"")</f>
        <v/>
      </c>
      <c r="H1960" s="50" t="str">
        <f>IF(FT!B1960&lt;&gt;"",FT!B1960*100,"")</f>
        <v/>
      </c>
      <c r="I1960" s="50" t="str">
        <f t="shared" si="112"/>
        <v/>
      </c>
      <c r="J1960" t="str">
        <f>IF(FT!B1960&lt;&gt;"",FT!E1960,"")</f>
        <v/>
      </c>
      <c r="K1960" t="str">
        <f>IF(FT!B1960&lt;&gt;"",IF(FT!C1960&lt;&gt;"",FT!C1960,F1960/$M$3*$M$4),"")</f>
        <v/>
      </c>
      <c r="Y1960" s="75" t="str">
        <f t="shared" si="113"/>
        <v/>
      </c>
    </row>
    <row r="1961" spans="6:25">
      <c r="F1961">
        <f t="shared" si="114"/>
        <v>1959</v>
      </c>
      <c r="G1961" s="50" t="str">
        <f>IF(FT!A1961&lt;&gt;"",FT!A1961*10,"")</f>
        <v/>
      </c>
      <c r="H1961" s="50" t="str">
        <f>IF(FT!B1961&lt;&gt;"",FT!B1961*100,"")</f>
        <v/>
      </c>
      <c r="I1961" s="50" t="str">
        <f t="shared" si="112"/>
        <v/>
      </c>
      <c r="J1961" t="str">
        <f>IF(FT!B1961&lt;&gt;"",FT!E1961,"")</f>
        <v/>
      </c>
      <c r="K1961" t="str">
        <f>IF(FT!B1961&lt;&gt;"",IF(FT!C1961&lt;&gt;"",FT!C1961,F1961/$M$3*$M$4),"")</f>
        <v/>
      </c>
      <c r="Y1961" s="75" t="str">
        <f t="shared" si="113"/>
        <v/>
      </c>
    </row>
    <row r="1962" spans="6:25">
      <c r="F1962">
        <f t="shared" si="114"/>
        <v>1960</v>
      </c>
      <c r="G1962" s="50" t="str">
        <f>IF(FT!A1962&lt;&gt;"",FT!A1962*10,"")</f>
        <v/>
      </c>
      <c r="H1962" s="50" t="str">
        <f>IF(FT!B1962&lt;&gt;"",FT!B1962*100,"")</f>
        <v/>
      </c>
      <c r="I1962" s="50" t="str">
        <f t="shared" si="112"/>
        <v/>
      </c>
      <c r="J1962" t="str">
        <f>IF(FT!B1962&lt;&gt;"",FT!E1962,"")</f>
        <v/>
      </c>
      <c r="K1962" t="str">
        <f>IF(FT!B1962&lt;&gt;"",IF(FT!C1962&lt;&gt;"",FT!C1962,F1962/$M$3*$M$4),"")</f>
        <v/>
      </c>
      <c r="Y1962" s="75" t="str">
        <f t="shared" si="113"/>
        <v/>
      </c>
    </row>
    <row r="1963" spans="6:25">
      <c r="F1963">
        <f t="shared" si="114"/>
        <v>1961</v>
      </c>
      <c r="G1963" s="50" t="str">
        <f>IF(FT!A1963&lt;&gt;"",FT!A1963*10,"")</f>
        <v/>
      </c>
      <c r="H1963" s="50" t="str">
        <f>IF(FT!B1963&lt;&gt;"",FT!B1963*100,"")</f>
        <v/>
      </c>
      <c r="I1963" s="50" t="str">
        <f t="shared" si="112"/>
        <v/>
      </c>
      <c r="J1963" t="str">
        <f>IF(FT!B1963&lt;&gt;"",FT!E1963,"")</f>
        <v/>
      </c>
      <c r="K1963" t="str">
        <f>IF(FT!B1963&lt;&gt;"",IF(FT!C1963&lt;&gt;"",FT!C1963,F1963/$M$3*$M$4),"")</f>
        <v/>
      </c>
      <c r="Y1963" s="75" t="str">
        <f t="shared" si="113"/>
        <v/>
      </c>
    </row>
    <row r="1964" spans="6:25">
      <c r="F1964">
        <f t="shared" si="114"/>
        <v>1962</v>
      </c>
      <c r="G1964" s="50" t="str">
        <f>IF(FT!A1964&lt;&gt;"",FT!A1964*10,"")</f>
        <v/>
      </c>
      <c r="H1964" s="50" t="str">
        <f>IF(FT!B1964&lt;&gt;"",FT!B1964*100,"")</f>
        <v/>
      </c>
      <c r="I1964" s="50" t="str">
        <f t="shared" si="112"/>
        <v/>
      </c>
      <c r="J1964" t="str">
        <f>IF(FT!B1964&lt;&gt;"",FT!E1964,"")</f>
        <v/>
      </c>
      <c r="K1964" t="str">
        <f>IF(FT!B1964&lt;&gt;"",IF(FT!C1964&lt;&gt;"",FT!C1964,F1964/$M$3*$M$4),"")</f>
        <v/>
      </c>
      <c r="Y1964" s="75" t="str">
        <f t="shared" si="113"/>
        <v/>
      </c>
    </row>
    <row r="1965" spans="6:25">
      <c r="F1965">
        <f t="shared" si="114"/>
        <v>1963</v>
      </c>
      <c r="G1965" s="50" t="str">
        <f>IF(FT!A1965&lt;&gt;"",FT!A1965*10,"")</f>
        <v/>
      </c>
      <c r="H1965" s="50" t="str">
        <f>IF(FT!B1965&lt;&gt;"",FT!B1965*100,"")</f>
        <v/>
      </c>
      <c r="I1965" s="50" t="str">
        <f t="shared" si="112"/>
        <v/>
      </c>
      <c r="J1965" t="str">
        <f>IF(FT!B1965&lt;&gt;"",FT!E1965,"")</f>
        <v/>
      </c>
      <c r="K1965" t="str">
        <f>IF(FT!B1965&lt;&gt;"",IF(FT!C1965&lt;&gt;"",FT!C1965,F1965/$M$3*$M$4),"")</f>
        <v/>
      </c>
      <c r="Y1965" s="75" t="str">
        <f t="shared" si="113"/>
        <v/>
      </c>
    </row>
    <row r="1966" spans="6:25">
      <c r="F1966">
        <f t="shared" si="114"/>
        <v>1964</v>
      </c>
      <c r="G1966" s="50" t="str">
        <f>IF(FT!A1966&lt;&gt;"",FT!A1966*10,"")</f>
        <v/>
      </c>
      <c r="H1966" s="50" t="str">
        <f>IF(FT!B1966&lt;&gt;"",FT!B1966*100,"")</f>
        <v/>
      </c>
      <c r="I1966" s="50" t="str">
        <f t="shared" si="112"/>
        <v/>
      </c>
      <c r="J1966" t="str">
        <f>IF(FT!B1966&lt;&gt;"",FT!E1966,"")</f>
        <v/>
      </c>
      <c r="K1966" t="str">
        <f>IF(FT!B1966&lt;&gt;"",IF(FT!C1966&lt;&gt;"",FT!C1966,F1966/$M$3*$M$4),"")</f>
        <v/>
      </c>
      <c r="Y1966" s="75" t="str">
        <f t="shared" si="113"/>
        <v/>
      </c>
    </row>
    <row r="1967" spans="6:25">
      <c r="F1967">
        <f t="shared" si="114"/>
        <v>1965</v>
      </c>
      <c r="G1967" s="50" t="str">
        <f>IF(FT!A1967&lt;&gt;"",FT!A1967*10,"")</f>
        <v/>
      </c>
      <c r="H1967" s="50" t="str">
        <f>IF(FT!B1967&lt;&gt;"",FT!B1967*100,"")</f>
        <v/>
      </c>
      <c r="I1967" s="50" t="str">
        <f t="shared" si="112"/>
        <v/>
      </c>
      <c r="J1967" t="str">
        <f>IF(FT!B1967&lt;&gt;"",FT!E1967,"")</f>
        <v/>
      </c>
      <c r="K1967" t="str">
        <f>IF(FT!B1967&lt;&gt;"",IF(FT!C1967&lt;&gt;"",FT!C1967,F1967/$M$3*$M$4),"")</f>
        <v/>
      </c>
      <c r="Y1967" s="75" t="str">
        <f t="shared" si="113"/>
        <v/>
      </c>
    </row>
    <row r="1968" spans="6:25">
      <c r="F1968">
        <f t="shared" si="114"/>
        <v>1966</v>
      </c>
      <c r="G1968" s="50" t="str">
        <f>IF(FT!A1968&lt;&gt;"",FT!A1968*10,"")</f>
        <v/>
      </c>
      <c r="H1968" s="50" t="str">
        <f>IF(FT!B1968&lt;&gt;"",FT!B1968*100,"")</f>
        <v/>
      </c>
      <c r="I1968" s="50" t="str">
        <f t="shared" si="112"/>
        <v/>
      </c>
      <c r="J1968" t="str">
        <f>IF(FT!B1968&lt;&gt;"",FT!E1968,"")</f>
        <v/>
      </c>
      <c r="K1968" t="str">
        <f>IF(FT!B1968&lt;&gt;"",IF(FT!C1968&lt;&gt;"",FT!C1968,F1968/$M$3*$M$4),"")</f>
        <v/>
      </c>
      <c r="Y1968" s="75" t="str">
        <f t="shared" si="113"/>
        <v/>
      </c>
    </row>
    <row r="1969" spans="6:25">
      <c r="F1969">
        <f t="shared" si="114"/>
        <v>1967</v>
      </c>
      <c r="G1969" s="50" t="str">
        <f>IF(FT!A1969&lt;&gt;"",FT!A1969*10,"")</f>
        <v/>
      </c>
      <c r="H1969" s="50" t="str">
        <f>IF(FT!B1969&lt;&gt;"",FT!B1969*100,"")</f>
        <v/>
      </c>
      <c r="I1969" s="50" t="str">
        <f t="shared" si="112"/>
        <v/>
      </c>
      <c r="J1969" t="str">
        <f>IF(FT!B1969&lt;&gt;"",FT!E1969,"")</f>
        <v/>
      </c>
      <c r="K1969" t="str">
        <f>IF(FT!B1969&lt;&gt;"",IF(FT!C1969&lt;&gt;"",FT!C1969,F1969/$M$3*$M$4),"")</f>
        <v/>
      </c>
      <c r="Y1969" s="75" t="str">
        <f t="shared" si="113"/>
        <v/>
      </c>
    </row>
    <row r="1970" spans="6:25">
      <c r="F1970">
        <f t="shared" si="114"/>
        <v>1968</v>
      </c>
      <c r="G1970" s="50" t="str">
        <f>IF(FT!A1970&lt;&gt;"",FT!A1970*10,"")</f>
        <v/>
      </c>
      <c r="H1970" s="50" t="str">
        <f>IF(FT!B1970&lt;&gt;"",FT!B1970*100,"")</f>
        <v/>
      </c>
      <c r="I1970" s="50" t="str">
        <f t="shared" si="112"/>
        <v/>
      </c>
      <c r="J1970" t="str">
        <f>IF(FT!B1970&lt;&gt;"",FT!E1970,"")</f>
        <v/>
      </c>
      <c r="K1970" t="str">
        <f>IF(FT!B1970&lt;&gt;"",IF(FT!C1970&lt;&gt;"",FT!C1970,F1970/$M$3*$M$4),"")</f>
        <v/>
      </c>
      <c r="Y1970" s="75" t="str">
        <f t="shared" si="113"/>
        <v/>
      </c>
    </row>
    <row r="1971" spans="6:25">
      <c r="F1971">
        <f t="shared" si="114"/>
        <v>1969</v>
      </c>
      <c r="G1971" s="50" t="str">
        <f>IF(FT!A1971&lt;&gt;"",FT!A1971*10,"")</f>
        <v/>
      </c>
      <c r="H1971" s="50" t="str">
        <f>IF(FT!B1971&lt;&gt;"",FT!B1971*100,"")</f>
        <v/>
      </c>
      <c r="I1971" s="50" t="str">
        <f t="shared" si="112"/>
        <v/>
      </c>
      <c r="J1971" t="str">
        <f>IF(FT!B1971&lt;&gt;"",FT!E1971,"")</f>
        <v/>
      </c>
      <c r="K1971" t="str">
        <f>IF(FT!B1971&lt;&gt;"",IF(FT!C1971&lt;&gt;"",FT!C1971,F1971/$M$3*$M$4),"")</f>
        <v/>
      </c>
      <c r="Y1971" s="75" t="str">
        <f t="shared" si="113"/>
        <v/>
      </c>
    </row>
    <row r="1972" spans="6:25">
      <c r="F1972">
        <f t="shared" si="114"/>
        <v>1970</v>
      </c>
      <c r="G1972" s="50" t="str">
        <f>IF(FT!A1972&lt;&gt;"",FT!A1972*10,"")</f>
        <v/>
      </c>
      <c r="H1972" s="50" t="str">
        <f>IF(FT!B1972&lt;&gt;"",FT!B1972*100,"")</f>
        <v/>
      </c>
      <c r="I1972" s="50" t="str">
        <f t="shared" si="112"/>
        <v/>
      </c>
      <c r="J1972" t="str">
        <f>IF(FT!B1972&lt;&gt;"",FT!E1972,"")</f>
        <v/>
      </c>
      <c r="K1972" t="str">
        <f>IF(FT!B1972&lt;&gt;"",IF(FT!C1972&lt;&gt;"",FT!C1972,F1972/$M$3*$M$4),"")</f>
        <v/>
      </c>
      <c r="Y1972" s="75" t="str">
        <f t="shared" si="113"/>
        <v/>
      </c>
    </row>
    <row r="1973" spans="6:25">
      <c r="F1973">
        <f t="shared" si="114"/>
        <v>1971</v>
      </c>
      <c r="G1973" s="50" t="str">
        <f>IF(FT!A1973&lt;&gt;"",FT!A1973*10,"")</f>
        <v/>
      </c>
      <c r="H1973" s="50" t="str">
        <f>IF(FT!B1973&lt;&gt;"",FT!B1973*100,"")</f>
        <v/>
      </c>
      <c r="I1973" s="50" t="str">
        <f t="shared" si="112"/>
        <v/>
      </c>
      <c r="J1973" t="str">
        <f>IF(FT!B1973&lt;&gt;"",FT!E1973,"")</f>
        <v/>
      </c>
      <c r="K1973" t="str">
        <f>IF(FT!B1973&lt;&gt;"",IF(FT!C1973&lt;&gt;"",FT!C1973,F1973/$M$3*$M$4),"")</f>
        <v/>
      </c>
      <c r="Y1973" s="75" t="str">
        <f t="shared" si="113"/>
        <v/>
      </c>
    </row>
    <row r="1974" spans="6:25">
      <c r="F1974">
        <f t="shared" si="114"/>
        <v>1972</v>
      </c>
      <c r="G1974" s="50" t="str">
        <f>IF(FT!A1974&lt;&gt;"",FT!A1974*10,"")</f>
        <v/>
      </c>
      <c r="H1974" s="50" t="str">
        <f>IF(FT!B1974&lt;&gt;"",FT!B1974*100,"")</f>
        <v/>
      </c>
      <c r="I1974" s="50" t="str">
        <f t="shared" si="112"/>
        <v/>
      </c>
      <c r="J1974" t="str">
        <f>IF(FT!B1974&lt;&gt;"",FT!E1974,"")</f>
        <v/>
      </c>
      <c r="K1974" t="str">
        <f>IF(FT!B1974&lt;&gt;"",IF(FT!C1974&lt;&gt;"",FT!C1974,F1974/$M$3*$M$4),"")</f>
        <v/>
      </c>
      <c r="Y1974" s="75" t="str">
        <f t="shared" si="113"/>
        <v/>
      </c>
    </row>
    <row r="1975" spans="6:25">
      <c r="F1975">
        <f t="shared" si="114"/>
        <v>1973</v>
      </c>
      <c r="G1975" s="50" t="str">
        <f>IF(FT!A1975&lt;&gt;"",FT!A1975*10,"")</f>
        <v/>
      </c>
      <c r="H1975" s="50" t="str">
        <f>IF(FT!B1975&lt;&gt;"",FT!B1975*100,"")</f>
        <v/>
      </c>
      <c r="I1975" s="50" t="str">
        <f t="shared" si="112"/>
        <v/>
      </c>
      <c r="J1975" t="str">
        <f>IF(FT!B1975&lt;&gt;"",FT!E1975,"")</f>
        <v/>
      </c>
      <c r="K1975" t="str">
        <f>IF(FT!B1975&lt;&gt;"",IF(FT!C1975&lt;&gt;"",FT!C1975,F1975/$M$3*$M$4),"")</f>
        <v/>
      </c>
      <c r="Y1975" s="75" t="str">
        <f t="shared" si="113"/>
        <v/>
      </c>
    </row>
    <row r="1976" spans="6:25">
      <c r="F1976">
        <f t="shared" si="114"/>
        <v>1974</v>
      </c>
      <c r="G1976" s="50" t="str">
        <f>IF(FT!A1976&lt;&gt;"",FT!A1976*10,"")</f>
        <v/>
      </c>
      <c r="H1976" s="50" t="str">
        <f>IF(FT!B1976&lt;&gt;"",FT!B1976*100,"")</f>
        <v/>
      </c>
      <c r="I1976" s="50" t="str">
        <f t="shared" si="112"/>
        <v/>
      </c>
      <c r="J1976" t="str">
        <f>IF(FT!B1976&lt;&gt;"",FT!E1976,"")</f>
        <v/>
      </c>
      <c r="K1976" t="str">
        <f>IF(FT!B1976&lt;&gt;"",IF(FT!C1976&lt;&gt;"",FT!C1976,F1976/$M$3*$M$4),"")</f>
        <v/>
      </c>
      <c r="Y1976" s="75" t="str">
        <f t="shared" si="113"/>
        <v/>
      </c>
    </row>
    <row r="1977" spans="6:25">
      <c r="F1977">
        <f t="shared" si="114"/>
        <v>1975</v>
      </c>
      <c r="G1977" s="50" t="str">
        <f>IF(FT!A1977&lt;&gt;"",FT!A1977*10,"")</f>
        <v/>
      </c>
      <c r="H1977" s="50" t="str">
        <f>IF(FT!B1977&lt;&gt;"",FT!B1977*100,"")</f>
        <v/>
      </c>
      <c r="I1977" s="50" t="str">
        <f t="shared" si="112"/>
        <v/>
      </c>
      <c r="J1977" t="str">
        <f>IF(FT!B1977&lt;&gt;"",FT!E1977,"")</f>
        <v/>
      </c>
      <c r="K1977" t="str">
        <f>IF(FT!B1977&lt;&gt;"",IF(FT!C1977&lt;&gt;"",FT!C1977,F1977/$M$3*$M$4),"")</f>
        <v/>
      </c>
      <c r="Y1977" s="75" t="str">
        <f t="shared" si="113"/>
        <v/>
      </c>
    </row>
    <row r="1978" spans="6:25">
      <c r="F1978">
        <f t="shared" si="114"/>
        <v>1976</v>
      </c>
      <c r="G1978" s="50" t="str">
        <f>IF(FT!A1978&lt;&gt;"",FT!A1978*10,"")</f>
        <v/>
      </c>
      <c r="H1978" s="50" t="str">
        <f>IF(FT!B1978&lt;&gt;"",FT!B1978*100,"")</f>
        <v/>
      </c>
      <c r="I1978" s="50" t="str">
        <f t="shared" si="112"/>
        <v/>
      </c>
      <c r="J1978" t="str">
        <f>IF(FT!B1978&lt;&gt;"",FT!E1978,"")</f>
        <v/>
      </c>
      <c r="K1978" t="str">
        <f>IF(FT!B1978&lt;&gt;"",IF(FT!C1978&lt;&gt;"",FT!C1978,F1978/$M$3*$M$4),"")</f>
        <v/>
      </c>
      <c r="Y1978" s="75" t="str">
        <f t="shared" si="113"/>
        <v/>
      </c>
    </row>
    <row r="1979" spans="6:25">
      <c r="F1979">
        <f t="shared" si="114"/>
        <v>1977</v>
      </c>
      <c r="G1979" s="50" t="str">
        <f>IF(FT!A1979&lt;&gt;"",FT!A1979*10,"")</f>
        <v/>
      </c>
      <c r="H1979" s="50" t="str">
        <f>IF(FT!B1979&lt;&gt;"",FT!B1979*100,"")</f>
        <v/>
      </c>
      <c r="I1979" s="50" t="str">
        <f t="shared" si="112"/>
        <v/>
      </c>
      <c r="J1979" t="str">
        <f>IF(FT!B1979&lt;&gt;"",FT!E1979,"")</f>
        <v/>
      </c>
      <c r="K1979" t="str">
        <f>IF(FT!B1979&lt;&gt;"",IF(FT!C1979&lt;&gt;"",FT!C1979,F1979/$M$3*$M$4),"")</f>
        <v/>
      </c>
      <c r="Y1979" s="75" t="str">
        <f t="shared" si="113"/>
        <v/>
      </c>
    </row>
    <row r="1980" spans="6:25">
      <c r="F1980">
        <f t="shared" si="114"/>
        <v>1978</v>
      </c>
      <c r="G1980" s="50" t="str">
        <f>IF(FT!A1980&lt;&gt;"",FT!A1980*10,"")</f>
        <v/>
      </c>
      <c r="H1980" s="50" t="str">
        <f>IF(FT!B1980&lt;&gt;"",FT!B1980*100,"")</f>
        <v/>
      </c>
      <c r="I1980" s="50" t="str">
        <f t="shared" si="112"/>
        <v/>
      </c>
      <c r="J1980" t="str">
        <f>IF(FT!B1980&lt;&gt;"",FT!E1980,"")</f>
        <v/>
      </c>
      <c r="K1980" t="str">
        <f>IF(FT!B1980&lt;&gt;"",IF(FT!C1980&lt;&gt;"",FT!C1980,F1980/$M$3*$M$4),"")</f>
        <v/>
      </c>
      <c r="Y1980" s="75" t="str">
        <f t="shared" si="113"/>
        <v/>
      </c>
    </row>
    <row r="1981" spans="6:25">
      <c r="F1981">
        <f t="shared" si="114"/>
        <v>1979</v>
      </c>
      <c r="G1981" s="50" t="str">
        <f>IF(FT!A1981&lt;&gt;"",FT!A1981*10,"")</f>
        <v/>
      </c>
      <c r="H1981" s="50" t="str">
        <f>IF(FT!B1981&lt;&gt;"",FT!B1981*100,"")</f>
        <v/>
      </c>
      <c r="I1981" s="50" t="str">
        <f t="shared" si="112"/>
        <v/>
      </c>
      <c r="J1981" t="str">
        <f>IF(FT!B1981&lt;&gt;"",FT!E1981,"")</f>
        <v/>
      </c>
      <c r="K1981" t="str">
        <f>IF(FT!B1981&lt;&gt;"",IF(FT!C1981&lt;&gt;"",FT!C1981,F1981/$M$3*$M$4),"")</f>
        <v/>
      </c>
      <c r="Y1981" s="75" t="str">
        <f t="shared" si="113"/>
        <v/>
      </c>
    </row>
    <row r="1982" spans="6:25">
      <c r="F1982">
        <f t="shared" si="114"/>
        <v>1980</v>
      </c>
      <c r="G1982" s="50" t="str">
        <f>IF(FT!A1982&lt;&gt;"",FT!A1982*10,"")</f>
        <v/>
      </c>
      <c r="H1982" s="50" t="str">
        <f>IF(FT!B1982&lt;&gt;"",FT!B1982*100,"")</f>
        <v/>
      </c>
      <c r="I1982" s="50" t="str">
        <f t="shared" si="112"/>
        <v/>
      </c>
      <c r="J1982" t="str">
        <f>IF(FT!B1982&lt;&gt;"",FT!E1982,"")</f>
        <v/>
      </c>
      <c r="K1982" t="str">
        <f>IF(FT!B1982&lt;&gt;"",IF(FT!C1982&lt;&gt;"",FT!C1982,F1982/$M$3*$M$4),"")</f>
        <v/>
      </c>
      <c r="Y1982" s="75" t="str">
        <f t="shared" si="113"/>
        <v/>
      </c>
    </row>
    <row r="1983" spans="6:25">
      <c r="F1983">
        <f t="shared" si="114"/>
        <v>1981</v>
      </c>
      <c r="G1983" s="50" t="str">
        <f>IF(FT!A1983&lt;&gt;"",FT!A1983*10,"")</f>
        <v/>
      </c>
      <c r="H1983" s="50" t="str">
        <f>IF(FT!B1983&lt;&gt;"",FT!B1983*100,"")</f>
        <v/>
      </c>
      <c r="I1983" s="50" t="str">
        <f t="shared" si="112"/>
        <v/>
      </c>
      <c r="J1983" t="str">
        <f>IF(FT!B1983&lt;&gt;"",FT!E1983,"")</f>
        <v/>
      </c>
      <c r="K1983" t="str">
        <f>IF(FT!B1983&lt;&gt;"",IF(FT!C1983&lt;&gt;"",FT!C1983,F1983/$M$3*$M$4),"")</f>
        <v/>
      </c>
      <c r="Y1983" s="75" t="str">
        <f t="shared" si="113"/>
        <v/>
      </c>
    </row>
    <row r="1984" spans="6:25">
      <c r="F1984">
        <f t="shared" si="114"/>
        <v>1982</v>
      </c>
      <c r="G1984" s="50" t="str">
        <f>IF(FT!A1984&lt;&gt;"",FT!A1984*10,"")</f>
        <v/>
      </c>
      <c r="H1984" s="50" t="str">
        <f>IF(FT!B1984&lt;&gt;"",FT!B1984*100,"")</f>
        <v/>
      </c>
      <c r="I1984" s="50" t="str">
        <f t="shared" si="112"/>
        <v/>
      </c>
      <c r="J1984" t="str">
        <f>IF(FT!B1984&lt;&gt;"",FT!E1984,"")</f>
        <v/>
      </c>
      <c r="K1984" t="str">
        <f>IF(FT!B1984&lt;&gt;"",IF(FT!C1984&lt;&gt;"",FT!C1984,F1984/$M$3*$M$4),"")</f>
        <v/>
      </c>
      <c r="Y1984" s="75" t="str">
        <f t="shared" si="113"/>
        <v/>
      </c>
    </row>
    <row r="1985" spans="6:25">
      <c r="F1985">
        <f t="shared" si="114"/>
        <v>1983</v>
      </c>
      <c r="G1985" s="50" t="str">
        <f>IF(FT!A1985&lt;&gt;"",FT!A1985*10,"")</f>
        <v/>
      </c>
      <c r="H1985" s="50" t="str">
        <f>IF(FT!B1985&lt;&gt;"",FT!B1985*100,"")</f>
        <v/>
      </c>
      <c r="I1985" s="50" t="str">
        <f t="shared" si="112"/>
        <v/>
      </c>
      <c r="J1985" t="str">
        <f>IF(FT!B1985&lt;&gt;"",FT!E1985,"")</f>
        <v/>
      </c>
      <c r="K1985" t="str">
        <f>IF(FT!B1985&lt;&gt;"",IF(FT!C1985&lt;&gt;"",FT!C1985,F1985/$M$3*$M$4),"")</f>
        <v/>
      </c>
      <c r="Y1985" s="75" t="str">
        <f t="shared" si="113"/>
        <v/>
      </c>
    </row>
    <row r="1986" spans="6:25">
      <c r="F1986">
        <f t="shared" si="114"/>
        <v>1984</v>
      </c>
      <c r="G1986" s="50" t="str">
        <f>IF(FT!A1986&lt;&gt;"",FT!A1986*10,"")</f>
        <v/>
      </c>
      <c r="H1986" s="50" t="str">
        <f>IF(FT!B1986&lt;&gt;"",FT!B1986*100,"")</f>
        <v/>
      </c>
      <c r="I1986" s="50" t="str">
        <f t="shared" si="112"/>
        <v/>
      </c>
      <c r="J1986" t="str">
        <f>IF(FT!B1986&lt;&gt;"",FT!E1986,"")</f>
        <v/>
      </c>
      <c r="K1986" t="str">
        <f>IF(FT!B1986&lt;&gt;"",IF(FT!C1986&lt;&gt;"",FT!C1986,F1986/$M$3*$M$4),"")</f>
        <v/>
      </c>
      <c r="Y1986" s="75" t="str">
        <f t="shared" si="113"/>
        <v/>
      </c>
    </row>
    <row r="1987" spans="6:25">
      <c r="F1987">
        <f t="shared" si="114"/>
        <v>1985</v>
      </c>
      <c r="G1987" s="50" t="str">
        <f>IF(FT!A1987&lt;&gt;"",FT!A1987*10,"")</f>
        <v/>
      </c>
      <c r="H1987" s="50" t="str">
        <f>IF(FT!B1987&lt;&gt;"",FT!B1987*100,"")</f>
        <v/>
      </c>
      <c r="I1987" s="50" t="str">
        <f t="shared" ref="I1987:I2003" si="115">(IF(G1987&lt;&gt;"",1,""))</f>
        <v/>
      </c>
      <c r="J1987" t="str">
        <f>IF(FT!B1987&lt;&gt;"",FT!E1987,"")</f>
        <v/>
      </c>
      <c r="K1987" t="str">
        <f>IF(FT!B1987&lt;&gt;"",IF(FT!C1987&lt;&gt;"",FT!C1987,F1987/$M$3*$M$4),"")</f>
        <v/>
      </c>
      <c r="Y1987" s="75" t="str">
        <f t="shared" ref="Y1987:Y2003" si="116">IF(I1987=1,H1987/G1987,"")</f>
        <v/>
      </c>
    </row>
    <row r="1988" spans="6:25">
      <c r="F1988">
        <f t="shared" ref="F1988:F2000" si="117">F1987+1</f>
        <v>1986</v>
      </c>
      <c r="G1988" s="50" t="str">
        <f>IF(FT!A1988&lt;&gt;"",FT!A1988*10,"")</f>
        <v/>
      </c>
      <c r="H1988" s="50" t="str">
        <f>IF(FT!B1988&lt;&gt;"",FT!B1988*100,"")</f>
        <v/>
      </c>
      <c r="I1988" s="50" t="str">
        <f t="shared" si="115"/>
        <v/>
      </c>
      <c r="J1988" t="str">
        <f>IF(FT!B1988&lt;&gt;"",FT!E1988,"")</f>
        <v/>
      </c>
      <c r="K1988" t="str">
        <f>IF(FT!B1988&lt;&gt;"",IF(FT!C1988&lt;&gt;"",FT!C1988,F1988/$M$3*$M$4),"")</f>
        <v/>
      </c>
      <c r="Y1988" s="75" t="str">
        <f t="shared" si="116"/>
        <v/>
      </c>
    </row>
    <row r="1989" spans="6:25">
      <c r="F1989">
        <f t="shared" si="117"/>
        <v>1987</v>
      </c>
      <c r="G1989" s="50" t="str">
        <f>IF(FT!A1989&lt;&gt;"",FT!A1989*10,"")</f>
        <v/>
      </c>
      <c r="H1989" s="50" t="str">
        <f>IF(FT!B1989&lt;&gt;"",FT!B1989*100,"")</f>
        <v/>
      </c>
      <c r="I1989" s="50" t="str">
        <f t="shared" si="115"/>
        <v/>
      </c>
      <c r="J1989" t="str">
        <f>IF(FT!B1989&lt;&gt;"",FT!E1989,"")</f>
        <v/>
      </c>
      <c r="K1989" t="str">
        <f>IF(FT!B1989&lt;&gt;"",IF(FT!C1989&lt;&gt;"",FT!C1989,F1989/$M$3*$M$4),"")</f>
        <v/>
      </c>
      <c r="Y1989" s="75" t="str">
        <f t="shared" si="116"/>
        <v/>
      </c>
    </row>
    <row r="1990" spans="6:25">
      <c r="F1990">
        <f t="shared" si="117"/>
        <v>1988</v>
      </c>
      <c r="G1990" s="50" t="str">
        <f>IF(FT!A1990&lt;&gt;"",FT!A1990*10,"")</f>
        <v/>
      </c>
      <c r="H1990" s="50" t="str">
        <f>IF(FT!B1990&lt;&gt;"",FT!B1990*100,"")</f>
        <v/>
      </c>
      <c r="I1990" s="50" t="str">
        <f t="shared" si="115"/>
        <v/>
      </c>
      <c r="J1990" t="str">
        <f>IF(FT!B1990&lt;&gt;"",FT!E1990,"")</f>
        <v/>
      </c>
      <c r="K1990" t="str">
        <f>IF(FT!B1990&lt;&gt;"",IF(FT!C1990&lt;&gt;"",FT!C1990,F1990/$M$3*$M$4),"")</f>
        <v/>
      </c>
      <c r="Y1990" s="75" t="str">
        <f t="shared" si="116"/>
        <v/>
      </c>
    </row>
    <row r="1991" spans="6:25">
      <c r="F1991">
        <f t="shared" si="117"/>
        <v>1989</v>
      </c>
      <c r="G1991" s="50" t="str">
        <f>IF(FT!A1991&lt;&gt;"",FT!A1991*10,"")</f>
        <v/>
      </c>
      <c r="H1991" s="50" t="str">
        <f>IF(FT!B1991&lt;&gt;"",FT!B1991*100,"")</f>
        <v/>
      </c>
      <c r="I1991" s="50" t="str">
        <f t="shared" si="115"/>
        <v/>
      </c>
      <c r="J1991" t="str">
        <f>IF(FT!B1991&lt;&gt;"",FT!E1991,"")</f>
        <v/>
      </c>
      <c r="K1991" t="str">
        <f>IF(FT!B1991&lt;&gt;"",IF(FT!C1991&lt;&gt;"",FT!C1991,F1991/$M$3*$M$4),"")</f>
        <v/>
      </c>
      <c r="Y1991" s="75" t="str">
        <f t="shared" si="116"/>
        <v/>
      </c>
    </row>
    <row r="1992" spans="6:25">
      <c r="F1992">
        <f t="shared" si="117"/>
        <v>1990</v>
      </c>
      <c r="G1992" s="50" t="str">
        <f>IF(FT!A1992&lt;&gt;"",FT!A1992*10,"")</f>
        <v/>
      </c>
      <c r="H1992" s="50" t="str">
        <f>IF(FT!B1992&lt;&gt;"",FT!B1992*100,"")</f>
        <v/>
      </c>
      <c r="I1992" s="50" t="str">
        <f t="shared" si="115"/>
        <v/>
      </c>
      <c r="J1992" t="str">
        <f>IF(FT!B1992&lt;&gt;"",FT!E1992,"")</f>
        <v/>
      </c>
      <c r="K1992" t="str">
        <f>IF(FT!B1992&lt;&gt;"",IF(FT!C1992&lt;&gt;"",FT!C1992,F1992/$M$3*$M$4),"")</f>
        <v/>
      </c>
      <c r="Y1992" s="75" t="str">
        <f t="shared" si="116"/>
        <v/>
      </c>
    </row>
    <row r="1993" spans="6:25">
      <c r="F1993">
        <f t="shared" si="117"/>
        <v>1991</v>
      </c>
      <c r="G1993" s="50" t="str">
        <f>IF(FT!A1993&lt;&gt;"",FT!A1993*10,"")</f>
        <v/>
      </c>
      <c r="H1993" s="50" t="str">
        <f>IF(FT!B1993&lt;&gt;"",FT!B1993*100,"")</f>
        <v/>
      </c>
      <c r="I1993" s="50" t="str">
        <f t="shared" si="115"/>
        <v/>
      </c>
      <c r="J1993" t="str">
        <f>IF(FT!B1993&lt;&gt;"",FT!E1993,"")</f>
        <v/>
      </c>
      <c r="K1993" t="str">
        <f>IF(FT!B1993&lt;&gt;"",IF(FT!C1993&lt;&gt;"",FT!C1993,F1993/$M$3*$M$4),"")</f>
        <v/>
      </c>
      <c r="Y1993" s="75" t="str">
        <f t="shared" si="116"/>
        <v/>
      </c>
    </row>
    <row r="1994" spans="6:25">
      <c r="F1994">
        <f t="shared" si="117"/>
        <v>1992</v>
      </c>
      <c r="G1994" s="50" t="str">
        <f>IF(FT!A1994&lt;&gt;"",FT!A1994*10,"")</f>
        <v/>
      </c>
      <c r="H1994" s="50" t="str">
        <f>IF(FT!B1994&lt;&gt;"",FT!B1994*100,"")</f>
        <v/>
      </c>
      <c r="I1994" s="50" t="str">
        <f t="shared" si="115"/>
        <v/>
      </c>
      <c r="J1994" t="str">
        <f>IF(FT!B1994&lt;&gt;"",FT!E1994,"")</f>
        <v/>
      </c>
      <c r="K1994" t="str">
        <f>IF(FT!B1994&lt;&gt;"",IF(FT!C1994&lt;&gt;"",FT!C1994,F1994/$M$3*$M$4),"")</f>
        <v/>
      </c>
      <c r="Y1994" s="75" t="str">
        <f t="shared" si="116"/>
        <v/>
      </c>
    </row>
    <row r="1995" spans="6:25">
      <c r="F1995">
        <f t="shared" si="117"/>
        <v>1993</v>
      </c>
      <c r="G1995" s="50" t="str">
        <f>IF(FT!A1995&lt;&gt;"",FT!A1995*10,"")</f>
        <v/>
      </c>
      <c r="H1995" s="50" t="str">
        <f>IF(FT!B1995&lt;&gt;"",FT!B1995*100,"")</f>
        <v/>
      </c>
      <c r="I1995" s="50" t="str">
        <f t="shared" si="115"/>
        <v/>
      </c>
      <c r="J1995" t="str">
        <f>IF(FT!B1995&lt;&gt;"",FT!E1995,"")</f>
        <v/>
      </c>
      <c r="K1995" t="str">
        <f>IF(FT!B1995&lt;&gt;"",IF(FT!C1995&lt;&gt;"",FT!C1995,F1995/$M$3*$M$4),"")</f>
        <v/>
      </c>
      <c r="Y1995" s="75" t="str">
        <f t="shared" si="116"/>
        <v/>
      </c>
    </row>
    <row r="1996" spans="6:25">
      <c r="F1996">
        <f t="shared" si="117"/>
        <v>1994</v>
      </c>
      <c r="G1996" s="50" t="str">
        <f>IF(FT!A1996&lt;&gt;"",FT!A1996*10,"")</f>
        <v/>
      </c>
      <c r="H1996" s="50" t="str">
        <f>IF(FT!B1996&lt;&gt;"",FT!B1996*100,"")</f>
        <v/>
      </c>
      <c r="I1996" s="50" t="str">
        <f t="shared" si="115"/>
        <v/>
      </c>
      <c r="J1996" t="str">
        <f>IF(FT!B1996&lt;&gt;"",FT!E1996,"")</f>
        <v/>
      </c>
      <c r="K1996" t="str">
        <f>IF(FT!B1996&lt;&gt;"",IF(FT!C1996&lt;&gt;"",FT!C1996,F1996/$M$3*$M$4),"")</f>
        <v/>
      </c>
      <c r="Y1996" s="75" t="str">
        <f t="shared" si="116"/>
        <v/>
      </c>
    </row>
    <row r="1997" spans="6:25">
      <c r="F1997">
        <f t="shared" si="117"/>
        <v>1995</v>
      </c>
      <c r="G1997" s="50" t="str">
        <f>IF(FT!A1997&lt;&gt;"",FT!A1997*10,"")</f>
        <v/>
      </c>
      <c r="H1997" s="50" t="str">
        <f>IF(FT!B1997&lt;&gt;"",FT!B1997*100,"")</f>
        <v/>
      </c>
      <c r="I1997" s="50" t="str">
        <f t="shared" si="115"/>
        <v/>
      </c>
      <c r="J1997" t="str">
        <f>IF(FT!B1997&lt;&gt;"",FT!E1997,"")</f>
        <v/>
      </c>
      <c r="K1997" t="str">
        <f>IF(FT!B1997&lt;&gt;"",IF(FT!C1997&lt;&gt;"",FT!C1997,F1997/$M$3*$M$4),"")</f>
        <v/>
      </c>
      <c r="Y1997" s="75" t="str">
        <f t="shared" si="116"/>
        <v/>
      </c>
    </row>
    <row r="1998" spans="6:25">
      <c r="F1998">
        <f t="shared" si="117"/>
        <v>1996</v>
      </c>
      <c r="G1998" s="50" t="str">
        <f>IF(FT!A1998&lt;&gt;"",FT!A1998*10,"")</f>
        <v/>
      </c>
      <c r="H1998" s="50" t="str">
        <f>IF(FT!B1998&lt;&gt;"",FT!B1998*100,"")</f>
        <v/>
      </c>
      <c r="I1998" s="50" t="str">
        <f t="shared" si="115"/>
        <v/>
      </c>
      <c r="J1998" t="str">
        <f>IF(FT!B1998&lt;&gt;"",FT!E1998,"")</f>
        <v/>
      </c>
      <c r="K1998" t="str">
        <f>IF(FT!B1998&lt;&gt;"",IF(FT!C1998&lt;&gt;"",FT!C1998,F1998/$M$3*$M$4),"")</f>
        <v/>
      </c>
      <c r="Y1998" s="75" t="str">
        <f t="shared" si="116"/>
        <v/>
      </c>
    </row>
    <row r="1999" spans="6:25">
      <c r="F1999">
        <f t="shared" si="117"/>
        <v>1997</v>
      </c>
      <c r="G1999" s="50" t="str">
        <f>IF(FT!A1999&lt;&gt;"",FT!A1999*10,"")</f>
        <v/>
      </c>
      <c r="H1999" s="50" t="str">
        <f>IF(FT!B1999&lt;&gt;"",FT!B1999*100,"")</f>
        <v/>
      </c>
      <c r="I1999" s="50" t="str">
        <f t="shared" si="115"/>
        <v/>
      </c>
      <c r="J1999" t="str">
        <f>IF(FT!B1999&lt;&gt;"",FT!E1999,"")</f>
        <v/>
      </c>
      <c r="K1999" t="str">
        <f>IF(FT!B1999&lt;&gt;"",IF(FT!C1999&lt;&gt;"",FT!C1999,F1999/$M$3*$M$4),"")</f>
        <v/>
      </c>
      <c r="Y1999" s="75" t="str">
        <f t="shared" si="116"/>
        <v/>
      </c>
    </row>
    <row r="2000" spans="6:25">
      <c r="F2000">
        <f t="shared" si="117"/>
        <v>1998</v>
      </c>
      <c r="G2000" s="50" t="str">
        <f>IF(FT!A2000&lt;&gt;"",FT!A2000*10,"")</f>
        <v/>
      </c>
      <c r="H2000" s="50" t="str">
        <f>IF(FT!B2000&lt;&gt;"",FT!B2000*100,"")</f>
        <v/>
      </c>
      <c r="I2000" s="50" t="str">
        <f t="shared" si="115"/>
        <v/>
      </c>
      <c r="J2000" t="str">
        <f>IF(FT!B2000&lt;&gt;"",FT!E2000,"")</f>
        <v/>
      </c>
      <c r="K2000" t="str">
        <f>IF(FT!B2000&lt;&gt;"",IF(FT!C2000&lt;&gt;"",FT!C2000,F2000/$M$3*$M$4),"")</f>
        <v/>
      </c>
      <c r="Y2000" s="75" t="str">
        <f t="shared" si="116"/>
        <v/>
      </c>
    </row>
    <row r="2001" spans="7:25">
      <c r="G2001" s="50" t="str">
        <f>IF(FT!A2001&lt;&gt;"",FT!A2001*10,"")</f>
        <v/>
      </c>
      <c r="H2001" s="50" t="str">
        <f>IF(FT!B2001&lt;&gt;"",FT!B2001*100,"")</f>
        <v/>
      </c>
      <c r="I2001" s="50" t="str">
        <f t="shared" si="115"/>
        <v/>
      </c>
      <c r="Y2001" s="75" t="str">
        <f t="shared" si="116"/>
        <v/>
      </c>
    </row>
    <row r="2002" spans="7:25">
      <c r="G2002" s="50" t="str">
        <f>IF(FT!A2002&lt;&gt;"",FT!A2002*10,"")</f>
        <v/>
      </c>
      <c r="H2002" s="50" t="str">
        <f>IF(FT!B2002&lt;&gt;"",FT!B2002*100,"")</f>
        <v/>
      </c>
      <c r="I2002" s="50" t="str">
        <f t="shared" si="115"/>
        <v/>
      </c>
      <c r="Y2002" s="75" t="str">
        <f t="shared" si="116"/>
        <v/>
      </c>
    </row>
    <row r="2003" spans="7:25">
      <c r="G2003" s="50" t="str">
        <f>IF(FT!A2003&lt;&gt;"",FT!A2003*10,"")</f>
        <v/>
      </c>
      <c r="H2003" s="50" t="str">
        <f>IF(FT!B2003&lt;&gt;"",FT!B2003*100,"")</f>
        <v/>
      </c>
      <c r="I2003" s="50" t="str">
        <f t="shared" si="115"/>
        <v/>
      </c>
      <c r="Y2003" s="75" t="str">
        <f t="shared" si="116"/>
        <v/>
      </c>
    </row>
  </sheetData>
  <mergeCells count="186">
    <mergeCell ref="DE43:DE45"/>
    <mergeCell ref="DH43:DH45"/>
    <mergeCell ref="CY43:CY45"/>
    <mergeCell ref="DH40:DH42"/>
    <mergeCell ref="CJ46:CJ48"/>
    <mergeCell ref="CJ43:CJ45"/>
    <mergeCell ref="DC46:DC48"/>
    <mergeCell ref="DE46:DE48"/>
    <mergeCell ref="DA46:DA48"/>
    <mergeCell ref="DB46:DB48"/>
    <mergeCell ref="DH46:DH48"/>
    <mergeCell ref="CS46:CS48"/>
    <mergeCell ref="CW46:CW48"/>
    <mergeCell ref="CX46:CX48"/>
    <mergeCell ref="DF46:DF48"/>
    <mergeCell ref="DG46:DG48"/>
    <mergeCell ref="DF40:DF42"/>
    <mergeCell ref="DG40:DG42"/>
    <mergeCell ref="DF43:DF45"/>
    <mergeCell ref="DG43:DG45"/>
    <mergeCell ref="CZ43:CZ45"/>
    <mergeCell ref="DA43:DA45"/>
    <mergeCell ref="DB43:DB45"/>
    <mergeCell ref="CJ40:CJ42"/>
    <mergeCell ref="CJ36:CJ39"/>
    <mergeCell ref="DC40:DC42"/>
    <mergeCell ref="DE40:DE42"/>
    <mergeCell ref="CZ40:CZ42"/>
    <mergeCell ref="DA40:DA42"/>
    <mergeCell ref="DB40:DB42"/>
    <mergeCell ref="CY40:CY42"/>
    <mergeCell ref="CM36:CM39"/>
    <mergeCell ref="CN36:CN39"/>
    <mergeCell ref="CN40:CN42"/>
    <mergeCell ref="CM40:CM42"/>
    <mergeCell ref="CL36:CL39"/>
    <mergeCell ref="CL40:CL42"/>
    <mergeCell ref="CK36:CK39"/>
    <mergeCell ref="CK40:CK42"/>
    <mergeCell ref="CP36:CP39"/>
    <mergeCell ref="CP40:CP42"/>
    <mergeCell ref="CO36:CO39"/>
    <mergeCell ref="CZ36:CZ39"/>
    <mergeCell ref="DA36:DA39"/>
    <mergeCell ref="DB36:DB39"/>
    <mergeCell ref="DE36:DE39"/>
    <mergeCell ref="CT40:CT42"/>
    <mergeCell ref="CU40:CU42"/>
    <mergeCell ref="DH36:DH39"/>
    <mergeCell ref="DF33:DF35"/>
    <mergeCell ref="DG33:DG35"/>
    <mergeCell ref="DF36:DF39"/>
    <mergeCell ref="DG36:DG39"/>
    <mergeCell ref="DE33:DE35"/>
    <mergeCell ref="CT30:CV30"/>
    <mergeCell ref="CZ30:DB30"/>
    <mergeCell ref="DF30:DH30"/>
    <mergeCell ref="CS31:CV31"/>
    <mergeCell ref="CW31:CZ31"/>
    <mergeCell ref="DA31:DD31"/>
    <mergeCell ref="DE31:DH31"/>
    <mergeCell ref="DH33:DH35"/>
    <mergeCell ref="CY33:CY35"/>
    <mergeCell ref="DC33:DC35"/>
    <mergeCell ref="CY36:CY39"/>
    <mergeCell ref="DC36:DC39"/>
    <mergeCell ref="CT33:CT35"/>
    <mergeCell ref="CU33:CU35"/>
    <mergeCell ref="CU36:CU39"/>
    <mergeCell ref="CT36:CT39"/>
    <mergeCell ref="DD33:DD35"/>
    <mergeCell ref="DD36:DD39"/>
    <mergeCell ref="CP17:CP23"/>
    <mergeCell ref="CQ17:CQ23"/>
    <mergeCell ref="CJ17:CJ23"/>
    <mergeCell ref="CK17:CK23"/>
    <mergeCell ref="CL17:CL23"/>
    <mergeCell ref="CM17:CM23"/>
    <mergeCell ref="CN17:CN23"/>
    <mergeCell ref="CO17:CO23"/>
    <mergeCell ref="CJ33:CJ35"/>
    <mergeCell ref="CN30:CP30"/>
    <mergeCell ref="CN33:CN35"/>
    <mergeCell ref="CO33:CO35"/>
    <mergeCell ref="CM33:CM35"/>
    <mergeCell ref="CL33:CL35"/>
    <mergeCell ref="CK33:CK35"/>
    <mergeCell ref="CP33:CP35"/>
    <mergeCell ref="CQ33:CQ35"/>
    <mergeCell ref="CK31:CN31"/>
    <mergeCell ref="CO31:CR31"/>
    <mergeCell ref="CR33:CR35"/>
    <mergeCell ref="DD40:DD42"/>
    <mergeCell ref="DD43:DD45"/>
    <mergeCell ref="DD46:DD48"/>
    <mergeCell ref="CV33:CV35"/>
    <mergeCell ref="CW33:CW35"/>
    <mergeCell ref="CX33:CX35"/>
    <mergeCell ref="CW43:CW45"/>
    <mergeCell ref="CX43:CX45"/>
    <mergeCell ref="CW40:CW42"/>
    <mergeCell ref="CX40:CX42"/>
    <mergeCell ref="CY46:CY48"/>
    <mergeCell ref="CZ33:CZ35"/>
    <mergeCell ref="DA33:DA35"/>
    <mergeCell ref="DB33:DB35"/>
    <mergeCell ref="CV36:CV39"/>
    <mergeCell ref="CW36:CW39"/>
    <mergeCell ref="CX36:CX39"/>
    <mergeCell ref="DC43:DC45"/>
    <mergeCell ref="CV43:CV45"/>
    <mergeCell ref="CV46:CV48"/>
    <mergeCell ref="CV40:CV42"/>
    <mergeCell ref="CL43:CL45"/>
    <mergeCell ref="CK46:CK48"/>
    <mergeCell ref="CL46:CL48"/>
    <mergeCell ref="CN43:CN45"/>
    <mergeCell ref="CO43:CO45"/>
    <mergeCell ref="CN46:CN48"/>
    <mergeCell ref="CO46:CO48"/>
    <mergeCell ref="CZ46:CZ48"/>
    <mergeCell ref="CT43:CT45"/>
    <mergeCell ref="CU43:CU45"/>
    <mergeCell ref="CT46:CT48"/>
    <mergeCell ref="CU46:CU48"/>
    <mergeCell ref="CQ46:CQ48"/>
    <mergeCell ref="CO40:CO42"/>
    <mergeCell ref="CR43:CR45"/>
    <mergeCell ref="CR46:CR48"/>
    <mergeCell ref="CM46:CM48"/>
    <mergeCell ref="CP46:CP48"/>
    <mergeCell ref="CS36:CS39"/>
    <mergeCell ref="CS40:CS42"/>
    <mergeCell ref="CS43:CS45"/>
    <mergeCell ref="CQ36:CQ39"/>
    <mergeCell ref="CR36:CR39"/>
    <mergeCell ref="CQ40:CQ42"/>
    <mergeCell ref="CR40:CR42"/>
    <mergeCell ref="DI46:DI48"/>
    <mergeCell ref="DJ46:DJ48"/>
    <mergeCell ref="DK46:DK48"/>
    <mergeCell ref="DL46:DL48"/>
    <mergeCell ref="DM46:DM48"/>
    <mergeCell ref="DN46:DN48"/>
    <mergeCell ref="DO46:DO48"/>
    <mergeCell ref="DP46:DP48"/>
    <mergeCell ref="DI36:DI39"/>
    <mergeCell ref="DJ36:DJ39"/>
    <mergeCell ref="DK36:DK39"/>
    <mergeCell ref="DL36:DL39"/>
    <mergeCell ref="DM36:DM39"/>
    <mergeCell ref="DN36:DN39"/>
    <mergeCell ref="DO36:DO39"/>
    <mergeCell ref="DP36:DP39"/>
    <mergeCell ref="DI40:DI42"/>
    <mergeCell ref="DJ40:DJ42"/>
    <mergeCell ref="DK40:DK42"/>
    <mergeCell ref="DL40:DL42"/>
    <mergeCell ref="DM40:DM42"/>
    <mergeCell ref="DN40:DN42"/>
    <mergeCell ref="DO40:DO42"/>
    <mergeCell ref="DP40:DP42"/>
    <mergeCell ref="AB2:AC2"/>
    <mergeCell ref="DI43:DI45"/>
    <mergeCell ref="DJ43:DJ45"/>
    <mergeCell ref="DK43:DK45"/>
    <mergeCell ref="DL43:DL45"/>
    <mergeCell ref="DM43:DM45"/>
    <mergeCell ref="DN43:DN45"/>
    <mergeCell ref="DO43:DO45"/>
    <mergeCell ref="DP43:DP45"/>
    <mergeCell ref="DI31:DL31"/>
    <mergeCell ref="DM31:DP31"/>
    <mergeCell ref="DI33:DI35"/>
    <mergeCell ref="DJ33:DJ35"/>
    <mergeCell ref="DK33:DK35"/>
    <mergeCell ref="DL33:DL35"/>
    <mergeCell ref="DM33:DM35"/>
    <mergeCell ref="DN33:DN35"/>
    <mergeCell ref="DO33:DO35"/>
    <mergeCell ref="DP33:DP35"/>
    <mergeCell ref="CS33:CS35"/>
    <mergeCell ref="CM43:CM45"/>
    <mergeCell ref="CP43:CP45"/>
    <mergeCell ref="CQ43:CQ45"/>
    <mergeCell ref="CK43:CK45"/>
  </mergeCells>
  <phoneticPr fontId="27"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J58"/>
  <sheetViews>
    <sheetView workbookViewId="0">
      <selection activeCell="J13" sqref="J13"/>
    </sheetView>
  </sheetViews>
  <sheetFormatPr defaultRowHeight="16.5"/>
  <cols>
    <col min="1" max="1" width="20.84765625" customWidth="1"/>
  </cols>
  <sheetData>
    <row r="1" spans="1:10">
      <c r="A1" t="s">
        <v>1099</v>
      </c>
      <c r="B1" t="s">
        <v>1101</v>
      </c>
      <c r="C1" t="s">
        <v>1102</v>
      </c>
      <c r="D1" t="s">
        <v>1103</v>
      </c>
      <c r="E1" t="s">
        <v>1104</v>
      </c>
      <c r="F1" t="s">
        <v>1105</v>
      </c>
      <c r="G1" t="s">
        <v>1106</v>
      </c>
      <c r="H1" t="s">
        <v>1107</v>
      </c>
    </row>
    <row r="2" spans="1:10">
      <c r="A2" t="s">
        <v>1100</v>
      </c>
      <c r="B2" s="49">
        <v>0</v>
      </c>
      <c r="C2" s="49">
        <v>0</v>
      </c>
      <c r="D2" s="49">
        <v>0</v>
      </c>
      <c r="E2" s="49">
        <v>0</v>
      </c>
      <c r="F2" s="49">
        <v>0</v>
      </c>
      <c r="G2" s="49">
        <v>0</v>
      </c>
      <c r="H2" s="49">
        <v>0</v>
      </c>
    </row>
    <row r="3" spans="1:10">
      <c r="A3" t="s">
        <v>1108</v>
      </c>
      <c r="B3" s="49">
        <v>0</v>
      </c>
      <c r="C3" s="49">
        <v>0</v>
      </c>
      <c r="D3" s="49">
        <v>0</v>
      </c>
      <c r="E3" s="49">
        <v>0</v>
      </c>
      <c r="F3" s="49">
        <v>0</v>
      </c>
      <c r="G3" s="49">
        <v>0</v>
      </c>
      <c r="H3" s="49">
        <v>0</v>
      </c>
    </row>
    <row r="4" spans="1:10">
      <c r="A4" t="s">
        <v>1109</v>
      </c>
      <c r="B4" s="49">
        <v>0</v>
      </c>
      <c r="C4" s="49">
        <v>0</v>
      </c>
      <c r="D4" s="49">
        <v>0</v>
      </c>
      <c r="E4" s="49">
        <v>0</v>
      </c>
      <c r="F4" s="49">
        <v>0</v>
      </c>
      <c r="G4" s="49">
        <v>0</v>
      </c>
      <c r="H4" s="49">
        <v>0</v>
      </c>
    </row>
    <row r="5" spans="1:10">
      <c r="A5" t="s">
        <v>1110</v>
      </c>
      <c r="B5" s="49">
        <v>17.953800000000001</v>
      </c>
      <c r="C5" s="49">
        <v>0</v>
      </c>
      <c r="D5" s="49">
        <v>0</v>
      </c>
      <c r="E5" s="49">
        <v>20</v>
      </c>
      <c r="F5" s="49">
        <v>0</v>
      </c>
      <c r="G5" s="49">
        <v>50</v>
      </c>
      <c r="H5" s="49">
        <v>0</v>
      </c>
    </row>
    <row r="6" spans="1:10">
      <c r="A6" t="s">
        <v>1111</v>
      </c>
      <c r="B6" s="49">
        <v>0</v>
      </c>
      <c r="C6" s="49">
        <v>0</v>
      </c>
      <c r="D6" s="49">
        <v>0</v>
      </c>
      <c r="E6" s="49">
        <v>20</v>
      </c>
      <c r="F6" s="49">
        <v>0</v>
      </c>
      <c r="G6" s="49">
        <v>40</v>
      </c>
      <c r="H6" s="49">
        <v>0</v>
      </c>
    </row>
    <row r="7" spans="1:10">
      <c r="A7" t="s">
        <v>1112</v>
      </c>
      <c r="B7" s="49">
        <v>19.391100000000002</v>
      </c>
      <c r="C7" s="49">
        <v>0</v>
      </c>
      <c r="D7" s="49">
        <v>0</v>
      </c>
      <c r="E7" s="49">
        <v>15</v>
      </c>
      <c r="F7" s="49">
        <v>0</v>
      </c>
      <c r="G7" s="49">
        <v>40</v>
      </c>
      <c r="H7" s="49">
        <v>0</v>
      </c>
    </row>
    <row r="8" spans="1:10">
      <c r="A8" t="s">
        <v>1113</v>
      </c>
      <c r="B8" s="49">
        <v>25.867899999999999</v>
      </c>
      <c r="C8" s="49">
        <v>0</v>
      </c>
      <c r="D8" s="49">
        <v>0</v>
      </c>
      <c r="E8" s="49">
        <v>20</v>
      </c>
      <c r="F8" s="49">
        <v>0</v>
      </c>
      <c r="G8" s="49">
        <v>50</v>
      </c>
      <c r="H8" s="49">
        <v>0</v>
      </c>
    </row>
    <row r="9" spans="1:10">
      <c r="A9" t="s">
        <v>1114</v>
      </c>
      <c r="B9" s="49">
        <v>55.218499999999999</v>
      </c>
      <c r="C9" s="49">
        <v>0</v>
      </c>
      <c r="D9" s="49">
        <v>0</v>
      </c>
      <c r="E9" s="49">
        <v>50</v>
      </c>
      <c r="F9" s="49">
        <v>0</v>
      </c>
      <c r="G9" s="49">
        <v>100</v>
      </c>
      <c r="H9" s="49">
        <v>0</v>
      </c>
    </row>
    <row r="10" spans="1:10">
      <c r="A10" t="s">
        <v>1115</v>
      </c>
      <c r="B10" s="49">
        <v>86.099000000000004</v>
      </c>
      <c r="C10" s="49">
        <v>0</v>
      </c>
      <c r="D10" s="49">
        <v>0</v>
      </c>
      <c r="E10" s="49">
        <v>40</v>
      </c>
      <c r="F10" s="49">
        <v>0</v>
      </c>
      <c r="G10" s="49">
        <v>100</v>
      </c>
      <c r="H10" s="49">
        <v>0</v>
      </c>
    </row>
    <row r="11" spans="1:10">
      <c r="A11" t="s">
        <v>1116</v>
      </c>
      <c r="B11" s="49">
        <v>11.7318</v>
      </c>
      <c r="C11" s="49">
        <v>0</v>
      </c>
      <c r="D11" s="49">
        <v>0</v>
      </c>
      <c r="E11" s="49">
        <v>10</v>
      </c>
      <c r="F11" s="49">
        <v>0</v>
      </c>
      <c r="G11" s="49">
        <v>50</v>
      </c>
      <c r="H11" s="49">
        <v>0</v>
      </c>
    </row>
    <row r="12" spans="1:10">
      <c r="A12" t="s">
        <v>1117</v>
      </c>
      <c r="B12" s="49">
        <v>70.658799999999999</v>
      </c>
      <c r="C12" s="49">
        <v>0</v>
      </c>
      <c r="D12" s="49">
        <v>0</v>
      </c>
      <c r="E12" s="49">
        <v>50</v>
      </c>
      <c r="F12" s="49">
        <v>0</v>
      </c>
      <c r="G12" s="49">
        <v>100</v>
      </c>
      <c r="H12" s="49">
        <v>0</v>
      </c>
    </row>
    <row r="13" spans="1:10">
      <c r="A13" t="s">
        <v>1118</v>
      </c>
      <c r="B13" s="49">
        <v>24.653199999999998</v>
      </c>
      <c r="C13" s="49">
        <v>0</v>
      </c>
      <c r="D13" s="49">
        <v>0</v>
      </c>
      <c r="E13" s="49">
        <v>10</v>
      </c>
      <c r="F13" s="49">
        <v>0</v>
      </c>
      <c r="G13" s="49">
        <v>25</v>
      </c>
      <c r="H13" s="49">
        <v>0</v>
      </c>
      <c r="J13" s="49"/>
    </row>
    <row r="14" spans="1:10">
      <c r="A14" t="s">
        <v>1119</v>
      </c>
      <c r="B14" s="49">
        <v>16.644100000000002</v>
      </c>
      <c r="C14" s="49">
        <v>0</v>
      </c>
      <c r="D14" s="49">
        <v>0</v>
      </c>
      <c r="E14" s="49">
        <v>10</v>
      </c>
      <c r="F14" s="49">
        <v>0</v>
      </c>
      <c r="G14" s="49">
        <v>50</v>
      </c>
      <c r="H14" s="49">
        <v>0</v>
      </c>
    </row>
    <row r="15" spans="1:10">
      <c r="A15" t="s">
        <v>1120</v>
      </c>
      <c r="B15" s="49">
        <v>-0.200715</v>
      </c>
      <c r="C15" s="49">
        <v>0</v>
      </c>
      <c r="D15" s="49">
        <v>0</v>
      </c>
      <c r="E15" s="49">
        <v>0</v>
      </c>
      <c r="F15" s="49">
        <v>0</v>
      </c>
      <c r="G15" s="49">
        <v>0</v>
      </c>
      <c r="H15" s="49">
        <v>0</v>
      </c>
    </row>
    <row r="16" spans="1:10">
      <c r="A16" t="s">
        <v>1121</v>
      </c>
      <c r="B16" s="49">
        <v>-0.36686099999999999</v>
      </c>
      <c r="C16" s="49">
        <v>0</v>
      </c>
      <c r="D16" s="49">
        <v>0</v>
      </c>
      <c r="E16" s="49">
        <v>0</v>
      </c>
      <c r="F16" s="49">
        <v>0</v>
      </c>
      <c r="G16" s="49">
        <v>0</v>
      </c>
      <c r="H16" s="49">
        <v>0</v>
      </c>
    </row>
    <row r="17" spans="1:8">
      <c r="A17" t="s">
        <v>1122</v>
      </c>
      <c r="B17" s="49">
        <v>0</v>
      </c>
      <c r="C17" s="49">
        <v>0</v>
      </c>
      <c r="D17" s="49">
        <v>0</v>
      </c>
      <c r="E17" s="49">
        <v>0</v>
      </c>
      <c r="F17" s="49">
        <v>0</v>
      </c>
      <c r="G17" s="49">
        <v>0</v>
      </c>
      <c r="H17" s="49">
        <v>0</v>
      </c>
    </row>
    <row r="18" spans="1:8">
      <c r="A18" t="s">
        <v>1123</v>
      </c>
      <c r="B18" s="49">
        <v>0</v>
      </c>
      <c r="C18" s="49">
        <v>0</v>
      </c>
      <c r="D18" s="49">
        <v>0</v>
      </c>
      <c r="E18" s="49">
        <v>0</v>
      </c>
      <c r="F18" s="49">
        <v>0</v>
      </c>
      <c r="G18" s="49">
        <v>0</v>
      </c>
      <c r="H18" s="49">
        <v>0</v>
      </c>
    </row>
    <row r="19" spans="1:8">
      <c r="A19" t="s">
        <v>1124</v>
      </c>
      <c r="B19" s="49">
        <v>0</v>
      </c>
      <c r="C19" s="49">
        <v>0</v>
      </c>
      <c r="D19" s="49">
        <v>0</v>
      </c>
      <c r="E19" s="49">
        <v>0</v>
      </c>
      <c r="F19" s="49">
        <v>0</v>
      </c>
      <c r="G19" s="49">
        <v>0</v>
      </c>
      <c r="H19" s="49">
        <v>0</v>
      </c>
    </row>
    <row r="20" spans="1:8">
      <c r="A20" t="s">
        <v>1125</v>
      </c>
      <c r="B20" s="49">
        <v>1.7596499999999999</v>
      </c>
      <c r="C20" s="49">
        <v>0</v>
      </c>
      <c r="D20" s="49">
        <v>0</v>
      </c>
      <c r="E20" s="49">
        <v>0</v>
      </c>
      <c r="F20" s="49">
        <v>0</v>
      </c>
      <c r="G20" s="49">
        <v>0</v>
      </c>
      <c r="H20" s="49">
        <v>0</v>
      </c>
    </row>
    <row r="21" spans="1:8">
      <c r="A21" t="s">
        <v>1126</v>
      </c>
      <c r="B21" s="49">
        <v>2.9180999999999999</v>
      </c>
      <c r="C21" s="49">
        <v>0</v>
      </c>
      <c r="D21" s="49">
        <v>0</v>
      </c>
      <c r="E21" s="49">
        <v>0</v>
      </c>
      <c r="F21" s="49">
        <v>0</v>
      </c>
      <c r="G21" s="49">
        <v>0</v>
      </c>
      <c r="H21" s="49">
        <v>0</v>
      </c>
    </row>
    <row r="22" spans="1:8">
      <c r="A22" t="s">
        <v>1127</v>
      </c>
      <c r="B22" s="49">
        <v>495.52199999999999</v>
      </c>
      <c r="C22" s="49">
        <v>0</v>
      </c>
      <c r="D22" s="49">
        <v>0</v>
      </c>
      <c r="E22" s="49">
        <v>0</v>
      </c>
      <c r="F22" s="49">
        <v>0</v>
      </c>
      <c r="G22" s="49">
        <v>0</v>
      </c>
      <c r="H22" s="49">
        <v>0</v>
      </c>
    </row>
    <row r="23" spans="1:8">
      <c r="A23" t="s">
        <v>1128</v>
      </c>
      <c r="B23" s="49">
        <v>103.107</v>
      </c>
      <c r="C23" s="49">
        <v>0</v>
      </c>
      <c r="D23" s="49">
        <v>0</v>
      </c>
      <c r="E23" s="49">
        <v>0</v>
      </c>
      <c r="F23" s="49">
        <v>0</v>
      </c>
      <c r="G23" s="49">
        <v>0</v>
      </c>
      <c r="H23" s="49">
        <v>0</v>
      </c>
    </row>
    <row r="24" spans="1:8">
      <c r="A24" t="s">
        <v>1129</v>
      </c>
      <c r="B24" s="49">
        <v>0.19034699999999999</v>
      </c>
      <c r="C24" s="49">
        <v>0</v>
      </c>
      <c r="D24" s="49">
        <v>0</v>
      </c>
      <c r="E24" s="49">
        <v>0</v>
      </c>
      <c r="F24" s="49">
        <v>0</v>
      </c>
      <c r="G24" s="49">
        <v>0</v>
      </c>
      <c r="H24" s="49">
        <v>0</v>
      </c>
    </row>
    <row r="25" spans="1:8">
      <c r="A25" t="s">
        <v>1130</v>
      </c>
      <c r="B25" s="49">
        <v>31.634</v>
      </c>
      <c r="C25" s="49">
        <v>0</v>
      </c>
      <c r="D25" s="49">
        <v>0</v>
      </c>
      <c r="E25" s="49">
        <v>0</v>
      </c>
      <c r="F25" s="49">
        <v>0</v>
      </c>
      <c r="G25" s="49">
        <v>0</v>
      </c>
      <c r="H25" s="49">
        <v>0</v>
      </c>
    </row>
    <row r="26" spans="1:8">
      <c r="A26" t="s">
        <v>1131</v>
      </c>
      <c r="B26" s="49">
        <v>0.18398800000000001</v>
      </c>
      <c r="C26" s="49">
        <v>0</v>
      </c>
      <c r="D26" s="49">
        <v>0</v>
      </c>
      <c r="E26" s="49">
        <v>0</v>
      </c>
      <c r="F26" s="173">
        <v>0</v>
      </c>
      <c r="G26" s="49">
        <v>0</v>
      </c>
      <c r="H26" s="49">
        <v>0</v>
      </c>
    </row>
    <row r="27" spans="1:8">
      <c r="A27" t="s">
        <v>1132</v>
      </c>
      <c r="B27" s="49">
        <v>0.166883</v>
      </c>
      <c r="C27" s="49">
        <v>0</v>
      </c>
      <c r="D27" s="49">
        <v>0</v>
      </c>
      <c r="E27" s="49">
        <v>0</v>
      </c>
      <c r="F27" s="49">
        <v>0</v>
      </c>
      <c r="G27" s="49">
        <v>0</v>
      </c>
      <c r="H27" s="49">
        <v>0</v>
      </c>
    </row>
    <row r="28" spans="1:8">
      <c r="A28" t="s">
        <v>1133</v>
      </c>
      <c r="B28" s="49">
        <v>0.24518699999999999</v>
      </c>
      <c r="C28" s="49">
        <v>0</v>
      </c>
      <c r="D28" s="49">
        <v>0</v>
      </c>
      <c r="E28" s="49">
        <v>0</v>
      </c>
      <c r="F28" s="49">
        <v>0</v>
      </c>
      <c r="G28" s="49">
        <v>0</v>
      </c>
      <c r="H28" s="49">
        <v>0</v>
      </c>
    </row>
    <row r="29" spans="1:8">
      <c r="A29" t="s">
        <v>1134</v>
      </c>
      <c r="B29" s="49">
        <v>83.430599999999998</v>
      </c>
      <c r="C29" s="49">
        <v>0</v>
      </c>
      <c r="D29" s="49">
        <v>0</v>
      </c>
      <c r="E29" s="49">
        <v>0</v>
      </c>
      <c r="F29" s="49">
        <v>0</v>
      </c>
      <c r="G29" s="49">
        <v>0</v>
      </c>
      <c r="H29" s="49">
        <v>0</v>
      </c>
    </row>
    <row r="30" spans="1:8">
      <c r="A30" t="s">
        <v>1135</v>
      </c>
      <c r="B30" s="49">
        <v>10.5061</v>
      </c>
      <c r="C30" s="49">
        <v>0</v>
      </c>
      <c r="D30" s="49">
        <v>0</v>
      </c>
      <c r="E30" s="49">
        <v>0</v>
      </c>
      <c r="F30" s="49">
        <v>0</v>
      </c>
      <c r="G30" s="49">
        <v>0</v>
      </c>
      <c r="H30" s="49">
        <v>0</v>
      </c>
    </row>
    <row r="31" spans="1:8">
      <c r="A31" t="s">
        <v>1136</v>
      </c>
      <c r="B31" s="49">
        <v>308.59399999999999</v>
      </c>
      <c r="C31" s="49">
        <v>0</v>
      </c>
      <c r="D31" s="49">
        <v>0</v>
      </c>
      <c r="E31" s="49">
        <v>0</v>
      </c>
      <c r="F31" s="49">
        <v>0</v>
      </c>
      <c r="G31" s="49">
        <v>0</v>
      </c>
      <c r="H31" s="49">
        <v>0</v>
      </c>
    </row>
    <row r="32" spans="1:8">
      <c r="A32" t="s">
        <v>1137</v>
      </c>
      <c r="B32" s="49">
        <v>0.193911</v>
      </c>
      <c r="C32" s="49">
        <v>0</v>
      </c>
      <c r="D32" s="49">
        <v>0</v>
      </c>
      <c r="E32" s="49">
        <v>0.15</v>
      </c>
      <c r="F32" s="49">
        <v>0</v>
      </c>
      <c r="G32" s="49">
        <v>0.4</v>
      </c>
      <c r="H32" s="49">
        <v>0</v>
      </c>
    </row>
    <row r="33" spans="1:8">
      <c r="A33" t="s">
        <v>1138</v>
      </c>
      <c r="B33" s="49">
        <v>0.22406300000000001</v>
      </c>
      <c r="C33" s="49">
        <v>0</v>
      </c>
      <c r="D33" s="49">
        <v>0</v>
      </c>
      <c r="E33" s="49">
        <v>0</v>
      </c>
      <c r="F33" s="49">
        <v>0</v>
      </c>
      <c r="G33" s="49">
        <v>0</v>
      </c>
      <c r="H33" s="49">
        <v>0</v>
      </c>
    </row>
    <row r="34" spans="1:8">
      <c r="A34" t="s">
        <v>1139</v>
      </c>
      <c r="B34" s="49">
        <v>0.246532</v>
      </c>
      <c r="C34" s="49">
        <v>0</v>
      </c>
      <c r="D34" s="49">
        <v>0</v>
      </c>
      <c r="E34" s="49">
        <v>0.1</v>
      </c>
      <c r="F34" s="49">
        <v>0</v>
      </c>
      <c r="G34" s="49">
        <v>0.25</v>
      </c>
      <c r="H34" s="49">
        <v>0</v>
      </c>
    </row>
    <row r="35" spans="1:8">
      <c r="A35" t="s">
        <v>1140</v>
      </c>
      <c r="B35" s="49">
        <v>0.173267</v>
      </c>
      <c r="C35" s="49">
        <v>0</v>
      </c>
      <c r="D35" s="49">
        <v>0</v>
      </c>
      <c r="E35" s="49">
        <v>0</v>
      </c>
      <c r="F35" s="49">
        <v>0</v>
      </c>
      <c r="G35" s="49">
        <v>0</v>
      </c>
      <c r="H35" s="49">
        <v>0</v>
      </c>
    </row>
    <row r="36" spans="1:8">
      <c r="A36" t="s">
        <v>1141</v>
      </c>
      <c r="B36" s="49">
        <v>0.78383400000000003</v>
      </c>
      <c r="C36" s="49">
        <v>0</v>
      </c>
      <c r="D36" s="49">
        <v>0</v>
      </c>
      <c r="E36" s="49">
        <v>0</v>
      </c>
      <c r="F36" s="49">
        <v>0</v>
      </c>
      <c r="G36" s="49">
        <v>0</v>
      </c>
      <c r="H36" s="49">
        <v>0</v>
      </c>
    </row>
    <row r="37" spans="1:8">
      <c r="A37" t="s">
        <v>1142</v>
      </c>
      <c r="B37" s="49">
        <v>0.16644100000000001</v>
      </c>
      <c r="C37" s="49">
        <v>0</v>
      </c>
      <c r="D37" s="49">
        <v>0</v>
      </c>
      <c r="E37" s="49">
        <v>0.1</v>
      </c>
      <c r="F37" s="49">
        <v>0</v>
      </c>
      <c r="G37" s="49">
        <v>0.5</v>
      </c>
      <c r="H37" s="49">
        <v>0</v>
      </c>
    </row>
    <row r="38" spans="1:8">
      <c r="A38" t="s">
        <v>1143</v>
      </c>
      <c r="B38" s="49">
        <v>7.7854999999999999</v>
      </c>
      <c r="C38" s="49">
        <v>0</v>
      </c>
      <c r="D38" s="49">
        <v>0</v>
      </c>
      <c r="E38" s="49">
        <v>0</v>
      </c>
      <c r="F38" s="49">
        <v>0</v>
      </c>
      <c r="G38" s="49">
        <v>0</v>
      </c>
      <c r="H38" s="49">
        <v>0</v>
      </c>
    </row>
    <row r="39" spans="1:8">
      <c r="A39" t="s">
        <v>1144</v>
      </c>
      <c r="B39" s="49">
        <v>36.6479</v>
      </c>
      <c r="C39" s="49">
        <v>0</v>
      </c>
      <c r="D39" s="49">
        <v>0</v>
      </c>
      <c r="E39" s="49">
        <v>0</v>
      </c>
      <c r="F39" s="49">
        <v>0</v>
      </c>
      <c r="G39" s="49">
        <v>0</v>
      </c>
      <c r="H39" s="49">
        <v>0</v>
      </c>
    </row>
    <row r="40" spans="1:8">
      <c r="A40" t="s">
        <v>1145</v>
      </c>
      <c r="B40" s="49">
        <v>-11.9291</v>
      </c>
      <c r="C40" s="49">
        <v>0</v>
      </c>
      <c r="D40" s="49">
        <v>0</v>
      </c>
      <c r="E40" s="49">
        <v>0</v>
      </c>
      <c r="F40" s="49">
        <v>0</v>
      </c>
      <c r="G40" s="49">
        <v>0</v>
      </c>
      <c r="H40" s="49">
        <v>0</v>
      </c>
    </row>
    <row r="41" spans="1:8">
      <c r="A41" t="s">
        <v>1146</v>
      </c>
      <c r="B41" s="49">
        <v>1.53052E-2</v>
      </c>
      <c r="C41" s="49">
        <v>0</v>
      </c>
      <c r="D41" s="49">
        <v>0</v>
      </c>
      <c r="E41" s="49">
        <v>0</v>
      </c>
      <c r="F41" s="49">
        <v>0</v>
      </c>
      <c r="G41" s="49">
        <v>0</v>
      </c>
      <c r="H41" s="49">
        <v>0</v>
      </c>
    </row>
    <row r="42" spans="1:8">
      <c r="A42" t="s">
        <v>1147</v>
      </c>
      <c r="B42" s="49">
        <v>8.0107300000000006E-3</v>
      </c>
      <c r="C42" s="49">
        <v>0</v>
      </c>
      <c r="D42" s="49">
        <v>0</v>
      </c>
      <c r="E42" s="49">
        <v>0</v>
      </c>
      <c r="F42" s="49">
        <v>0</v>
      </c>
      <c r="G42" s="49">
        <v>0</v>
      </c>
      <c r="H42" s="49">
        <v>0</v>
      </c>
    </row>
    <row r="43" spans="1:8">
      <c r="A43" t="s">
        <v>1148</v>
      </c>
      <c r="B43" s="49">
        <v>-2.5264999999999999E-2</v>
      </c>
      <c r="C43" s="49">
        <v>0</v>
      </c>
      <c r="D43" s="49">
        <v>0</v>
      </c>
      <c r="E43" s="49">
        <v>0</v>
      </c>
      <c r="F43" s="49">
        <v>0</v>
      </c>
      <c r="G43" s="49">
        <v>0</v>
      </c>
      <c r="H43" s="49">
        <v>0</v>
      </c>
    </row>
    <row r="44" spans="1:8">
      <c r="A44" t="s">
        <v>1149</v>
      </c>
      <c r="B44" s="49">
        <v>-78.170900000000003</v>
      </c>
      <c r="C44" s="49">
        <v>0</v>
      </c>
      <c r="D44" s="49">
        <v>0</v>
      </c>
      <c r="E44" s="49">
        <v>0</v>
      </c>
      <c r="F44" s="49">
        <v>0</v>
      </c>
      <c r="G44" s="49">
        <v>0</v>
      </c>
      <c r="H44" s="49">
        <v>0</v>
      </c>
    </row>
    <row r="45" spans="1:8">
      <c r="A45" t="s">
        <v>1150</v>
      </c>
      <c r="B45" s="49">
        <v>15.9876</v>
      </c>
      <c r="C45" s="49">
        <v>0</v>
      </c>
      <c r="D45" s="49">
        <v>0</v>
      </c>
      <c r="E45" s="49">
        <v>0</v>
      </c>
      <c r="F45" s="49">
        <v>0</v>
      </c>
      <c r="G45" s="49">
        <v>0</v>
      </c>
      <c r="H45" s="49">
        <v>0</v>
      </c>
    </row>
    <row r="46" spans="1:8">
      <c r="A46" t="s">
        <v>1151</v>
      </c>
      <c r="B46" s="49">
        <v>15.833600000000001</v>
      </c>
      <c r="C46" s="49">
        <v>0</v>
      </c>
      <c r="D46" s="49">
        <v>0</v>
      </c>
      <c r="E46" s="49">
        <v>0</v>
      </c>
      <c r="F46" s="49">
        <v>0</v>
      </c>
      <c r="G46" s="49">
        <v>0</v>
      </c>
      <c r="H46" s="49">
        <v>0</v>
      </c>
    </row>
    <row r="47" spans="1:8">
      <c r="A47" t="s">
        <v>1152</v>
      </c>
      <c r="B47" s="49">
        <v>6.28233</v>
      </c>
      <c r="C47" s="49">
        <v>0</v>
      </c>
      <c r="D47" s="49">
        <v>0</v>
      </c>
      <c r="E47" s="49">
        <v>0</v>
      </c>
      <c r="F47" s="49">
        <v>0</v>
      </c>
      <c r="G47" s="49">
        <v>0</v>
      </c>
      <c r="H47" s="49">
        <v>0</v>
      </c>
    </row>
    <row r="48" spans="1:8">
      <c r="A48" t="s">
        <v>1153</v>
      </c>
      <c r="B48" s="49">
        <v>0.66013500000000003</v>
      </c>
      <c r="C48" s="49">
        <v>0</v>
      </c>
      <c r="D48" s="49">
        <v>0</v>
      </c>
      <c r="E48" s="49">
        <v>0</v>
      </c>
      <c r="F48" s="49">
        <v>0</v>
      </c>
      <c r="G48" s="49">
        <v>0</v>
      </c>
      <c r="H48" s="49">
        <v>0</v>
      </c>
    </row>
    <row r="50" spans="1:4">
      <c r="A50" t="str">
        <f>lang!B7</f>
        <v>긍정감정</v>
      </c>
      <c r="B50" s="134">
        <f>SUM(B9:B12)</f>
        <v>223.7081</v>
      </c>
      <c r="C50" s="134"/>
      <c r="D50" s="134">
        <f t="shared" ref="D50" si="0">SUM(D9:D12)</f>
        <v>0</v>
      </c>
    </row>
    <row r="51" spans="1:4">
      <c r="A51" t="str">
        <f>lang!B8</f>
        <v>부정감정</v>
      </c>
      <c r="B51" s="134">
        <f>SUM(B5:B8)</f>
        <v>63.212800000000001</v>
      </c>
      <c r="C51" s="134"/>
      <c r="D51" s="134">
        <f t="shared" ref="D51" si="1">SUM(D5:D8)</f>
        <v>0</v>
      </c>
    </row>
    <row r="52" spans="1:4">
      <c r="A52" t="str">
        <f>lang!B9</f>
        <v>생리감정</v>
      </c>
      <c r="B52" s="134">
        <f>SUM(B13:B14)</f>
        <v>41.2973</v>
      </c>
      <c r="C52" s="134"/>
      <c r="D52" s="134">
        <f t="shared" ref="D52" si="2">SUM(D13:D14)</f>
        <v>0</v>
      </c>
    </row>
    <row r="53" spans="1:4">
      <c r="B53" s="50">
        <f>SUM(B50:B52)</f>
        <v>328.21820000000002</v>
      </c>
      <c r="D53" s="50">
        <f>SUM(D50:D52)</f>
        <v>0</v>
      </c>
    </row>
    <row r="54" spans="1:4">
      <c r="A54" t="str">
        <f>lang!B7</f>
        <v>긍정감정</v>
      </c>
      <c r="B54" s="135">
        <f>IF(B$53&lt;&gt;0,B50/B$53,0)</f>
        <v>0.68158347099581917</v>
      </c>
      <c r="C54" s="135"/>
      <c r="D54" s="135">
        <f>IF(D$53&lt;&gt;0,D50/D$53,0)</f>
        <v>0</v>
      </c>
    </row>
    <row r="55" spans="1:4">
      <c r="A55" t="str">
        <f>lang!B8</f>
        <v>부정감정</v>
      </c>
      <c r="B55" s="135">
        <f>IF(B$53&lt;&gt;0,B51/B$53,0)</f>
        <v>0.19259382934889047</v>
      </c>
      <c r="C55" s="135"/>
      <c r="D55" s="135">
        <f>IF(D$53&lt;&gt;0,D51/D$53,0)</f>
        <v>0</v>
      </c>
    </row>
    <row r="56" spans="1:4">
      <c r="A56" t="str">
        <f>lang!B9</f>
        <v>생리감정</v>
      </c>
      <c r="B56" s="135">
        <f>IF(B$53&lt;&gt;0,B52/B$53,0)</f>
        <v>0.12582269965529028</v>
      </c>
      <c r="C56" s="135"/>
      <c r="D56" s="135">
        <f>IF(D$53&lt;&gt;0,D52/D$53,0)</f>
        <v>0</v>
      </c>
    </row>
    <row r="58" spans="1:4">
      <c r="A58" t="s">
        <v>1193</v>
      </c>
      <c r="D58" t="s">
        <v>1194</v>
      </c>
    </row>
  </sheetData>
  <phoneticPr fontId="27" type="noConversion"/>
  <pageMargins left="0.75" right="0.75" top="1" bottom="1" header="0.5" footer="0.5"/>
  <pageSetup paperSize="9" orientation="portrait" r:id="rId1"/>
  <headerFooter alignWithMargins="0">
    <oddHeader>&amp;A</oddHeader>
    <oddFoote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257"/>
  <sheetViews>
    <sheetView workbookViewId="0">
      <selection activeCell="G4" sqref="G4"/>
    </sheetView>
  </sheetViews>
  <sheetFormatPr defaultRowHeight="16.5"/>
  <cols>
    <col min="14" max="14" width="10.25" bestFit="1" customWidth="1"/>
  </cols>
  <sheetData>
    <row r="1" spans="1:3">
      <c r="A1" t="s">
        <v>1154</v>
      </c>
      <c r="B1" t="s">
        <v>1155</v>
      </c>
    </row>
    <row r="2" spans="1:3">
      <c r="A2" s="49">
        <v>0</v>
      </c>
      <c r="B2" s="49">
        <v>0</v>
      </c>
      <c r="C2">
        <f>MAX(A2:A257)</f>
        <v>0</v>
      </c>
    </row>
    <row r="3" spans="1:3">
      <c r="A3" s="49">
        <v>0</v>
      </c>
      <c r="B3" s="49">
        <v>0</v>
      </c>
    </row>
    <row r="4" spans="1:3">
      <c r="A4" s="49">
        <v>0</v>
      </c>
      <c r="B4" s="49">
        <v>0</v>
      </c>
    </row>
    <row r="5" spans="1:3">
      <c r="A5" s="49">
        <v>0</v>
      </c>
      <c r="B5" s="49">
        <v>0</v>
      </c>
    </row>
    <row r="6" spans="1:3">
      <c r="A6" s="49">
        <v>0</v>
      </c>
      <c r="B6" s="49">
        <v>0</v>
      </c>
    </row>
    <row r="7" spans="1:3">
      <c r="A7" s="49">
        <v>0</v>
      </c>
      <c r="B7" s="49">
        <v>0</v>
      </c>
    </row>
    <row r="8" spans="1:3">
      <c r="A8" s="49">
        <v>0</v>
      </c>
      <c r="B8" s="49">
        <v>0</v>
      </c>
    </row>
    <row r="9" spans="1:3">
      <c r="A9" s="49">
        <v>0</v>
      </c>
      <c r="B9" s="49">
        <v>0</v>
      </c>
    </row>
    <row r="10" spans="1:3">
      <c r="A10" s="49">
        <v>0</v>
      </c>
      <c r="B10" s="49">
        <v>0</v>
      </c>
    </row>
    <row r="11" spans="1:3">
      <c r="A11" s="49">
        <v>0</v>
      </c>
      <c r="B11" s="49">
        <v>0</v>
      </c>
    </row>
    <row r="12" spans="1:3">
      <c r="A12" s="49">
        <v>0</v>
      </c>
      <c r="B12" s="49">
        <v>0</v>
      </c>
    </row>
    <row r="13" spans="1:3">
      <c r="A13" s="49">
        <v>0</v>
      </c>
      <c r="B13" s="49">
        <v>0</v>
      </c>
    </row>
    <row r="14" spans="1:3">
      <c r="A14" s="49">
        <v>0</v>
      </c>
      <c r="B14" s="49">
        <v>0</v>
      </c>
    </row>
    <row r="15" spans="1:3">
      <c r="A15" s="49">
        <v>0</v>
      </c>
      <c r="B15" s="49">
        <v>0</v>
      </c>
    </row>
    <row r="16" spans="1:3">
      <c r="A16" s="49">
        <v>0</v>
      </c>
      <c r="B16" s="49">
        <v>0</v>
      </c>
    </row>
    <row r="17" spans="1:2">
      <c r="A17" s="49">
        <v>0</v>
      </c>
      <c r="B17" s="49">
        <v>0</v>
      </c>
    </row>
    <row r="18" spans="1:2">
      <c r="A18" s="49">
        <v>0</v>
      </c>
      <c r="B18" s="49">
        <v>0</v>
      </c>
    </row>
    <row r="19" spans="1:2">
      <c r="A19" s="49">
        <v>0</v>
      </c>
      <c r="B19" s="49">
        <v>0</v>
      </c>
    </row>
    <row r="20" spans="1:2">
      <c r="A20" s="49">
        <v>0</v>
      </c>
      <c r="B20" s="49">
        <v>0</v>
      </c>
    </row>
    <row r="21" spans="1:2">
      <c r="A21" s="49">
        <v>0</v>
      </c>
      <c r="B21" s="49">
        <v>0</v>
      </c>
    </row>
    <row r="22" spans="1:2">
      <c r="A22" s="49">
        <v>0</v>
      </c>
      <c r="B22" s="49">
        <v>0</v>
      </c>
    </row>
    <row r="23" spans="1:2">
      <c r="A23" s="49">
        <v>0</v>
      </c>
      <c r="B23" s="49">
        <v>0</v>
      </c>
    </row>
    <row r="24" spans="1:2">
      <c r="A24" s="49">
        <v>0</v>
      </c>
      <c r="B24" s="49">
        <v>0</v>
      </c>
    </row>
    <row r="25" spans="1:2">
      <c r="A25" s="49">
        <v>0</v>
      </c>
      <c r="B25" s="49">
        <v>0</v>
      </c>
    </row>
    <row r="26" spans="1:2">
      <c r="A26" s="49">
        <v>0</v>
      </c>
      <c r="B26" s="49">
        <v>0</v>
      </c>
    </row>
    <row r="27" spans="1:2">
      <c r="A27" s="49">
        <v>0</v>
      </c>
      <c r="B27" s="49">
        <v>0</v>
      </c>
    </row>
    <row r="28" spans="1:2">
      <c r="A28" s="49">
        <v>0</v>
      </c>
      <c r="B28" s="49">
        <v>0</v>
      </c>
    </row>
    <row r="29" spans="1:2">
      <c r="A29" s="49">
        <v>0</v>
      </c>
      <c r="B29" s="49">
        <v>0</v>
      </c>
    </row>
    <row r="30" spans="1:2">
      <c r="A30" s="49">
        <v>0</v>
      </c>
      <c r="B30" s="49">
        <v>0</v>
      </c>
    </row>
    <row r="31" spans="1:2">
      <c r="A31" s="49">
        <v>0</v>
      </c>
      <c r="B31" s="49">
        <v>0</v>
      </c>
    </row>
    <row r="32" spans="1:2">
      <c r="A32" s="49">
        <v>0</v>
      </c>
      <c r="B32" s="49">
        <v>0</v>
      </c>
    </row>
    <row r="33" spans="1:2">
      <c r="A33" s="49">
        <v>0</v>
      </c>
      <c r="B33" s="49">
        <v>0</v>
      </c>
    </row>
    <row r="34" spans="1:2">
      <c r="A34" s="49">
        <v>0</v>
      </c>
      <c r="B34" s="49">
        <v>0</v>
      </c>
    </row>
    <row r="35" spans="1:2">
      <c r="A35" s="49">
        <v>0</v>
      </c>
      <c r="B35" s="49">
        <v>0</v>
      </c>
    </row>
    <row r="36" spans="1:2">
      <c r="A36" s="49">
        <v>0</v>
      </c>
      <c r="B36" s="49">
        <v>0</v>
      </c>
    </row>
    <row r="37" spans="1:2">
      <c r="A37" s="49">
        <v>0</v>
      </c>
      <c r="B37" s="49">
        <v>0</v>
      </c>
    </row>
    <row r="38" spans="1:2">
      <c r="A38" s="49">
        <v>0</v>
      </c>
      <c r="B38" s="49">
        <v>0</v>
      </c>
    </row>
    <row r="39" spans="1:2">
      <c r="A39" s="49">
        <v>0</v>
      </c>
      <c r="B39" s="49">
        <v>0</v>
      </c>
    </row>
    <row r="40" spans="1:2">
      <c r="A40" s="49">
        <v>0</v>
      </c>
      <c r="B40" s="49">
        <v>0</v>
      </c>
    </row>
    <row r="41" spans="1:2">
      <c r="A41" s="49">
        <v>0</v>
      </c>
      <c r="B41" s="49">
        <v>0</v>
      </c>
    </row>
    <row r="42" spans="1:2">
      <c r="A42" s="49">
        <v>0</v>
      </c>
      <c r="B42" s="49">
        <v>0</v>
      </c>
    </row>
    <row r="43" spans="1:2">
      <c r="A43" s="49">
        <v>0</v>
      </c>
      <c r="B43" s="49">
        <v>0</v>
      </c>
    </row>
    <row r="44" spans="1:2">
      <c r="A44" s="49">
        <v>0</v>
      </c>
      <c r="B44" s="49">
        <v>0</v>
      </c>
    </row>
    <row r="45" spans="1:2">
      <c r="A45" s="49">
        <v>0</v>
      </c>
      <c r="B45" s="49">
        <v>0</v>
      </c>
    </row>
    <row r="46" spans="1:2">
      <c r="A46" s="49">
        <v>0</v>
      </c>
      <c r="B46" s="49">
        <v>0</v>
      </c>
    </row>
    <row r="47" spans="1:2">
      <c r="A47" s="49">
        <v>0</v>
      </c>
      <c r="B47" s="49">
        <v>0</v>
      </c>
    </row>
    <row r="48" spans="1:2">
      <c r="A48" s="49">
        <v>0</v>
      </c>
      <c r="B48" s="49">
        <v>0</v>
      </c>
    </row>
    <row r="49" spans="1:2">
      <c r="A49" s="49">
        <v>0</v>
      </c>
      <c r="B49" s="49">
        <v>0</v>
      </c>
    </row>
    <row r="50" spans="1:2">
      <c r="A50" s="49">
        <v>0</v>
      </c>
      <c r="B50" s="49">
        <v>0</v>
      </c>
    </row>
    <row r="51" spans="1:2">
      <c r="A51" s="49">
        <v>0</v>
      </c>
      <c r="B51" s="49">
        <v>0</v>
      </c>
    </row>
    <row r="52" spans="1:2">
      <c r="A52" s="49">
        <v>0</v>
      </c>
      <c r="B52" s="49">
        <v>0</v>
      </c>
    </row>
    <row r="53" spans="1:2">
      <c r="A53" s="49">
        <v>0</v>
      </c>
      <c r="B53" s="49">
        <v>0</v>
      </c>
    </row>
    <row r="54" spans="1:2">
      <c r="A54" s="49">
        <v>0</v>
      </c>
      <c r="B54" s="49">
        <v>0</v>
      </c>
    </row>
    <row r="55" spans="1:2">
      <c r="A55" s="49">
        <v>0</v>
      </c>
      <c r="B55" s="49">
        <v>0</v>
      </c>
    </row>
    <row r="56" spans="1:2">
      <c r="A56" s="49">
        <v>0</v>
      </c>
      <c r="B56" s="49">
        <v>0</v>
      </c>
    </row>
    <row r="57" spans="1:2">
      <c r="A57" s="49">
        <v>0</v>
      </c>
      <c r="B57" s="49">
        <v>0</v>
      </c>
    </row>
    <row r="58" spans="1:2">
      <c r="A58" s="49">
        <v>0</v>
      </c>
      <c r="B58" s="49">
        <v>0</v>
      </c>
    </row>
    <row r="59" spans="1:2">
      <c r="A59" s="49">
        <v>0</v>
      </c>
      <c r="B59" s="49">
        <v>0</v>
      </c>
    </row>
    <row r="60" spans="1:2">
      <c r="A60" s="49">
        <v>0</v>
      </c>
      <c r="B60" s="49">
        <v>0</v>
      </c>
    </row>
    <row r="61" spans="1:2">
      <c r="A61" s="49">
        <v>0</v>
      </c>
      <c r="B61" s="49">
        <v>0</v>
      </c>
    </row>
    <row r="62" spans="1:2">
      <c r="A62" s="49">
        <v>0</v>
      </c>
      <c r="B62" s="49">
        <v>0</v>
      </c>
    </row>
    <row r="63" spans="1:2">
      <c r="A63" s="49">
        <v>0</v>
      </c>
      <c r="B63" s="49">
        <v>0</v>
      </c>
    </row>
    <row r="64" spans="1:2">
      <c r="A64" s="49">
        <v>0</v>
      </c>
      <c r="B64" s="49">
        <v>0</v>
      </c>
    </row>
    <row r="65" spans="1:2">
      <c r="A65" s="49">
        <v>0</v>
      </c>
      <c r="B65" s="49">
        <v>0</v>
      </c>
    </row>
    <row r="66" spans="1:2">
      <c r="A66" s="49">
        <v>0</v>
      </c>
      <c r="B66" s="49">
        <v>0</v>
      </c>
    </row>
    <row r="67" spans="1:2">
      <c r="A67" s="49">
        <v>0</v>
      </c>
      <c r="B67" s="49">
        <v>0</v>
      </c>
    </row>
    <row r="68" spans="1:2">
      <c r="A68" s="49">
        <v>0</v>
      </c>
      <c r="B68" s="49">
        <v>0</v>
      </c>
    </row>
    <row r="69" spans="1:2">
      <c r="A69" s="49">
        <v>0</v>
      </c>
      <c r="B69" s="49">
        <v>0</v>
      </c>
    </row>
    <row r="70" spans="1:2">
      <c r="A70" s="49">
        <v>0</v>
      </c>
      <c r="B70" s="49">
        <v>0</v>
      </c>
    </row>
    <row r="71" spans="1:2">
      <c r="A71" s="49">
        <v>0</v>
      </c>
      <c r="B71" s="49">
        <v>0</v>
      </c>
    </row>
    <row r="72" spans="1:2">
      <c r="A72" s="49">
        <v>0</v>
      </c>
      <c r="B72" s="49">
        <v>0</v>
      </c>
    </row>
    <row r="73" spans="1:2">
      <c r="A73" s="49">
        <v>0</v>
      </c>
      <c r="B73" s="49">
        <v>0</v>
      </c>
    </row>
    <row r="74" spans="1:2">
      <c r="A74" s="49">
        <v>0</v>
      </c>
      <c r="B74" s="49">
        <v>0</v>
      </c>
    </row>
    <row r="75" spans="1:2">
      <c r="A75" s="49">
        <v>0</v>
      </c>
      <c r="B75" s="49">
        <v>0</v>
      </c>
    </row>
    <row r="76" spans="1:2">
      <c r="A76" s="49">
        <v>0</v>
      </c>
      <c r="B76" s="49">
        <v>0</v>
      </c>
    </row>
    <row r="77" spans="1:2">
      <c r="A77" s="49">
        <v>0</v>
      </c>
      <c r="B77" s="49">
        <v>0</v>
      </c>
    </row>
    <row r="78" spans="1:2">
      <c r="A78" s="49">
        <v>0</v>
      </c>
      <c r="B78" s="49">
        <v>0</v>
      </c>
    </row>
    <row r="79" spans="1:2">
      <c r="A79" s="49">
        <v>0</v>
      </c>
      <c r="B79" s="49">
        <v>0</v>
      </c>
    </row>
    <row r="80" spans="1:2">
      <c r="A80" s="49">
        <v>0</v>
      </c>
      <c r="B80" s="49">
        <v>0</v>
      </c>
    </row>
    <row r="81" spans="1:2">
      <c r="A81" s="49">
        <v>0</v>
      </c>
      <c r="B81" s="49">
        <v>0</v>
      </c>
    </row>
    <row r="82" spans="1:2">
      <c r="A82" s="49">
        <v>0</v>
      </c>
      <c r="B82" s="49">
        <v>0</v>
      </c>
    </row>
    <row r="83" spans="1:2">
      <c r="A83" s="49">
        <v>0</v>
      </c>
      <c r="B83" s="49">
        <v>0</v>
      </c>
    </row>
    <row r="84" spans="1:2">
      <c r="A84" s="49">
        <v>0</v>
      </c>
      <c r="B84" s="49">
        <v>0</v>
      </c>
    </row>
    <row r="85" spans="1:2">
      <c r="A85" s="49">
        <v>0</v>
      </c>
      <c r="B85" s="49">
        <v>0</v>
      </c>
    </row>
    <row r="86" spans="1:2">
      <c r="A86" s="49">
        <v>0</v>
      </c>
      <c r="B86" s="49">
        <v>0</v>
      </c>
    </row>
    <row r="87" spans="1:2">
      <c r="A87" s="49">
        <v>0</v>
      </c>
      <c r="B87" s="49">
        <v>0</v>
      </c>
    </row>
    <row r="88" spans="1:2">
      <c r="A88" s="49">
        <v>0</v>
      </c>
      <c r="B88" s="49">
        <v>0</v>
      </c>
    </row>
    <row r="89" spans="1:2">
      <c r="A89" s="49">
        <v>0</v>
      </c>
      <c r="B89" s="49">
        <v>0</v>
      </c>
    </row>
    <row r="90" spans="1:2">
      <c r="A90" s="49">
        <v>0</v>
      </c>
      <c r="B90" s="49">
        <v>0</v>
      </c>
    </row>
    <row r="91" spans="1:2">
      <c r="A91" s="49">
        <v>0</v>
      </c>
      <c r="B91" s="49">
        <v>0</v>
      </c>
    </row>
    <row r="92" spans="1:2">
      <c r="A92" s="49">
        <v>0</v>
      </c>
      <c r="B92" s="49">
        <v>0</v>
      </c>
    </row>
    <row r="93" spans="1:2">
      <c r="A93" s="49">
        <v>0</v>
      </c>
      <c r="B93" s="49">
        <v>0</v>
      </c>
    </row>
    <row r="94" spans="1:2">
      <c r="A94" s="49">
        <v>0</v>
      </c>
      <c r="B94" s="49">
        <v>0</v>
      </c>
    </row>
    <row r="95" spans="1:2">
      <c r="A95" s="49">
        <v>0</v>
      </c>
      <c r="B95" s="49">
        <v>0</v>
      </c>
    </row>
    <row r="96" spans="1:2">
      <c r="A96" s="49">
        <v>0</v>
      </c>
      <c r="B96" s="49">
        <v>0</v>
      </c>
    </row>
    <row r="97" spans="1:2">
      <c r="A97" s="49">
        <v>0</v>
      </c>
      <c r="B97" s="49">
        <v>0</v>
      </c>
    </row>
    <row r="98" spans="1:2">
      <c r="A98" s="49">
        <v>0</v>
      </c>
      <c r="B98" s="49">
        <v>0</v>
      </c>
    </row>
    <row r="99" spans="1:2">
      <c r="A99" s="49">
        <v>0</v>
      </c>
      <c r="B99" s="49">
        <v>0</v>
      </c>
    </row>
    <row r="100" spans="1:2">
      <c r="A100" s="49">
        <v>0</v>
      </c>
      <c r="B100" s="49">
        <v>0</v>
      </c>
    </row>
    <row r="101" spans="1:2">
      <c r="A101" s="49">
        <v>0</v>
      </c>
      <c r="B101" s="49">
        <v>0</v>
      </c>
    </row>
    <row r="102" spans="1:2">
      <c r="A102" s="49">
        <v>0</v>
      </c>
      <c r="B102" s="49">
        <v>0</v>
      </c>
    </row>
    <row r="103" spans="1:2">
      <c r="A103" s="49">
        <v>0</v>
      </c>
      <c r="B103" s="49">
        <v>0</v>
      </c>
    </row>
    <row r="104" spans="1:2">
      <c r="A104" s="49">
        <v>0</v>
      </c>
      <c r="B104" s="49">
        <v>0</v>
      </c>
    </row>
    <row r="105" spans="1:2">
      <c r="A105" s="49">
        <v>0</v>
      </c>
      <c r="B105" s="49">
        <v>0</v>
      </c>
    </row>
    <row r="106" spans="1:2">
      <c r="A106" s="49">
        <v>0</v>
      </c>
      <c r="B106" s="49">
        <v>0</v>
      </c>
    </row>
    <row r="107" spans="1:2">
      <c r="A107" s="49">
        <v>0</v>
      </c>
      <c r="B107" s="49">
        <v>0</v>
      </c>
    </row>
    <row r="108" spans="1:2">
      <c r="A108" s="49">
        <v>0</v>
      </c>
      <c r="B108" s="49">
        <v>0</v>
      </c>
    </row>
    <row r="109" spans="1:2">
      <c r="A109" s="49">
        <v>0</v>
      </c>
      <c r="B109" s="49">
        <v>0</v>
      </c>
    </row>
    <row r="110" spans="1:2">
      <c r="A110" s="49">
        <v>0</v>
      </c>
      <c r="B110" s="49">
        <v>0</v>
      </c>
    </row>
    <row r="111" spans="1:2">
      <c r="A111" s="49">
        <v>0</v>
      </c>
      <c r="B111" s="49">
        <v>0</v>
      </c>
    </row>
    <row r="112" spans="1:2">
      <c r="A112" s="49">
        <v>0</v>
      </c>
      <c r="B112" s="49">
        <v>0</v>
      </c>
    </row>
    <row r="113" spans="1:2">
      <c r="A113" s="49">
        <v>0</v>
      </c>
      <c r="B113" s="49">
        <v>0</v>
      </c>
    </row>
    <row r="114" spans="1:2">
      <c r="A114" s="49">
        <v>0</v>
      </c>
      <c r="B114" s="49">
        <v>0</v>
      </c>
    </row>
    <row r="115" spans="1:2">
      <c r="A115" s="49">
        <v>0</v>
      </c>
      <c r="B115" s="49">
        <v>0</v>
      </c>
    </row>
    <row r="116" spans="1:2">
      <c r="A116" s="49">
        <v>0</v>
      </c>
      <c r="B116" s="49">
        <v>0</v>
      </c>
    </row>
    <row r="117" spans="1:2">
      <c r="A117" s="49">
        <v>0</v>
      </c>
      <c r="B117" s="49">
        <v>0</v>
      </c>
    </row>
    <row r="118" spans="1:2">
      <c r="A118" s="49">
        <v>0</v>
      </c>
      <c r="B118" s="49">
        <v>0</v>
      </c>
    </row>
    <row r="119" spans="1:2">
      <c r="A119" s="49">
        <v>0</v>
      </c>
      <c r="B119" s="49">
        <v>0</v>
      </c>
    </row>
    <row r="120" spans="1:2">
      <c r="A120" s="49">
        <v>0</v>
      </c>
      <c r="B120" s="49">
        <v>0</v>
      </c>
    </row>
    <row r="121" spans="1:2">
      <c r="A121" s="49">
        <v>0</v>
      </c>
      <c r="B121" s="49">
        <v>0</v>
      </c>
    </row>
    <row r="122" spans="1:2">
      <c r="A122" s="49">
        <v>0</v>
      </c>
      <c r="B122" s="49">
        <v>0</v>
      </c>
    </row>
    <row r="123" spans="1:2">
      <c r="A123" s="49">
        <v>0</v>
      </c>
      <c r="B123" s="49">
        <v>0</v>
      </c>
    </row>
    <row r="124" spans="1:2">
      <c r="A124" s="49">
        <v>0</v>
      </c>
      <c r="B124" s="49">
        <v>0</v>
      </c>
    </row>
    <row r="125" spans="1:2">
      <c r="A125" s="49">
        <v>0</v>
      </c>
      <c r="B125" s="49">
        <v>0</v>
      </c>
    </row>
    <row r="126" spans="1:2">
      <c r="A126" s="49">
        <v>0</v>
      </c>
      <c r="B126" s="49">
        <v>0</v>
      </c>
    </row>
    <row r="127" spans="1:2">
      <c r="A127" s="49">
        <v>0</v>
      </c>
      <c r="B127" s="49">
        <v>0</v>
      </c>
    </row>
    <row r="128" spans="1:2">
      <c r="A128" s="49">
        <v>0</v>
      </c>
      <c r="B128" s="49">
        <v>0</v>
      </c>
    </row>
    <row r="129" spans="1:2">
      <c r="A129" s="49">
        <v>0</v>
      </c>
      <c r="B129" s="49">
        <v>0</v>
      </c>
    </row>
    <row r="130" spans="1:2">
      <c r="A130" s="49">
        <v>0</v>
      </c>
      <c r="B130" s="49">
        <v>0</v>
      </c>
    </row>
    <row r="131" spans="1:2">
      <c r="A131" s="49">
        <v>0</v>
      </c>
      <c r="B131" s="49">
        <v>0</v>
      </c>
    </row>
    <row r="132" spans="1:2">
      <c r="A132" s="49">
        <v>0</v>
      </c>
      <c r="B132" s="49">
        <v>0</v>
      </c>
    </row>
    <row r="133" spans="1:2">
      <c r="A133" s="49">
        <v>0</v>
      </c>
      <c r="B133" s="49">
        <v>0</v>
      </c>
    </row>
    <row r="134" spans="1:2">
      <c r="A134" s="49">
        <v>0</v>
      </c>
      <c r="B134" s="49">
        <v>0</v>
      </c>
    </row>
    <row r="135" spans="1:2">
      <c r="A135" s="49">
        <v>0</v>
      </c>
      <c r="B135" s="49">
        <v>0</v>
      </c>
    </row>
    <row r="136" spans="1:2">
      <c r="A136" s="49">
        <v>0</v>
      </c>
      <c r="B136" s="49">
        <v>0</v>
      </c>
    </row>
    <row r="137" spans="1:2">
      <c r="A137" s="49">
        <v>0</v>
      </c>
      <c r="B137" s="49">
        <v>0</v>
      </c>
    </row>
    <row r="138" spans="1:2">
      <c r="A138" s="49">
        <v>0</v>
      </c>
      <c r="B138" s="49">
        <v>0</v>
      </c>
    </row>
    <row r="139" spans="1:2">
      <c r="A139" s="49">
        <v>0</v>
      </c>
      <c r="B139" s="49">
        <v>0</v>
      </c>
    </row>
    <row r="140" spans="1:2">
      <c r="A140" s="49">
        <v>0</v>
      </c>
      <c r="B140" s="49">
        <v>0</v>
      </c>
    </row>
    <row r="141" spans="1:2">
      <c r="A141" s="49">
        <v>0</v>
      </c>
      <c r="B141" s="49">
        <v>0</v>
      </c>
    </row>
    <row r="142" spans="1:2">
      <c r="A142" s="49">
        <v>0</v>
      </c>
      <c r="B142" s="49">
        <v>0</v>
      </c>
    </row>
    <row r="143" spans="1:2">
      <c r="A143" s="49">
        <v>0</v>
      </c>
      <c r="B143" s="49">
        <v>0</v>
      </c>
    </row>
    <row r="144" spans="1:2">
      <c r="A144" s="49">
        <v>0</v>
      </c>
      <c r="B144" s="49">
        <v>0</v>
      </c>
    </row>
    <row r="145" spans="1:2">
      <c r="A145" s="49">
        <v>0</v>
      </c>
      <c r="B145" s="49">
        <v>0</v>
      </c>
    </row>
    <row r="146" spans="1:2">
      <c r="A146" s="49">
        <v>0</v>
      </c>
      <c r="B146" s="49">
        <v>0</v>
      </c>
    </row>
    <row r="147" spans="1:2">
      <c r="A147" s="49">
        <v>0</v>
      </c>
      <c r="B147" s="49">
        <v>0</v>
      </c>
    </row>
    <row r="148" spans="1:2">
      <c r="A148" s="49">
        <v>0</v>
      </c>
      <c r="B148" s="49">
        <v>0</v>
      </c>
    </row>
    <row r="149" spans="1:2">
      <c r="A149" s="49">
        <v>0</v>
      </c>
      <c r="B149" s="49">
        <v>0</v>
      </c>
    </row>
    <row r="150" spans="1:2">
      <c r="A150" s="49">
        <v>0</v>
      </c>
      <c r="B150" s="49">
        <v>0</v>
      </c>
    </row>
    <row r="151" spans="1:2">
      <c r="A151" s="49">
        <v>0</v>
      </c>
      <c r="B151" s="49">
        <v>0</v>
      </c>
    </row>
    <row r="152" spans="1:2">
      <c r="A152" s="49">
        <v>0</v>
      </c>
      <c r="B152" s="49">
        <v>0</v>
      </c>
    </row>
    <row r="153" spans="1:2">
      <c r="A153" s="49">
        <v>0</v>
      </c>
      <c r="B153" s="49">
        <v>0</v>
      </c>
    </row>
    <row r="154" spans="1:2">
      <c r="A154" s="49">
        <v>0</v>
      </c>
      <c r="B154" s="49">
        <v>0</v>
      </c>
    </row>
    <row r="155" spans="1:2">
      <c r="A155" s="49">
        <v>0</v>
      </c>
      <c r="B155" s="49">
        <v>0</v>
      </c>
    </row>
    <row r="156" spans="1:2">
      <c r="A156" s="49">
        <v>0</v>
      </c>
      <c r="B156" s="49">
        <v>0</v>
      </c>
    </row>
    <row r="157" spans="1:2">
      <c r="A157" s="49">
        <v>0</v>
      </c>
      <c r="B157" s="49">
        <v>0</v>
      </c>
    </row>
    <row r="158" spans="1:2">
      <c r="A158" s="49">
        <v>0</v>
      </c>
      <c r="B158" s="49">
        <v>0</v>
      </c>
    </row>
    <row r="159" spans="1:2">
      <c r="A159" s="49">
        <v>0</v>
      </c>
      <c r="B159" s="49">
        <v>0</v>
      </c>
    </row>
    <row r="160" spans="1:2">
      <c r="A160" s="49">
        <v>0</v>
      </c>
      <c r="B160" s="49">
        <v>0</v>
      </c>
    </row>
    <row r="161" spans="1:2">
      <c r="A161" s="49">
        <v>0</v>
      </c>
      <c r="B161" s="49">
        <v>0</v>
      </c>
    </row>
    <row r="162" spans="1:2">
      <c r="A162" s="49">
        <v>0</v>
      </c>
      <c r="B162" s="49">
        <v>0</v>
      </c>
    </row>
    <row r="163" spans="1:2">
      <c r="A163" s="49">
        <v>0</v>
      </c>
      <c r="B163" s="49">
        <v>0</v>
      </c>
    </row>
    <row r="164" spans="1:2">
      <c r="A164" s="49">
        <v>0</v>
      </c>
      <c r="B164" s="49">
        <v>0</v>
      </c>
    </row>
    <row r="165" spans="1:2">
      <c r="A165" s="49">
        <v>0</v>
      </c>
      <c r="B165" s="49">
        <v>0</v>
      </c>
    </row>
    <row r="166" spans="1:2">
      <c r="A166" s="49">
        <v>0</v>
      </c>
      <c r="B166" s="49">
        <v>0</v>
      </c>
    </row>
    <row r="167" spans="1:2">
      <c r="A167" s="49">
        <v>0</v>
      </c>
      <c r="B167" s="49">
        <v>0</v>
      </c>
    </row>
    <row r="168" spans="1:2">
      <c r="A168" s="49">
        <v>0</v>
      </c>
      <c r="B168" s="49">
        <v>0</v>
      </c>
    </row>
    <row r="169" spans="1:2">
      <c r="A169" s="49">
        <v>0</v>
      </c>
      <c r="B169" s="49">
        <v>0</v>
      </c>
    </row>
    <row r="170" spans="1:2">
      <c r="A170" s="49">
        <v>0</v>
      </c>
      <c r="B170" s="49">
        <v>0</v>
      </c>
    </row>
    <row r="171" spans="1:2">
      <c r="A171" s="49">
        <v>0</v>
      </c>
      <c r="B171" s="49">
        <v>0</v>
      </c>
    </row>
    <row r="172" spans="1:2">
      <c r="A172" s="49">
        <v>0</v>
      </c>
      <c r="B172" s="49">
        <v>0</v>
      </c>
    </row>
    <row r="173" spans="1:2">
      <c r="A173" s="49">
        <v>0</v>
      </c>
      <c r="B173" s="49">
        <v>0</v>
      </c>
    </row>
    <row r="174" spans="1:2">
      <c r="A174" s="49">
        <v>0</v>
      </c>
      <c r="B174" s="49">
        <v>0</v>
      </c>
    </row>
    <row r="175" spans="1:2">
      <c r="A175" s="49">
        <v>0</v>
      </c>
      <c r="B175" s="49">
        <v>0</v>
      </c>
    </row>
    <row r="176" spans="1:2">
      <c r="A176" s="49">
        <v>0</v>
      </c>
      <c r="B176" s="49">
        <v>0</v>
      </c>
    </row>
    <row r="177" spans="1:2">
      <c r="A177" s="49">
        <v>0</v>
      </c>
      <c r="B177" s="49">
        <v>0</v>
      </c>
    </row>
    <row r="178" spans="1:2">
      <c r="A178" s="49">
        <v>0</v>
      </c>
      <c r="B178" s="49">
        <v>0</v>
      </c>
    </row>
    <row r="179" spans="1:2">
      <c r="A179" s="49">
        <v>0</v>
      </c>
      <c r="B179" s="49">
        <v>0</v>
      </c>
    </row>
    <row r="180" spans="1:2">
      <c r="A180" s="49">
        <v>0</v>
      </c>
      <c r="B180" s="49">
        <v>0</v>
      </c>
    </row>
    <row r="181" spans="1:2">
      <c r="A181" s="49">
        <v>0</v>
      </c>
      <c r="B181" s="49">
        <v>0</v>
      </c>
    </row>
    <row r="182" spans="1:2">
      <c r="A182" s="49">
        <v>0</v>
      </c>
      <c r="B182" s="49">
        <v>0</v>
      </c>
    </row>
    <row r="183" spans="1:2">
      <c r="A183" s="49">
        <v>0</v>
      </c>
      <c r="B183" s="49">
        <v>0</v>
      </c>
    </row>
    <row r="184" spans="1:2">
      <c r="A184" s="49">
        <v>0</v>
      </c>
      <c r="B184" s="49">
        <v>0</v>
      </c>
    </row>
    <row r="185" spans="1:2">
      <c r="A185" s="49">
        <v>0</v>
      </c>
      <c r="B185" s="49">
        <v>0</v>
      </c>
    </row>
    <row r="186" spans="1:2">
      <c r="A186" s="49">
        <v>0</v>
      </c>
      <c r="B186" s="49">
        <v>0</v>
      </c>
    </row>
    <row r="187" spans="1:2">
      <c r="A187" s="49">
        <v>0</v>
      </c>
      <c r="B187" s="49">
        <v>0</v>
      </c>
    </row>
    <row r="188" spans="1:2">
      <c r="A188" s="49">
        <v>0</v>
      </c>
      <c r="B188" s="49">
        <v>0</v>
      </c>
    </row>
    <row r="189" spans="1:2">
      <c r="A189" s="49">
        <v>0</v>
      </c>
      <c r="B189" s="49">
        <v>0</v>
      </c>
    </row>
    <row r="190" spans="1:2">
      <c r="A190" s="49">
        <v>0</v>
      </c>
      <c r="B190" s="49">
        <v>0</v>
      </c>
    </row>
    <row r="191" spans="1:2">
      <c r="A191" s="49">
        <v>0</v>
      </c>
      <c r="B191" s="49">
        <v>0</v>
      </c>
    </row>
    <row r="192" spans="1:2">
      <c r="A192" s="49">
        <v>0</v>
      </c>
      <c r="B192" s="49">
        <v>0</v>
      </c>
    </row>
    <row r="193" spans="1:2">
      <c r="A193" s="49">
        <v>0</v>
      </c>
      <c r="B193" s="49">
        <v>0</v>
      </c>
    </row>
    <row r="194" spans="1:2">
      <c r="A194" s="49">
        <v>0</v>
      </c>
      <c r="B194" s="49">
        <v>0</v>
      </c>
    </row>
    <row r="195" spans="1:2">
      <c r="A195" s="49">
        <v>0</v>
      </c>
      <c r="B195" s="49">
        <v>0</v>
      </c>
    </row>
    <row r="196" spans="1:2">
      <c r="A196" s="49">
        <v>0</v>
      </c>
      <c r="B196" s="49">
        <v>0</v>
      </c>
    </row>
    <row r="197" spans="1:2">
      <c r="A197" s="49">
        <v>0</v>
      </c>
      <c r="B197" s="49">
        <v>0</v>
      </c>
    </row>
    <row r="198" spans="1:2">
      <c r="A198" s="49">
        <v>0</v>
      </c>
      <c r="B198" s="49">
        <v>0</v>
      </c>
    </row>
    <row r="199" spans="1:2">
      <c r="A199" s="49">
        <v>0</v>
      </c>
      <c r="B199" s="49">
        <v>0</v>
      </c>
    </row>
    <row r="200" spans="1:2">
      <c r="A200" s="49">
        <v>0</v>
      </c>
      <c r="B200" s="49">
        <v>0</v>
      </c>
    </row>
    <row r="201" spans="1:2">
      <c r="A201" s="49">
        <v>0</v>
      </c>
      <c r="B201" s="49">
        <v>0</v>
      </c>
    </row>
    <row r="202" spans="1:2">
      <c r="A202" s="49">
        <v>0</v>
      </c>
      <c r="B202" s="49">
        <v>0</v>
      </c>
    </row>
    <row r="203" spans="1:2">
      <c r="A203" s="49">
        <v>0</v>
      </c>
      <c r="B203" s="49">
        <v>0</v>
      </c>
    </row>
    <row r="204" spans="1:2">
      <c r="A204" s="49">
        <v>0</v>
      </c>
      <c r="B204" s="49">
        <v>0</v>
      </c>
    </row>
    <row r="205" spans="1:2">
      <c r="A205" s="49">
        <v>0</v>
      </c>
      <c r="B205" s="49">
        <v>0</v>
      </c>
    </row>
    <row r="206" spans="1:2">
      <c r="A206" s="49">
        <v>0</v>
      </c>
      <c r="B206" s="49">
        <v>0</v>
      </c>
    </row>
    <row r="207" spans="1:2">
      <c r="A207" s="49">
        <v>0</v>
      </c>
      <c r="B207" s="49">
        <v>0</v>
      </c>
    </row>
    <row r="208" spans="1:2">
      <c r="A208" s="49">
        <v>0</v>
      </c>
      <c r="B208" s="49">
        <v>0</v>
      </c>
    </row>
    <row r="209" spans="1:2">
      <c r="A209" s="49">
        <v>0</v>
      </c>
      <c r="B209" s="49">
        <v>0</v>
      </c>
    </row>
    <row r="210" spans="1:2">
      <c r="A210" s="49">
        <v>0</v>
      </c>
      <c r="B210" s="49">
        <v>0</v>
      </c>
    </row>
    <row r="211" spans="1:2">
      <c r="A211" s="49">
        <v>0</v>
      </c>
      <c r="B211" s="49">
        <v>0</v>
      </c>
    </row>
    <row r="212" spans="1:2">
      <c r="A212" s="49">
        <v>0</v>
      </c>
      <c r="B212" s="49">
        <v>0</v>
      </c>
    </row>
    <row r="213" spans="1:2">
      <c r="A213" s="49">
        <v>0</v>
      </c>
      <c r="B213" s="49">
        <v>0</v>
      </c>
    </row>
    <row r="214" spans="1:2">
      <c r="A214" s="49">
        <v>0</v>
      </c>
      <c r="B214" s="49">
        <v>0</v>
      </c>
    </row>
    <row r="215" spans="1:2">
      <c r="A215" s="49">
        <v>0</v>
      </c>
      <c r="B215" s="49">
        <v>0</v>
      </c>
    </row>
    <row r="216" spans="1:2">
      <c r="A216" s="49">
        <v>0</v>
      </c>
      <c r="B216" s="49">
        <v>0</v>
      </c>
    </row>
    <row r="217" spans="1:2">
      <c r="A217" s="49">
        <v>0</v>
      </c>
      <c r="B217" s="49">
        <v>0</v>
      </c>
    </row>
    <row r="218" spans="1:2">
      <c r="A218" s="49">
        <v>0</v>
      </c>
      <c r="B218" s="49">
        <v>0</v>
      </c>
    </row>
    <row r="219" spans="1:2">
      <c r="A219" s="49">
        <v>0</v>
      </c>
      <c r="B219" s="49">
        <v>0</v>
      </c>
    </row>
    <row r="220" spans="1:2">
      <c r="A220" s="49">
        <v>0</v>
      </c>
      <c r="B220" s="49">
        <v>0</v>
      </c>
    </row>
    <row r="221" spans="1:2">
      <c r="A221" s="49">
        <v>0</v>
      </c>
      <c r="B221" s="49">
        <v>0</v>
      </c>
    </row>
    <row r="222" spans="1:2">
      <c r="A222" s="49">
        <v>0</v>
      </c>
      <c r="B222" s="49">
        <v>0</v>
      </c>
    </row>
    <row r="223" spans="1:2">
      <c r="A223" s="49">
        <v>0</v>
      </c>
      <c r="B223" s="49">
        <v>0</v>
      </c>
    </row>
    <row r="224" spans="1:2">
      <c r="A224" s="49">
        <v>0</v>
      </c>
      <c r="B224" s="49">
        <v>0</v>
      </c>
    </row>
    <row r="225" spans="1:2">
      <c r="A225" s="49">
        <v>0</v>
      </c>
      <c r="B225" s="49">
        <v>0</v>
      </c>
    </row>
    <row r="226" spans="1:2">
      <c r="A226" s="49">
        <v>0</v>
      </c>
      <c r="B226" s="49">
        <v>0</v>
      </c>
    </row>
    <row r="227" spans="1:2">
      <c r="A227" s="49">
        <v>0</v>
      </c>
      <c r="B227" s="49">
        <v>0</v>
      </c>
    </row>
    <row r="228" spans="1:2">
      <c r="A228" s="49">
        <v>0</v>
      </c>
      <c r="B228" s="49">
        <v>0</v>
      </c>
    </row>
    <row r="229" spans="1:2">
      <c r="A229" s="49">
        <v>0</v>
      </c>
      <c r="B229" s="49">
        <v>0</v>
      </c>
    </row>
    <row r="230" spans="1:2">
      <c r="A230" s="49">
        <v>0</v>
      </c>
      <c r="B230" s="49">
        <v>0</v>
      </c>
    </row>
    <row r="231" spans="1:2">
      <c r="A231" s="49">
        <v>0</v>
      </c>
      <c r="B231" s="49">
        <v>0</v>
      </c>
    </row>
    <row r="232" spans="1:2">
      <c r="A232" s="49">
        <v>0</v>
      </c>
      <c r="B232" s="49">
        <v>0</v>
      </c>
    </row>
    <row r="233" spans="1:2">
      <c r="A233" s="49">
        <v>0</v>
      </c>
      <c r="B233" s="49">
        <v>0</v>
      </c>
    </row>
    <row r="234" spans="1:2">
      <c r="A234" s="49">
        <v>0</v>
      </c>
      <c r="B234" s="49">
        <v>0</v>
      </c>
    </row>
    <row r="235" spans="1:2">
      <c r="A235" s="49">
        <v>0</v>
      </c>
      <c r="B235" s="49">
        <v>0</v>
      </c>
    </row>
    <row r="236" spans="1:2">
      <c r="A236" s="49">
        <v>0</v>
      </c>
      <c r="B236" s="49">
        <v>0</v>
      </c>
    </row>
    <row r="237" spans="1:2">
      <c r="A237" s="49">
        <v>0</v>
      </c>
      <c r="B237" s="49">
        <v>0</v>
      </c>
    </row>
    <row r="238" spans="1:2">
      <c r="A238" s="49">
        <v>0</v>
      </c>
      <c r="B238" s="49">
        <v>0</v>
      </c>
    </row>
    <row r="239" spans="1:2">
      <c r="A239" s="49">
        <v>0</v>
      </c>
      <c r="B239" s="49">
        <v>0</v>
      </c>
    </row>
    <row r="240" spans="1:2">
      <c r="A240" s="49">
        <v>0</v>
      </c>
      <c r="B240" s="49">
        <v>0</v>
      </c>
    </row>
    <row r="241" spans="1:2">
      <c r="A241" s="49">
        <v>0</v>
      </c>
      <c r="B241" s="49">
        <v>0</v>
      </c>
    </row>
    <row r="242" spans="1:2">
      <c r="A242" s="49">
        <v>0</v>
      </c>
      <c r="B242" s="49">
        <v>0</v>
      </c>
    </row>
    <row r="243" spans="1:2">
      <c r="A243" s="49">
        <v>0</v>
      </c>
      <c r="B243" s="49">
        <v>0</v>
      </c>
    </row>
    <row r="244" spans="1:2">
      <c r="A244" s="49">
        <v>0</v>
      </c>
      <c r="B244" s="49">
        <v>0</v>
      </c>
    </row>
    <row r="245" spans="1:2">
      <c r="A245" s="49">
        <v>0</v>
      </c>
      <c r="B245" s="49">
        <v>0</v>
      </c>
    </row>
    <row r="246" spans="1:2">
      <c r="A246" s="49">
        <v>0</v>
      </c>
      <c r="B246" s="49">
        <v>0</v>
      </c>
    </row>
    <row r="247" spans="1:2">
      <c r="A247" s="49">
        <v>0</v>
      </c>
      <c r="B247" s="49">
        <v>0</v>
      </c>
    </row>
    <row r="248" spans="1:2">
      <c r="A248" s="49">
        <v>0</v>
      </c>
      <c r="B248" s="49">
        <v>0</v>
      </c>
    </row>
    <row r="249" spans="1:2">
      <c r="A249" s="49">
        <v>0</v>
      </c>
      <c r="B249" s="49">
        <v>0</v>
      </c>
    </row>
    <row r="250" spans="1:2">
      <c r="A250" s="49">
        <v>0</v>
      </c>
      <c r="B250" s="49">
        <v>0</v>
      </c>
    </row>
    <row r="251" spans="1:2">
      <c r="A251" s="49">
        <v>0</v>
      </c>
      <c r="B251" s="49">
        <v>0</v>
      </c>
    </row>
    <row r="252" spans="1:2">
      <c r="A252" s="49">
        <v>0</v>
      </c>
      <c r="B252" s="49">
        <v>0</v>
      </c>
    </row>
    <row r="253" spans="1:2">
      <c r="A253" s="49">
        <v>0</v>
      </c>
      <c r="B253" s="49">
        <v>0</v>
      </c>
    </row>
    <row r="254" spans="1:2">
      <c r="A254" s="49">
        <v>0</v>
      </c>
      <c r="B254" s="49">
        <v>0</v>
      </c>
    </row>
    <row r="255" spans="1:2">
      <c r="A255" s="49">
        <v>0</v>
      </c>
      <c r="B255" s="49">
        <v>0</v>
      </c>
    </row>
    <row r="256" spans="1:2">
      <c r="A256" s="49">
        <v>0</v>
      </c>
      <c r="B256" s="49">
        <v>0</v>
      </c>
    </row>
    <row r="257" spans="1:2">
      <c r="A257" s="49">
        <v>0</v>
      </c>
      <c r="B257" s="49">
        <v>0</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L2000"/>
  <sheetViews>
    <sheetView workbookViewId="0">
      <selection activeCell="C2" sqref="C2"/>
    </sheetView>
  </sheetViews>
  <sheetFormatPr defaultColWidth="9.09765625" defaultRowHeight="16.5"/>
  <cols>
    <col min="5" max="5" width="20.84765625" customWidth="1"/>
    <col min="7" max="7" width="12.25" customWidth="1"/>
    <col min="8" max="8" width="12.75" customWidth="1"/>
  </cols>
  <sheetData>
    <row r="1" spans="1:12">
      <c r="A1" t="s">
        <v>1156</v>
      </c>
      <c r="B1" t="s">
        <v>1157</v>
      </c>
      <c r="C1" t="s">
        <v>1158</v>
      </c>
      <c r="D1" t="s">
        <v>1159</v>
      </c>
      <c r="E1" t="s">
        <v>1160</v>
      </c>
      <c r="F1" t="s">
        <v>206</v>
      </c>
      <c r="G1" s="50" t="s">
        <v>207</v>
      </c>
      <c r="H1" s="50" t="s">
        <v>208</v>
      </c>
      <c r="J1" t="s">
        <v>284</v>
      </c>
      <c r="K1" t="s">
        <v>285</v>
      </c>
      <c r="L1" t="s">
        <v>286</v>
      </c>
    </row>
    <row r="2" spans="1:12">
      <c r="A2" s="49">
        <v>0</v>
      </c>
      <c r="B2" s="49">
        <v>0</v>
      </c>
      <c r="C2">
        <v>0</v>
      </c>
      <c r="D2">
        <v>0</v>
      </c>
      <c r="E2" t="s">
        <v>1161</v>
      </c>
      <c r="F2" s="49">
        <f>IF(A2&lt;&gt;"",1,"")</f>
        <v>1</v>
      </c>
      <c r="G2" t="e">
        <f>IF($H8&gt;0,LOOKUP(COUNT(A2:A1000)*$H8,F2:F1000,A2:A1000),LOOKUP(1,F2:F1000,A2:A1000))</f>
        <v>#N/A</v>
      </c>
      <c r="H2" t="e">
        <f>IF($H8&gt;0,LOOKUP(COUNT(B2:B1000)*$H8,F2:F1000,B2:B1000),LOOKUP(1,F2:F1000,B2:B1000))</f>
        <v>#N/A</v>
      </c>
      <c r="J2" s="49">
        <f>IF(A2&lt;&gt;"",A2*10,"")</f>
        <v>0</v>
      </c>
      <c r="K2" s="49">
        <f>IF(B2&lt;&gt;"",B2*100,"")</f>
        <v>0</v>
      </c>
      <c r="L2" s="49">
        <f>IF(F2&lt;&gt;"",IF(K2&lt;&gt;0,K2/J2,0),"")</f>
        <v>0</v>
      </c>
    </row>
    <row r="3" spans="1:12">
      <c r="A3" s="49"/>
      <c r="B3" s="49"/>
      <c r="F3" s="49" t="str">
        <f>IF(A3&lt;&gt;"",F2+1,"")</f>
        <v/>
      </c>
      <c r="G3" t="e">
        <f>IF($H9&gt;0,LOOKUP(COUNT(A2:A1000)*$H9,F2:F1000,A2:A1000),LOOKUP(1,F2:F1000,A2:A1000))</f>
        <v>#N/A</v>
      </c>
      <c r="H3" t="e">
        <f>IF($H9&gt;0,LOOKUP(COUNT(B2:B1000)*$H9,F2:F1000,B2:B1000),LOOKUP(1,F2:F1000,B2:B1000))</f>
        <v>#N/A</v>
      </c>
      <c r="J3" s="49" t="str">
        <f t="shared" ref="J3:J66" si="0">IF(A3&lt;&gt;"",A3*10,"")</f>
        <v/>
      </c>
      <c r="K3" s="49" t="str">
        <f t="shared" ref="K3:K66" si="1">IF(B3&lt;&gt;"",B3*100,"")</f>
        <v/>
      </c>
      <c r="L3" s="49" t="str">
        <f t="shared" ref="L3:L66" si="2">IF(F3&lt;&gt;"",IF(K3&lt;&gt;0,K3/J3,0),"")</f>
        <v/>
      </c>
    </row>
    <row r="4" spans="1:12">
      <c r="A4" s="49"/>
      <c r="B4" s="49"/>
      <c r="F4" s="49" t="str">
        <f t="shared" ref="F4:F67" si="3">IF(A4&lt;&gt;"",F3+1,"")</f>
        <v/>
      </c>
      <c r="G4" s="71" t="s">
        <v>209</v>
      </c>
      <c r="H4" s="23">
        <f>IF(ISERROR(G3-G2)=FALSE,(G3-G2)*10,0)</f>
        <v>0</v>
      </c>
      <c r="J4" s="49" t="str">
        <f t="shared" si="0"/>
        <v/>
      </c>
      <c r="K4" s="49" t="str">
        <f t="shared" si="1"/>
        <v/>
      </c>
      <c r="L4" s="49" t="str">
        <f t="shared" si="2"/>
        <v/>
      </c>
    </row>
    <row r="5" spans="1:12">
      <c r="A5" s="49"/>
      <c r="B5" s="49"/>
      <c r="F5" s="49" t="str">
        <f t="shared" si="3"/>
        <v/>
      </c>
      <c r="G5" s="71" t="s">
        <v>210</v>
      </c>
      <c r="H5" s="23">
        <f>IF(ISERROR(H3-H2)=FALSE,H3-H2,0)</f>
        <v>0</v>
      </c>
      <c r="J5" s="49" t="str">
        <f t="shared" si="0"/>
        <v/>
      </c>
      <c r="K5" s="49" t="str">
        <f t="shared" si="1"/>
        <v/>
      </c>
      <c r="L5" s="49" t="str">
        <f t="shared" si="2"/>
        <v/>
      </c>
    </row>
    <row r="6" spans="1:12">
      <c r="A6" s="49"/>
      <c r="B6" s="49"/>
      <c r="F6" s="49" t="str">
        <f t="shared" si="3"/>
        <v/>
      </c>
      <c r="G6" s="71" t="s">
        <v>211</v>
      </c>
      <c r="H6" s="23">
        <f>IF(H4&lt;&gt;0,H5/H4,0)</f>
        <v>0</v>
      </c>
      <c r="J6" s="49" t="str">
        <f t="shared" si="0"/>
        <v/>
      </c>
      <c r="K6" s="49" t="str">
        <f t="shared" si="1"/>
        <v/>
      </c>
      <c r="L6" s="49" t="str">
        <f t="shared" si="2"/>
        <v/>
      </c>
    </row>
    <row r="7" spans="1:12">
      <c r="A7" s="49"/>
      <c r="B7" s="49"/>
      <c r="F7" s="49" t="str">
        <f t="shared" si="3"/>
        <v/>
      </c>
      <c r="G7" s="71" t="s">
        <v>212</v>
      </c>
      <c r="H7" s="23">
        <f>DEGREES(ATAN(H6))</f>
        <v>0</v>
      </c>
      <c r="J7" s="49" t="str">
        <f t="shared" si="0"/>
        <v/>
      </c>
      <c r="K7" s="49" t="str">
        <f t="shared" si="1"/>
        <v/>
      </c>
      <c r="L7" s="49" t="str">
        <f t="shared" si="2"/>
        <v/>
      </c>
    </row>
    <row r="8" spans="1:12">
      <c r="A8" s="49"/>
      <c r="B8" s="49"/>
      <c r="F8" s="49" t="str">
        <f t="shared" si="3"/>
        <v/>
      </c>
      <c r="G8" s="71" t="s">
        <v>213</v>
      </c>
      <c r="H8" s="72">
        <v>0.1</v>
      </c>
      <c r="J8" s="49" t="str">
        <f t="shared" si="0"/>
        <v/>
      </c>
      <c r="K8" s="49" t="str">
        <f t="shared" si="1"/>
        <v/>
      </c>
      <c r="L8" s="49" t="str">
        <f t="shared" si="2"/>
        <v/>
      </c>
    </row>
    <row r="9" spans="1:12">
      <c r="A9" s="49"/>
      <c r="B9" s="49"/>
      <c r="F9" s="49" t="str">
        <f t="shared" si="3"/>
        <v/>
      </c>
      <c r="G9" s="71" t="s">
        <v>214</v>
      </c>
      <c r="H9" s="72">
        <v>0.9</v>
      </c>
      <c r="J9" s="49" t="str">
        <f t="shared" si="0"/>
        <v/>
      </c>
      <c r="K9" s="49" t="str">
        <f t="shared" si="1"/>
        <v/>
      </c>
      <c r="L9" s="49" t="str">
        <f t="shared" si="2"/>
        <v/>
      </c>
    </row>
    <row r="10" spans="1:12">
      <c r="A10" s="49"/>
      <c r="B10" s="49"/>
      <c r="F10" s="49" t="str">
        <f t="shared" si="3"/>
        <v/>
      </c>
      <c r="G10" t="s">
        <v>215</v>
      </c>
      <c r="J10" s="49" t="str">
        <f t="shared" si="0"/>
        <v/>
      </c>
      <c r="K10" s="49" t="str">
        <f t="shared" si="1"/>
        <v/>
      </c>
      <c r="L10" s="49" t="str">
        <f t="shared" si="2"/>
        <v/>
      </c>
    </row>
    <row r="11" spans="1:12">
      <c r="A11" s="49"/>
      <c r="B11" s="49"/>
      <c r="F11" s="49" t="str">
        <f t="shared" si="3"/>
        <v/>
      </c>
      <c r="G11" s="71" t="s">
        <v>216</v>
      </c>
      <c r="H11" s="73">
        <f>MIN(B2:B1000)</f>
        <v>0</v>
      </c>
      <c r="J11" s="49" t="str">
        <f t="shared" si="0"/>
        <v/>
      </c>
      <c r="K11" s="49" t="str">
        <f t="shared" si="1"/>
        <v/>
      </c>
      <c r="L11" s="49" t="str">
        <f t="shared" si="2"/>
        <v/>
      </c>
    </row>
    <row r="12" spans="1:12">
      <c r="A12" s="49"/>
      <c r="B12" s="49"/>
      <c r="F12" s="49" t="str">
        <f t="shared" si="3"/>
        <v/>
      </c>
      <c r="G12" s="71" t="s">
        <v>218</v>
      </c>
      <c r="H12" s="73">
        <f>MAX(B2:B1000)</f>
        <v>0</v>
      </c>
      <c r="J12" s="49" t="str">
        <f t="shared" si="0"/>
        <v/>
      </c>
      <c r="K12" s="49" t="str">
        <f t="shared" si="1"/>
        <v/>
      </c>
      <c r="L12" s="49" t="str">
        <f t="shared" si="2"/>
        <v/>
      </c>
    </row>
    <row r="13" spans="1:12">
      <c r="A13" s="49"/>
      <c r="B13" s="49"/>
      <c r="F13" s="49" t="str">
        <f t="shared" si="3"/>
        <v/>
      </c>
      <c r="G13" s="71" t="s">
        <v>220</v>
      </c>
      <c r="H13">
        <f>MATCH($H$11,B2:B1000,0)</f>
        <v>1</v>
      </c>
      <c r="J13" s="49" t="str">
        <f t="shared" si="0"/>
        <v/>
      </c>
      <c r="K13" s="49" t="str">
        <f t="shared" si="1"/>
        <v/>
      </c>
      <c r="L13" s="49" t="str">
        <f t="shared" si="2"/>
        <v/>
      </c>
    </row>
    <row r="14" spans="1:12">
      <c r="A14" s="49"/>
      <c r="B14" s="49"/>
      <c r="F14" s="49" t="str">
        <f t="shared" si="3"/>
        <v/>
      </c>
      <c r="G14" s="71" t="s">
        <v>221</v>
      </c>
      <c r="H14">
        <f>MATCH($H$12,B2:B1000,0)</f>
        <v>1</v>
      </c>
      <c r="J14" s="49" t="str">
        <f t="shared" si="0"/>
        <v/>
      </c>
      <c r="K14" s="49" t="str">
        <f t="shared" si="1"/>
        <v/>
      </c>
      <c r="L14" s="49" t="str">
        <f t="shared" si="2"/>
        <v/>
      </c>
    </row>
    <row r="15" spans="1:12">
      <c r="A15" s="49"/>
      <c r="B15" s="49"/>
      <c r="F15" s="49" t="str">
        <f t="shared" si="3"/>
        <v/>
      </c>
      <c r="G15">
        <f>LOOKUP($H13,F2:F1000,A2:A1000)</f>
        <v>0</v>
      </c>
      <c r="H15">
        <f>LOOKUP($H13,F2:F1000,B2:B1000)</f>
        <v>0</v>
      </c>
      <c r="J15" s="49" t="str">
        <f t="shared" si="0"/>
        <v/>
      </c>
      <c r="K15" s="49" t="str">
        <f t="shared" si="1"/>
        <v/>
      </c>
      <c r="L15" s="49" t="str">
        <f t="shared" si="2"/>
        <v/>
      </c>
    </row>
    <row r="16" spans="1:12">
      <c r="A16" s="49"/>
      <c r="B16" s="49"/>
      <c r="F16" s="49" t="str">
        <f t="shared" si="3"/>
        <v/>
      </c>
      <c r="G16">
        <f>LOOKUP($H14,F2:F1000,A2:A1000)</f>
        <v>0</v>
      </c>
      <c r="H16">
        <f>LOOKUP($H14,F2:F1000,B2:B1000)</f>
        <v>0</v>
      </c>
      <c r="J16" s="49" t="str">
        <f t="shared" si="0"/>
        <v/>
      </c>
      <c r="K16" s="49" t="str">
        <f t="shared" si="1"/>
        <v/>
      </c>
      <c r="L16" s="49" t="str">
        <f t="shared" si="2"/>
        <v/>
      </c>
    </row>
    <row r="17" spans="1:12">
      <c r="A17" s="49"/>
      <c r="B17" s="49"/>
      <c r="F17" s="49" t="str">
        <f t="shared" si="3"/>
        <v/>
      </c>
      <c r="J17" s="49" t="str">
        <f t="shared" si="0"/>
        <v/>
      </c>
      <c r="K17" s="49" t="str">
        <f t="shared" si="1"/>
        <v/>
      </c>
      <c r="L17" s="49" t="str">
        <f t="shared" si="2"/>
        <v/>
      </c>
    </row>
    <row r="18" spans="1:12">
      <c r="A18" s="49"/>
      <c r="B18" s="49"/>
      <c r="F18" s="49" t="str">
        <f t="shared" si="3"/>
        <v/>
      </c>
      <c r="J18" s="49" t="str">
        <f t="shared" si="0"/>
        <v/>
      </c>
      <c r="K18" s="49" t="str">
        <f t="shared" si="1"/>
        <v/>
      </c>
      <c r="L18" s="49" t="str">
        <f t="shared" si="2"/>
        <v/>
      </c>
    </row>
    <row r="19" spans="1:12">
      <c r="A19" s="49"/>
      <c r="B19" s="49"/>
      <c r="F19" s="49" t="str">
        <f t="shared" si="3"/>
        <v/>
      </c>
      <c r="J19" s="49" t="str">
        <f t="shared" si="0"/>
        <v/>
      </c>
      <c r="K19" s="49" t="str">
        <f t="shared" si="1"/>
        <v/>
      </c>
      <c r="L19" s="49" t="str">
        <f t="shared" si="2"/>
        <v/>
      </c>
    </row>
    <row r="20" spans="1:12">
      <c r="A20" s="49"/>
      <c r="B20" s="49"/>
      <c r="F20" s="49" t="str">
        <f t="shared" si="3"/>
        <v/>
      </c>
      <c r="J20" s="49" t="str">
        <f t="shared" si="0"/>
        <v/>
      </c>
      <c r="K20" s="49" t="str">
        <f t="shared" si="1"/>
        <v/>
      </c>
      <c r="L20" s="49" t="str">
        <f t="shared" si="2"/>
        <v/>
      </c>
    </row>
    <row r="21" spans="1:12">
      <c r="A21" s="49"/>
      <c r="B21" s="49"/>
      <c r="F21" s="49" t="str">
        <f t="shared" si="3"/>
        <v/>
      </c>
      <c r="J21" s="49" t="str">
        <f t="shared" si="0"/>
        <v/>
      </c>
      <c r="K21" s="49" t="str">
        <f t="shared" si="1"/>
        <v/>
      </c>
      <c r="L21" s="49" t="str">
        <f t="shared" si="2"/>
        <v/>
      </c>
    </row>
    <row r="22" spans="1:12">
      <c r="A22" s="49"/>
      <c r="B22" s="49"/>
      <c r="F22" s="49" t="str">
        <f t="shared" si="3"/>
        <v/>
      </c>
      <c r="J22" s="49" t="str">
        <f t="shared" si="0"/>
        <v/>
      </c>
      <c r="K22" s="49" t="str">
        <f t="shared" si="1"/>
        <v/>
      </c>
      <c r="L22" s="49" t="str">
        <f t="shared" si="2"/>
        <v/>
      </c>
    </row>
    <row r="23" spans="1:12">
      <c r="A23" s="49"/>
      <c r="B23" s="49"/>
      <c r="F23" s="49" t="str">
        <f t="shared" si="3"/>
        <v/>
      </c>
      <c r="J23" s="49" t="str">
        <f t="shared" si="0"/>
        <v/>
      </c>
      <c r="K23" s="49" t="str">
        <f t="shared" si="1"/>
        <v/>
      </c>
      <c r="L23" s="49" t="str">
        <f t="shared" si="2"/>
        <v/>
      </c>
    </row>
    <row r="24" spans="1:12">
      <c r="A24" s="49"/>
      <c r="B24" s="49"/>
      <c r="F24" s="49" t="str">
        <f t="shared" si="3"/>
        <v/>
      </c>
      <c r="G24" t="s">
        <v>245</v>
      </c>
      <c r="H24">
        <f>COUNT(A2:A2000)</f>
        <v>1</v>
      </c>
      <c r="J24" s="49" t="str">
        <f t="shared" si="0"/>
        <v/>
      </c>
      <c r="K24" s="49" t="str">
        <f t="shared" si="1"/>
        <v/>
      </c>
      <c r="L24" s="49" t="str">
        <f t="shared" si="2"/>
        <v/>
      </c>
    </row>
    <row r="25" spans="1:12">
      <c r="A25" s="49"/>
      <c r="B25" s="49"/>
      <c r="F25" s="49" t="str">
        <f t="shared" si="3"/>
        <v/>
      </c>
      <c r="J25" s="49" t="str">
        <f t="shared" si="0"/>
        <v/>
      </c>
      <c r="K25" s="49" t="str">
        <f t="shared" si="1"/>
        <v/>
      </c>
      <c r="L25" s="49" t="str">
        <f t="shared" si="2"/>
        <v/>
      </c>
    </row>
    <row r="26" spans="1:12">
      <c r="A26" s="49"/>
      <c r="B26" s="49"/>
      <c r="F26" s="49" t="str">
        <f t="shared" si="3"/>
        <v/>
      </c>
      <c r="J26" s="49" t="str">
        <f t="shared" si="0"/>
        <v/>
      </c>
      <c r="K26" s="49" t="str">
        <f t="shared" si="1"/>
        <v/>
      </c>
      <c r="L26" s="49" t="str">
        <f t="shared" si="2"/>
        <v/>
      </c>
    </row>
    <row r="27" spans="1:12">
      <c r="A27" s="49"/>
      <c r="B27" s="49"/>
      <c r="F27" s="49" t="str">
        <f t="shared" si="3"/>
        <v/>
      </c>
      <c r="J27" s="49" t="str">
        <f t="shared" si="0"/>
        <v/>
      </c>
      <c r="K27" s="49" t="str">
        <f t="shared" si="1"/>
        <v/>
      </c>
      <c r="L27" s="49" t="str">
        <f t="shared" si="2"/>
        <v/>
      </c>
    </row>
    <row r="28" spans="1:12">
      <c r="A28" s="49"/>
      <c r="B28" s="49"/>
      <c r="F28" s="49" t="str">
        <f t="shared" si="3"/>
        <v/>
      </c>
      <c r="J28" s="49" t="str">
        <f t="shared" si="0"/>
        <v/>
      </c>
      <c r="K28" s="49" t="str">
        <f t="shared" si="1"/>
        <v/>
      </c>
      <c r="L28" s="49" t="str">
        <f t="shared" si="2"/>
        <v/>
      </c>
    </row>
    <row r="29" spans="1:12">
      <c r="A29" s="49"/>
      <c r="B29" s="49"/>
      <c r="F29" s="49" t="str">
        <f t="shared" si="3"/>
        <v/>
      </c>
      <c r="J29" s="49" t="str">
        <f t="shared" si="0"/>
        <v/>
      </c>
      <c r="K29" s="49" t="str">
        <f t="shared" si="1"/>
        <v/>
      </c>
      <c r="L29" s="49" t="str">
        <f t="shared" si="2"/>
        <v/>
      </c>
    </row>
    <row r="30" spans="1:12">
      <c r="A30" s="49"/>
      <c r="B30" s="49"/>
      <c r="F30" s="49" t="str">
        <f t="shared" si="3"/>
        <v/>
      </c>
      <c r="J30" s="49" t="str">
        <f t="shared" si="0"/>
        <v/>
      </c>
      <c r="K30" s="49" t="str">
        <f t="shared" si="1"/>
        <v/>
      </c>
      <c r="L30" s="49" t="str">
        <f t="shared" si="2"/>
        <v/>
      </c>
    </row>
    <row r="31" spans="1:12">
      <c r="A31" s="49"/>
      <c r="B31" s="49"/>
      <c r="F31" s="49" t="str">
        <f t="shared" si="3"/>
        <v/>
      </c>
      <c r="J31" s="49" t="str">
        <f t="shared" si="0"/>
        <v/>
      </c>
      <c r="K31" s="49" t="str">
        <f t="shared" si="1"/>
        <v/>
      </c>
      <c r="L31" s="49" t="str">
        <f t="shared" si="2"/>
        <v/>
      </c>
    </row>
    <row r="32" spans="1:12">
      <c r="A32" s="49"/>
      <c r="B32" s="49"/>
      <c r="F32" s="49" t="str">
        <f t="shared" si="3"/>
        <v/>
      </c>
      <c r="J32" s="49" t="str">
        <f t="shared" si="0"/>
        <v/>
      </c>
      <c r="K32" s="49" t="str">
        <f t="shared" si="1"/>
        <v/>
      </c>
      <c r="L32" s="49" t="str">
        <f t="shared" si="2"/>
        <v/>
      </c>
    </row>
    <row r="33" spans="1:12">
      <c r="A33" s="49"/>
      <c r="B33" s="49"/>
      <c r="F33" s="49" t="str">
        <f t="shared" si="3"/>
        <v/>
      </c>
      <c r="J33" s="49" t="str">
        <f t="shared" si="0"/>
        <v/>
      </c>
      <c r="K33" s="49" t="str">
        <f t="shared" si="1"/>
        <v/>
      </c>
      <c r="L33" s="49" t="str">
        <f t="shared" si="2"/>
        <v/>
      </c>
    </row>
    <row r="34" spans="1:12">
      <c r="A34" s="49"/>
      <c r="B34" s="49"/>
      <c r="F34" s="49" t="str">
        <f t="shared" si="3"/>
        <v/>
      </c>
      <c r="J34" s="49" t="str">
        <f t="shared" si="0"/>
        <v/>
      </c>
      <c r="K34" s="49" t="str">
        <f t="shared" si="1"/>
        <v/>
      </c>
      <c r="L34" s="49" t="str">
        <f t="shared" si="2"/>
        <v/>
      </c>
    </row>
    <row r="35" spans="1:12">
      <c r="A35" s="49"/>
      <c r="B35" s="49"/>
      <c r="F35" s="49" t="str">
        <f t="shared" si="3"/>
        <v/>
      </c>
      <c r="J35" s="49" t="str">
        <f t="shared" si="0"/>
        <v/>
      </c>
      <c r="K35" s="49" t="str">
        <f t="shared" si="1"/>
        <v/>
      </c>
      <c r="L35" s="49" t="str">
        <f t="shared" si="2"/>
        <v/>
      </c>
    </row>
    <row r="36" spans="1:12">
      <c r="A36" s="49"/>
      <c r="B36" s="49"/>
      <c r="F36" s="49" t="str">
        <f t="shared" si="3"/>
        <v/>
      </c>
      <c r="J36" s="49" t="str">
        <f t="shared" si="0"/>
        <v/>
      </c>
      <c r="K36" s="49" t="str">
        <f t="shared" si="1"/>
        <v/>
      </c>
      <c r="L36" s="49" t="str">
        <f t="shared" si="2"/>
        <v/>
      </c>
    </row>
    <row r="37" spans="1:12">
      <c r="A37" s="49"/>
      <c r="B37" s="49"/>
      <c r="F37" s="49" t="str">
        <f t="shared" si="3"/>
        <v/>
      </c>
      <c r="J37" s="49" t="str">
        <f t="shared" si="0"/>
        <v/>
      </c>
      <c r="K37" s="49" t="str">
        <f t="shared" si="1"/>
        <v/>
      </c>
      <c r="L37" s="49" t="str">
        <f t="shared" si="2"/>
        <v/>
      </c>
    </row>
    <row r="38" spans="1:12">
      <c r="A38" s="49"/>
      <c r="B38" s="49"/>
      <c r="F38" s="49" t="str">
        <f t="shared" si="3"/>
        <v/>
      </c>
      <c r="J38" s="49" t="str">
        <f t="shared" si="0"/>
        <v/>
      </c>
      <c r="K38" s="49" t="str">
        <f t="shared" si="1"/>
        <v/>
      </c>
      <c r="L38" s="49" t="str">
        <f t="shared" si="2"/>
        <v/>
      </c>
    </row>
    <row r="39" spans="1:12">
      <c r="A39" s="49"/>
      <c r="B39" s="49"/>
      <c r="F39" s="49" t="str">
        <f t="shared" si="3"/>
        <v/>
      </c>
      <c r="J39" s="49" t="str">
        <f t="shared" si="0"/>
        <v/>
      </c>
      <c r="K39" s="49" t="str">
        <f t="shared" si="1"/>
        <v/>
      </c>
      <c r="L39" s="49" t="str">
        <f t="shared" si="2"/>
        <v/>
      </c>
    </row>
    <row r="40" spans="1:12">
      <c r="A40" s="49"/>
      <c r="B40" s="49"/>
      <c r="F40" s="49" t="str">
        <f t="shared" si="3"/>
        <v/>
      </c>
      <c r="J40" s="49" t="str">
        <f t="shared" si="0"/>
        <v/>
      </c>
      <c r="K40" s="49" t="str">
        <f t="shared" si="1"/>
        <v/>
      </c>
      <c r="L40" s="49" t="str">
        <f t="shared" si="2"/>
        <v/>
      </c>
    </row>
    <row r="41" spans="1:12">
      <c r="A41" s="49"/>
      <c r="B41" s="49"/>
      <c r="F41" s="49" t="str">
        <f t="shared" si="3"/>
        <v/>
      </c>
      <c r="J41" s="49" t="str">
        <f t="shared" si="0"/>
        <v/>
      </c>
      <c r="K41" s="49" t="str">
        <f t="shared" si="1"/>
        <v/>
      </c>
      <c r="L41" s="49" t="str">
        <f t="shared" si="2"/>
        <v/>
      </c>
    </row>
    <row r="42" spans="1:12">
      <c r="A42" s="49"/>
      <c r="B42" s="49"/>
      <c r="F42" s="49" t="str">
        <f t="shared" si="3"/>
        <v/>
      </c>
      <c r="J42" s="49" t="str">
        <f t="shared" si="0"/>
        <v/>
      </c>
      <c r="K42" s="49" t="str">
        <f t="shared" si="1"/>
        <v/>
      </c>
      <c r="L42" s="49" t="str">
        <f t="shared" si="2"/>
        <v/>
      </c>
    </row>
    <row r="43" spans="1:12">
      <c r="A43" s="49"/>
      <c r="B43" s="49"/>
      <c r="F43" s="49" t="str">
        <f t="shared" si="3"/>
        <v/>
      </c>
      <c r="J43" s="49" t="str">
        <f t="shared" si="0"/>
        <v/>
      </c>
      <c r="K43" s="49" t="str">
        <f t="shared" si="1"/>
        <v/>
      </c>
      <c r="L43" s="49" t="str">
        <f t="shared" si="2"/>
        <v/>
      </c>
    </row>
    <row r="44" spans="1:12">
      <c r="A44" s="49"/>
      <c r="B44" s="49"/>
      <c r="F44" s="49" t="str">
        <f t="shared" si="3"/>
        <v/>
      </c>
      <c r="J44" s="49" t="str">
        <f t="shared" si="0"/>
        <v/>
      </c>
      <c r="K44" s="49" t="str">
        <f t="shared" si="1"/>
        <v/>
      </c>
      <c r="L44" s="49" t="str">
        <f t="shared" si="2"/>
        <v/>
      </c>
    </row>
    <row r="45" spans="1:12">
      <c r="A45" s="49"/>
      <c r="B45" s="49"/>
      <c r="F45" s="49" t="str">
        <f t="shared" si="3"/>
        <v/>
      </c>
      <c r="J45" s="49" t="str">
        <f t="shared" si="0"/>
        <v/>
      </c>
      <c r="K45" s="49" t="str">
        <f t="shared" si="1"/>
        <v/>
      </c>
      <c r="L45" s="49" t="str">
        <f t="shared" si="2"/>
        <v/>
      </c>
    </row>
    <row r="46" spans="1:12">
      <c r="A46" s="49"/>
      <c r="B46" s="49"/>
      <c r="F46" s="49" t="str">
        <f t="shared" si="3"/>
        <v/>
      </c>
      <c r="J46" s="49" t="str">
        <f t="shared" si="0"/>
        <v/>
      </c>
      <c r="K46" s="49" t="str">
        <f t="shared" si="1"/>
        <v/>
      </c>
      <c r="L46" s="49" t="str">
        <f t="shared" si="2"/>
        <v/>
      </c>
    </row>
    <row r="47" spans="1:12">
      <c r="A47" s="49"/>
      <c r="B47" s="49"/>
      <c r="F47" s="49" t="str">
        <f t="shared" si="3"/>
        <v/>
      </c>
      <c r="J47" s="49" t="str">
        <f t="shared" si="0"/>
        <v/>
      </c>
      <c r="K47" s="49" t="str">
        <f t="shared" si="1"/>
        <v/>
      </c>
      <c r="L47" s="49" t="str">
        <f t="shared" si="2"/>
        <v/>
      </c>
    </row>
    <row r="48" spans="1:12">
      <c r="A48" s="49"/>
      <c r="B48" s="49"/>
      <c r="F48" s="49" t="str">
        <f t="shared" si="3"/>
        <v/>
      </c>
      <c r="J48" s="49" t="str">
        <f t="shared" si="0"/>
        <v/>
      </c>
      <c r="K48" s="49" t="str">
        <f t="shared" si="1"/>
        <v/>
      </c>
      <c r="L48" s="49" t="str">
        <f t="shared" si="2"/>
        <v/>
      </c>
    </row>
    <row r="49" spans="1:12">
      <c r="A49" s="49"/>
      <c r="B49" s="49"/>
      <c r="F49" s="49" t="str">
        <f t="shared" si="3"/>
        <v/>
      </c>
      <c r="J49" s="49" t="str">
        <f t="shared" si="0"/>
        <v/>
      </c>
      <c r="K49" s="49" t="str">
        <f t="shared" si="1"/>
        <v/>
      </c>
      <c r="L49" s="49" t="str">
        <f t="shared" si="2"/>
        <v/>
      </c>
    </row>
    <row r="50" spans="1:12">
      <c r="A50" s="49"/>
      <c r="B50" s="49"/>
      <c r="F50" s="49" t="str">
        <f t="shared" si="3"/>
        <v/>
      </c>
      <c r="J50" s="49" t="str">
        <f t="shared" si="0"/>
        <v/>
      </c>
      <c r="K50" s="49" t="str">
        <f t="shared" si="1"/>
        <v/>
      </c>
      <c r="L50" s="49" t="str">
        <f t="shared" si="2"/>
        <v/>
      </c>
    </row>
    <row r="51" spans="1:12">
      <c r="A51" s="49"/>
      <c r="B51" s="49"/>
      <c r="F51" s="49" t="str">
        <f t="shared" si="3"/>
        <v/>
      </c>
      <c r="J51" s="49" t="str">
        <f t="shared" si="0"/>
        <v/>
      </c>
      <c r="K51" s="49" t="str">
        <f t="shared" si="1"/>
        <v/>
      </c>
      <c r="L51" s="49" t="str">
        <f t="shared" si="2"/>
        <v/>
      </c>
    </row>
    <row r="52" spans="1:12">
      <c r="A52" s="49"/>
      <c r="B52" s="49"/>
      <c r="F52" s="49" t="str">
        <f t="shared" si="3"/>
        <v/>
      </c>
      <c r="J52" s="49" t="str">
        <f t="shared" si="0"/>
        <v/>
      </c>
      <c r="K52" s="49" t="str">
        <f t="shared" si="1"/>
        <v/>
      </c>
      <c r="L52" s="49" t="str">
        <f t="shared" si="2"/>
        <v/>
      </c>
    </row>
    <row r="53" spans="1:12">
      <c r="A53" s="49"/>
      <c r="B53" s="49"/>
      <c r="F53" s="49" t="str">
        <f t="shared" si="3"/>
        <v/>
      </c>
      <c r="J53" s="49" t="str">
        <f t="shared" si="0"/>
        <v/>
      </c>
      <c r="K53" s="49" t="str">
        <f t="shared" si="1"/>
        <v/>
      </c>
      <c r="L53" s="49" t="str">
        <f t="shared" si="2"/>
        <v/>
      </c>
    </row>
    <row r="54" spans="1:12">
      <c r="A54" s="49"/>
      <c r="B54" s="49"/>
      <c r="F54" s="49" t="str">
        <f t="shared" si="3"/>
        <v/>
      </c>
      <c r="J54" s="49" t="str">
        <f t="shared" si="0"/>
        <v/>
      </c>
      <c r="K54" s="49" t="str">
        <f t="shared" si="1"/>
        <v/>
      </c>
      <c r="L54" s="49" t="str">
        <f t="shared" si="2"/>
        <v/>
      </c>
    </row>
    <row r="55" spans="1:12">
      <c r="A55" s="49"/>
      <c r="B55" s="49"/>
      <c r="F55" s="49" t="str">
        <f t="shared" si="3"/>
        <v/>
      </c>
      <c r="J55" s="49" t="str">
        <f t="shared" si="0"/>
        <v/>
      </c>
      <c r="K55" s="49" t="str">
        <f t="shared" si="1"/>
        <v/>
      </c>
      <c r="L55" s="49" t="str">
        <f t="shared" si="2"/>
        <v/>
      </c>
    </row>
    <row r="56" spans="1:12">
      <c r="A56" s="49"/>
      <c r="B56" s="49"/>
      <c r="F56" s="49" t="str">
        <f t="shared" si="3"/>
        <v/>
      </c>
      <c r="J56" s="49" t="str">
        <f t="shared" si="0"/>
        <v/>
      </c>
      <c r="K56" s="49" t="str">
        <f t="shared" si="1"/>
        <v/>
      </c>
      <c r="L56" s="49" t="str">
        <f t="shared" si="2"/>
        <v/>
      </c>
    </row>
    <row r="57" spans="1:12">
      <c r="A57" s="49"/>
      <c r="B57" s="49"/>
      <c r="F57" s="49" t="str">
        <f t="shared" si="3"/>
        <v/>
      </c>
      <c r="J57" s="49" t="str">
        <f t="shared" si="0"/>
        <v/>
      </c>
      <c r="K57" s="49" t="str">
        <f t="shared" si="1"/>
        <v/>
      </c>
      <c r="L57" s="49" t="str">
        <f t="shared" si="2"/>
        <v/>
      </c>
    </row>
    <row r="58" spans="1:12">
      <c r="A58" s="49"/>
      <c r="B58" s="49"/>
      <c r="F58" s="49" t="str">
        <f t="shared" si="3"/>
        <v/>
      </c>
      <c r="J58" s="49" t="str">
        <f t="shared" si="0"/>
        <v/>
      </c>
      <c r="K58" s="49" t="str">
        <f t="shared" si="1"/>
        <v/>
      </c>
      <c r="L58" s="49" t="str">
        <f t="shared" si="2"/>
        <v/>
      </c>
    </row>
    <row r="59" spans="1:12">
      <c r="A59" s="49"/>
      <c r="B59" s="49"/>
      <c r="F59" s="49" t="str">
        <f t="shared" si="3"/>
        <v/>
      </c>
      <c r="J59" s="49" t="str">
        <f t="shared" si="0"/>
        <v/>
      </c>
      <c r="K59" s="49" t="str">
        <f t="shared" si="1"/>
        <v/>
      </c>
      <c r="L59" s="49" t="str">
        <f t="shared" si="2"/>
        <v/>
      </c>
    </row>
    <row r="60" spans="1:12">
      <c r="A60" s="49"/>
      <c r="B60" s="49"/>
      <c r="F60" s="49" t="str">
        <f t="shared" si="3"/>
        <v/>
      </c>
      <c r="J60" s="49" t="str">
        <f t="shared" si="0"/>
        <v/>
      </c>
      <c r="K60" s="49" t="str">
        <f t="shared" si="1"/>
        <v/>
      </c>
      <c r="L60" s="49" t="str">
        <f t="shared" si="2"/>
        <v/>
      </c>
    </row>
    <row r="61" spans="1:12">
      <c r="A61" s="49"/>
      <c r="B61" s="49"/>
      <c r="F61" s="49" t="str">
        <f t="shared" si="3"/>
        <v/>
      </c>
      <c r="J61" s="49" t="str">
        <f t="shared" si="0"/>
        <v/>
      </c>
      <c r="K61" s="49" t="str">
        <f t="shared" si="1"/>
        <v/>
      </c>
      <c r="L61" s="49" t="str">
        <f t="shared" si="2"/>
        <v/>
      </c>
    </row>
    <row r="62" spans="1:12">
      <c r="A62" s="49"/>
      <c r="B62" s="49"/>
      <c r="F62" s="49" t="str">
        <f t="shared" si="3"/>
        <v/>
      </c>
      <c r="J62" s="49" t="str">
        <f t="shared" si="0"/>
        <v/>
      </c>
      <c r="K62" s="49" t="str">
        <f t="shared" si="1"/>
        <v/>
      </c>
      <c r="L62" s="49" t="str">
        <f t="shared" si="2"/>
        <v/>
      </c>
    </row>
    <row r="63" spans="1:12">
      <c r="A63" s="49"/>
      <c r="B63" s="49"/>
      <c r="F63" s="49" t="str">
        <f t="shared" si="3"/>
        <v/>
      </c>
      <c r="J63" s="49" t="str">
        <f t="shared" si="0"/>
        <v/>
      </c>
      <c r="K63" s="49" t="str">
        <f t="shared" si="1"/>
        <v/>
      </c>
      <c r="L63" s="49" t="str">
        <f t="shared" si="2"/>
        <v/>
      </c>
    </row>
    <row r="64" spans="1:12">
      <c r="A64" s="49"/>
      <c r="B64" s="49"/>
      <c r="F64" s="49" t="str">
        <f t="shared" si="3"/>
        <v/>
      </c>
      <c r="J64" s="49" t="str">
        <f t="shared" si="0"/>
        <v/>
      </c>
      <c r="K64" s="49" t="str">
        <f t="shared" si="1"/>
        <v/>
      </c>
      <c r="L64" s="49" t="str">
        <f t="shared" si="2"/>
        <v/>
      </c>
    </row>
    <row r="65" spans="1:12">
      <c r="A65" s="49"/>
      <c r="B65" s="49"/>
      <c r="F65" s="49" t="str">
        <f t="shared" si="3"/>
        <v/>
      </c>
      <c r="J65" s="49" t="str">
        <f t="shared" si="0"/>
        <v/>
      </c>
      <c r="K65" s="49" t="str">
        <f t="shared" si="1"/>
        <v/>
      </c>
      <c r="L65" s="49" t="str">
        <f t="shared" si="2"/>
        <v/>
      </c>
    </row>
    <row r="66" spans="1:12">
      <c r="A66" s="49"/>
      <c r="B66" s="49"/>
      <c r="F66" s="49" t="str">
        <f t="shared" si="3"/>
        <v/>
      </c>
      <c r="J66" s="49" t="str">
        <f t="shared" si="0"/>
        <v/>
      </c>
      <c r="K66" s="49" t="str">
        <f t="shared" si="1"/>
        <v/>
      </c>
      <c r="L66" s="49" t="str">
        <f t="shared" si="2"/>
        <v/>
      </c>
    </row>
    <row r="67" spans="1:12">
      <c r="A67" s="49"/>
      <c r="B67" s="49"/>
      <c r="F67" s="49" t="str">
        <f t="shared" si="3"/>
        <v/>
      </c>
      <c r="J67" s="49" t="str">
        <f t="shared" ref="J67:J130" si="4">IF(A67&lt;&gt;"",A67*10,"")</f>
        <v/>
      </c>
      <c r="K67" s="49" t="str">
        <f t="shared" ref="K67:K130" si="5">IF(B67&lt;&gt;"",B67*100,"")</f>
        <v/>
      </c>
      <c r="L67" s="49" t="str">
        <f t="shared" ref="L67:L130" si="6">IF(F67&lt;&gt;"",IF(K67&lt;&gt;0,K67/J67,0),"")</f>
        <v/>
      </c>
    </row>
    <row r="68" spans="1:12">
      <c r="A68" s="49"/>
      <c r="B68" s="49"/>
      <c r="F68" s="49" t="str">
        <f t="shared" ref="F68:F131" si="7">IF(A68&lt;&gt;"",F67+1,"")</f>
        <v/>
      </c>
      <c r="J68" s="49" t="str">
        <f t="shared" si="4"/>
        <v/>
      </c>
      <c r="K68" s="49" t="str">
        <f t="shared" si="5"/>
        <v/>
      </c>
      <c r="L68" s="49" t="str">
        <f t="shared" si="6"/>
        <v/>
      </c>
    </row>
    <row r="69" spans="1:12">
      <c r="A69" s="49"/>
      <c r="B69" s="49"/>
      <c r="F69" s="49" t="str">
        <f t="shared" si="7"/>
        <v/>
      </c>
      <c r="J69" s="49" t="str">
        <f t="shared" si="4"/>
        <v/>
      </c>
      <c r="K69" s="49" t="str">
        <f t="shared" si="5"/>
        <v/>
      </c>
      <c r="L69" s="49" t="str">
        <f t="shared" si="6"/>
        <v/>
      </c>
    </row>
    <row r="70" spans="1:12">
      <c r="A70" s="49"/>
      <c r="B70" s="49"/>
      <c r="F70" s="49" t="str">
        <f t="shared" si="7"/>
        <v/>
      </c>
      <c r="J70" s="49" t="str">
        <f t="shared" si="4"/>
        <v/>
      </c>
      <c r="K70" s="49" t="str">
        <f t="shared" si="5"/>
        <v/>
      </c>
      <c r="L70" s="49" t="str">
        <f t="shared" si="6"/>
        <v/>
      </c>
    </row>
    <row r="71" spans="1:12">
      <c r="A71" s="49"/>
      <c r="B71" s="49"/>
      <c r="F71" s="49" t="str">
        <f t="shared" si="7"/>
        <v/>
      </c>
      <c r="J71" s="49" t="str">
        <f t="shared" si="4"/>
        <v/>
      </c>
      <c r="K71" s="49" t="str">
        <f t="shared" si="5"/>
        <v/>
      </c>
      <c r="L71" s="49" t="str">
        <f t="shared" si="6"/>
        <v/>
      </c>
    </row>
    <row r="72" spans="1:12">
      <c r="A72" s="49"/>
      <c r="B72" s="49"/>
      <c r="F72" s="49" t="str">
        <f t="shared" si="7"/>
        <v/>
      </c>
      <c r="J72" s="49" t="str">
        <f t="shared" si="4"/>
        <v/>
      </c>
      <c r="K72" s="49" t="str">
        <f t="shared" si="5"/>
        <v/>
      </c>
      <c r="L72" s="49" t="str">
        <f t="shared" si="6"/>
        <v/>
      </c>
    </row>
    <row r="73" spans="1:12">
      <c r="A73" s="49"/>
      <c r="B73" s="49"/>
      <c r="F73" s="49" t="str">
        <f t="shared" si="7"/>
        <v/>
      </c>
      <c r="J73" s="49" t="str">
        <f t="shared" si="4"/>
        <v/>
      </c>
      <c r="K73" s="49" t="str">
        <f t="shared" si="5"/>
        <v/>
      </c>
      <c r="L73" s="49" t="str">
        <f t="shared" si="6"/>
        <v/>
      </c>
    </row>
    <row r="74" spans="1:12">
      <c r="A74" s="49"/>
      <c r="B74" s="49"/>
      <c r="F74" s="49" t="str">
        <f t="shared" si="7"/>
        <v/>
      </c>
      <c r="J74" s="49" t="str">
        <f t="shared" si="4"/>
        <v/>
      </c>
      <c r="K74" s="49" t="str">
        <f t="shared" si="5"/>
        <v/>
      </c>
      <c r="L74" s="49" t="str">
        <f t="shared" si="6"/>
        <v/>
      </c>
    </row>
    <row r="75" spans="1:12">
      <c r="A75" s="49"/>
      <c r="B75" s="49"/>
      <c r="F75" s="49" t="str">
        <f t="shared" si="7"/>
        <v/>
      </c>
      <c r="J75" s="49" t="str">
        <f t="shared" si="4"/>
        <v/>
      </c>
      <c r="K75" s="49" t="str">
        <f t="shared" si="5"/>
        <v/>
      </c>
      <c r="L75" s="49" t="str">
        <f t="shared" si="6"/>
        <v/>
      </c>
    </row>
    <row r="76" spans="1:12">
      <c r="A76" s="49"/>
      <c r="B76" s="49"/>
      <c r="F76" s="49" t="str">
        <f t="shared" si="7"/>
        <v/>
      </c>
      <c r="J76" s="49" t="str">
        <f t="shared" si="4"/>
        <v/>
      </c>
      <c r="K76" s="49" t="str">
        <f t="shared" si="5"/>
        <v/>
      </c>
      <c r="L76" s="49" t="str">
        <f t="shared" si="6"/>
        <v/>
      </c>
    </row>
    <row r="77" spans="1:12">
      <c r="A77" s="49"/>
      <c r="B77" s="49"/>
      <c r="F77" s="49" t="str">
        <f t="shared" si="7"/>
        <v/>
      </c>
      <c r="J77" s="49" t="str">
        <f t="shared" si="4"/>
        <v/>
      </c>
      <c r="K77" s="49" t="str">
        <f t="shared" si="5"/>
        <v/>
      </c>
      <c r="L77" s="49" t="str">
        <f t="shared" si="6"/>
        <v/>
      </c>
    </row>
    <row r="78" spans="1:12">
      <c r="A78" s="49"/>
      <c r="B78" s="49"/>
      <c r="F78" s="49" t="str">
        <f t="shared" si="7"/>
        <v/>
      </c>
      <c r="J78" s="49" t="str">
        <f t="shared" si="4"/>
        <v/>
      </c>
      <c r="K78" s="49" t="str">
        <f t="shared" si="5"/>
        <v/>
      </c>
      <c r="L78" s="49" t="str">
        <f t="shared" si="6"/>
        <v/>
      </c>
    </row>
    <row r="79" spans="1:12">
      <c r="A79" s="49"/>
      <c r="B79" s="49"/>
      <c r="F79" s="49" t="str">
        <f t="shared" si="7"/>
        <v/>
      </c>
      <c r="J79" s="49" t="str">
        <f t="shared" si="4"/>
        <v/>
      </c>
      <c r="K79" s="49" t="str">
        <f t="shared" si="5"/>
        <v/>
      </c>
      <c r="L79" s="49" t="str">
        <f t="shared" si="6"/>
        <v/>
      </c>
    </row>
    <row r="80" spans="1:12">
      <c r="A80" s="49"/>
      <c r="B80" s="49"/>
      <c r="F80" s="49" t="str">
        <f t="shared" si="7"/>
        <v/>
      </c>
      <c r="J80" s="49" t="str">
        <f t="shared" si="4"/>
        <v/>
      </c>
      <c r="K80" s="49" t="str">
        <f t="shared" si="5"/>
        <v/>
      </c>
      <c r="L80" s="49" t="str">
        <f t="shared" si="6"/>
        <v/>
      </c>
    </row>
    <row r="81" spans="1:12">
      <c r="A81" s="49"/>
      <c r="B81" s="49"/>
      <c r="F81" s="49" t="str">
        <f t="shared" si="7"/>
        <v/>
      </c>
      <c r="J81" s="49" t="str">
        <f t="shared" si="4"/>
        <v/>
      </c>
      <c r="K81" s="49" t="str">
        <f t="shared" si="5"/>
        <v/>
      </c>
      <c r="L81" s="49" t="str">
        <f t="shared" si="6"/>
        <v/>
      </c>
    </row>
    <row r="82" spans="1:12">
      <c r="A82" s="49"/>
      <c r="B82" s="49"/>
      <c r="F82" s="49" t="str">
        <f t="shared" si="7"/>
        <v/>
      </c>
      <c r="J82" s="49" t="str">
        <f t="shared" si="4"/>
        <v/>
      </c>
      <c r="K82" s="49" t="str">
        <f t="shared" si="5"/>
        <v/>
      </c>
      <c r="L82" s="49" t="str">
        <f t="shared" si="6"/>
        <v/>
      </c>
    </row>
    <row r="83" spans="1:12">
      <c r="A83" s="49"/>
      <c r="B83" s="49"/>
      <c r="F83" s="49" t="str">
        <f t="shared" si="7"/>
        <v/>
      </c>
      <c r="J83" s="49" t="str">
        <f t="shared" si="4"/>
        <v/>
      </c>
      <c r="K83" s="49" t="str">
        <f t="shared" si="5"/>
        <v/>
      </c>
      <c r="L83" s="49" t="str">
        <f t="shared" si="6"/>
        <v/>
      </c>
    </row>
    <row r="84" spans="1:12">
      <c r="A84" s="49"/>
      <c r="B84" s="49"/>
      <c r="F84" s="49" t="str">
        <f t="shared" si="7"/>
        <v/>
      </c>
      <c r="J84" s="49" t="str">
        <f t="shared" si="4"/>
        <v/>
      </c>
      <c r="K84" s="49" t="str">
        <f t="shared" si="5"/>
        <v/>
      </c>
      <c r="L84" s="49" t="str">
        <f t="shared" si="6"/>
        <v/>
      </c>
    </row>
    <row r="85" spans="1:12">
      <c r="A85" s="49"/>
      <c r="B85" s="49"/>
      <c r="F85" s="49" t="str">
        <f t="shared" si="7"/>
        <v/>
      </c>
      <c r="J85" s="49" t="str">
        <f t="shared" si="4"/>
        <v/>
      </c>
      <c r="K85" s="49" t="str">
        <f t="shared" si="5"/>
        <v/>
      </c>
      <c r="L85" s="49" t="str">
        <f t="shared" si="6"/>
        <v/>
      </c>
    </row>
    <row r="86" spans="1:12">
      <c r="A86" s="49"/>
      <c r="B86" s="49"/>
      <c r="F86" s="49" t="str">
        <f t="shared" si="7"/>
        <v/>
      </c>
      <c r="J86" s="49" t="str">
        <f t="shared" si="4"/>
        <v/>
      </c>
      <c r="K86" s="49" t="str">
        <f t="shared" si="5"/>
        <v/>
      </c>
      <c r="L86" s="49" t="str">
        <f t="shared" si="6"/>
        <v/>
      </c>
    </row>
    <row r="87" spans="1:12">
      <c r="A87" s="49"/>
      <c r="B87" s="49"/>
      <c r="F87" s="49" t="str">
        <f t="shared" si="7"/>
        <v/>
      </c>
      <c r="J87" s="49" t="str">
        <f t="shared" si="4"/>
        <v/>
      </c>
      <c r="K87" s="49" t="str">
        <f t="shared" si="5"/>
        <v/>
      </c>
      <c r="L87" s="49" t="str">
        <f t="shared" si="6"/>
        <v/>
      </c>
    </row>
    <row r="88" spans="1:12">
      <c r="A88" s="49"/>
      <c r="B88" s="49"/>
      <c r="F88" s="49" t="str">
        <f t="shared" si="7"/>
        <v/>
      </c>
      <c r="J88" s="49" t="str">
        <f t="shared" si="4"/>
        <v/>
      </c>
      <c r="K88" s="49" t="str">
        <f t="shared" si="5"/>
        <v/>
      </c>
      <c r="L88" s="49" t="str">
        <f t="shared" si="6"/>
        <v/>
      </c>
    </row>
    <row r="89" spans="1:12">
      <c r="A89" s="49"/>
      <c r="B89" s="49"/>
      <c r="F89" s="49" t="str">
        <f t="shared" si="7"/>
        <v/>
      </c>
      <c r="J89" s="49" t="str">
        <f t="shared" si="4"/>
        <v/>
      </c>
      <c r="K89" s="49" t="str">
        <f t="shared" si="5"/>
        <v/>
      </c>
      <c r="L89" s="49" t="str">
        <f t="shared" si="6"/>
        <v/>
      </c>
    </row>
    <row r="90" spans="1:12">
      <c r="A90" s="49"/>
      <c r="B90" s="49"/>
      <c r="F90" s="49" t="str">
        <f t="shared" si="7"/>
        <v/>
      </c>
      <c r="J90" s="49" t="str">
        <f t="shared" si="4"/>
        <v/>
      </c>
      <c r="K90" s="49" t="str">
        <f t="shared" si="5"/>
        <v/>
      </c>
      <c r="L90" s="49" t="str">
        <f t="shared" si="6"/>
        <v/>
      </c>
    </row>
    <row r="91" spans="1:12">
      <c r="A91" s="49"/>
      <c r="B91" s="49"/>
      <c r="F91" s="49" t="str">
        <f t="shared" si="7"/>
        <v/>
      </c>
      <c r="J91" s="49" t="str">
        <f t="shared" si="4"/>
        <v/>
      </c>
      <c r="K91" s="49" t="str">
        <f t="shared" si="5"/>
        <v/>
      </c>
      <c r="L91" s="49" t="str">
        <f t="shared" si="6"/>
        <v/>
      </c>
    </row>
    <row r="92" spans="1:12">
      <c r="A92" s="49"/>
      <c r="B92" s="49"/>
      <c r="F92" s="49" t="str">
        <f t="shared" si="7"/>
        <v/>
      </c>
      <c r="J92" s="49" t="str">
        <f t="shared" si="4"/>
        <v/>
      </c>
      <c r="K92" s="49" t="str">
        <f t="shared" si="5"/>
        <v/>
      </c>
      <c r="L92" s="49" t="str">
        <f t="shared" si="6"/>
        <v/>
      </c>
    </row>
    <row r="93" spans="1:12">
      <c r="A93" s="49"/>
      <c r="B93" s="49"/>
      <c r="F93" s="49" t="str">
        <f t="shared" si="7"/>
        <v/>
      </c>
      <c r="J93" s="49" t="str">
        <f t="shared" si="4"/>
        <v/>
      </c>
      <c r="K93" s="49" t="str">
        <f t="shared" si="5"/>
        <v/>
      </c>
      <c r="L93" s="49" t="str">
        <f t="shared" si="6"/>
        <v/>
      </c>
    </row>
    <row r="94" spans="1:12">
      <c r="A94" s="49"/>
      <c r="B94" s="49"/>
      <c r="F94" s="49" t="str">
        <f t="shared" si="7"/>
        <v/>
      </c>
      <c r="J94" s="49" t="str">
        <f t="shared" si="4"/>
        <v/>
      </c>
      <c r="K94" s="49" t="str">
        <f t="shared" si="5"/>
        <v/>
      </c>
      <c r="L94" s="49" t="str">
        <f t="shared" si="6"/>
        <v/>
      </c>
    </row>
    <row r="95" spans="1:12">
      <c r="A95" s="49"/>
      <c r="B95" s="49"/>
      <c r="F95" s="49" t="str">
        <f t="shared" si="7"/>
        <v/>
      </c>
      <c r="J95" s="49" t="str">
        <f t="shared" si="4"/>
        <v/>
      </c>
      <c r="K95" s="49" t="str">
        <f t="shared" si="5"/>
        <v/>
      </c>
      <c r="L95" s="49" t="str">
        <f t="shared" si="6"/>
        <v/>
      </c>
    </row>
    <row r="96" spans="1:12">
      <c r="A96" s="49"/>
      <c r="B96" s="49"/>
      <c r="F96" s="49" t="str">
        <f t="shared" si="7"/>
        <v/>
      </c>
      <c r="J96" s="49" t="str">
        <f t="shared" si="4"/>
        <v/>
      </c>
      <c r="K96" s="49" t="str">
        <f t="shared" si="5"/>
        <v/>
      </c>
      <c r="L96" s="49" t="str">
        <f t="shared" si="6"/>
        <v/>
      </c>
    </row>
    <row r="97" spans="1:12">
      <c r="A97" s="49"/>
      <c r="B97" s="49"/>
      <c r="F97" s="49" t="str">
        <f t="shared" si="7"/>
        <v/>
      </c>
      <c r="J97" s="49" t="str">
        <f t="shared" si="4"/>
        <v/>
      </c>
      <c r="K97" s="49" t="str">
        <f t="shared" si="5"/>
        <v/>
      </c>
      <c r="L97" s="49" t="str">
        <f t="shared" si="6"/>
        <v/>
      </c>
    </row>
    <row r="98" spans="1:12">
      <c r="A98" s="49"/>
      <c r="B98" s="49"/>
      <c r="F98" s="49" t="str">
        <f t="shared" si="7"/>
        <v/>
      </c>
      <c r="J98" s="49" t="str">
        <f t="shared" si="4"/>
        <v/>
      </c>
      <c r="K98" s="49" t="str">
        <f t="shared" si="5"/>
        <v/>
      </c>
      <c r="L98" s="49" t="str">
        <f t="shared" si="6"/>
        <v/>
      </c>
    </row>
    <row r="99" spans="1:12">
      <c r="A99" s="49"/>
      <c r="B99" s="49"/>
      <c r="F99" s="49" t="str">
        <f t="shared" si="7"/>
        <v/>
      </c>
      <c r="J99" s="49" t="str">
        <f t="shared" si="4"/>
        <v/>
      </c>
      <c r="K99" s="49" t="str">
        <f t="shared" si="5"/>
        <v/>
      </c>
      <c r="L99" s="49" t="str">
        <f t="shared" si="6"/>
        <v/>
      </c>
    </row>
    <row r="100" spans="1:12">
      <c r="A100" s="49"/>
      <c r="B100" s="49"/>
      <c r="F100" s="49" t="str">
        <f t="shared" si="7"/>
        <v/>
      </c>
      <c r="J100" s="49" t="str">
        <f t="shared" si="4"/>
        <v/>
      </c>
      <c r="K100" s="49" t="str">
        <f t="shared" si="5"/>
        <v/>
      </c>
      <c r="L100" s="49" t="str">
        <f t="shared" si="6"/>
        <v/>
      </c>
    </row>
    <row r="101" spans="1:12">
      <c r="A101" s="49"/>
      <c r="B101" s="49"/>
      <c r="F101" s="49" t="str">
        <f t="shared" si="7"/>
        <v/>
      </c>
      <c r="J101" s="49" t="str">
        <f t="shared" si="4"/>
        <v/>
      </c>
      <c r="K101" s="49" t="str">
        <f t="shared" si="5"/>
        <v/>
      </c>
      <c r="L101" s="49" t="str">
        <f t="shared" si="6"/>
        <v/>
      </c>
    </row>
    <row r="102" spans="1:12">
      <c r="A102" s="49"/>
      <c r="B102" s="49"/>
      <c r="F102" s="49" t="str">
        <f t="shared" si="7"/>
        <v/>
      </c>
      <c r="J102" s="49" t="str">
        <f t="shared" si="4"/>
        <v/>
      </c>
      <c r="K102" s="49" t="str">
        <f t="shared" si="5"/>
        <v/>
      </c>
      <c r="L102" s="49" t="str">
        <f t="shared" si="6"/>
        <v/>
      </c>
    </row>
    <row r="103" spans="1:12">
      <c r="A103" s="49"/>
      <c r="B103" s="49"/>
      <c r="F103" s="49" t="str">
        <f t="shared" si="7"/>
        <v/>
      </c>
      <c r="J103" s="49" t="str">
        <f t="shared" si="4"/>
        <v/>
      </c>
      <c r="K103" s="49" t="str">
        <f t="shared" si="5"/>
        <v/>
      </c>
      <c r="L103" s="49" t="str">
        <f t="shared" si="6"/>
        <v/>
      </c>
    </row>
    <row r="104" spans="1:12">
      <c r="A104" s="49"/>
      <c r="B104" s="49"/>
      <c r="F104" s="49" t="str">
        <f t="shared" si="7"/>
        <v/>
      </c>
      <c r="J104" s="49" t="str">
        <f t="shared" si="4"/>
        <v/>
      </c>
      <c r="K104" s="49" t="str">
        <f t="shared" si="5"/>
        <v/>
      </c>
      <c r="L104" s="49" t="str">
        <f t="shared" si="6"/>
        <v/>
      </c>
    </row>
    <row r="105" spans="1:12">
      <c r="A105" s="49"/>
      <c r="B105" s="49"/>
      <c r="F105" s="49" t="str">
        <f t="shared" si="7"/>
        <v/>
      </c>
      <c r="J105" s="49" t="str">
        <f t="shared" si="4"/>
        <v/>
      </c>
      <c r="K105" s="49" t="str">
        <f t="shared" si="5"/>
        <v/>
      </c>
      <c r="L105" s="49" t="str">
        <f t="shared" si="6"/>
        <v/>
      </c>
    </row>
    <row r="106" spans="1:12">
      <c r="A106" s="49"/>
      <c r="B106" s="49"/>
      <c r="F106" s="49" t="str">
        <f t="shared" si="7"/>
        <v/>
      </c>
      <c r="J106" s="49" t="str">
        <f t="shared" si="4"/>
        <v/>
      </c>
      <c r="K106" s="49" t="str">
        <f t="shared" si="5"/>
        <v/>
      </c>
      <c r="L106" s="49" t="str">
        <f t="shared" si="6"/>
        <v/>
      </c>
    </row>
    <row r="107" spans="1:12">
      <c r="A107" s="49"/>
      <c r="B107" s="49"/>
      <c r="F107" s="49" t="str">
        <f t="shared" si="7"/>
        <v/>
      </c>
      <c r="J107" s="49" t="str">
        <f t="shared" si="4"/>
        <v/>
      </c>
      <c r="K107" s="49" t="str">
        <f t="shared" si="5"/>
        <v/>
      </c>
      <c r="L107" s="49" t="str">
        <f t="shared" si="6"/>
        <v/>
      </c>
    </row>
    <row r="108" spans="1:12">
      <c r="A108" s="49"/>
      <c r="B108" s="49"/>
      <c r="F108" s="49" t="str">
        <f t="shared" si="7"/>
        <v/>
      </c>
      <c r="J108" s="49" t="str">
        <f t="shared" si="4"/>
        <v/>
      </c>
      <c r="K108" s="49" t="str">
        <f t="shared" si="5"/>
        <v/>
      </c>
      <c r="L108" s="49" t="str">
        <f t="shared" si="6"/>
        <v/>
      </c>
    </row>
    <row r="109" spans="1:12">
      <c r="A109" s="49"/>
      <c r="B109" s="49"/>
      <c r="F109" s="49" t="str">
        <f t="shared" si="7"/>
        <v/>
      </c>
      <c r="J109" s="49" t="str">
        <f t="shared" si="4"/>
        <v/>
      </c>
      <c r="K109" s="49" t="str">
        <f t="shared" si="5"/>
        <v/>
      </c>
      <c r="L109" s="49" t="str">
        <f t="shared" si="6"/>
        <v/>
      </c>
    </row>
    <row r="110" spans="1:12">
      <c r="A110" s="49"/>
      <c r="B110" s="49"/>
      <c r="F110" s="49" t="str">
        <f t="shared" si="7"/>
        <v/>
      </c>
      <c r="J110" s="49" t="str">
        <f t="shared" si="4"/>
        <v/>
      </c>
      <c r="K110" s="49" t="str">
        <f t="shared" si="5"/>
        <v/>
      </c>
      <c r="L110" s="49" t="str">
        <f t="shared" si="6"/>
        <v/>
      </c>
    </row>
    <row r="111" spans="1:12">
      <c r="A111" s="49"/>
      <c r="B111" s="49"/>
      <c r="F111" s="49" t="str">
        <f t="shared" si="7"/>
        <v/>
      </c>
      <c r="J111" s="49" t="str">
        <f t="shared" si="4"/>
        <v/>
      </c>
      <c r="K111" s="49" t="str">
        <f t="shared" si="5"/>
        <v/>
      </c>
      <c r="L111" s="49" t="str">
        <f t="shared" si="6"/>
        <v/>
      </c>
    </row>
    <row r="112" spans="1:12">
      <c r="A112" s="49"/>
      <c r="B112" s="49"/>
      <c r="F112" s="49" t="str">
        <f t="shared" si="7"/>
        <v/>
      </c>
      <c r="J112" s="49" t="str">
        <f t="shared" si="4"/>
        <v/>
      </c>
      <c r="K112" s="49" t="str">
        <f t="shared" si="5"/>
        <v/>
      </c>
      <c r="L112" s="49" t="str">
        <f t="shared" si="6"/>
        <v/>
      </c>
    </row>
    <row r="113" spans="1:12">
      <c r="A113" s="49"/>
      <c r="B113" s="49"/>
      <c r="F113" s="49" t="str">
        <f t="shared" si="7"/>
        <v/>
      </c>
      <c r="J113" s="49" t="str">
        <f t="shared" si="4"/>
        <v/>
      </c>
      <c r="K113" s="49" t="str">
        <f t="shared" si="5"/>
        <v/>
      </c>
      <c r="L113" s="49" t="str">
        <f t="shared" si="6"/>
        <v/>
      </c>
    </row>
    <row r="114" spans="1:12">
      <c r="A114" s="49"/>
      <c r="B114" s="49"/>
      <c r="F114" s="49" t="str">
        <f t="shared" si="7"/>
        <v/>
      </c>
      <c r="J114" s="49" t="str">
        <f t="shared" si="4"/>
        <v/>
      </c>
      <c r="K114" s="49" t="str">
        <f t="shared" si="5"/>
        <v/>
      </c>
      <c r="L114" s="49" t="str">
        <f t="shared" si="6"/>
        <v/>
      </c>
    </row>
    <row r="115" spans="1:12">
      <c r="A115" s="49"/>
      <c r="B115" s="49"/>
      <c r="F115" s="49" t="str">
        <f t="shared" si="7"/>
        <v/>
      </c>
      <c r="J115" s="49" t="str">
        <f t="shared" si="4"/>
        <v/>
      </c>
      <c r="K115" s="49" t="str">
        <f t="shared" si="5"/>
        <v/>
      </c>
      <c r="L115" s="49" t="str">
        <f t="shared" si="6"/>
        <v/>
      </c>
    </row>
    <row r="116" spans="1:12">
      <c r="A116" s="49"/>
      <c r="B116" s="49"/>
      <c r="F116" s="49" t="str">
        <f t="shared" si="7"/>
        <v/>
      </c>
      <c r="J116" s="49" t="str">
        <f t="shared" si="4"/>
        <v/>
      </c>
      <c r="K116" s="49" t="str">
        <f t="shared" si="5"/>
        <v/>
      </c>
      <c r="L116" s="49" t="str">
        <f t="shared" si="6"/>
        <v/>
      </c>
    </row>
    <row r="117" spans="1:12">
      <c r="A117" s="49"/>
      <c r="B117" s="49"/>
      <c r="F117" s="49" t="str">
        <f t="shared" si="7"/>
        <v/>
      </c>
      <c r="J117" s="49" t="str">
        <f t="shared" si="4"/>
        <v/>
      </c>
      <c r="K117" s="49" t="str">
        <f t="shared" si="5"/>
        <v/>
      </c>
      <c r="L117" s="49" t="str">
        <f t="shared" si="6"/>
        <v/>
      </c>
    </row>
    <row r="118" spans="1:12">
      <c r="A118" s="49"/>
      <c r="B118" s="49"/>
      <c r="F118" s="49" t="str">
        <f t="shared" si="7"/>
        <v/>
      </c>
      <c r="J118" s="49" t="str">
        <f t="shared" si="4"/>
        <v/>
      </c>
      <c r="K118" s="49" t="str">
        <f t="shared" si="5"/>
        <v/>
      </c>
      <c r="L118" s="49" t="str">
        <f t="shared" si="6"/>
        <v/>
      </c>
    </row>
    <row r="119" spans="1:12">
      <c r="A119" s="49"/>
      <c r="B119" s="49"/>
      <c r="F119" s="49" t="str">
        <f t="shared" si="7"/>
        <v/>
      </c>
      <c r="J119" s="49" t="str">
        <f t="shared" si="4"/>
        <v/>
      </c>
      <c r="K119" s="49" t="str">
        <f t="shared" si="5"/>
        <v/>
      </c>
      <c r="L119" s="49" t="str">
        <f t="shared" si="6"/>
        <v/>
      </c>
    </row>
    <row r="120" spans="1:12">
      <c r="A120" s="49"/>
      <c r="B120" s="49"/>
      <c r="F120" s="49" t="str">
        <f t="shared" si="7"/>
        <v/>
      </c>
      <c r="J120" s="49" t="str">
        <f t="shared" si="4"/>
        <v/>
      </c>
      <c r="K120" s="49" t="str">
        <f t="shared" si="5"/>
        <v/>
      </c>
      <c r="L120" s="49" t="str">
        <f t="shared" si="6"/>
        <v/>
      </c>
    </row>
    <row r="121" spans="1:12">
      <c r="A121" s="49"/>
      <c r="B121" s="49"/>
      <c r="F121" s="49" t="str">
        <f t="shared" si="7"/>
        <v/>
      </c>
      <c r="J121" s="49" t="str">
        <f t="shared" si="4"/>
        <v/>
      </c>
      <c r="K121" s="49" t="str">
        <f t="shared" si="5"/>
        <v/>
      </c>
      <c r="L121" s="49" t="str">
        <f t="shared" si="6"/>
        <v/>
      </c>
    </row>
    <row r="122" spans="1:12">
      <c r="A122" s="49"/>
      <c r="B122" s="49"/>
      <c r="F122" s="49" t="str">
        <f t="shared" si="7"/>
        <v/>
      </c>
      <c r="J122" s="49" t="str">
        <f t="shared" si="4"/>
        <v/>
      </c>
      <c r="K122" s="49" t="str">
        <f t="shared" si="5"/>
        <v/>
      </c>
      <c r="L122" s="49" t="str">
        <f t="shared" si="6"/>
        <v/>
      </c>
    </row>
    <row r="123" spans="1:12">
      <c r="A123" s="49"/>
      <c r="B123" s="49"/>
      <c r="F123" s="49" t="str">
        <f t="shared" si="7"/>
        <v/>
      </c>
      <c r="J123" s="49" t="str">
        <f t="shared" si="4"/>
        <v/>
      </c>
      <c r="K123" s="49" t="str">
        <f t="shared" si="5"/>
        <v/>
      </c>
      <c r="L123" s="49" t="str">
        <f t="shared" si="6"/>
        <v/>
      </c>
    </row>
    <row r="124" spans="1:12">
      <c r="A124" s="49"/>
      <c r="B124" s="49"/>
      <c r="F124" s="49" t="str">
        <f t="shared" si="7"/>
        <v/>
      </c>
      <c r="J124" s="49" t="str">
        <f t="shared" si="4"/>
        <v/>
      </c>
      <c r="K124" s="49" t="str">
        <f t="shared" si="5"/>
        <v/>
      </c>
      <c r="L124" s="49" t="str">
        <f t="shared" si="6"/>
        <v/>
      </c>
    </row>
    <row r="125" spans="1:12">
      <c r="A125" s="49"/>
      <c r="B125" s="49"/>
      <c r="F125" s="49" t="str">
        <f t="shared" si="7"/>
        <v/>
      </c>
      <c r="J125" s="49" t="str">
        <f t="shared" si="4"/>
        <v/>
      </c>
      <c r="K125" s="49" t="str">
        <f t="shared" si="5"/>
        <v/>
      </c>
      <c r="L125" s="49" t="str">
        <f t="shared" si="6"/>
        <v/>
      </c>
    </row>
    <row r="126" spans="1:12">
      <c r="A126" s="49"/>
      <c r="B126" s="49"/>
      <c r="F126" s="49" t="str">
        <f t="shared" si="7"/>
        <v/>
      </c>
      <c r="J126" s="49" t="str">
        <f t="shared" si="4"/>
        <v/>
      </c>
      <c r="K126" s="49" t="str">
        <f t="shared" si="5"/>
        <v/>
      </c>
      <c r="L126" s="49" t="str">
        <f t="shared" si="6"/>
        <v/>
      </c>
    </row>
    <row r="127" spans="1:12">
      <c r="A127" s="49"/>
      <c r="B127" s="49"/>
      <c r="F127" s="49" t="str">
        <f t="shared" si="7"/>
        <v/>
      </c>
      <c r="J127" s="49" t="str">
        <f t="shared" si="4"/>
        <v/>
      </c>
      <c r="K127" s="49" t="str">
        <f t="shared" si="5"/>
        <v/>
      </c>
      <c r="L127" s="49" t="str">
        <f t="shared" si="6"/>
        <v/>
      </c>
    </row>
    <row r="128" spans="1:12">
      <c r="A128" s="49"/>
      <c r="B128" s="49"/>
      <c r="F128" s="49" t="str">
        <f t="shared" si="7"/>
        <v/>
      </c>
      <c r="J128" s="49" t="str">
        <f t="shared" si="4"/>
        <v/>
      </c>
      <c r="K128" s="49" t="str">
        <f t="shared" si="5"/>
        <v/>
      </c>
      <c r="L128" s="49" t="str">
        <f t="shared" si="6"/>
        <v/>
      </c>
    </row>
    <row r="129" spans="1:12">
      <c r="A129" s="49"/>
      <c r="B129" s="49"/>
      <c r="F129" s="49" t="str">
        <f t="shared" si="7"/>
        <v/>
      </c>
      <c r="J129" s="49" t="str">
        <f t="shared" si="4"/>
        <v/>
      </c>
      <c r="K129" s="49" t="str">
        <f t="shared" si="5"/>
        <v/>
      </c>
      <c r="L129" s="49" t="str">
        <f t="shared" si="6"/>
        <v/>
      </c>
    </row>
    <row r="130" spans="1:12">
      <c r="A130" s="49"/>
      <c r="B130" s="49"/>
      <c r="F130" s="49" t="str">
        <f t="shared" si="7"/>
        <v/>
      </c>
      <c r="J130" s="49" t="str">
        <f t="shared" si="4"/>
        <v/>
      </c>
      <c r="K130" s="49" t="str">
        <f t="shared" si="5"/>
        <v/>
      </c>
      <c r="L130" s="49" t="str">
        <f t="shared" si="6"/>
        <v/>
      </c>
    </row>
    <row r="131" spans="1:12">
      <c r="A131" s="49"/>
      <c r="B131" s="49"/>
      <c r="F131" s="49" t="str">
        <f t="shared" si="7"/>
        <v/>
      </c>
      <c r="J131" s="49" t="str">
        <f t="shared" ref="J131:J194" si="8">IF(A131&lt;&gt;"",A131*10,"")</f>
        <v/>
      </c>
      <c r="K131" s="49" t="str">
        <f t="shared" ref="K131:K194" si="9">IF(B131&lt;&gt;"",B131*100,"")</f>
        <v/>
      </c>
      <c r="L131" s="49" t="str">
        <f t="shared" ref="L131:L194" si="10">IF(F131&lt;&gt;"",IF(K131&lt;&gt;0,K131/J131,0),"")</f>
        <v/>
      </c>
    </row>
    <row r="132" spans="1:12">
      <c r="A132" s="49"/>
      <c r="B132" s="49"/>
      <c r="F132" s="49" t="str">
        <f t="shared" ref="F132:F195" si="11">IF(A132&lt;&gt;"",F131+1,"")</f>
        <v/>
      </c>
      <c r="J132" s="49" t="str">
        <f t="shared" si="8"/>
        <v/>
      </c>
      <c r="K132" s="49" t="str">
        <f t="shared" si="9"/>
        <v/>
      </c>
      <c r="L132" s="49" t="str">
        <f t="shared" si="10"/>
        <v/>
      </c>
    </row>
    <row r="133" spans="1:12">
      <c r="A133" s="49"/>
      <c r="B133" s="49"/>
      <c r="F133" s="49" t="str">
        <f t="shared" si="11"/>
        <v/>
      </c>
      <c r="J133" s="49" t="str">
        <f t="shared" si="8"/>
        <v/>
      </c>
      <c r="K133" s="49" t="str">
        <f t="shared" si="9"/>
        <v/>
      </c>
      <c r="L133" s="49" t="str">
        <f t="shared" si="10"/>
        <v/>
      </c>
    </row>
    <row r="134" spans="1:12">
      <c r="A134" s="49"/>
      <c r="B134" s="49"/>
      <c r="F134" s="49" t="str">
        <f t="shared" si="11"/>
        <v/>
      </c>
      <c r="J134" s="49" t="str">
        <f t="shared" si="8"/>
        <v/>
      </c>
      <c r="K134" s="49" t="str">
        <f t="shared" si="9"/>
        <v/>
      </c>
      <c r="L134" s="49" t="str">
        <f t="shared" si="10"/>
        <v/>
      </c>
    </row>
    <row r="135" spans="1:12">
      <c r="A135" s="49"/>
      <c r="B135" s="49"/>
      <c r="F135" s="49" t="str">
        <f t="shared" si="11"/>
        <v/>
      </c>
      <c r="J135" s="49" t="str">
        <f t="shared" si="8"/>
        <v/>
      </c>
      <c r="K135" s="49" t="str">
        <f t="shared" si="9"/>
        <v/>
      </c>
      <c r="L135" s="49" t="str">
        <f t="shared" si="10"/>
        <v/>
      </c>
    </row>
    <row r="136" spans="1:12">
      <c r="A136" s="49"/>
      <c r="B136" s="49"/>
      <c r="F136" s="49" t="str">
        <f t="shared" si="11"/>
        <v/>
      </c>
      <c r="J136" s="49" t="str">
        <f t="shared" si="8"/>
        <v/>
      </c>
      <c r="K136" s="49" t="str">
        <f t="shared" si="9"/>
        <v/>
      </c>
      <c r="L136" s="49" t="str">
        <f t="shared" si="10"/>
        <v/>
      </c>
    </row>
    <row r="137" spans="1:12">
      <c r="A137" s="49"/>
      <c r="B137" s="49"/>
      <c r="F137" s="49" t="str">
        <f t="shared" si="11"/>
        <v/>
      </c>
      <c r="J137" s="49" t="str">
        <f t="shared" si="8"/>
        <v/>
      </c>
      <c r="K137" s="49" t="str">
        <f t="shared" si="9"/>
        <v/>
      </c>
      <c r="L137" s="49" t="str">
        <f t="shared" si="10"/>
        <v/>
      </c>
    </row>
    <row r="138" spans="1:12">
      <c r="A138" s="49"/>
      <c r="B138" s="49"/>
      <c r="F138" s="49" t="str">
        <f t="shared" si="11"/>
        <v/>
      </c>
      <c r="J138" s="49" t="str">
        <f t="shared" si="8"/>
        <v/>
      </c>
      <c r="K138" s="49" t="str">
        <f t="shared" si="9"/>
        <v/>
      </c>
      <c r="L138" s="49" t="str">
        <f t="shared" si="10"/>
        <v/>
      </c>
    </row>
    <row r="139" spans="1:12">
      <c r="A139" s="49"/>
      <c r="B139" s="49"/>
      <c r="F139" s="49" t="str">
        <f t="shared" si="11"/>
        <v/>
      </c>
      <c r="J139" s="49" t="str">
        <f t="shared" si="8"/>
        <v/>
      </c>
      <c r="K139" s="49" t="str">
        <f t="shared" si="9"/>
        <v/>
      </c>
      <c r="L139" s="49" t="str">
        <f t="shared" si="10"/>
        <v/>
      </c>
    </row>
    <row r="140" spans="1:12">
      <c r="A140" s="49"/>
      <c r="B140" s="49"/>
      <c r="F140" s="49" t="str">
        <f t="shared" si="11"/>
        <v/>
      </c>
      <c r="J140" s="49" t="str">
        <f t="shared" si="8"/>
        <v/>
      </c>
      <c r="K140" s="49" t="str">
        <f t="shared" si="9"/>
        <v/>
      </c>
      <c r="L140" s="49" t="str">
        <f t="shared" si="10"/>
        <v/>
      </c>
    </row>
    <row r="141" spans="1:12">
      <c r="A141" s="49"/>
      <c r="B141" s="49"/>
      <c r="F141" s="49" t="str">
        <f t="shared" si="11"/>
        <v/>
      </c>
      <c r="J141" s="49" t="str">
        <f t="shared" si="8"/>
        <v/>
      </c>
      <c r="K141" s="49" t="str">
        <f t="shared" si="9"/>
        <v/>
      </c>
      <c r="L141" s="49" t="str">
        <f t="shared" si="10"/>
        <v/>
      </c>
    </row>
    <row r="142" spans="1:12">
      <c r="A142" s="49"/>
      <c r="B142" s="49"/>
      <c r="F142" s="49" t="str">
        <f t="shared" si="11"/>
        <v/>
      </c>
      <c r="J142" s="49" t="str">
        <f t="shared" si="8"/>
        <v/>
      </c>
      <c r="K142" s="49" t="str">
        <f t="shared" si="9"/>
        <v/>
      </c>
      <c r="L142" s="49" t="str">
        <f t="shared" si="10"/>
        <v/>
      </c>
    </row>
    <row r="143" spans="1:12">
      <c r="A143" s="49"/>
      <c r="B143" s="49"/>
      <c r="F143" s="49" t="str">
        <f t="shared" si="11"/>
        <v/>
      </c>
      <c r="J143" s="49" t="str">
        <f t="shared" si="8"/>
        <v/>
      </c>
      <c r="K143" s="49" t="str">
        <f t="shared" si="9"/>
        <v/>
      </c>
      <c r="L143" s="49" t="str">
        <f t="shared" si="10"/>
        <v/>
      </c>
    </row>
    <row r="144" spans="1:12">
      <c r="A144" s="49"/>
      <c r="B144" s="49"/>
      <c r="F144" s="49" t="str">
        <f t="shared" si="11"/>
        <v/>
      </c>
      <c r="J144" s="49" t="str">
        <f t="shared" si="8"/>
        <v/>
      </c>
      <c r="K144" s="49" t="str">
        <f t="shared" si="9"/>
        <v/>
      </c>
      <c r="L144" s="49" t="str">
        <f t="shared" si="10"/>
        <v/>
      </c>
    </row>
    <row r="145" spans="1:12">
      <c r="A145" s="49"/>
      <c r="B145" s="49"/>
      <c r="F145" s="49" t="str">
        <f t="shared" si="11"/>
        <v/>
      </c>
      <c r="J145" s="49" t="str">
        <f t="shared" si="8"/>
        <v/>
      </c>
      <c r="K145" s="49" t="str">
        <f t="shared" si="9"/>
        <v/>
      </c>
      <c r="L145" s="49" t="str">
        <f t="shared" si="10"/>
        <v/>
      </c>
    </row>
    <row r="146" spans="1:12">
      <c r="A146" s="49"/>
      <c r="B146" s="49"/>
      <c r="F146" s="49" t="str">
        <f t="shared" si="11"/>
        <v/>
      </c>
      <c r="J146" s="49" t="str">
        <f t="shared" si="8"/>
        <v/>
      </c>
      <c r="K146" s="49" t="str">
        <f t="shared" si="9"/>
        <v/>
      </c>
      <c r="L146" s="49" t="str">
        <f t="shared" si="10"/>
        <v/>
      </c>
    </row>
    <row r="147" spans="1:12">
      <c r="A147" s="49"/>
      <c r="B147" s="49"/>
      <c r="F147" s="49" t="str">
        <f t="shared" si="11"/>
        <v/>
      </c>
      <c r="J147" s="49" t="str">
        <f t="shared" si="8"/>
        <v/>
      </c>
      <c r="K147" s="49" t="str">
        <f t="shared" si="9"/>
        <v/>
      </c>
      <c r="L147" s="49" t="str">
        <f t="shared" si="10"/>
        <v/>
      </c>
    </row>
    <row r="148" spans="1:12">
      <c r="A148" s="49"/>
      <c r="B148" s="49"/>
      <c r="F148" s="49" t="str">
        <f t="shared" si="11"/>
        <v/>
      </c>
      <c r="J148" s="49" t="str">
        <f t="shared" si="8"/>
        <v/>
      </c>
      <c r="K148" s="49" t="str">
        <f t="shared" si="9"/>
        <v/>
      </c>
      <c r="L148" s="49" t="str">
        <f t="shared" si="10"/>
        <v/>
      </c>
    </row>
    <row r="149" spans="1:12">
      <c r="A149" s="49"/>
      <c r="B149" s="49"/>
      <c r="F149" s="49" t="str">
        <f t="shared" si="11"/>
        <v/>
      </c>
      <c r="J149" s="49" t="str">
        <f t="shared" si="8"/>
        <v/>
      </c>
      <c r="K149" s="49" t="str">
        <f t="shared" si="9"/>
        <v/>
      </c>
      <c r="L149" s="49" t="str">
        <f t="shared" si="10"/>
        <v/>
      </c>
    </row>
    <row r="150" spans="1:12">
      <c r="A150" s="49"/>
      <c r="B150" s="49"/>
      <c r="F150" s="49" t="str">
        <f t="shared" si="11"/>
        <v/>
      </c>
      <c r="J150" s="49" t="str">
        <f t="shared" si="8"/>
        <v/>
      </c>
      <c r="K150" s="49" t="str">
        <f t="shared" si="9"/>
        <v/>
      </c>
      <c r="L150" s="49" t="str">
        <f t="shared" si="10"/>
        <v/>
      </c>
    </row>
    <row r="151" spans="1:12">
      <c r="A151" s="49"/>
      <c r="B151" s="49"/>
      <c r="F151" s="49" t="str">
        <f t="shared" si="11"/>
        <v/>
      </c>
      <c r="J151" s="49" t="str">
        <f t="shared" si="8"/>
        <v/>
      </c>
      <c r="K151" s="49" t="str">
        <f t="shared" si="9"/>
        <v/>
      </c>
      <c r="L151" s="49" t="str">
        <f t="shared" si="10"/>
        <v/>
      </c>
    </row>
    <row r="152" spans="1:12">
      <c r="A152" s="49"/>
      <c r="B152" s="49"/>
      <c r="F152" s="49" t="str">
        <f t="shared" si="11"/>
        <v/>
      </c>
      <c r="J152" s="49" t="str">
        <f t="shared" si="8"/>
        <v/>
      </c>
      <c r="K152" s="49" t="str">
        <f t="shared" si="9"/>
        <v/>
      </c>
      <c r="L152" s="49" t="str">
        <f t="shared" si="10"/>
        <v/>
      </c>
    </row>
    <row r="153" spans="1:12">
      <c r="A153" s="49"/>
      <c r="B153" s="49"/>
      <c r="F153" s="49" t="str">
        <f t="shared" si="11"/>
        <v/>
      </c>
      <c r="J153" s="49" t="str">
        <f t="shared" si="8"/>
        <v/>
      </c>
      <c r="K153" s="49" t="str">
        <f t="shared" si="9"/>
        <v/>
      </c>
      <c r="L153" s="49" t="str">
        <f t="shared" si="10"/>
        <v/>
      </c>
    </row>
    <row r="154" spans="1:12">
      <c r="A154" s="49"/>
      <c r="B154" s="49"/>
      <c r="F154" s="49" t="str">
        <f t="shared" si="11"/>
        <v/>
      </c>
      <c r="J154" s="49" t="str">
        <f t="shared" si="8"/>
        <v/>
      </c>
      <c r="K154" s="49" t="str">
        <f t="shared" si="9"/>
        <v/>
      </c>
      <c r="L154" s="49" t="str">
        <f t="shared" si="10"/>
        <v/>
      </c>
    </row>
    <row r="155" spans="1:12">
      <c r="A155" s="49"/>
      <c r="B155" s="49"/>
      <c r="F155" s="49" t="str">
        <f t="shared" si="11"/>
        <v/>
      </c>
      <c r="J155" s="49" t="str">
        <f t="shared" si="8"/>
        <v/>
      </c>
      <c r="K155" s="49" t="str">
        <f t="shared" si="9"/>
        <v/>
      </c>
      <c r="L155" s="49" t="str">
        <f t="shared" si="10"/>
        <v/>
      </c>
    </row>
    <row r="156" spans="1:12">
      <c r="A156" s="49"/>
      <c r="B156" s="49"/>
      <c r="F156" s="49" t="str">
        <f t="shared" si="11"/>
        <v/>
      </c>
      <c r="J156" s="49" t="str">
        <f t="shared" si="8"/>
        <v/>
      </c>
      <c r="K156" s="49" t="str">
        <f t="shared" si="9"/>
        <v/>
      </c>
      <c r="L156" s="49" t="str">
        <f t="shared" si="10"/>
        <v/>
      </c>
    </row>
    <row r="157" spans="1:12">
      <c r="A157" s="49"/>
      <c r="B157" s="49"/>
      <c r="F157" s="49" t="str">
        <f t="shared" si="11"/>
        <v/>
      </c>
      <c r="J157" s="49" t="str">
        <f t="shared" si="8"/>
        <v/>
      </c>
      <c r="K157" s="49" t="str">
        <f t="shared" si="9"/>
        <v/>
      </c>
      <c r="L157" s="49" t="str">
        <f t="shared" si="10"/>
        <v/>
      </c>
    </row>
    <row r="158" spans="1:12">
      <c r="A158" s="49"/>
      <c r="B158" s="49"/>
      <c r="F158" s="49" t="str">
        <f t="shared" si="11"/>
        <v/>
      </c>
      <c r="J158" s="49" t="str">
        <f t="shared" si="8"/>
        <v/>
      </c>
      <c r="K158" s="49" t="str">
        <f t="shared" si="9"/>
        <v/>
      </c>
      <c r="L158" s="49" t="str">
        <f t="shared" si="10"/>
        <v/>
      </c>
    </row>
    <row r="159" spans="1:12">
      <c r="A159" s="49"/>
      <c r="B159" s="49"/>
      <c r="F159" s="49" t="str">
        <f t="shared" si="11"/>
        <v/>
      </c>
      <c r="J159" s="49" t="str">
        <f t="shared" si="8"/>
        <v/>
      </c>
      <c r="K159" s="49" t="str">
        <f t="shared" si="9"/>
        <v/>
      </c>
      <c r="L159" s="49" t="str">
        <f t="shared" si="10"/>
        <v/>
      </c>
    </row>
    <row r="160" spans="1:12">
      <c r="A160" s="49"/>
      <c r="B160" s="49"/>
      <c r="F160" s="49" t="str">
        <f t="shared" si="11"/>
        <v/>
      </c>
      <c r="J160" s="49" t="str">
        <f t="shared" si="8"/>
        <v/>
      </c>
      <c r="K160" s="49" t="str">
        <f t="shared" si="9"/>
        <v/>
      </c>
      <c r="L160" s="49" t="str">
        <f t="shared" si="10"/>
        <v/>
      </c>
    </row>
    <row r="161" spans="1:12">
      <c r="A161" s="49"/>
      <c r="B161" s="49"/>
      <c r="F161" s="49" t="str">
        <f t="shared" si="11"/>
        <v/>
      </c>
      <c r="J161" s="49" t="str">
        <f t="shared" si="8"/>
        <v/>
      </c>
      <c r="K161" s="49" t="str">
        <f t="shared" si="9"/>
        <v/>
      </c>
      <c r="L161" s="49" t="str">
        <f t="shared" si="10"/>
        <v/>
      </c>
    </row>
    <row r="162" spans="1:12">
      <c r="A162" s="49"/>
      <c r="B162" s="49"/>
      <c r="F162" s="49" t="str">
        <f t="shared" si="11"/>
        <v/>
      </c>
      <c r="J162" s="49" t="str">
        <f t="shared" si="8"/>
        <v/>
      </c>
      <c r="K162" s="49" t="str">
        <f t="shared" si="9"/>
        <v/>
      </c>
      <c r="L162" s="49" t="str">
        <f t="shared" si="10"/>
        <v/>
      </c>
    </row>
    <row r="163" spans="1:12">
      <c r="A163" s="49"/>
      <c r="B163" s="49"/>
      <c r="F163" s="49" t="str">
        <f t="shared" si="11"/>
        <v/>
      </c>
      <c r="J163" s="49" t="str">
        <f t="shared" si="8"/>
        <v/>
      </c>
      <c r="K163" s="49" t="str">
        <f t="shared" si="9"/>
        <v/>
      </c>
      <c r="L163" s="49" t="str">
        <f t="shared" si="10"/>
        <v/>
      </c>
    </row>
    <row r="164" spans="1:12">
      <c r="A164" s="49"/>
      <c r="B164" s="49"/>
      <c r="F164" s="49" t="str">
        <f t="shared" si="11"/>
        <v/>
      </c>
      <c r="J164" s="49" t="str">
        <f t="shared" si="8"/>
        <v/>
      </c>
      <c r="K164" s="49" t="str">
        <f t="shared" si="9"/>
        <v/>
      </c>
      <c r="L164" s="49" t="str">
        <f t="shared" si="10"/>
        <v/>
      </c>
    </row>
    <row r="165" spans="1:12">
      <c r="A165" s="49"/>
      <c r="B165" s="49"/>
      <c r="F165" s="49" t="str">
        <f t="shared" si="11"/>
        <v/>
      </c>
      <c r="J165" s="49" t="str">
        <f t="shared" si="8"/>
        <v/>
      </c>
      <c r="K165" s="49" t="str">
        <f t="shared" si="9"/>
        <v/>
      </c>
      <c r="L165" s="49" t="str">
        <f t="shared" si="10"/>
        <v/>
      </c>
    </row>
    <row r="166" spans="1:12">
      <c r="A166" s="49"/>
      <c r="B166" s="49"/>
      <c r="F166" s="49" t="str">
        <f t="shared" si="11"/>
        <v/>
      </c>
      <c r="J166" s="49" t="str">
        <f t="shared" si="8"/>
        <v/>
      </c>
      <c r="K166" s="49" t="str">
        <f t="shared" si="9"/>
        <v/>
      </c>
      <c r="L166" s="49" t="str">
        <f t="shared" si="10"/>
        <v/>
      </c>
    </row>
    <row r="167" spans="1:12">
      <c r="A167" s="49"/>
      <c r="B167" s="49"/>
      <c r="F167" s="49" t="str">
        <f t="shared" si="11"/>
        <v/>
      </c>
      <c r="J167" s="49" t="str">
        <f t="shared" si="8"/>
        <v/>
      </c>
      <c r="K167" s="49" t="str">
        <f t="shared" si="9"/>
        <v/>
      </c>
      <c r="L167" s="49" t="str">
        <f t="shared" si="10"/>
        <v/>
      </c>
    </row>
    <row r="168" spans="1:12">
      <c r="A168" s="49"/>
      <c r="B168" s="49"/>
      <c r="F168" s="49" t="str">
        <f t="shared" si="11"/>
        <v/>
      </c>
      <c r="J168" s="49" t="str">
        <f t="shared" si="8"/>
        <v/>
      </c>
      <c r="K168" s="49" t="str">
        <f t="shared" si="9"/>
        <v/>
      </c>
      <c r="L168" s="49" t="str">
        <f t="shared" si="10"/>
        <v/>
      </c>
    </row>
    <row r="169" spans="1:12">
      <c r="A169" s="49"/>
      <c r="B169" s="49"/>
      <c r="F169" s="49" t="str">
        <f t="shared" si="11"/>
        <v/>
      </c>
      <c r="J169" s="49" t="str">
        <f t="shared" si="8"/>
        <v/>
      </c>
      <c r="K169" s="49" t="str">
        <f t="shared" si="9"/>
        <v/>
      </c>
      <c r="L169" s="49" t="str">
        <f t="shared" si="10"/>
        <v/>
      </c>
    </row>
    <row r="170" spans="1:12">
      <c r="A170" s="49"/>
      <c r="B170" s="49"/>
      <c r="F170" s="49" t="str">
        <f t="shared" si="11"/>
        <v/>
      </c>
      <c r="J170" s="49" t="str">
        <f t="shared" si="8"/>
        <v/>
      </c>
      <c r="K170" s="49" t="str">
        <f t="shared" si="9"/>
        <v/>
      </c>
      <c r="L170" s="49" t="str">
        <f t="shared" si="10"/>
        <v/>
      </c>
    </row>
    <row r="171" spans="1:12">
      <c r="A171" s="49"/>
      <c r="B171" s="49"/>
      <c r="F171" s="49" t="str">
        <f t="shared" si="11"/>
        <v/>
      </c>
      <c r="J171" s="49" t="str">
        <f t="shared" si="8"/>
        <v/>
      </c>
      <c r="K171" s="49" t="str">
        <f t="shared" si="9"/>
        <v/>
      </c>
      <c r="L171" s="49" t="str">
        <f t="shared" si="10"/>
        <v/>
      </c>
    </row>
    <row r="172" spans="1:12">
      <c r="A172" s="49"/>
      <c r="B172" s="49"/>
      <c r="F172" s="49" t="str">
        <f t="shared" si="11"/>
        <v/>
      </c>
      <c r="J172" s="49" t="str">
        <f t="shared" si="8"/>
        <v/>
      </c>
      <c r="K172" s="49" t="str">
        <f t="shared" si="9"/>
        <v/>
      </c>
      <c r="L172" s="49" t="str">
        <f t="shared" si="10"/>
        <v/>
      </c>
    </row>
    <row r="173" spans="1:12">
      <c r="A173" s="49"/>
      <c r="B173" s="49"/>
      <c r="F173" s="49" t="str">
        <f t="shared" si="11"/>
        <v/>
      </c>
      <c r="J173" s="49" t="str">
        <f t="shared" si="8"/>
        <v/>
      </c>
      <c r="K173" s="49" t="str">
        <f t="shared" si="9"/>
        <v/>
      </c>
      <c r="L173" s="49" t="str">
        <f t="shared" si="10"/>
        <v/>
      </c>
    </row>
    <row r="174" spans="1:12">
      <c r="A174" s="49"/>
      <c r="B174" s="49"/>
      <c r="F174" s="49" t="str">
        <f t="shared" si="11"/>
        <v/>
      </c>
      <c r="J174" s="49" t="str">
        <f t="shared" si="8"/>
        <v/>
      </c>
      <c r="K174" s="49" t="str">
        <f t="shared" si="9"/>
        <v/>
      </c>
      <c r="L174" s="49" t="str">
        <f t="shared" si="10"/>
        <v/>
      </c>
    </row>
    <row r="175" spans="1:12">
      <c r="A175" s="49"/>
      <c r="B175" s="49"/>
      <c r="F175" s="49" t="str">
        <f t="shared" si="11"/>
        <v/>
      </c>
      <c r="J175" s="49" t="str">
        <f t="shared" si="8"/>
        <v/>
      </c>
      <c r="K175" s="49" t="str">
        <f t="shared" si="9"/>
        <v/>
      </c>
      <c r="L175" s="49" t="str">
        <f t="shared" si="10"/>
        <v/>
      </c>
    </row>
    <row r="176" spans="1:12">
      <c r="A176" s="49"/>
      <c r="B176" s="49"/>
      <c r="F176" s="49" t="str">
        <f t="shared" si="11"/>
        <v/>
      </c>
      <c r="J176" s="49" t="str">
        <f t="shared" si="8"/>
        <v/>
      </c>
      <c r="K176" s="49" t="str">
        <f t="shared" si="9"/>
        <v/>
      </c>
      <c r="L176" s="49" t="str">
        <f t="shared" si="10"/>
        <v/>
      </c>
    </row>
    <row r="177" spans="1:12">
      <c r="A177" s="49"/>
      <c r="B177" s="49"/>
      <c r="F177" s="49" t="str">
        <f t="shared" si="11"/>
        <v/>
      </c>
      <c r="J177" s="49" t="str">
        <f t="shared" si="8"/>
        <v/>
      </c>
      <c r="K177" s="49" t="str">
        <f t="shared" si="9"/>
        <v/>
      </c>
      <c r="L177" s="49" t="str">
        <f t="shared" si="10"/>
        <v/>
      </c>
    </row>
    <row r="178" spans="1:12">
      <c r="A178" s="49"/>
      <c r="B178" s="49"/>
      <c r="F178" s="49" t="str">
        <f t="shared" si="11"/>
        <v/>
      </c>
      <c r="J178" s="49" t="str">
        <f t="shared" si="8"/>
        <v/>
      </c>
      <c r="K178" s="49" t="str">
        <f t="shared" si="9"/>
        <v/>
      </c>
      <c r="L178" s="49" t="str">
        <f t="shared" si="10"/>
        <v/>
      </c>
    </row>
    <row r="179" spans="1:12">
      <c r="A179" s="49"/>
      <c r="B179" s="49"/>
      <c r="F179" s="49" t="str">
        <f t="shared" si="11"/>
        <v/>
      </c>
      <c r="J179" s="49" t="str">
        <f t="shared" si="8"/>
        <v/>
      </c>
      <c r="K179" s="49" t="str">
        <f t="shared" si="9"/>
        <v/>
      </c>
      <c r="L179" s="49" t="str">
        <f t="shared" si="10"/>
        <v/>
      </c>
    </row>
    <row r="180" spans="1:12">
      <c r="A180" s="49"/>
      <c r="B180" s="49"/>
      <c r="F180" s="49" t="str">
        <f t="shared" si="11"/>
        <v/>
      </c>
      <c r="J180" s="49" t="str">
        <f t="shared" si="8"/>
        <v/>
      </c>
      <c r="K180" s="49" t="str">
        <f t="shared" si="9"/>
        <v/>
      </c>
      <c r="L180" s="49" t="str">
        <f t="shared" si="10"/>
        <v/>
      </c>
    </row>
    <row r="181" spans="1:12">
      <c r="A181" s="49"/>
      <c r="B181" s="49"/>
      <c r="F181" s="49" t="str">
        <f t="shared" si="11"/>
        <v/>
      </c>
      <c r="J181" s="49" t="str">
        <f t="shared" si="8"/>
        <v/>
      </c>
      <c r="K181" s="49" t="str">
        <f t="shared" si="9"/>
        <v/>
      </c>
      <c r="L181" s="49" t="str">
        <f t="shared" si="10"/>
        <v/>
      </c>
    </row>
    <row r="182" spans="1:12">
      <c r="A182" s="49"/>
      <c r="B182" s="49"/>
      <c r="F182" s="49" t="str">
        <f t="shared" si="11"/>
        <v/>
      </c>
      <c r="J182" s="49" t="str">
        <f t="shared" si="8"/>
        <v/>
      </c>
      <c r="K182" s="49" t="str">
        <f t="shared" si="9"/>
        <v/>
      </c>
      <c r="L182" s="49" t="str">
        <f t="shared" si="10"/>
        <v/>
      </c>
    </row>
    <row r="183" spans="1:12">
      <c r="A183" s="49"/>
      <c r="B183" s="49"/>
      <c r="F183" s="49" t="str">
        <f t="shared" si="11"/>
        <v/>
      </c>
      <c r="J183" s="49" t="str">
        <f t="shared" si="8"/>
        <v/>
      </c>
      <c r="K183" s="49" t="str">
        <f t="shared" si="9"/>
        <v/>
      </c>
      <c r="L183" s="49" t="str">
        <f t="shared" si="10"/>
        <v/>
      </c>
    </row>
    <row r="184" spans="1:12">
      <c r="A184" s="49"/>
      <c r="B184" s="49"/>
      <c r="F184" s="49" t="str">
        <f t="shared" si="11"/>
        <v/>
      </c>
      <c r="J184" s="49" t="str">
        <f t="shared" si="8"/>
        <v/>
      </c>
      <c r="K184" s="49" t="str">
        <f t="shared" si="9"/>
        <v/>
      </c>
      <c r="L184" s="49" t="str">
        <f t="shared" si="10"/>
        <v/>
      </c>
    </row>
    <row r="185" spans="1:12">
      <c r="A185" s="49"/>
      <c r="B185" s="49"/>
      <c r="F185" s="49" t="str">
        <f t="shared" si="11"/>
        <v/>
      </c>
      <c r="J185" s="49" t="str">
        <f t="shared" si="8"/>
        <v/>
      </c>
      <c r="K185" s="49" t="str">
        <f t="shared" si="9"/>
        <v/>
      </c>
      <c r="L185" s="49" t="str">
        <f t="shared" si="10"/>
        <v/>
      </c>
    </row>
    <row r="186" spans="1:12">
      <c r="A186" s="49"/>
      <c r="B186" s="49"/>
      <c r="F186" s="49" t="str">
        <f t="shared" si="11"/>
        <v/>
      </c>
      <c r="J186" s="49" t="str">
        <f t="shared" si="8"/>
        <v/>
      </c>
      <c r="K186" s="49" t="str">
        <f t="shared" si="9"/>
        <v/>
      </c>
      <c r="L186" s="49" t="str">
        <f t="shared" si="10"/>
        <v/>
      </c>
    </row>
    <row r="187" spans="1:12">
      <c r="A187" s="49"/>
      <c r="B187" s="49"/>
      <c r="F187" s="49" t="str">
        <f t="shared" si="11"/>
        <v/>
      </c>
      <c r="J187" s="49" t="str">
        <f t="shared" si="8"/>
        <v/>
      </c>
      <c r="K187" s="49" t="str">
        <f t="shared" si="9"/>
        <v/>
      </c>
      <c r="L187" s="49" t="str">
        <f t="shared" si="10"/>
        <v/>
      </c>
    </row>
    <row r="188" spans="1:12">
      <c r="A188" s="49"/>
      <c r="B188" s="49"/>
      <c r="F188" s="49" t="str">
        <f t="shared" si="11"/>
        <v/>
      </c>
      <c r="J188" s="49" t="str">
        <f t="shared" si="8"/>
        <v/>
      </c>
      <c r="K188" s="49" t="str">
        <f t="shared" si="9"/>
        <v/>
      </c>
      <c r="L188" s="49" t="str">
        <f t="shared" si="10"/>
        <v/>
      </c>
    </row>
    <row r="189" spans="1:12">
      <c r="A189" s="49"/>
      <c r="B189" s="49"/>
      <c r="F189" s="49" t="str">
        <f t="shared" si="11"/>
        <v/>
      </c>
      <c r="J189" s="49" t="str">
        <f t="shared" si="8"/>
        <v/>
      </c>
      <c r="K189" s="49" t="str">
        <f t="shared" si="9"/>
        <v/>
      </c>
      <c r="L189" s="49" t="str">
        <f t="shared" si="10"/>
        <v/>
      </c>
    </row>
    <row r="190" spans="1:12">
      <c r="A190" s="49"/>
      <c r="B190" s="49"/>
      <c r="F190" s="49" t="str">
        <f t="shared" si="11"/>
        <v/>
      </c>
      <c r="J190" s="49" t="str">
        <f t="shared" si="8"/>
        <v/>
      </c>
      <c r="K190" s="49" t="str">
        <f t="shared" si="9"/>
        <v/>
      </c>
      <c r="L190" s="49" t="str">
        <f t="shared" si="10"/>
        <v/>
      </c>
    </row>
    <row r="191" spans="1:12">
      <c r="A191" s="49"/>
      <c r="B191" s="49"/>
      <c r="F191" s="49" t="str">
        <f t="shared" si="11"/>
        <v/>
      </c>
      <c r="J191" s="49" t="str">
        <f t="shared" si="8"/>
        <v/>
      </c>
      <c r="K191" s="49" t="str">
        <f t="shared" si="9"/>
        <v/>
      </c>
      <c r="L191" s="49" t="str">
        <f t="shared" si="10"/>
        <v/>
      </c>
    </row>
    <row r="192" spans="1:12">
      <c r="A192" s="49"/>
      <c r="B192" s="49"/>
      <c r="F192" s="49" t="str">
        <f t="shared" si="11"/>
        <v/>
      </c>
      <c r="J192" s="49" t="str">
        <f t="shared" si="8"/>
        <v/>
      </c>
      <c r="K192" s="49" t="str">
        <f t="shared" si="9"/>
        <v/>
      </c>
      <c r="L192" s="49" t="str">
        <f t="shared" si="10"/>
        <v/>
      </c>
    </row>
    <row r="193" spans="1:12">
      <c r="A193" s="49"/>
      <c r="B193" s="49"/>
      <c r="F193" s="49" t="str">
        <f t="shared" si="11"/>
        <v/>
      </c>
      <c r="J193" s="49" t="str">
        <f t="shared" si="8"/>
        <v/>
      </c>
      <c r="K193" s="49" t="str">
        <f t="shared" si="9"/>
        <v/>
      </c>
      <c r="L193" s="49" t="str">
        <f t="shared" si="10"/>
        <v/>
      </c>
    </row>
    <row r="194" spans="1:12">
      <c r="A194" s="49"/>
      <c r="B194" s="49"/>
      <c r="F194" s="49" t="str">
        <f t="shared" si="11"/>
        <v/>
      </c>
      <c r="J194" s="49" t="str">
        <f t="shared" si="8"/>
        <v/>
      </c>
      <c r="K194" s="49" t="str">
        <f t="shared" si="9"/>
        <v/>
      </c>
      <c r="L194" s="49" t="str">
        <f t="shared" si="10"/>
        <v/>
      </c>
    </row>
    <row r="195" spans="1:12">
      <c r="A195" s="49"/>
      <c r="B195" s="49"/>
      <c r="F195" s="49" t="str">
        <f t="shared" si="11"/>
        <v/>
      </c>
      <c r="J195" s="49" t="str">
        <f t="shared" ref="J195:J258" si="12">IF(A195&lt;&gt;"",A195*10,"")</f>
        <v/>
      </c>
      <c r="K195" s="49" t="str">
        <f t="shared" ref="K195:K258" si="13">IF(B195&lt;&gt;"",B195*100,"")</f>
        <v/>
      </c>
      <c r="L195" s="49" t="str">
        <f t="shared" ref="L195:L258" si="14">IF(F195&lt;&gt;"",IF(K195&lt;&gt;0,K195/J195,0),"")</f>
        <v/>
      </c>
    </row>
    <row r="196" spans="1:12">
      <c r="A196" s="49"/>
      <c r="B196" s="49"/>
      <c r="F196" s="49" t="str">
        <f t="shared" ref="F196:F259" si="15">IF(A196&lt;&gt;"",F195+1,"")</f>
        <v/>
      </c>
      <c r="J196" s="49" t="str">
        <f t="shared" si="12"/>
        <v/>
      </c>
      <c r="K196" s="49" t="str">
        <f t="shared" si="13"/>
        <v/>
      </c>
      <c r="L196" s="49" t="str">
        <f t="shared" si="14"/>
        <v/>
      </c>
    </row>
    <row r="197" spans="1:12">
      <c r="A197" s="49"/>
      <c r="B197" s="49"/>
      <c r="F197" s="49" t="str">
        <f t="shared" si="15"/>
        <v/>
      </c>
      <c r="J197" s="49" t="str">
        <f t="shared" si="12"/>
        <v/>
      </c>
      <c r="K197" s="49" t="str">
        <f t="shared" si="13"/>
        <v/>
      </c>
      <c r="L197" s="49" t="str">
        <f t="shared" si="14"/>
        <v/>
      </c>
    </row>
    <row r="198" spans="1:12">
      <c r="A198" s="49"/>
      <c r="B198" s="49"/>
      <c r="F198" s="49" t="str">
        <f t="shared" si="15"/>
        <v/>
      </c>
      <c r="J198" s="49" t="str">
        <f t="shared" si="12"/>
        <v/>
      </c>
      <c r="K198" s="49" t="str">
        <f t="shared" si="13"/>
        <v/>
      </c>
      <c r="L198" s="49" t="str">
        <f t="shared" si="14"/>
        <v/>
      </c>
    </row>
    <row r="199" spans="1:12">
      <c r="A199" s="49"/>
      <c r="B199" s="49"/>
      <c r="F199" s="49" t="str">
        <f t="shared" si="15"/>
        <v/>
      </c>
      <c r="J199" s="49" t="str">
        <f t="shared" si="12"/>
        <v/>
      </c>
      <c r="K199" s="49" t="str">
        <f t="shared" si="13"/>
        <v/>
      </c>
      <c r="L199" s="49" t="str">
        <f t="shared" si="14"/>
        <v/>
      </c>
    </row>
    <row r="200" spans="1:12">
      <c r="A200" s="49"/>
      <c r="B200" s="49"/>
      <c r="F200" s="49" t="str">
        <f t="shared" si="15"/>
        <v/>
      </c>
      <c r="J200" s="49" t="str">
        <f t="shared" si="12"/>
        <v/>
      </c>
      <c r="K200" s="49" t="str">
        <f t="shared" si="13"/>
        <v/>
      </c>
      <c r="L200" s="49" t="str">
        <f t="shared" si="14"/>
        <v/>
      </c>
    </row>
    <row r="201" spans="1:12">
      <c r="A201" s="49"/>
      <c r="B201" s="49"/>
      <c r="F201" s="49" t="str">
        <f t="shared" si="15"/>
        <v/>
      </c>
      <c r="J201" s="49" t="str">
        <f t="shared" si="12"/>
        <v/>
      </c>
      <c r="K201" s="49" t="str">
        <f t="shared" si="13"/>
        <v/>
      </c>
      <c r="L201" s="49" t="str">
        <f t="shared" si="14"/>
        <v/>
      </c>
    </row>
    <row r="202" spans="1:12">
      <c r="A202" s="49"/>
      <c r="B202" s="49"/>
      <c r="F202" s="49" t="str">
        <f t="shared" si="15"/>
        <v/>
      </c>
      <c r="J202" s="49" t="str">
        <f t="shared" si="12"/>
        <v/>
      </c>
      <c r="K202" s="49" t="str">
        <f t="shared" si="13"/>
        <v/>
      </c>
      <c r="L202" s="49" t="str">
        <f t="shared" si="14"/>
        <v/>
      </c>
    </row>
    <row r="203" spans="1:12">
      <c r="A203" s="49"/>
      <c r="B203" s="49"/>
      <c r="F203" s="49" t="str">
        <f t="shared" si="15"/>
        <v/>
      </c>
      <c r="J203" s="49" t="str">
        <f t="shared" si="12"/>
        <v/>
      </c>
      <c r="K203" s="49" t="str">
        <f t="shared" si="13"/>
        <v/>
      </c>
      <c r="L203" s="49" t="str">
        <f t="shared" si="14"/>
        <v/>
      </c>
    </row>
    <row r="204" spans="1:12">
      <c r="A204" s="49"/>
      <c r="B204" s="49"/>
      <c r="F204" s="49" t="str">
        <f t="shared" si="15"/>
        <v/>
      </c>
      <c r="J204" s="49" t="str">
        <f t="shared" si="12"/>
        <v/>
      </c>
      <c r="K204" s="49" t="str">
        <f t="shared" si="13"/>
        <v/>
      </c>
      <c r="L204" s="49" t="str">
        <f t="shared" si="14"/>
        <v/>
      </c>
    </row>
    <row r="205" spans="1:12">
      <c r="A205" s="49"/>
      <c r="B205" s="49"/>
      <c r="F205" s="49" t="str">
        <f t="shared" si="15"/>
        <v/>
      </c>
      <c r="J205" s="49" t="str">
        <f t="shared" si="12"/>
        <v/>
      </c>
      <c r="K205" s="49" t="str">
        <f t="shared" si="13"/>
        <v/>
      </c>
      <c r="L205" s="49" t="str">
        <f t="shared" si="14"/>
        <v/>
      </c>
    </row>
    <row r="206" spans="1:12">
      <c r="A206" s="49"/>
      <c r="B206" s="49"/>
      <c r="F206" s="49" t="str">
        <f t="shared" si="15"/>
        <v/>
      </c>
      <c r="J206" s="49" t="str">
        <f t="shared" si="12"/>
        <v/>
      </c>
      <c r="K206" s="49" t="str">
        <f t="shared" si="13"/>
        <v/>
      </c>
      <c r="L206" s="49" t="str">
        <f t="shared" si="14"/>
        <v/>
      </c>
    </row>
    <row r="207" spans="1:12">
      <c r="A207" s="49"/>
      <c r="B207" s="49"/>
      <c r="F207" s="49" t="str">
        <f t="shared" si="15"/>
        <v/>
      </c>
      <c r="J207" s="49" t="str">
        <f t="shared" si="12"/>
        <v/>
      </c>
      <c r="K207" s="49" t="str">
        <f t="shared" si="13"/>
        <v/>
      </c>
      <c r="L207" s="49" t="str">
        <f t="shared" si="14"/>
        <v/>
      </c>
    </row>
    <row r="208" spans="1:12">
      <c r="A208" s="49"/>
      <c r="B208" s="49"/>
      <c r="F208" s="49" t="str">
        <f t="shared" si="15"/>
        <v/>
      </c>
      <c r="J208" s="49" t="str">
        <f t="shared" si="12"/>
        <v/>
      </c>
      <c r="K208" s="49" t="str">
        <f t="shared" si="13"/>
        <v/>
      </c>
      <c r="L208" s="49" t="str">
        <f t="shared" si="14"/>
        <v/>
      </c>
    </row>
    <row r="209" spans="1:12">
      <c r="A209" s="49"/>
      <c r="B209" s="49"/>
      <c r="F209" s="49" t="str">
        <f t="shared" si="15"/>
        <v/>
      </c>
      <c r="J209" s="49" t="str">
        <f t="shared" si="12"/>
        <v/>
      </c>
      <c r="K209" s="49" t="str">
        <f t="shared" si="13"/>
        <v/>
      </c>
      <c r="L209" s="49" t="str">
        <f t="shared" si="14"/>
        <v/>
      </c>
    </row>
    <row r="210" spans="1:12">
      <c r="A210" s="49"/>
      <c r="B210" s="49"/>
      <c r="F210" s="49" t="str">
        <f t="shared" si="15"/>
        <v/>
      </c>
      <c r="J210" s="49" t="str">
        <f t="shared" si="12"/>
        <v/>
      </c>
      <c r="K210" s="49" t="str">
        <f t="shared" si="13"/>
        <v/>
      </c>
      <c r="L210" s="49" t="str">
        <f t="shared" si="14"/>
        <v/>
      </c>
    </row>
    <row r="211" spans="1:12">
      <c r="A211" s="49"/>
      <c r="B211" s="49"/>
      <c r="F211" s="49" t="str">
        <f t="shared" si="15"/>
        <v/>
      </c>
      <c r="J211" s="49" t="str">
        <f t="shared" si="12"/>
        <v/>
      </c>
      <c r="K211" s="49" t="str">
        <f t="shared" si="13"/>
        <v/>
      </c>
      <c r="L211" s="49" t="str">
        <f t="shared" si="14"/>
        <v/>
      </c>
    </row>
    <row r="212" spans="1:12">
      <c r="A212" s="49"/>
      <c r="B212" s="49"/>
      <c r="F212" s="49" t="str">
        <f t="shared" si="15"/>
        <v/>
      </c>
      <c r="J212" s="49" t="str">
        <f t="shared" si="12"/>
        <v/>
      </c>
      <c r="K212" s="49" t="str">
        <f t="shared" si="13"/>
        <v/>
      </c>
      <c r="L212" s="49" t="str">
        <f t="shared" si="14"/>
        <v/>
      </c>
    </row>
    <row r="213" spans="1:12">
      <c r="A213" s="49"/>
      <c r="B213" s="49"/>
      <c r="F213" s="49" t="str">
        <f t="shared" si="15"/>
        <v/>
      </c>
      <c r="J213" s="49" t="str">
        <f t="shared" si="12"/>
        <v/>
      </c>
      <c r="K213" s="49" t="str">
        <f t="shared" si="13"/>
        <v/>
      </c>
      <c r="L213" s="49" t="str">
        <f t="shared" si="14"/>
        <v/>
      </c>
    </row>
    <row r="214" spans="1:12">
      <c r="A214" s="49"/>
      <c r="B214" s="49"/>
      <c r="F214" s="49" t="str">
        <f t="shared" si="15"/>
        <v/>
      </c>
      <c r="J214" s="49" t="str">
        <f t="shared" si="12"/>
        <v/>
      </c>
      <c r="K214" s="49" t="str">
        <f t="shared" si="13"/>
        <v/>
      </c>
      <c r="L214" s="49" t="str">
        <f t="shared" si="14"/>
        <v/>
      </c>
    </row>
    <row r="215" spans="1:12">
      <c r="A215" s="49"/>
      <c r="B215" s="49"/>
      <c r="F215" s="49" t="str">
        <f t="shared" si="15"/>
        <v/>
      </c>
      <c r="J215" s="49" t="str">
        <f t="shared" si="12"/>
        <v/>
      </c>
      <c r="K215" s="49" t="str">
        <f t="shared" si="13"/>
        <v/>
      </c>
      <c r="L215" s="49" t="str">
        <f t="shared" si="14"/>
        <v/>
      </c>
    </row>
    <row r="216" spans="1:12">
      <c r="A216" s="49"/>
      <c r="B216" s="49"/>
      <c r="F216" s="49" t="str">
        <f t="shared" si="15"/>
        <v/>
      </c>
      <c r="J216" s="49" t="str">
        <f t="shared" si="12"/>
        <v/>
      </c>
      <c r="K216" s="49" t="str">
        <f t="shared" si="13"/>
        <v/>
      </c>
      <c r="L216" s="49" t="str">
        <f t="shared" si="14"/>
        <v/>
      </c>
    </row>
    <row r="217" spans="1:12">
      <c r="A217" s="49"/>
      <c r="B217" s="49"/>
      <c r="F217" s="49" t="str">
        <f t="shared" si="15"/>
        <v/>
      </c>
      <c r="J217" s="49" t="str">
        <f t="shared" si="12"/>
        <v/>
      </c>
      <c r="K217" s="49" t="str">
        <f t="shared" si="13"/>
        <v/>
      </c>
      <c r="L217" s="49" t="str">
        <f t="shared" si="14"/>
        <v/>
      </c>
    </row>
    <row r="218" spans="1:12">
      <c r="A218" s="49"/>
      <c r="B218" s="49"/>
      <c r="F218" s="49" t="str">
        <f t="shared" si="15"/>
        <v/>
      </c>
      <c r="J218" s="49" t="str">
        <f t="shared" si="12"/>
        <v/>
      </c>
      <c r="K218" s="49" t="str">
        <f t="shared" si="13"/>
        <v/>
      </c>
      <c r="L218" s="49" t="str">
        <f t="shared" si="14"/>
        <v/>
      </c>
    </row>
    <row r="219" spans="1:12">
      <c r="A219" s="49"/>
      <c r="B219" s="49"/>
      <c r="F219" s="49" t="str">
        <f t="shared" si="15"/>
        <v/>
      </c>
      <c r="J219" s="49" t="str">
        <f t="shared" si="12"/>
        <v/>
      </c>
      <c r="K219" s="49" t="str">
        <f t="shared" si="13"/>
        <v/>
      </c>
      <c r="L219" s="49" t="str">
        <f t="shared" si="14"/>
        <v/>
      </c>
    </row>
    <row r="220" spans="1:12">
      <c r="A220" s="49"/>
      <c r="B220" s="49"/>
      <c r="F220" s="49" t="str">
        <f t="shared" si="15"/>
        <v/>
      </c>
      <c r="J220" s="49" t="str">
        <f t="shared" si="12"/>
        <v/>
      </c>
      <c r="K220" s="49" t="str">
        <f t="shared" si="13"/>
        <v/>
      </c>
      <c r="L220" s="49" t="str">
        <f t="shared" si="14"/>
        <v/>
      </c>
    </row>
    <row r="221" spans="1:12">
      <c r="A221" s="49"/>
      <c r="B221" s="49"/>
      <c r="F221" s="49" t="str">
        <f t="shared" si="15"/>
        <v/>
      </c>
      <c r="J221" s="49" t="str">
        <f t="shared" si="12"/>
        <v/>
      </c>
      <c r="K221" s="49" t="str">
        <f t="shared" si="13"/>
        <v/>
      </c>
      <c r="L221" s="49" t="str">
        <f t="shared" si="14"/>
        <v/>
      </c>
    </row>
    <row r="222" spans="1:12">
      <c r="A222" s="49"/>
      <c r="B222" s="49"/>
      <c r="F222" s="49" t="str">
        <f t="shared" si="15"/>
        <v/>
      </c>
      <c r="J222" s="49" t="str">
        <f t="shared" si="12"/>
        <v/>
      </c>
      <c r="K222" s="49" t="str">
        <f t="shared" si="13"/>
        <v/>
      </c>
      <c r="L222" s="49" t="str">
        <f t="shared" si="14"/>
        <v/>
      </c>
    </row>
    <row r="223" spans="1:12">
      <c r="A223" s="49"/>
      <c r="B223" s="49"/>
      <c r="F223" s="49" t="str">
        <f t="shared" si="15"/>
        <v/>
      </c>
      <c r="J223" s="49" t="str">
        <f t="shared" si="12"/>
        <v/>
      </c>
      <c r="K223" s="49" t="str">
        <f t="shared" si="13"/>
        <v/>
      </c>
      <c r="L223" s="49" t="str">
        <f t="shared" si="14"/>
        <v/>
      </c>
    </row>
    <row r="224" spans="1:12">
      <c r="A224" s="49"/>
      <c r="B224" s="49"/>
      <c r="F224" s="49" t="str">
        <f t="shared" si="15"/>
        <v/>
      </c>
      <c r="J224" s="49" t="str">
        <f t="shared" si="12"/>
        <v/>
      </c>
      <c r="K224" s="49" t="str">
        <f t="shared" si="13"/>
        <v/>
      </c>
      <c r="L224" s="49" t="str">
        <f t="shared" si="14"/>
        <v/>
      </c>
    </row>
    <row r="225" spans="1:12">
      <c r="A225" s="49"/>
      <c r="B225" s="49"/>
      <c r="F225" s="49" t="str">
        <f t="shared" si="15"/>
        <v/>
      </c>
      <c r="J225" s="49" t="str">
        <f t="shared" si="12"/>
        <v/>
      </c>
      <c r="K225" s="49" t="str">
        <f t="shared" si="13"/>
        <v/>
      </c>
      <c r="L225" s="49" t="str">
        <f t="shared" si="14"/>
        <v/>
      </c>
    </row>
    <row r="226" spans="1:12">
      <c r="A226" s="49"/>
      <c r="B226" s="49"/>
      <c r="F226" s="49" t="str">
        <f t="shared" si="15"/>
        <v/>
      </c>
      <c r="J226" s="49" t="str">
        <f t="shared" si="12"/>
        <v/>
      </c>
      <c r="K226" s="49" t="str">
        <f t="shared" si="13"/>
        <v/>
      </c>
      <c r="L226" s="49" t="str">
        <f t="shared" si="14"/>
        <v/>
      </c>
    </row>
    <row r="227" spans="1:12">
      <c r="A227" s="49"/>
      <c r="B227" s="49"/>
      <c r="F227" s="49" t="str">
        <f t="shared" si="15"/>
        <v/>
      </c>
      <c r="J227" s="49" t="str">
        <f t="shared" si="12"/>
        <v/>
      </c>
      <c r="K227" s="49" t="str">
        <f t="shared" si="13"/>
        <v/>
      </c>
      <c r="L227" s="49" t="str">
        <f t="shared" si="14"/>
        <v/>
      </c>
    </row>
    <row r="228" spans="1:12">
      <c r="A228" s="49"/>
      <c r="B228" s="49"/>
      <c r="F228" s="49" t="str">
        <f t="shared" si="15"/>
        <v/>
      </c>
      <c r="J228" s="49" t="str">
        <f t="shared" si="12"/>
        <v/>
      </c>
      <c r="K228" s="49" t="str">
        <f t="shared" si="13"/>
        <v/>
      </c>
      <c r="L228" s="49" t="str">
        <f t="shared" si="14"/>
        <v/>
      </c>
    </row>
    <row r="229" spans="1:12">
      <c r="A229" s="49"/>
      <c r="B229" s="49"/>
      <c r="F229" s="49" t="str">
        <f t="shared" si="15"/>
        <v/>
      </c>
      <c r="J229" s="49" t="str">
        <f t="shared" si="12"/>
        <v/>
      </c>
      <c r="K229" s="49" t="str">
        <f t="shared" si="13"/>
        <v/>
      </c>
      <c r="L229" s="49" t="str">
        <f t="shared" si="14"/>
        <v/>
      </c>
    </row>
    <row r="230" spans="1:12">
      <c r="A230" s="49"/>
      <c r="B230" s="49"/>
      <c r="F230" s="49" t="str">
        <f t="shared" si="15"/>
        <v/>
      </c>
      <c r="J230" s="49" t="str">
        <f t="shared" si="12"/>
        <v/>
      </c>
      <c r="K230" s="49" t="str">
        <f t="shared" si="13"/>
        <v/>
      </c>
      <c r="L230" s="49" t="str">
        <f t="shared" si="14"/>
        <v/>
      </c>
    </row>
    <row r="231" spans="1:12">
      <c r="A231" s="49"/>
      <c r="B231" s="49"/>
      <c r="F231" s="49" t="str">
        <f t="shared" si="15"/>
        <v/>
      </c>
      <c r="J231" s="49" t="str">
        <f t="shared" si="12"/>
        <v/>
      </c>
      <c r="K231" s="49" t="str">
        <f t="shared" si="13"/>
        <v/>
      </c>
      <c r="L231" s="49" t="str">
        <f t="shared" si="14"/>
        <v/>
      </c>
    </row>
    <row r="232" spans="1:12">
      <c r="A232" s="49"/>
      <c r="B232" s="49"/>
      <c r="F232" s="49" t="str">
        <f t="shared" si="15"/>
        <v/>
      </c>
      <c r="J232" s="49" t="str">
        <f t="shared" si="12"/>
        <v/>
      </c>
      <c r="K232" s="49" t="str">
        <f t="shared" si="13"/>
        <v/>
      </c>
      <c r="L232" s="49" t="str">
        <f t="shared" si="14"/>
        <v/>
      </c>
    </row>
    <row r="233" spans="1:12">
      <c r="A233" s="49"/>
      <c r="B233" s="49"/>
      <c r="F233" s="49" t="str">
        <f t="shared" si="15"/>
        <v/>
      </c>
      <c r="J233" s="49" t="str">
        <f t="shared" si="12"/>
        <v/>
      </c>
      <c r="K233" s="49" t="str">
        <f t="shared" si="13"/>
        <v/>
      </c>
      <c r="L233" s="49" t="str">
        <f t="shared" si="14"/>
        <v/>
      </c>
    </row>
    <row r="234" spans="1:12">
      <c r="A234" s="49"/>
      <c r="B234" s="49"/>
      <c r="F234" s="49" t="str">
        <f t="shared" si="15"/>
        <v/>
      </c>
      <c r="J234" s="49" t="str">
        <f t="shared" si="12"/>
        <v/>
      </c>
      <c r="K234" s="49" t="str">
        <f t="shared" si="13"/>
        <v/>
      </c>
      <c r="L234" s="49" t="str">
        <f t="shared" si="14"/>
        <v/>
      </c>
    </row>
    <row r="235" spans="1:12">
      <c r="A235" s="49"/>
      <c r="B235" s="49"/>
      <c r="F235" s="49" t="str">
        <f t="shared" si="15"/>
        <v/>
      </c>
      <c r="J235" s="49" t="str">
        <f t="shared" si="12"/>
        <v/>
      </c>
      <c r="K235" s="49" t="str">
        <f t="shared" si="13"/>
        <v/>
      </c>
      <c r="L235" s="49" t="str">
        <f t="shared" si="14"/>
        <v/>
      </c>
    </row>
    <row r="236" spans="1:12">
      <c r="A236" s="49"/>
      <c r="B236" s="49"/>
      <c r="F236" s="49" t="str">
        <f t="shared" si="15"/>
        <v/>
      </c>
      <c r="J236" s="49" t="str">
        <f t="shared" si="12"/>
        <v/>
      </c>
      <c r="K236" s="49" t="str">
        <f t="shared" si="13"/>
        <v/>
      </c>
      <c r="L236" s="49" t="str">
        <f t="shared" si="14"/>
        <v/>
      </c>
    </row>
    <row r="237" spans="1:12">
      <c r="A237" s="49"/>
      <c r="B237" s="49"/>
      <c r="F237" s="49" t="str">
        <f t="shared" si="15"/>
        <v/>
      </c>
      <c r="J237" s="49" t="str">
        <f t="shared" si="12"/>
        <v/>
      </c>
      <c r="K237" s="49" t="str">
        <f t="shared" si="13"/>
        <v/>
      </c>
      <c r="L237" s="49" t="str">
        <f t="shared" si="14"/>
        <v/>
      </c>
    </row>
    <row r="238" spans="1:12">
      <c r="A238" s="49"/>
      <c r="B238" s="49"/>
      <c r="F238" s="49" t="str">
        <f t="shared" si="15"/>
        <v/>
      </c>
      <c r="J238" s="49" t="str">
        <f t="shared" si="12"/>
        <v/>
      </c>
      <c r="K238" s="49" t="str">
        <f t="shared" si="13"/>
        <v/>
      </c>
      <c r="L238" s="49" t="str">
        <f t="shared" si="14"/>
        <v/>
      </c>
    </row>
    <row r="239" spans="1:12">
      <c r="A239" s="49"/>
      <c r="B239" s="49"/>
      <c r="F239" s="49" t="str">
        <f t="shared" si="15"/>
        <v/>
      </c>
      <c r="J239" s="49" t="str">
        <f t="shared" si="12"/>
        <v/>
      </c>
      <c r="K239" s="49" t="str">
        <f t="shared" si="13"/>
        <v/>
      </c>
      <c r="L239" s="49" t="str">
        <f t="shared" si="14"/>
        <v/>
      </c>
    </row>
    <row r="240" spans="1:12">
      <c r="A240" s="49"/>
      <c r="B240" s="49"/>
      <c r="F240" s="49" t="str">
        <f t="shared" si="15"/>
        <v/>
      </c>
      <c r="J240" s="49" t="str">
        <f t="shared" si="12"/>
        <v/>
      </c>
      <c r="K240" s="49" t="str">
        <f t="shared" si="13"/>
        <v/>
      </c>
      <c r="L240" s="49" t="str">
        <f t="shared" si="14"/>
        <v/>
      </c>
    </row>
    <row r="241" spans="1:12">
      <c r="A241" s="49"/>
      <c r="B241" s="49"/>
      <c r="F241" s="49" t="str">
        <f t="shared" si="15"/>
        <v/>
      </c>
      <c r="J241" s="49" t="str">
        <f t="shared" si="12"/>
        <v/>
      </c>
      <c r="K241" s="49" t="str">
        <f t="shared" si="13"/>
        <v/>
      </c>
      <c r="L241" s="49" t="str">
        <f t="shared" si="14"/>
        <v/>
      </c>
    </row>
    <row r="242" spans="1:12">
      <c r="A242" s="49"/>
      <c r="B242" s="49"/>
      <c r="F242" s="49" t="str">
        <f t="shared" si="15"/>
        <v/>
      </c>
      <c r="J242" s="49" t="str">
        <f t="shared" si="12"/>
        <v/>
      </c>
      <c r="K242" s="49" t="str">
        <f t="shared" si="13"/>
        <v/>
      </c>
      <c r="L242" s="49" t="str">
        <f t="shared" si="14"/>
        <v/>
      </c>
    </row>
    <row r="243" spans="1:12">
      <c r="A243" s="49"/>
      <c r="B243" s="49"/>
      <c r="F243" s="49" t="str">
        <f t="shared" si="15"/>
        <v/>
      </c>
      <c r="J243" s="49" t="str">
        <f t="shared" si="12"/>
        <v/>
      </c>
      <c r="K243" s="49" t="str">
        <f t="shared" si="13"/>
        <v/>
      </c>
      <c r="L243" s="49" t="str">
        <f t="shared" si="14"/>
        <v/>
      </c>
    </row>
    <row r="244" spans="1:12">
      <c r="A244" s="49"/>
      <c r="B244" s="49"/>
      <c r="F244" s="49" t="str">
        <f t="shared" si="15"/>
        <v/>
      </c>
      <c r="J244" s="49" t="str">
        <f t="shared" si="12"/>
        <v/>
      </c>
      <c r="K244" s="49" t="str">
        <f t="shared" si="13"/>
        <v/>
      </c>
      <c r="L244" s="49" t="str">
        <f t="shared" si="14"/>
        <v/>
      </c>
    </row>
    <row r="245" spans="1:12">
      <c r="A245" s="49"/>
      <c r="B245" s="49"/>
      <c r="F245" s="49" t="str">
        <f t="shared" si="15"/>
        <v/>
      </c>
      <c r="J245" s="49" t="str">
        <f t="shared" si="12"/>
        <v/>
      </c>
      <c r="K245" s="49" t="str">
        <f t="shared" si="13"/>
        <v/>
      </c>
      <c r="L245" s="49" t="str">
        <f t="shared" si="14"/>
        <v/>
      </c>
    </row>
    <row r="246" spans="1:12">
      <c r="A246" s="49"/>
      <c r="B246" s="49"/>
      <c r="F246" s="49" t="str">
        <f t="shared" si="15"/>
        <v/>
      </c>
      <c r="J246" s="49" t="str">
        <f t="shared" si="12"/>
        <v/>
      </c>
      <c r="K246" s="49" t="str">
        <f t="shared" si="13"/>
        <v/>
      </c>
      <c r="L246" s="49" t="str">
        <f t="shared" si="14"/>
        <v/>
      </c>
    </row>
    <row r="247" spans="1:12">
      <c r="A247" s="49"/>
      <c r="B247" s="49"/>
      <c r="F247" s="49" t="str">
        <f t="shared" si="15"/>
        <v/>
      </c>
      <c r="J247" s="49" t="str">
        <f t="shared" si="12"/>
        <v/>
      </c>
      <c r="K247" s="49" t="str">
        <f t="shared" si="13"/>
        <v/>
      </c>
      <c r="L247" s="49" t="str">
        <f t="shared" si="14"/>
        <v/>
      </c>
    </row>
    <row r="248" spans="1:12">
      <c r="A248" s="49"/>
      <c r="B248" s="49"/>
      <c r="F248" s="49" t="str">
        <f t="shared" si="15"/>
        <v/>
      </c>
      <c r="J248" s="49" t="str">
        <f t="shared" si="12"/>
        <v/>
      </c>
      <c r="K248" s="49" t="str">
        <f t="shared" si="13"/>
        <v/>
      </c>
      <c r="L248" s="49" t="str">
        <f t="shared" si="14"/>
        <v/>
      </c>
    </row>
    <row r="249" spans="1:12">
      <c r="A249" s="49"/>
      <c r="B249" s="49"/>
      <c r="F249" s="49" t="str">
        <f t="shared" si="15"/>
        <v/>
      </c>
      <c r="J249" s="49" t="str">
        <f t="shared" si="12"/>
        <v/>
      </c>
      <c r="K249" s="49" t="str">
        <f t="shared" si="13"/>
        <v/>
      </c>
      <c r="L249" s="49" t="str">
        <f t="shared" si="14"/>
        <v/>
      </c>
    </row>
    <row r="250" spans="1:12">
      <c r="A250" s="49"/>
      <c r="B250" s="49"/>
      <c r="F250" s="49" t="str">
        <f t="shared" si="15"/>
        <v/>
      </c>
      <c r="J250" s="49" t="str">
        <f t="shared" si="12"/>
        <v/>
      </c>
      <c r="K250" s="49" t="str">
        <f t="shared" si="13"/>
        <v/>
      </c>
      <c r="L250" s="49" t="str">
        <f t="shared" si="14"/>
        <v/>
      </c>
    </row>
    <row r="251" spans="1:12">
      <c r="A251" s="49"/>
      <c r="B251" s="49"/>
      <c r="F251" s="49" t="str">
        <f t="shared" si="15"/>
        <v/>
      </c>
      <c r="J251" s="49" t="str">
        <f t="shared" si="12"/>
        <v/>
      </c>
      <c r="K251" s="49" t="str">
        <f t="shared" si="13"/>
        <v/>
      </c>
      <c r="L251" s="49" t="str">
        <f t="shared" si="14"/>
        <v/>
      </c>
    </row>
    <row r="252" spans="1:12">
      <c r="A252" s="49"/>
      <c r="B252" s="49"/>
      <c r="F252" s="49" t="str">
        <f t="shared" si="15"/>
        <v/>
      </c>
      <c r="J252" s="49" t="str">
        <f t="shared" si="12"/>
        <v/>
      </c>
      <c r="K252" s="49" t="str">
        <f t="shared" si="13"/>
        <v/>
      </c>
      <c r="L252" s="49" t="str">
        <f t="shared" si="14"/>
        <v/>
      </c>
    </row>
    <row r="253" spans="1:12">
      <c r="A253" s="49"/>
      <c r="B253" s="49"/>
      <c r="F253" s="49" t="str">
        <f t="shared" si="15"/>
        <v/>
      </c>
      <c r="J253" s="49" t="str">
        <f t="shared" si="12"/>
        <v/>
      </c>
      <c r="K253" s="49" t="str">
        <f t="shared" si="13"/>
        <v/>
      </c>
      <c r="L253" s="49" t="str">
        <f t="shared" si="14"/>
        <v/>
      </c>
    </row>
    <row r="254" spans="1:12">
      <c r="A254" s="49"/>
      <c r="B254" s="49"/>
      <c r="F254" s="49" t="str">
        <f t="shared" si="15"/>
        <v/>
      </c>
      <c r="J254" s="49" t="str">
        <f t="shared" si="12"/>
        <v/>
      </c>
      <c r="K254" s="49" t="str">
        <f t="shared" si="13"/>
        <v/>
      </c>
      <c r="L254" s="49" t="str">
        <f t="shared" si="14"/>
        <v/>
      </c>
    </row>
    <row r="255" spans="1:12">
      <c r="A255" s="49"/>
      <c r="B255" s="49"/>
      <c r="F255" s="49" t="str">
        <f t="shared" si="15"/>
        <v/>
      </c>
      <c r="J255" s="49" t="str">
        <f t="shared" si="12"/>
        <v/>
      </c>
      <c r="K255" s="49" t="str">
        <f t="shared" si="13"/>
        <v/>
      </c>
      <c r="L255" s="49" t="str">
        <f t="shared" si="14"/>
        <v/>
      </c>
    </row>
    <row r="256" spans="1:12">
      <c r="A256" s="49"/>
      <c r="B256" s="49"/>
      <c r="F256" s="49" t="str">
        <f t="shared" si="15"/>
        <v/>
      </c>
      <c r="J256" s="49" t="str">
        <f t="shared" si="12"/>
        <v/>
      </c>
      <c r="K256" s="49" t="str">
        <f t="shared" si="13"/>
        <v/>
      </c>
      <c r="L256" s="49" t="str">
        <f t="shared" si="14"/>
        <v/>
      </c>
    </row>
    <row r="257" spans="1:12">
      <c r="A257" s="49"/>
      <c r="B257" s="49"/>
      <c r="F257" s="49" t="str">
        <f t="shared" si="15"/>
        <v/>
      </c>
      <c r="J257" s="49" t="str">
        <f t="shared" si="12"/>
        <v/>
      </c>
      <c r="K257" s="49" t="str">
        <f t="shared" si="13"/>
        <v/>
      </c>
      <c r="L257" s="49" t="str">
        <f t="shared" si="14"/>
        <v/>
      </c>
    </row>
    <row r="258" spans="1:12">
      <c r="A258" s="49"/>
      <c r="B258" s="49"/>
      <c r="F258" s="49" t="str">
        <f t="shared" si="15"/>
        <v/>
      </c>
      <c r="J258" s="49" t="str">
        <f t="shared" si="12"/>
        <v/>
      </c>
      <c r="K258" s="49" t="str">
        <f t="shared" si="13"/>
        <v/>
      </c>
      <c r="L258" s="49" t="str">
        <f t="shared" si="14"/>
        <v/>
      </c>
    </row>
    <row r="259" spans="1:12">
      <c r="A259" s="49"/>
      <c r="B259" s="49"/>
      <c r="F259" s="49" t="str">
        <f t="shared" si="15"/>
        <v/>
      </c>
      <c r="J259" s="49" t="str">
        <f t="shared" ref="J259:J322" si="16">IF(A259&lt;&gt;"",A259*10,"")</f>
        <v/>
      </c>
      <c r="K259" s="49" t="str">
        <f t="shared" ref="K259:K322" si="17">IF(B259&lt;&gt;"",B259*100,"")</f>
        <v/>
      </c>
      <c r="L259" s="49" t="str">
        <f t="shared" ref="L259:L322" si="18">IF(F259&lt;&gt;"",IF(K259&lt;&gt;0,K259/J259,0),"")</f>
        <v/>
      </c>
    </row>
    <row r="260" spans="1:12">
      <c r="A260" s="49"/>
      <c r="B260" s="49"/>
      <c r="F260" s="49" t="str">
        <f t="shared" ref="F260:F323" si="19">IF(A260&lt;&gt;"",F259+1,"")</f>
        <v/>
      </c>
      <c r="J260" s="49" t="str">
        <f t="shared" si="16"/>
        <v/>
      </c>
      <c r="K260" s="49" t="str">
        <f t="shared" si="17"/>
        <v/>
      </c>
      <c r="L260" s="49" t="str">
        <f t="shared" si="18"/>
        <v/>
      </c>
    </row>
    <row r="261" spans="1:12">
      <c r="A261" s="49"/>
      <c r="B261" s="49"/>
      <c r="F261" s="49" t="str">
        <f t="shared" si="19"/>
        <v/>
      </c>
      <c r="J261" s="49" t="str">
        <f t="shared" si="16"/>
        <v/>
      </c>
      <c r="K261" s="49" t="str">
        <f t="shared" si="17"/>
        <v/>
      </c>
      <c r="L261" s="49" t="str">
        <f t="shared" si="18"/>
        <v/>
      </c>
    </row>
    <row r="262" spans="1:12">
      <c r="A262" s="49"/>
      <c r="B262" s="49"/>
      <c r="F262" s="49" t="str">
        <f t="shared" si="19"/>
        <v/>
      </c>
      <c r="J262" s="49" t="str">
        <f t="shared" si="16"/>
        <v/>
      </c>
      <c r="K262" s="49" t="str">
        <f t="shared" si="17"/>
        <v/>
      </c>
      <c r="L262" s="49" t="str">
        <f t="shared" si="18"/>
        <v/>
      </c>
    </row>
    <row r="263" spans="1:12">
      <c r="A263" s="49"/>
      <c r="B263" s="49"/>
      <c r="F263" s="49" t="str">
        <f t="shared" si="19"/>
        <v/>
      </c>
      <c r="J263" s="49" t="str">
        <f t="shared" si="16"/>
        <v/>
      </c>
      <c r="K263" s="49" t="str">
        <f t="shared" si="17"/>
        <v/>
      </c>
      <c r="L263" s="49" t="str">
        <f t="shared" si="18"/>
        <v/>
      </c>
    </row>
    <row r="264" spans="1:12">
      <c r="A264" s="49"/>
      <c r="B264" s="49"/>
      <c r="F264" s="49" t="str">
        <f t="shared" si="19"/>
        <v/>
      </c>
      <c r="J264" s="49" t="str">
        <f t="shared" si="16"/>
        <v/>
      </c>
      <c r="K264" s="49" t="str">
        <f t="shared" si="17"/>
        <v/>
      </c>
      <c r="L264" s="49" t="str">
        <f t="shared" si="18"/>
        <v/>
      </c>
    </row>
    <row r="265" spans="1:12">
      <c r="A265" s="49"/>
      <c r="B265" s="49"/>
      <c r="F265" s="49" t="str">
        <f t="shared" si="19"/>
        <v/>
      </c>
      <c r="J265" s="49" t="str">
        <f t="shared" si="16"/>
        <v/>
      </c>
      <c r="K265" s="49" t="str">
        <f t="shared" si="17"/>
        <v/>
      </c>
      <c r="L265" s="49" t="str">
        <f t="shared" si="18"/>
        <v/>
      </c>
    </row>
    <row r="266" spans="1:12">
      <c r="A266" s="49"/>
      <c r="B266" s="49"/>
      <c r="F266" s="49" t="str">
        <f t="shared" si="19"/>
        <v/>
      </c>
      <c r="J266" s="49" t="str">
        <f t="shared" si="16"/>
        <v/>
      </c>
      <c r="K266" s="49" t="str">
        <f t="shared" si="17"/>
        <v/>
      </c>
      <c r="L266" s="49" t="str">
        <f t="shared" si="18"/>
        <v/>
      </c>
    </row>
    <row r="267" spans="1:12">
      <c r="A267" s="49"/>
      <c r="B267" s="49"/>
      <c r="F267" s="49" t="str">
        <f t="shared" si="19"/>
        <v/>
      </c>
      <c r="J267" s="49" t="str">
        <f t="shared" si="16"/>
        <v/>
      </c>
      <c r="K267" s="49" t="str">
        <f t="shared" si="17"/>
        <v/>
      </c>
      <c r="L267" s="49" t="str">
        <f t="shared" si="18"/>
        <v/>
      </c>
    </row>
    <row r="268" spans="1:12">
      <c r="A268" s="49"/>
      <c r="B268" s="49"/>
      <c r="F268" s="49" t="str">
        <f t="shared" si="19"/>
        <v/>
      </c>
      <c r="J268" s="49" t="str">
        <f t="shared" si="16"/>
        <v/>
      </c>
      <c r="K268" s="49" t="str">
        <f t="shared" si="17"/>
        <v/>
      </c>
      <c r="L268" s="49" t="str">
        <f t="shared" si="18"/>
        <v/>
      </c>
    </row>
    <row r="269" spans="1:12">
      <c r="A269" s="49"/>
      <c r="B269" s="49"/>
      <c r="F269" s="49" t="str">
        <f t="shared" si="19"/>
        <v/>
      </c>
      <c r="J269" s="49" t="str">
        <f t="shared" si="16"/>
        <v/>
      </c>
      <c r="K269" s="49" t="str">
        <f t="shared" si="17"/>
        <v/>
      </c>
      <c r="L269" s="49" t="str">
        <f t="shared" si="18"/>
        <v/>
      </c>
    </row>
    <row r="270" spans="1:12">
      <c r="A270" s="49"/>
      <c r="B270" s="49"/>
      <c r="F270" s="49" t="str">
        <f t="shared" si="19"/>
        <v/>
      </c>
      <c r="J270" s="49" t="str">
        <f t="shared" si="16"/>
        <v/>
      </c>
      <c r="K270" s="49" t="str">
        <f t="shared" si="17"/>
        <v/>
      </c>
      <c r="L270" s="49" t="str">
        <f t="shared" si="18"/>
        <v/>
      </c>
    </row>
    <row r="271" spans="1:12">
      <c r="A271" s="49"/>
      <c r="B271" s="49"/>
      <c r="F271" s="49" t="str">
        <f t="shared" si="19"/>
        <v/>
      </c>
      <c r="J271" s="49" t="str">
        <f t="shared" si="16"/>
        <v/>
      </c>
      <c r="K271" s="49" t="str">
        <f t="shared" si="17"/>
        <v/>
      </c>
      <c r="L271" s="49" t="str">
        <f t="shared" si="18"/>
        <v/>
      </c>
    </row>
    <row r="272" spans="1:12">
      <c r="A272" s="49"/>
      <c r="B272" s="49"/>
      <c r="F272" s="49" t="str">
        <f t="shared" si="19"/>
        <v/>
      </c>
      <c r="J272" s="49" t="str">
        <f t="shared" si="16"/>
        <v/>
      </c>
      <c r="K272" s="49" t="str">
        <f t="shared" si="17"/>
        <v/>
      </c>
      <c r="L272" s="49" t="str">
        <f t="shared" si="18"/>
        <v/>
      </c>
    </row>
    <row r="273" spans="1:12">
      <c r="A273" s="49"/>
      <c r="B273" s="49"/>
      <c r="F273" s="49" t="str">
        <f t="shared" si="19"/>
        <v/>
      </c>
      <c r="J273" s="49" t="str">
        <f t="shared" si="16"/>
        <v/>
      </c>
      <c r="K273" s="49" t="str">
        <f t="shared" si="17"/>
        <v/>
      </c>
      <c r="L273" s="49" t="str">
        <f t="shared" si="18"/>
        <v/>
      </c>
    </row>
    <row r="274" spans="1:12">
      <c r="A274" s="49"/>
      <c r="B274" s="49"/>
      <c r="F274" s="49" t="str">
        <f t="shared" si="19"/>
        <v/>
      </c>
      <c r="J274" s="49" t="str">
        <f t="shared" si="16"/>
        <v/>
      </c>
      <c r="K274" s="49" t="str">
        <f t="shared" si="17"/>
        <v/>
      </c>
      <c r="L274" s="49" t="str">
        <f t="shared" si="18"/>
        <v/>
      </c>
    </row>
    <row r="275" spans="1:12">
      <c r="A275" s="49"/>
      <c r="B275" s="49"/>
      <c r="F275" s="49" t="str">
        <f t="shared" si="19"/>
        <v/>
      </c>
      <c r="J275" s="49" t="str">
        <f t="shared" si="16"/>
        <v/>
      </c>
      <c r="K275" s="49" t="str">
        <f t="shared" si="17"/>
        <v/>
      </c>
      <c r="L275" s="49" t="str">
        <f t="shared" si="18"/>
        <v/>
      </c>
    </row>
    <row r="276" spans="1:12">
      <c r="A276" s="49"/>
      <c r="B276" s="49"/>
      <c r="F276" s="49" t="str">
        <f t="shared" si="19"/>
        <v/>
      </c>
      <c r="J276" s="49" t="str">
        <f t="shared" si="16"/>
        <v/>
      </c>
      <c r="K276" s="49" t="str">
        <f t="shared" si="17"/>
        <v/>
      </c>
      <c r="L276" s="49" t="str">
        <f t="shared" si="18"/>
        <v/>
      </c>
    </row>
    <row r="277" spans="1:12">
      <c r="A277" s="49"/>
      <c r="B277" s="49"/>
      <c r="F277" s="49" t="str">
        <f t="shared" si="19"/>
        <v/>
      </c>
      <c r="J277" s="49" t="str">
        <f t="shared" si="16"/>
        <v/>
      </c>
      <c r="K277" s="49" t="str">
        <f t="shared" si="17"/>
        <v/>
      </c>
      <c r="L277" s="49" t="str">
        <f t="shared" si="18"/>
        <v/>
      </c>
    </row>
    <row r="278" spans="1:12">
      <c r="A278" s="49"/>
      <c r="B278" s="49"/>
      <c r="F278" s="49" t="str">
        <f t="shared" si="19"/>
        <v/>
      </c>
      <c r="J278" s="49" t="str">
        <f t="shared" si="16"/>
        <v/>
      </c>
      <c r="K278" s="49" t="str">
        <f t="shared" si="17"/>
        <v/>
      </c>
      <c r="L278" s="49" t="str">
        <f t="shared" si="18"/>
        <v/>
      </c>
    </row>
    <row r="279" spans="1:12">
      <c r="A279" s="49"/>
      <c r="B279" s="49"/>
      <c r="F279" s="49" t="str">
        <f t="shared" si="19"/>
        <v/>
      </c>
      <c r="J279" s="49" t="str">
        <f t="shared" si="16"/>
        <v/>
      </c>
      <c r="K279" s="49" t="str">
        <f t="shared" si="17"/>
        <v/>
      </c>
      <c r="L279" s="49" t="str">
        <f t="shared" si="18"/>
        <v/>
      </c>
    </row>
    <row r="280" spans="1:12">
      <c r="A280" s="49"/>
      <c r="B280" s="49"/>
      <c r="F280" s="49" t="str">
        <f t="shared" si="19"/>
        <v/>
      </c>
      <c r="J280" s="49" t="str">
        <f t="shared" si="16"/>
        <v/>
      </c>
      <c r="K280" s="49" t="str">
        <f t="shared" si="17"/>
        <v/>
      </c>
      <c r="L280" s="49" t="str">
        <f t="shared" si="18"/>
        <v/>
      </c>
    </row>
    <row r="281" spans="1:12">
      <c r="A281" s="49"/>
      <c r="B281" s="49"/>
      <c r="F281" s="49" t="str">
        <f t="shared" si="19"/>
        <v/>
      </c>
      <c r="J281" s="49" t="str">
        <f t="shared" si="16"/>
        <v/>
      </c>
      <c r="K281" s="49" t="str">
        <f t="shared" si="17"/>
        <v/>
      </c>
      <c r="L281" s="49" t="str">
        <f t="shared" si="18"/>
        <v/>
      </c>
    </row>
    <row r="282" spans="1:12">
      <c r="A282" s="49"/>
      <c r="B282" s="49"/>
      <c r="F282" s="49" t="str">
        <f t="shared" si="19"/>
        <v/>
      </c>
      <c r="J282" s="49" t="str">
        <f t="shared" si="16"/>
        <v/>
      </c>
      <c r="K282" s="49" t="str">
        <f t="shared" si="17"/>
        <v/>
      </c>
      <c r="L282" s="49" t="str">
        <f t="shared" si="18"/>
        <v/>
      </c>
    </row>
    <row r="283" spans="1:12">
      <c r="A283" s="49"/>
      <c r="B283" s="49"/>
      <c r="F283" s="49" t="str">
        <f t="shared" si="19"/>
        <v/>
      </c>
      <c r="J283" s="49" t="str">
        <f t="shared" si="16"/>
        <v/>
      </c>
      <c r="K283" s="49" t="str">
        <f t="shared" si="17"/>
        <v/>
      </c>
      <c r="L283" s="49" t="str">
        <f t="shared" si="18"/>
        <v/>
      </c>
    </row>
    <row r="284" spans="1:12">
      <c r="A284" s="49"/>
      <c r="B284" s="49"/>
      <c r="F284" s="49" t="str">
        <f t="shared" si="19"/>
        <v/>
      </c>
      <c r="J284" s="49" t="str">
        <f t="shared" si="16"/>
        <v/>
      </c>
      <c r="K284" s="49" t="str">
        <f t="shared" si="17"/>
        <v/>
      </c>
      <c r="L284" s="49" t="str">
        <f t="shared" si="18"/>
        <v/>
      </c>
    </row>
    <row r="285" spans="1:12">
      <c r="A285" s="49"/>
      <c r="B285" s="49"/>
      <c r="F285" s="49" t="str">
        <f t="shared" si="19"/>
        <v/>
      </c>
      <c r="J285" s="49" t="str">
        <f t="shared" si="16"/>
        <v/>
      </c>
      <c r="K285" s="49" t="str">
        <f t="shared" si="17"/>
        <v/>
      </c>
      <c r="L285" s="49" t="str">
        <f t="shared" si="18"/>
        <v/>
      </c>
    </row>
    <row r="286" spans="1:12">
      <c r="A286" s="49"/>
      <c r="B286" s="49"/>
      <c r="F286" s="49" t="str">
        <f t="shared" si="19"/>
        <v/>
      </c>
      <c r="J286" s="49" t="str">
        <f t="shared" si="16"/>
        <v/>
      </c>
      <c r="K286" s="49" t="str">
        <f t="shared" si="17"/>
        <v/>
      </c>
      <c r="L286" s="49" t="str">
        <f t="shared" si="18"/>
        <v/>
      </c>
    </row>
    <row r="287" spans="1:12">
      <c r="A287" s="49"/>
      <c r="B287" s="49"/>
      <c r="F287" s="49" t="str">
        <f t="shared" si="19"/>
        <v/>
      </c>
      <c r="J287" s="49" t="str">
        <f t="shared" si="16"/>
        <v/>
      </c>
      <c r="K287" s="49" t="str">
        <f t="shared" si="17"/>
        <v/>
      </c>
      <c r="L287" s="49" t="str">
        <f t="shared" si="18"/>
        <v/>
      </c>
    </row>
    <row r="288" spans="1:12">
      <c r="A288" s="49"/>
      <c r="B288" s="49"/>
      <c r="F288" s="49" t="str">
        <f t="shared" si="19"/>
        <v/>
      </c>
      <c r="J288" s="49" t="str">
        <f t="shared" si="16"/>
        <v/>
      </c>
      <c r="K288" s="49" t="str">
        <f t="shared" si="17"/>
        <v/>
      </c>
      <c r="L288" s="49" t="str">
        <f t="shared" si="18"/>
        <v/>
      </c>
    </row>
    <row r="289" spans="1:12">
      <c r="A289" s="49"/>
      <c r="B289" s="49"/>
      <c r="F289" s="49" t="str">
        <f t="shared" si="19"/>
        <v/>
      </c>
      <c r="J289" s="49" t="str">
        <f t="shared" si="16"/>
        <v/>
      </c>
      <c r="K289" s="49" t="str">
        <f t="shared" si="17"/>
        <v/>
      </c>
      <c r="L289" s="49" t="str">
        <f t="shared" si="18"/>
        <v/>
      </c>
    </row>
    <row r="290" spans="1:12">
      <c r="A290" s="49"/>
      <c r="B290" s="49"/>
      <c r="F290" s="49" t="str">
        <f t="shared" si="19"/>
        <v/>
      </c>
      <c r="J290" s="49" t="str">
        <f t="shared" si="16"/>
        <v/>
      </c>
      <c r="K290" s="49" t="str">
        <f t="shared" si="17"/>
        <v/>
      </c>
      <c r="L290" s="49" t="str">
        <f t="shared" si="18"/>
        <v/>
      </c>
    </row>
    <row r="291" spans="1:12">
      <c r="A291" s="49"/>
      <c r="B291" s="49"/>
      <c r="F291" s="49" t="str">
        <f t="shared" si="19"/>
        <v/>
      </c>
      <c r="J291" s="49" t="str">
        <f t="shared" si="16"/>
        <v/>
      </c>
      <c r="K291" s="49" t="str">
        <f t="shared" si="17"/>
        <v/>
      </c>
      <c r="L291" s="49" t="str">
        <f t="shared" si="18"/>
        <v/>
      </c>
    </row>
    <row r="292" spans="1:12">
      <c r="A292" s="49"/>
      <c r="B292" s="49"/>
      <c r="F292" s="49" t="str">
        <f t="shared" si="19"/>
        <v/>
      </c>
      <c r="J292" s="49" t="str">
        <f t="shared" si="16"/>
        <v/>
      </c>
      <c r="K292" s="49" t="str">
        <f t="shared" si="17"/>
        <v/>
      </c>
      <c r="L292" s="49" t="str">
        <f t="shared" si="18"/>
        <v/>
      </c>
    </row>
    <row r="293" spans="1:12">
      <c r="A293" s="49"/>
      <c r="B293" s="49"/>
      <c r="F293" s="49" t="str">
        <f t="shared" si="19"/>
        <v/>
      </c>
      <c r="J293" s="49" t="str">
        <f t="shared" si="16"/>
        <v/>
      </c>
      <c r="K293" s="49" t="str">
        <f t="shared" si="17"/>
        <v/>
      </c>
      <c r="L293" s="49" t="str">
        <f t="shared" si="18"/>
        <v/>
      </c>
    </row>
    <row r="294" spans="1:12">
      <c r="A294" s="49"/>
      <c r="B294" s="49"/>
      <c r="F294" s="49" t="str">
        <f t="shared" si="19"/>
        <v/>
      </c>
      <c r="J294" s="49" t="str">
        <f t="shared" si="16"/>
        <v/>
      </c>
      <c r="K294" s="49" t="str">
        <f t="shared" si="17"/>
        <v/>
      </c>
      <c r="L294" s="49" t="str">
        <f t="shared" si="18"/>
        <v/>
      </c>
    </row>
    <row r="295" spans="1:12">
      <c r="A295" s="49"/>
      <c r="B295" s="49"/>
      <c r="F295" s="49" t="str">
        <f t="shared" si="19"/>
        <v/>
      </c>
      <c r="J295" s="49" t="str">
        <f t="shared" si="16"/>
        <v/>
      </c>
      <c r="K295" s="49" t="str">
        <f t="shared" si="17"/>
        <v/>
      </c>
      <c r="L295" s="49" t="str">
        <f t="shared" si="18"/>
        <v/>
      </c>
    </row>
    <row r="296" spans="1:12">
      <c r="A296" s="49"/>
      <c r="B296" s="49"/>
      <c r="F296" s="49" t="str">
        <f t="shared" si="19"/>
        <v/>
      </c>
      <c r="J296" s="49" t="str">
        <f t="shared" si="16"/>
        <v/>
      </c>
      <c r="K296" s="49" t="str">
        <f t="shared" si="17"/>
        <v/>
      </c>
      <c r="L296" s="49" t="str">
        <f t="shared" si="18"/>
        <v/>
      </c>
    </row>
    <row r="297" spans="1:12">
      <c r="A297" s="49"/>
      <c r="B297" s="49"/>
      <c r="F297" s="49" t="str">
        <f t="shared" si="19"/>
        <v/>
      </c>
      <c r="J297" s="49" t="str">
        <f t="shared" si="16"/>
        <v/>
      </c>
      <c r="K297" s="49" t="str">
        <f t="shared" si="17"/>
        <v/>
      </c>
      <c r="L297" s="49" t="str">
        <f t="shared" si="18"/>
        <v/>
      </c>
    </row>
    <row r="298" spans="1:12">
      <c r="A298" s="49"/>
      <c r="B298" s="49"/>
      <c r="F298" s="49" t="str">
        <f t="shared" si="19"/>
        <v/>
      </c>
      <c r="J298" s="49" t="str">
        <f t="shared" si="16"/>
        <v/>
      </c>
      <c r="K298" s="49" t="str">
        <f t="shared" si="17"/>
        <v/>
      </c>
      <c r="L298" s="49" t="str">
        <f t="shared" si="18"/>
        <v/>
      </c>
    </row>
    <row r="299" spans="1:12">
      <c r="A299" s="49"/>
      <c r="B299" s="49"/>
      <c r="F299" s="49" t="str">
        <f t="shared" si="19"/>
        <v/>
      </c>
      <c r="J299" s="49" t="str">
        <f t="shared" si="16"/>
        <v/>
      </c>
      <c r="K299" s="49" t="str">
        <f t="shared" si="17"/>
        <v/>
      </c>
      <c r="L299" s="49" t="str">
        <f t="shared" si="18"/>
        <v/>
      </c>
    </row>
    <row r="300" spans="1:12">
      <c r="A300" s="49"/>
      <c r="B300" s="49"/>
      <c r="F300" s="49" t="str">
        <f t="shared" si="19"/>
        <v/>
      </c>
      <c r="J300" s="49" t="str">
        <f t="shared" si="16"/>
        <v/>
      </c>
      <c r="K300" s="49" t="str">
        <f t="shared" si="17"/>
        <v/>
      </c>
      <c r="L300" s="49" t="str">
        <f t="shared" si="18"/>
        <v/>
      </c>
    </row>
    <row r="301" spans="1:12">
      <c r="A301" s="49"/>
      <c r="B301" s="49"/>
      <c r="F301" s="49" t="str">
        <f t="shared" si="19"/>
        <v/>
      </c>
      <c r="J301" s="49" t="str">
        <f t="shared" si="16"/>
        <v/>
      </c>
      <c r="K301" s="49" t="str">
        <f t="shared" si="17"/>
        <v/>
      </c>
      <c r="L301" s="49" t="str">
        <f t="shared" si="18"/>
        <v/>
      </c>
    </row>
    <row r="302" spans="1:12">
      <c r="A302" s="49"/>
      <c r="B302" s="49"/>
      <c r="F302" s="49" t="str">
        <f t="shared" si="19"/>
        <v/>
      </c>
      <c r="J302" s="49" t="str">
        <f t="shared" si="16"/>
        <v/>
      </c>
      <c r="K302" s="49" t="str">
        <f t="shared" si="17"/>
        <v/>
      </c>
      <c r="L302" s="49" t="str">
        <f t="shared" si="18"/>
        <v/>
      </c>
    </row>
    <row r="303" spans="1:12">
      <c r="A303" s="49"/>
      <c r="B303" s="49"/>
      <c r="F303" s="49" t="str">
        <f t="shared" si="19"/>
        <v/>
      </c>
      <c r="J303" s="49" t="str">
        <f t="shared" si="16"/>
        <v/>
      </c>
      <c r="K303" s="49" t="str">
        <f t="shared" si="17"/>
        <v/>
      </c>
      <c r="L303" s="49" t="str">
        <f t="shared" si="18"/>
        <v/>
      </c>
    </row>
    <row r="304" spans="1:12">
      <c r="A304" s="49"/>
      <c r="B304" s="49"/>
      <c r="F304" s="49" t="str">
        <f t="shared" si="19"/>
        <v/>
      </c>
      <c r="J304" s="49" t="str">
        <f t="shared" si="16"/>
        <v/>
      </c>
      <c r="K304" s="49" t="str">
        <f t="shared" si="17"/>
        <v/>
      </c>
      <c r="L304" s="49" t="str">
        <f t="shared" si="18"/>
        <v/>
      </c>
    </row>
    <row r="305" spans="1:12">
      <c r="A305" s="49"/>
      <c r="B305" s="49"/>
      <c r="F305" s="49" t="str">
        <f t="shared" si="19"/>
        <v/>
      </c>
      <c r="J305" s="49" t="str">
        <f t="shared" si="16"/>
        <v/>
      </c>
      <c r="K305" s="49" t="str">
        <f t="shared" si="17"/>
        <v/>
      </c>
      <c r="L305" s="49" t="str">
        <f t="shared" si="18"/>
        <v/>
      </c>
    </row>
    <row r="306" spans="1:12">
      <c r="A306" s="49"/>
      <c r="B306" s="49"/>
      <c r="F306" s="49" t="str">
        <f t="shared" si="19"/>
        <v/>
      </c>
      <c r="J306" s="49" t="str">
        <f t="shared" si="16"/>
        <v/>
      </c>
      <c r="K306" s="49" t="str">
        <f t="shared" si="17"/>
        <v/>
      </c>
      <c r="L306" s="49" t="str">
        <f t="shared" si="18"/>
        <v/>
      </c>
    </row>
    <row r="307" spans="1:12">
      <c r="A307" s="49"/>
      <c r="B307" s="49"/>
      <c r="F307" s="49" t="str">
        <f t="shared" si="19"/>
        <v/>
      </c>
      <c r="J307" s="49" t="str">
        <f t="shared" si="16"/>
        <v/>
      </c>
      <c r="K307" s="49" t="str">
        <f t="shared" si="17"/>
        <v/>
      </c>
      <c r="L307" s="49" t="str">
        <f t="shared" si="18"/>
        <v/>
      </c>
    </row>
    <row r="308" spans="1:12">
      <c r="A308" s="49"/>
      <c r="B308" s="49"/>
      <c r="F308" s="49" t="str">
        <f t="shared" si="19"/>
        <v/>
      </c>
      <c r="J308" s="49" t="str">
        <f t="shared" si="16"/>
        <v/>
      </c>
      <c r="K308" s="49" t="str">
        <f t="shared" si="17"/>
        <v/>
      </c>
      <c r="L308" s="49" t="str">
        <f t="shared" si="18"/>
        <v/>
      </c>
    </row>
    <row r="309" spans="1:12">
      <c r="A309" s="49"/>
      <c r="B309" s="49"/>
      <c r="F309" s="49" t="str">
        <f t="shared" si="19"/>
        <v/>
      </c>
      <c r="J309" s="49" t="str">
        <f t="shared" si="16"/>
        <v/>
      </c>
      <c r="K309" s="49" t="str">
        <f t="shared" si="17"/>
        <v/>
      </c>
      <c r="L309" s="49" t="str">
        <f t="shared" si="18"/>
        <v/>
      </c>
    </row>
    <row r="310" spans="1:12">
      <c r="A310" s="49"/>
      <c r="B310" s="49"/>
      <c r="F310" s="49" t="str">
        <f t="shared" si="19"/>
        <v/>
      </c>
      <c r="J310" s="49" t="str">
        <f t="shared" si="16"/>
        <v/>
      </c>
      <c r="K310" s="49" t="str">
        <f t="shared" si="17"/>
        <v/>
      </c>
      <c r="L310" s="49" t="str">
        <f t="shared" si="18"/>
        <v/>
      </c>
    </row>
    <row r="311" spans="1:12">
      <c r="A311" s="49"/>
      <c r="B311" s="49"/>
      <c r="F311" s="49" t="str">
        <f t="shared" si="19"/>
        <v/>
      </c>
      <c r="J311" s="49" t="str">
        <f t="shared" si="16"/>
        <v/>
      </c>
      <c r="K311" s="49" t="str">
        <f t="shared" si="17"/>
        <v/>
      </c>
      <c r="L311" s="49" t="str">
        <f t="shared" si="18"/>
        <v/>
      </c>
    </row>
    <row r="312" spans="1:12">
      <c r="A312" s="49"/>
      <c r="B312" s="49"/>
      <c r="F312" s="49" t="str">
        <f t="shared" si="19"/>
        <v/>
      </c>
      <c r="J312" s="49" t="str">
        <f t="shared" si="16"/>
        <v/>
      </c>
      <c r="K312" s="49" t="str">
        <f t="shared" si="17"/>
        <v/>
      </c>
      <c r="L312" s="49" t="str">
        <f t="shared" si="18"/>
        <v/>
      </c>
    </row>
    <row r="313" spans="1:12">
      <c r="A313" s="49"/>
      <c r="B313" s="49"/>
      <c r="F313" s="49" t="str">
        <f t="shared" si="19"/>
        <v/>
      </c>
      <c r="J313" s="49" t="str">
        <f t="shared" si="16"/>
        <v/>
      </c>
      <c r="K313" s="49" t="str">
        <f t="shared" si="17"/>
        <v/>
      </c>
      <c r="L313" s="49" t="str">
        <f t="shared" si="18"/>
        <v/>
      </c>
    </row>
    <row r="314" spans="1:12">
      <c r="A314" s="49"/>
      <c r="B314" s="49"/>
      <c r="F314" s="49" t="str">
        <f t="shared" si="19"/>
        <v/>
      </c>
      <c r="J314" s="49" t="str">
        <f t="shared" si="16"/>
        <v/>
      </c>
      <c r="K314" s="49" t="str">
        <f t="shared" si="17"/>
        <v/>
      </c>
      <c r="L314" s="49" t="str">
        <f t="shared" si="18"/>
        <v/>
      </c>
    </row>
    <row r="315" spans="1:12">
      <c r="A315" s="49"/>
      <c r="B315" s="49"/>
      <c r="F315" s="49" t="str">
        <f t="shared" si="19"/>
        <v/>
      </c>
      <c r="J315" s="49" t="str">
        <f t="shared" si="16"/>
        <v/>
      </c>
      <c r="K315" s="49" t="str">
        <f t="shared" si="17"/>
        <v/>
      </c>
      <c r="L315" s="49" t="str">
        <f t="shared" si="18"/>
        <v/>
      </c>
    </row>
    <row r="316" spans="1:12">
      <c r="A316" s="49"/>
      <c r="B316" s="49"/>
      <c r="F316" s="49" t="str">
        <f t="shared" si="19"/>
        <v/>
      </c>
      <c r="J316" s="49" t="str">
        <f t="shared" si="16"/>
        <v/>
      </c>
      <c r="K316" s="49" t="str">
        <f t="shared" si="17"/>
        <v/>
      </c>
      <c r="L316" s="49" t="str">
        <f t="shared" si="18"/>
        <v/>
      </c>
    </row>
    <row r="317" spans="1:12">
      <c r="A317" s="49"/>
      <c r="B317" s="49"/>
      <c r="F317" s="49" t="str">
        <f t="shared" si="19"/>
        <v/>
      </c>
      <c r="J317" s="49" t="str">
        <f t="shared" si="16"/>
        <v/>
      </c>
      <c r="K317" s="49" t="str">
        <f t="shared" si="17"/>
        <v/>
      </c>
      <c r="L317" s="49" t="str">
        <f t="shared" si="18"/>
        <v/>
      </c>
    </row>
    <row r="318" spans="1:12">
      <c r="A318" s="49"/>
      <c r="B318" s="49"/>
      <c r="F318" s="49" t="str">
        <f t="shared" si="19"/>
        <v/>
      </c>
      <c r="J318" s="49" t="str">
        <f t="shared" si="16"/>
        <v/>
      </c>
      <c r="K318" s="49" t="str">
        <f t="shared" si="17"/>
        <v/>
      </c>
      <c r="L318" s="49" t="str">
        <f t="shared" si="18"/>
        <v/>
      </c>
    </row>
    <row r="319" spans="1:12">
      <c r="A319" s="49"/>
      <c r="B319" s="49"/>
      <c r="F319" s="49" t="str">
        <f t="shared" si="19"/>
        <v/>
      </c>
      <c r="J319" s="49" t="str">
        <f t="shared" si="16"/>
        <v/>
      </c>
      <c r="K319" s="49" t="str">
        <f t="shared" si="17"/>
        <v/>
      </c>
      <c r="L319" s="49" t="str">
        <f t="shared" si="18"/>
        <v/>
      </c>
    </row>
    <row r="320" spans="1:12">
      <c r="A320" s="49"/>
      <c r="B320" s="49"/>
      <c r="F320" s="49" t="str">
        <f t="shared" si="19"/>
        <v/>
      </c>
      <c r="J320" s="49" t="str">
        <f t="shared" si="16"/>
        <v/>
      </c>
      <c r="K320" s="49" t="str">
        <f t="shared" si="17"/>
        <v/>
      </c>
      <c r="L320" s="49" t="str">
        <f t="shared" si="18"/>
        <v/>
      </c>
    </row>
    <row r="321" spans="1:12">
      <c r="A321" s="49"/>
      <c r="B321" s="49"/>
      <c r="F321" s="49" t="str">
        <f t="shared" si="19"/>
        <v/>
      </c>
      <c r="J321" s="49" t="str">
        <f t="shared" si="16"/>
        <v/>
      </c>
      <c r="K321" s="49" t="str">
        <f t="shared" si="17"/>
        <v/>
      </c>
      <c r="L321" s="49" t="str">
        <f t="shared" si="18"/>
        <v/>
      </c>
    </row>
    <row r="322" spans="1:12">
      <c r="A322" s="49"/>
      <c r="B322" s="49"/>
      <c r="F322" s="49" t="str">
        <f t="shared" si="19"/>
        <v/>
      </c>
      <c r="J322" s="49" t="str">
        <f t="shared" si="16"/>
        <v/>
      </c>
      <c r="K322" s="49" t="str">
        <f t="shared" si="17"/>
        <v/>
      </c>
      <c r="L322" s="49" t="str">
        <f t="shared" si="18"/>
        <v/>
      </c>
    </row>
    <row r="323" spans="1:12">
      <c r="A323" s="49"/>
      <c r="B323" s="49"/>
      <c r="F323" s="49" t="str">
        <f t="shared" si="19"/>
        <v/>
      </c>
      <c r="J323" s="49" t="str">
        <f t="shared" ref="J323:J386" si="20">IF(A323&lt;&gt;"",A323*10,"")</f>
        <v/>
      </c>
      <c r="K323" s="49" t="str">
        <f t="shared" ref="K323:K386" si="21">IF(B323&lt;&gt;"",B323*100,"")</f>
        <v/>
      </c>
      <c r="L323" s="49" t="str">
        <f t="shared" ref="L323:L386" si="22">IF(F323&lt;&gt;"",IF(K323&lt;&gt;0,K323/J323,0),"")</f>
        <v/>
      </c>
    </row>
    <row r="324" spans="1:12">
      <c r="A324" s="49"/>
      <c r="B324" s="49"/>
      <c r="F324" s="49" t="str">
        <f t="shared" ref="F324:F387" si="23">IF(A324&lt;&gt;"",F323+1,"")</f>
        <v/>
      </c>
      <c r="J324" s="49" t="str">
        <f t="shared" si="20"/>
        <v/>
      </c>
      <c r="K324" s="49" t="str">
        <f t="shared" si="21"/>
        <v/>
      </c>
      <c r="L324" s="49" t="str">
        <f t="shared" si="22"/>
        <v/>
      </c>
    </row>
    <row r="325" spans="1:12">
      <c r="A325" s="49"/>
      <c r="B325" s="49"/>
      <c r="F325" s="49" t="str">
        <f t="shared" si="23"/>
        <v/>
      </c>
      <c r="J325" s="49" t="str">
        <f t="shared" si="20"/>
        <v/>
      </c>
      <c r="K325" s="49" t="str">
        <f t="shared" si="21"/>
        <v/>
      </c>
      <c r="L325" s="49" t="str">
        <f t="shared" si="22"/>
        <v/>
      </c>
    </row>
    <row r="326" spans="1:12">
      <c r="A326" s="49"/>
      <c r="B326" s="49"/>
      <c r="F326" s="49" t="str">
        <f t="shared" si="23"/>
        <v/>
      </c>
      <c r="J326" s="49" t="str">
        <f t="shared" si="20"/>
        <v/>
      </c>
      <c r="K326" s="49" t="str">
        <f t="shared" si="21"/>
        <v/>
      </c>
      <c r="L326" s="49" t="str">
        <f t="shared" si="22"/>
        <v/>
      </c>
    </row>
    <row r="327" spans="1:12">
      <c r="A327" s="49"/>
      <c r="B327" s="49"/>
      <c r="F327" s="49" t="str">
        <f t="shared" si="23"/>
        <v/>
      </c>
      <c r="J327" s="49" t="str">
        <f t="shared" si="20"/>
        <v/>
      </c>
      <c r="K327" s="49" t="str">
        <f t="shared" si="21"/>
        <v/>
      </c>
      <c r="L327" s="49" t="str">
        <f t="shared" si="22"/>
        <v/>
      </c>
    </row>
    <row r="328" spans="1:12">
      <c r="A328" s="49"/>
      <c r="B328" s="49"/>
      <c r="F328" s="49" t="str">
        <f t="shared" si="23"/>
        <v/>
      </c>
      <c r="J328" s="49" t="str">
        <f t="shared" si="20"/>
        <v/>
      </c>
      <c r="K328" s="49" t="str">
        <f t="shared" si="21"/>
        <v/>
      </c>
      <c r="L328" s="49" t="str">
        <f t="shared" si="22"/>
        <v/>
      </c>
    </row>
    <row r="329" spans="1:12">
      <c r="A329" s="49"/>
      <c r="B329" s="49"/>
      <c r="F329" s="49" t="str">
        <f t="shared" si="23"/>
        <v/>
      </c>
      <c r="J329" s="49" t="str">
        <f t="shared" si="20"/>
        <v/>
      </c>
      <c r="K329" s="49" t="str">
        <f t="shared" si="21"/>
        <v/>
      </c>
      <c r="L329" s="49" t="str">
        <f t="shared" si="22"/>
        <v/>
      </c>
    </row>
    <row r="330" spans="1:12">
      <c r="A330" s="49"/>
      <c r="B330" s="49"/>
      <c r="F330" s="49" t="str">
        <f t="shared" si="23"/>
        <v/>
      </c>
      <c r="J330" s="49" t="str">
        <f t="shared" si="20"/>
        <v/>
      </c>
      <c r="K330" s="49" t="str">
        <f t="shared" si="21"/>
        <v/>
      </c>
      <c r="L330" s="49" t="str">
        <f t="shared" si="22"/>
        <v/>
      </c>
    </row>
    <row r="331" spans="1:12">
      <c r="A331" s="49"/>
      <c r="B331" s="49"/>
      <c r="F331" s="49" t="str">
        <f t="shared" si="23"/>
        <v/>
      </c>
      <c r="J331" s="49" t="str">
        <f t="shared" si="20"/>
        <v/>
      </c>
      <c r="K331" s="49" t="str">
        <f t="shared" si="21"/>
        <v/>
      </c>
      <c r="L331" s="49" t="str">
        <f t="shared" si="22"/>
        <v/>
      </c>
    </row>
    <row r="332" spans="1:12">
      <c r="A332" s="49"/>
      <c r="B332" s="49"/>
      <c r="F332" s="49" t="str">
        <f t="shared" si="23"/>
        <v/>
      </c>
      <c r="J332" s="49" t="str">
        <f t="shared" si="20"/>
        <v/>
      </c>
      <c r="K332" s="49" t="str">
        <f t="shared" si="21"/>
        <v/>
      </c>
      <c r="L332" s="49" t="str">
        <f t="shared" si="22"/>
        <v/>
      </c>
    </row>
    <row r="333" spans="1:12">
      <c r="A333" s="49"/>
      <c r="B333" s="49"/>
      <c r="F333" s="49" t="str">
        <f t="shared" si="23"/>
        <v/>
      </c>
      <c r="J333" s="49" t="str">
        <f t="shared" si="20"/>
        <v/>
      </c>
      <c r="K333" s="49" t="str">
        <f t="shared" si="21"/>
        <v/>
      </c>
      <c r="L333" s="49" t="str">
        <f t="shared" si="22"/>
        <v/>
      </c>
    </row>
    <row r="334" spans="1:12">
      <c r="A334" s="49"/>
      <c r="B334" s="49"/>
      <c r="F334" s="49" t="str">
        <f t="shared" si="23"/>
        <v/>
      </c>
      <c r="J334" s="49" t="str">
        <f t="shared" si="20"/>
        <v/>
      </c>
      <c r="K334" s="49" t="str">
        <f t="shared" si="21"/>
        <v/>
      </c>
      <c r="L334" s="49" t="str">
        <f t="shared" si="22"/>
        <v/>
      </c>
    </row>
    <row r="335" spans="1:12">
      <c r="A335" s="49"/>
      <c r="B335" s="49"/>
      <c r="F335" s="49" t="str">
        <f t="shared" si="23"/>
        <v/>
      </c>
      <c r="J335" s="49" t="str">
        <f t="shared" si="20"/>
        <v/>
      </c>
      <c r="K335" s="49" t="str">
        <f t="shared" si="21"/>
        <v/>
      </c>
      <c r="L335" s="49" t="str">
        <f t="shared" si="22"/>
        <v/>
      </c>
    </row>
    <row r="336" spans="1:12">
      <c r="A336" s="49"/>
      <c r="B336" s="49"/>
      <c r="F336" s="49" t="str">
        <f t="shared" si="23"/>
        <v/>
      </c>
      <c r="J336" s="49" t="str">
        <f t="shared" si="20"/>
        <v/>
      </c>
      <c r="K336" s="49" t="str">
        <f t="shared" si="21"/>
        <v/>
      </c>
      <c r="L336" s="49" t="str">
        <f t="shared" si="22"/>
        <v/>
      </c>
    </row>
    <row r="337" spans="1:12">
      <c r="A337" s="49"/>
      <c r="B337" s="49"/>
      <c r="F337" s="49" t="str">
        <f t="shared" si="23"/>
        <v/>
      </c>
      <c r="J337" s="49" t="str">
        <f t="shared" si="20"/>
        <v/>
      </c>
      <c r="K337" s="49" t="str">
        <f t="shared" si="21"/>
        <v/>
      </c>
      <c r="L337" s="49" t="str">
        <f t="shared" si="22"/>
        <v/>
      </c>
    </row>
    <row r="338" spans="1:12">
      <c r="A338" s="49"/>
      <c r="B338" s="49"/>
      <c r="F338" s="49" t="str">
        <f t="shared" si="23"/>
        <v/>
      </c>
      <c r="J338" s="49" t="str">
        <f t="shared" si="20"/>
        <v/>
      </c>
      <c r="K338" s="49" t="str">
        <f t="shared" si="21"/>
        <v/>
      </c>
      <c r="L338" s="49" t="str">
        <f t="shared" si="22"/>
        <v/>
      </c>
    </row>
    <row r="339" spans="1:12">
      <c r="A339" s="49"/>
      <c r="B339" s="49"/>
      <c r="F339" s="49" t="str">
        <f t="shared" si="23"/>
        <v/>
      </c>
      <c r="J339" s="49" t="str">
        <f t="shared" si="20"/>
        <v/>
      </c>
      <c r="K339" s="49" t="str">
        <f t="shared" si="21"/>
        <v/>
      </c>
      <c r="L339" s="49" t="str">
        <f t="shared" si="22"/>
        <v/>
      </c>
    </row>
    <row r="340" spans="1:12">
      <c r="A340" s="49"/>
      <c r="B340" s="49"/>
      <c r="F340" s="49" t="str">
        <f t="shared" si="23"/>
        <v/>
      </c>
      <c r="J340" s="49" t="str">
        <f t="shared" si="20"/>
        <v/>
      </c>
      <c r="K340" s="49" t="str">
        <f t="shared" si="21"/>
        <v/>
      </c>
      <c r="L340" s="49" t="str">
        <f t="shared" si="22"/>
        <v/>
      </c>
    </row>
    <row r="341" spans="1:12">
      <c r="A341" s="49"/>
      <c r="B341" s="49"/>
      <c r="F341" s="49" t="str">
        <f t="shared" si="23"/>
        <v/>
      </c>
      <c r="J341" s="49" t="str">
        <f t="shared" si="20"/>
        <v/>
      </c>
      <c r="K341" s="49" t="str">
        <f t="shared" si="21"/>
        <v/>
      </c>
      <c r="L341" s="49" t="str">
        <f t="shared" si="22"/>
        <v/>
      </c>
    </row>
    <row r="342" spans="1:12">
      <c r="A342" s="49"/>
      <c r="B342" s="49"/>
      <c r="F342" s="49" t="str">
        <f t="shared" si="23"/>
        <v/>
      </c>
      <c r="J342" s="49" t="str">
        <f t="shared" si="20"/>
        <v/>
      </c>
      <c r="K342" s="49" t="str">
        <f t="shared" si="21"/>
        <v/>
      </c>
      <c r="L342" s="49" t="str">
        <f t="shared" si="22"/>
        <v/>
      </c>
    </row>
    <row r="343" spans="1:12">
      <c r="A343" s="49"/>
      <c r="B343" s="49"/>
      <c r="F343" s="49" t="str">
        <f t="shared" si="23"/>
        <v/>
      </c>
      <c r="J343" s="49" t="str">
        <f t="shared" si="20"/>
        <v/>
      </c>
      <c r="K343" s="49" t="str">
        <f t="shared" si="21"/>
        <v/>
      </c>
      <c r="L343" s="49" t="str">
        <f t="shared" si="22"/>
        <v/>
      </c>
    </row>
    <row r="344" spans="1:12">
      <c r="A344" s="49"/>
      <c r="B344" s="49"/>
      <c r="F344" s="49" t="str">
        <f t="shared" si="23"/>
        <v/>
      </c>
      <c r="J344" s="49" t="str">
        <f t="shared" si="20"/>
        <v/>
      </c>
      <c r="K344" s="49" t="str">
        <f t="shared" si="21"/>
        <v/>
      </c>
      <c r="L344" s="49" t="str">
        <f t="shared" si="22"/>
        <v/>
      </c>
    </row>
    <row r="345" spans="1:12">
      <c r="A345" s="49"/>
      <c r="B345" s="49"/>
      <c r="F345" s="49" t="str">
        <f t="shared" si="23"/>
        <v/>
      </c>
      <c r="J345" s="49" t="str">
        <f t="shared" si="20"/>
        <v/>
      </c>
      <c r="K345" s="49" t="str">
        <f t="shared" si="21"/>
        <v/>
      </c>
      <c r="L345" s="49" t="str">
        <f t="shared" si="22"/>
        <v/>
      </c>
    </row>
    <row r="346" spans="1:12">
      <c r="A346" s="49"/>
      <c r="B346" s="49"/>
      <c r="F346" s="49" t="str">
        <f t="shared" si="23"/>
        <v/>
      </c>
      <c r="J346" s="49" t="str">
        <f t="shared" si="20"/>
        <v/>
      </c>
      <c r="K346" s="49" t="str">
        <f t="shared" si="21"/>
        <v/>
      </c>
      <c r="L346" s="49" t="str">
        <f t="shared" si="22"/>
        <v/>
      </c>
    </row>
    <row r="347" spans="1:12">
      <c r="A347" s="49"/>
      <c r="B347" s="49"/>
      <c r="F347" s="49" t="str">
        <f t="shared" si="23"/>
        <v/>
      </c>
      <c r="J347" s="49" t="str">
        <f t="shared" si="20"/>
        <v/>
      </c>
      <c r="K347" s="49" t="str">
        <f t="shared" si="21"/>
        <v/>
      </c>
      <c r="L347" s="49" t="str">
        <f t="shared" si="22"/>
        <v/>
      </c>
    </row>
    <row r="348" spans="1:12">
      <c r="A348" s="49"/>
      <c r="B348" s="49"/>
      <c r="F348" s="49" t="str">
        <f t="shared" si="23"/>
        <v/>
      </c>
      <c r="J348" s="49" t="str">
        <f t="shared" si="20"/>
        <v/>
      </c>
      <c r="K348" s="49" t="str">
        <f t="shared" si="21"/>
        <v/>
      </c>
      <c r="L348" s="49" t="str">
        <f t="shared" si="22"/>
        <v/>
      </c>
    </row>
    <row r="349" spans="1:12">
      <c r="A349" s="49"/>
      <c r="B349" s="49"/>
      <c r="F349" s="49" t="str">
        <f t="shared" si="23"/>
        <v/>
      </c>
      <c r="J349" s="49" t="str">
        <f t="shared" si="20"/>
        <v/>
      </c>
      <c r="K349" s="49" t="str">
        <f t="shared" si="21"/>
        <v/>
      </c>
      <c r="L349" s="49" t="str">
        <f t="shared" si="22"/>
        <v/>
      </c>
    </row>
    <row r="350" spans="1:12">
      <c r="A350" s="49"/>
      <c r="B350" s="49"/>
      <c r="F350" s="49" t="str">
        <f t="shared" si="23"/>
        <v/>
      </c>
      <c r="J350" s="49" t="str">
        <f t="shared" si="20"/>
        <v/>
      </c>
      <c r="K350" s="49" t="str">
        <f t="shared" si="21"/>
        <v/>
      </c>
      <c r="L350" s="49" t="str">
        <f t="shared" si="22"/>
        <v/>
      </c>
    </row>
    <row r="351" spans="1:12">
      <c r="A351" s="49"/>
      <c r="B351" s="49"/>
      <c r="F351" s="49" t="str">
        <f t="shared" si="23"/>
        <v/>
      </c>
      <c r="J351" s="49" t="str">
        <f t="shared" si="20"/>
        <v/>
      </c>
      <c r="K351" s="49" t="str">
        <f t="shared" si="21"/>
        <v/>
      </c>
      <c r="L351" s="49" t="str">
        <f t="shared" si="22"/>
        <v/>
      </c>
    </row>
    <row r="352" spans="1:12">
      <c r="A352" s="49"/>
      <c r="B352" s="49"/>
      <c r="F352" s="49" t="str">
        <f t="shared" si="23"/>
        <v/>
      </c>
      <c r="J352" s="49" t="str">
        <f t="shared" si="20"/>
        <v/>
      </c>
      <c r="K352" s="49" t="str">
        <f t="shared" si="21"/>
        <v/>
      </c>
      <c r="L352" s="49" t="str">
        <f t="shared" si="22"/>
        <v/>
      </c>
    </row>
    <row r="353" spans="1:12">
      <c r="A353" s="49"/>
      <c r="B353" s="49"/>
      <c r="F353" s="49" t="str">
        <f t="shared" si="23"/>
        <v/>
      </c>
      <c r="J353" s="49" t="str">
        <f t="shared" si="20"/>
        <v/>
      </c>
      <c r="K353" s="49" t="str">
        <f t="shared" si="21"/>
        <v/>
      </c>
      <c r="L353" s="49" t="str">
        <f t="shared" si="22"/>
        <v/>
      </c>
    </row>
    <row r="354" spans="1:12">
      <c r="A354" s="49"/>
      <c r="B354" s="49"/>
      <c r="F354" s="49" t="str">
        <f t="shared" si="23"/>
        <v/>
      </c>
      <c r="J354" s="49" t="str">
        <f t="shared" si="20"/>
        <v/>
      </c>
      <c r="K354" s="49" t="str">
        <f t="shared" si="21"/>
        <v/>
      </c>
      <c r="L354" s="49" t="str">
        <f t="shared" si="22"/>
        <v/>
      </c>
    </row>
    <row r="355" spans="1:12">
      <c r="A355" s="49"/>
      <c r="B355" s="49"/>
      <c r="F355" s="49" t="str">
        <f t="shared" si="23"/>
        <v/>
      </c>
      <c r="J355" s="49" t="str">
        <f t="shared" si="20"/>
        <v/>
      </c>
      <c r="K355" s="49" t="str">
        <f t="shared" si="21"/>
        <v/>
      </c>
      <c r="L355" s="49" t="str">
        <f t="shared" si="22"/>
        <v/>
      </c>
    </row>
    <row r="356" spans="1:12">
      <c r="A356" s="49"/>
      <c r="B356" s="49"/>
      <c r="F356" s="49" t="str">
        <f t="shared" si="23"/>
        <v/>
      </c>
      <c r="J356" s="49" t="str">
        <f t="shared" si="20"/>
        <v/>
      </c>
      <c r="K356" s="49" t="str">
        <f t="shared" si="21"/>
        <v/>
      </c>
      <c r="L356" s="49" t="str">
        <f t="shared" si="22"/>
        <v/>
      </c>
    </row>
    <row r="357" spans="1:12">
      <c r="A357" s="49"/>
      <c r="B357" s="49"/>
      <c r="F357" s="49" t="str">
        <f t="shared" si="23"/>
        <v/>
      </c>
      <c r="J357" s="49" t="str">
        <f t="shared" si="20"/>
        <v/>
      </c>
      <c r="K357" s="49" t="str">
        <f t="shared" si="21"/>
        <v/>
      </c>
      <c r="L357" s="49" t="str">
        <f t="shared" si="22"/>
        <v/>
      </c>
    </row>
    <row r="358" spans="1:12">
      <c r="A358" s="49"/>
      <c r="B358" s="49"/>
      <c r="F358" s="49" t="str">
        <f t="shared" si="23"/>
        <v/>
      </c>
      <c r="J358" s="49" t="str">
        <f t="shared" si="20"/>
        <v/>
      </c>
      <c r="K358" s="49" t="str">
        <f t="shared" si="21"/>
        <v/>
      </c>
      <c r="L358" s="49" t="str">
        <f t="shared" si="22"/>
        <v/>
      </c>
    </row>
    <row r="359" spans="1:12">
      <c r="A359" s="49"/>
      <c r="B359" s="49"/>
      <c r="F359" s="49" t="str">
        <f t="shared" si="23"/>
        <v/>
      </c>
      <c r="J359" s="49" t="str">
        <f t="shared" si="20"/>
        <v/>
      </c>
      <c r="K359" s="49" t="str">
        <f t="shared" si="21"/>
        <v/>
      </c>
      <c r="L359" s="49" t="str">
        <f t="shared" si="22"/>
        <v/>
      </c>
    </row>
    <row r="360" spans="1:12">
      <c r="A360" s="49"/>
      <c r="B360" s="49"/>
      <c r="F360" s="49" t="str">
        <f t="shared" si="23"/>
        <v/>
      </c>
      <c r="J360" s="49" t="str">
        <f t="shared" si="20"/>
        <v/>
      </c>
      <c r="K360" s="49" t="str">
        <f t="shared" si="21"/>
        <v/>
      </c>
      <c r="L360" s="49" t="str">
        <f t="shared" si="22"/>
        <v/>
      </c>
    </row>
    <row r="361" spans="1:12">
      <c r="A361" s="49"/>
      <c r="B361" s="49"/>
      <c r="F361" s="49" t="str">
        <f t="shared" si="23"/>
        <v/>
      </c>
      <c r="J361" s="49" t="str">
        <f t="shared" si="20"/>
        <v/>
      </c>
      <c r="K361" s="49" t="str">
        <f t="shared" si="21"/>
        <v/>
      </c>
      <c r="L361" s="49" t="str">
        <f t="shared" si="22"/>
        <v/>
      </c>
    </row>
    <row r="362" spans="1:12">
      <c r="A362" s="49"/>
      <c r="B362" s="49"/>
      <c r="F362" s="49" t="str">
        <f t="shared" si="23"/>
        <v/>
      </c>
      <c r="J362" s="49" t="str">
        <f t="shared" si="20"/>
        <v/>
      </c>
      <c r="K362" s="49" t="str">
        <f t="shared" si="21"/>
        <v/>
      </c>
      <c r="L362" s="49" t="str">
        <f t="shared" si="22"/>
        <v/>
      </c>
    </row>
    <row r="363" spans="1:12">
      <c r="A363" s="49"/>
      <c r="B363" s="49"/>
      <c r="F363" s="49" t="str">
        <f t="shared" si="23"/>
        <v/>
      </c>
      <c r="J363" s="49" t="str">
        <f t="shared" si="20"/>
        <v/>
      </c>
      <c r="K363" s="49" t="str">
        <f t="shared" si="21"/>
        <v/>
      </c>
      <c r="L363" s="49" t="str">
        <f t="shared" si="22"/>
        <v/>
      </c>
    </row>
    <row r="364" spans="1:12">
      <c r="A364" s="49"/>
      <c r="B364" s="49"/>
      <c r="F364" s="49" t="str">
        <f t="shared" si="23"/>
        <v/>
      </c>
      <c r="J364" s="49" t="str">
        <f t="shared" si="20"/>
        <v/>
      </c>
      <c r="K364" s="49" t="str">
        <f t="shared" si="21"/>
        <v/>
      </c>
      <c r="L364" s="49" t="str">
        <f t="shared" si="22"/>
        <v/>
      </c>
    </row>
    <row r="365" spans="1:12">
      <c r="A365" s="49"/>
      <c r="B365" s="49"/>
      <c r="F365" s="49" t="str">
        <f t="shared" si="23"/>
        <v/>
      </c>
      <c r="J365" s="49" t="str">
        <f t="shared" si="20"/>
        <v/>
      </c>
      <c r="K365" s="49" t="str">
        <f t="shared" si="21"/>
        <v/>
      </c>
      <c r="L365" s="49" t="str">
        <f t="shared" si="22"/>
        <v/>
      </c>
    </row>
    <row r="366" spans="1:12">
      <c r="A366" s="49"/>
      <c r="B366" s="49"/>
      <c r="F366" s="49" t="str">
        <f t="shared" si="23"/>
        <v/>
      </c>
      <c r="J366" s="49" t="str">
        <f t="shared" si="20"/>
        <v/>
      </c>
      <c r="K366" s="49" t="str">
        <f t="shared" si="21"/>
        <v/>
      </c>
      <c r="L366" s="49" t="str">
        <f t="shared" si="22"/>
        <v/>
      </c>
    </row>
    <row r="367" spans="1:12">
      <c r="A367" s="49"/>
      <c r="B367" s="49"/>
      <c r="F367" s="49" t="str">
        <f t="shared" si="23"/>
        <v/>
      </c>
      <c r="J367" s="49" t="str">
        <f t="shared" si="20"/>
        <v/>
      </c>
      <c r="K367" s="49" t="str">
        <f t="shared" si="21"/>
        <v/>
      </c>
      <c r="L367" s="49" t="str">
        <f t="shared" si="22"/>
        <v/>
      </c>
    </row>
    <row r="368" spans="1:12">
      <c r="A368" s="49"/>
      <c r="B368" s="49"/>
      <c r="F368" s="49" t="str">
        <f t="shared" si="23"/>
        <v/>
      </c>
      <c r="J368" s="49" t="str">
        <f t="shared" si="20"/>
        <v/>
      </c>
      <c r="K368" s="49" t="str">
        <f t="shared" si="21"/>
        <v/>
      </c>
      <c r="L368" s="49" t="str">
        <f t="shared" si="22"/>
        <v/>
      </c>
    </row>
    <row r="369" spans="1:12">
      <c r="A369" s="49"/>
      <c r="B369" s="49"/>
      <c r="F369" s="49" t="str">
        <f t="shared" si="23"/>
        <v/>
      </c>
      <c r="J369" s="49" t="str">
        <f t="shared" si="20"/>
        <v/>
      </c>
      <c r="K369" s="49" t="str">
        <f t="shared" si="21"/>
        <v/>
      </c>
      <c r="L369" s="49" t="str">
        <f t="shared" si="22"/>
        <v/>
      </c>
    </row>
    <row r="370" spans="1:12">
      <c r="A370" s="49"/>
      <c r="B370" s="49"/>
      <c r="F370" s="49" t="str">
        <f t="shared" si="23"/>
        <v/>
      </c>
      <c r="J370" s="49" t="str">
        <f t="shared" si="20"/>
        <v/>
      </c>
      <c r="K370" s="49" t="str">
        <f t="shared" si="21"/>
        <v/>
      </c>
      <c r="L370" s="49" t="str">
        <f t="shared" si="22"/>
        <v/>
      </c>
    </row>
    <row r="371" spans="1:12">
      <c r="A371" s="49"/>
      <c r="B371" s="49"/>
      <c r="F371" s="49" t="str">
        <f t="shared" si="23"/>
        <v/>
      </c>
      <c r="J371" s="49" t="str">
        <f t="shared" si="20"/>
        <v/>
      </c>
      <c r="K371" s="49" t="str">
        <f t="shared" si="21"/>
        <v/>
      </c>
      <c r="L371" s="49" t="str">
        <f t="shared" si="22"/>
        <v/>
      </c>
    </row>
    <row r="372" spans="1:12">
      <c r="A372" s="49"/>
      <c r="B372" s="49"/>
      <c r="F372" s="49" t="str">
        <f t="shared" si="23"/>
        <v/>
      </c>
      <c r="J372" s="49" t="str">
        <f t="shared" si="20"/>
        <v/>
      </c>
      <c r="K372" s="49" t="str">
        <f t="shared" si="21"/>
        <v/>
      </c>
      <c r="L372" s="49" t="str">
        <f t="shared" si="22"/>
        <v/>
      </c>
    </row>
    <row r="373" spans="1:12">
      <c r="A373" s="49"/>
      <c r="B373" s="49"/>
      <c r="F373" s="49" t="str">
        <f t="shared" si="23"/>
        <v/>
      </c>
      <c r="J373" s="49" t="str">
        <f t="shared" si="20"/>
        <v/>
      </c>
      <c r="K373" s="49" t="str">
        <f t="shared" si="21"/>
        <v/>
      </c>
      <c r="L373" s="49" t="str">
        <f t="shared" si="22"/>
        <v/>
      </c>
    </row>
    <row r="374" spans="1:12">
      <c r="A374" s="49"/>
      <c r="B374" s="49"/>
      <c r="F374" s="49" t="str">
        <f t="shared" si="23"/>
        <v/>
      </c>
      <c r="J374" s="49" t="str">
        <f t="shared" si="20"/>
        <v/>
      </c>
      <c r="K374" s="49" t="str">
        <f t="shared" si="21"/>
        <v/>
      </c>
      <c r="L374" s="49" t="str">
        <f t="shared" si="22"/>
        <v/>
      </c>
    </row>
    <row r="375" spans="1:12">
      <c r="A375" s="49"/>
      <c r="B375" s="49"/>
      <c r="F375" s="49" t="str">
        <f t="shared" si="23"/>
        <v/>
      </c>
      <c r="J375" s="49" t="str">
        <f t="shared" si="20"/>
        <v/>
      </c>
      <c r="K375" s="49" t="str">
        <f t="shared" si="21"/>
        <v/>
      </c>
      <c r="L375" s="49" t="str">
        <f t="shared" si="22"/>
        <v/>
      </c>
    </row>
    <row r="376" spans="1:12">
      <c r="A376" s="49"/>
      <c r="B376" s="49"/>
      <c r="F376" s="49" t="str">
        <f t="shared" si="23"/>
        <v/>
      </c>
      <c r="J376" s="49" t="str">
        <f t="shared" si="20"/>
        <v/>
      </c>
      <c r="K376" s="49" t="str">
        <f t="shared" si="21"/>
        <v/>
      </c>
      <c r="L376" s="49" t="str">
        <f t="shared" si="22"/>
        <v/>
      </c>
    </row>
    <row r="377" spans="1:12">
      <c r="A377" s="49"/>
      <c r="B377" s="49"/>
      <c r="F377" s="49" t="str">
        <f t="shared" si="23"/>
        <v/>
      </c>
      <c r="J377" s="49" t="str">
        <f t="shared" si="20"/>
        <v/>
      </c>
      <c r="K377" s="49" t="str">
        <f t="shared" si="21"/>
        <v/>
      </c>
      <c r="L377" s="49" t="str">
        <f t="shared" si="22"/>
        <v/>
      </c>
    </row>
    <row r="378" spans="1:12">
      <c r="A378" s="49"/>
      <c r="B378" s="49"/>
      <c r="F378" s="49" t="str">
        <f t="shared" si="23"/>
        <v/>
      </c>
      <c r="J378" s="49" t="str">
        <f t="shared" si="20"/>
        <v/>
      </c>
      <c r="K378" s="49" t="str">
        <f t="shared" si="21"/>
        <v/>
      </c>
      <c r="L378" s="49" t="str">
        <f t="shared" si="22"/>
        <v/>
      </c>
    </row>
    <row r="379" spans="1:12">
      <c r="A379" s="49"/>
      <c r="B379" s="49"/>
      <c r="F379" s="49" t="str">
        <f t="shared" si="23"/>
        <v/>
      </c>
      <c r="J379" s="49" t="str">
        <f t="shared" si="20"/>
        <v/>
      </c>
      <c r="K379" s="49" t="str">
        <f t="shared" si="21"/>
        <v/>
      </c>
      <c r="L379" s="49" t="str">
        <f t="shared" si="22"/>
        <v/>
      </c>
    </row>
    <row r="380" spans="1:12">
      <c r="A380" s="49"/>
      <c r="B380" s="49"/>
      <c r="F380" s="49" t="str">
        <f t="shared" si="23"/>
        <v/>
      </c>
      <c r="J380" s="49" t="str">
        <f t="shared" si="20"/>
        <v/>
      </c>
      <c r="K380" s="49" t="str">
        <f t="shared" si="21"/>
        <v/>
      </c>
      <c r="L380" s="49" t="str">
        <f t="shared" si="22"/>
        <v/>
      </c>
    </row>
    <row r="381" spans="1:12">
      <c r="A381" s="49"/>
      <c r="B381" s="49"/>
      <c r="F381" s="49" t="str">
        <f t="shared" si="23"/>
        <v/>
      </c>
      <c r="J381" s="49" t="str">
        <f t="shared" si="20"/>
        <v/>
      </c>
      <c r="K381" s="49" t="str">
        <f t="shared" si="21"/>
        <v/>
      </c>
      <c r="L381" s="49" t="str">
        <f t="shared" si="22"/>
        <v/>
      </c>
    </row>
    <row r="382" spans="1:12">
      <c r="A382" s="49"/>
      <c r="B382" s="49"/>
      <c r="F382" s="49" t="str">
        <f t="shared" si="23"/>
        <v/>
      </c>
      <c r="J382" s="49" t="str">
        <f t="shared" si="20"/>
        <v/>
      </c>
      <c r="K382" s="49" t="str">
        <f t="shared" si="21"/>
        <v/>
      </c>
      <c r="L382" s="49" t="str">
        <f t="shared" si="22"/>
        <v/>
      </c>
    </row>
    <row r="383" spans="1:12">
      <c r="A383" s="49"/>
      <c r="B383" s="49"/>
      <c r="F383" s="49" t="str">
        <f t="shared" si="23"/>
        <v/>
      </c>
      <c r="J383" s="49" t="str">
        <f t="shared" si="20"/>
        <v/>
      </c>
      <c r="K383" s="49" t="str">
        <f t="shared" si="21"/>
        <v/>
      </c>
      <c r="L383" s="49" t="str">
        <f t="shared" si="22"/>
        <v/>
      </c>
    </row>
    <row r="384" spans="1:12">
      <c r="A384" s="49"/>
      <c r="B384" s="49"/>
      <c r="F384" s="49" t="str">
        <f t="shared" si="23"/>
        <v/>
      </c>
      <c r="J384" s="49" t="str">
        <f t="shared" si="20"/>
        <v/>
      </c>
      <c r="K384" s="49" t="str">
        <f t="shared" si="21"/>
        <v/>
      </c>
      <c r="L384" s="49" t="str">
        <f t="shared" si="22"/>
        <v/>
      </c>
    </row>
    <row r="385" spans="1:12">
      <c r="A385" s="49"/>
      <c r="B385" s="49"/>
      <c r="F385" s="49" t="str">
        <f t="shared" si="23"/>
        <v/>
      </c>
      <c r="J385" s="49" t="str">
        <f t="shared" si="20"/>
        <v/>
      </c>
      <c r="K385" s="49" t="str">
        <f t="shared" si="21"/>
        <v/>
      </c>
      <c r="L385" s="49" t="str">
        <f t="shared" si="22"/>
        <v/>
      </c>
    </row>
    <row r="386" spans="1:12">
      <c r="A386" s="49"/>
      <c r="B386" s="49"/>
      <c r="F386" s="49" t="str">
        <f t="shared" si="23"/>
        <v/>
      </c>
      <c r="J386" s="49" t="str">
        <f t="shared" si="20"/>
        <v/>
      </c>
      <c r="K386" s="49" t="str">
        <f t="shared" si="21"/>
        <v/>
      </c>
      <c r="L386" s="49" t="str">
        <f t="shared" si="22"/>
        <v/>
      </c>
    </row>
    <row r="387" spans="1:12">
      <c r="A387" s="49"/>
      <c r="B387" s="49"/>
      <c r="F387" s="49" t="str">
        <f t="shared" si="23"/>
        <v/>
      </c>
      <c r="J387" s="49" t="str">
        <f t="shared" ref="J387:J450" si="24">IF(A387&lt;&gt;"",A387*10,"")</f>
        <v/>
      </c>
      <c r="K387" s="49" t="str">
        <f t="shared" ref="K387:K450" si="25">IF(B387&lt;&gt;"",B387*100,"")</f>
        <v/>
      </c>
      <c r="L387" s="49" t="str">
        <f t="shared" ref="L387:L450" si="26">IF(F387&lt;&gt;"",IF(K387&lt;&gt;0,K387/J387,0),"")</f>
        <v/>
      </c>
    </row>
    <row r="388" spans="1:12">
      <c r="A388" s="49"/>
      <c r="B388" s="49"/>
      <c r="F388" s="49" t="str">
        <f t="shared" ref="F388:F451" si="27">IF(A388&lt;&gt;"",F387+1,"")</f>
        <v/>
      </c>
      <c r="J388" s="49" t="str">
        <f t="shared" si="24"/>
        <v/>
      </c>
      <c r="K388" s="49" t="str">
        <f t="shared" si="25"/>
        <v/>
      </c>
      <c r="L388" s="49" t="str">
        <f t="shared" si="26"/>
        <v/>
      </c>
    </row>
    <row r="389" spans="1:12">
      <c r="A389" s="49"/>
      <c r="B389" s="49"/>
      <c r="F389" s="49" t="str">
        <f t="shared" si="27"/>
        <v/>
      </c>
      <c r="J389" s="49" t="str">
        <f t="shared" si="24"/>
        <v/>
      </c>
      <c r="K389" s="49" t="str">
        <f t="shared" si="25"/>
        <v/>
      </c>
      <c r="L389" s="49" t="str">
        <f t="shared" si="26"/>
        <v/>
      </c>
    </row>
    <row r="390" spans="1:12">
      <c r="A390" s="49"/>
      <c r="B390" s="49"/>
      <c r="F390" s="49" t="str">
        <f t="shared" si="27"/>
        <v/>
      </c>
      <c r="J390" s="49" t="str">
        <f t="shared" si="24"/>
        <v/>
      </c>
      <c r="K390" s="49" t="str">
        <f t="shared" si="25"/>
        <v/>
      </c>
      <c r="L390" s="49" t="str">
        <f t="shared" si="26"/>
        <v/>
      </c>
    </row>
    <row r="391" spans="1:12">
      <c r="A391" s="49"/>
      <c r="B391" s="49"/>
      <c r="F391" s="49" t="str">
        <f t="shared" si="27"/>
        <v/>
      </c>
      <c r="J391" s="49" t="str">
        <f t="shared" si="24"/>
        <v/>
      </c>
      <c r="K391" s="49" t="str">
        <f t="shared" si="25"/>
        <v/>
      </c>
      <c r="L391" s="49" t="str">
        <f t="shared" si="26"/>
        <v/>
      </c>
    </row>
    <row r="392" spans="1:12">
      <c r="A392" s="49"/>
      <c r="B392" s="49"/>
      <c r="F392" s="49" t="str">
        <f t="shared" si="27"/>
        <v/>
      </c>
      <c r="J392" s="49" t="str">
        <f t="shared" si="24"/>
        <v/>
      </c>
      <c r="K392" s="49" t="str">
        <f t="shared" si="25"/>
        <v/>
      </c>
      <c r="L392" s="49" t="str">
        <f t="shared" si="26"/>
        <v/>
      </c>
    </row>
    <row r="393" spans="1:12">
      <c r="A393" s="49"/>
      <c r="B393" s="49"/>
      <c r="F393" s="49" t="str">
        <f t="shared" si="27"/>
        <v/>
      </c>
      <c r="J393" s="49" t="str">
        <f t="shared" si="24"/>
        <v/>
      </c>
      <c r="K393" s="49" t="str">
        <f t="shared" si="25"/>
        <v/>
      </c>
      <c r="L393" s="49" t="str">
        <f t="shared" si="26"/>
        <v/>
      </c>
    </row>
    <row r="394" spans="1:12">
      <c r="A394" s="49"/>
      <c r="B394" s="49"/>
      <c r="F394" s="49" t="str">
        <f t="shared" si="27"/>
        <v/>
      </c>
      <c r="J394" s="49" t="str">
        <f t="shared" si="24"/>
        <v/>
      </c>
      <c r="K394" s="49" t="str">
        <f t="shared" si="25"/>
        <v/>
      </c>
      <c r="L394" s="49" t="str">
        <f t="shared" si="26"/>
        <v/>
      </c>
    </row>
    <row r="395" spans="1:12">
      <c r="A395" s="49"/>
      <c r="B395" s="49"/>
      <c r="F395" s="49" t="str">
        <f t="shared" si="27"/>
        <v/>
      </c>
      <c r="J395" s="49" t="str">
        <f t="shared" si="24"/>
        <v/>
      </c>
      <c r="K395" s="49" t="str">
        <f t="shared" si="25"/>
        <v/>
      </c>
      <c r="L395" s="49" t="str">
        <f t="shared" si="26"/>
        <v/>
      </c>
    </row>
    <row r="396" spans="1:12">
      <c r="A396" s="49"/>
      <c r="B396" s="49"/>
      <c r="F396" s="49" t="str">
        <f t="shared" si="27"/>
        <v/>
      </c>
      <c r="J396" s="49" t="str">
        <f t="shared" si="24"/>
        <v/>
      </c>
      <c r="K396" s="49" t="str">
        <f t="shared" si="25"/>
        <v/>
      </c>
      <c r="L396" s="49" t="str">
        <f t="shared" si="26"/>
        <v/>
      </c>
    </row>
    <row r="397" spans="1:12">
      <c r="A397" s="49"/>
      <c r="B397" s="49"/>
      <c r="F397" s="49" t="str">
        <f t="shared" si="27"/>
        <v/>
      </c>
      <c r="J397" s="49" t="str">
        <f t="shared" si="24"/>
        <v/>
      </c>
      <c r="K397" s="49" t="str">
        <f t="shared" si="25"/>
        <v/>
      </c>
      <c r="L397" s="49" t="str">
        <f t="shared" si="26"/>
        <v/>
      </c>
    </row>
    <row r="398" spans="1:12">
      <c r="A398" s="49"/>
      <c r="B398" s="49"/>
      <c r="F398" s="49" t="str">
        <f t="shared" si="27"/>
        <v/>
      </c>
      <c r="J398" s="49" t="str">
        <f t="shared" si="24"/>
        <v/>
      </c>
      <c r="K398" s="49" t="str">
        <f t="shared" si="25"/>
        <v/>
      </c>
      <c r="L398" s="49" t="str">
        <f t="shared" si="26"/>
        <v/>
      </c>
    </row>
    <row r="399" spans="1:12">
      <c r="A399" s="49"/>
      <c r="B399" s="49"/>
      <c r="F399" s="49" t="str">
        <f t="shared" si="27"/>
        <v/>
      </c>
      <c r="J399" s="49" t="str">
        <f t="shared" si="24"/>
        <v/>
      </c>
      <c r="K399" s="49" t="str">
        <f t="shared" si="25"/>
        <v/>
      </c>
      <c r="L399" s="49" t="str">
        <f t="shared" si="26"/>
        <v/>
      </c>
    </row>
    <row r="400" spans="1:12">
      <c r="A400" s="49"/>
      <c r="B400" s="49"/>
      <c r="F400" s="49" t="str">
        <f t="shared" si="27"/>
        <v/>
      </c>
      <c r="J400" s="49" t="str">
        <f t="shared" si="24"/>
        <v/>
      </c>
      <c r="K400" s="49" t="str">
        <f t="shared" si="25"/>
        <v/>
      </c>
      <c r="L400" s="49" t="str">
        <f t="shared" si="26"/>
        <v/>
      </c>
    </row>
    <row r="401" spans="1:12">
      <c r="A401" s="49"/>
      <c r="B401" s="49"/>
      <c r="F401" s="49" t="str">
        <f t="shared" si="27"/>
        <v/>
      </c>
      <c r="J401" s="49" t="str">
        <f t="shared" si="24"/>
        <v/>
      </c>
      <c r="K401" s="49" t="str">
        <f t="shared" si="25"/>
        <v/>
      </c>
      <c r="L401" s="49" t="str">
        <f t="shared" si="26"/>
        <v/>
      </c>
    </row>
    <row r="402" spans="1:12">
      <c r="A402" s="49"/>
      <c r="B402" s="49"/>
      <c r="F402" s="49" t="str">
        <f t="shared" si="27"/>
        <v/>
      </c>
      <c r="J402" s="49" t="str">
        <f t="shared" si="24"/>
        <v/>
      </c>
      <c r="K402" s="49" t="str">
        <f t="shared" si="25"/>
        <v/>
      </c>
      <c r="L402" s="49" t="str">
        <f t="shared" si="26"/>
        <v/>
      </c>
    </row>
    <row r="403" spans="1:12">
      <c r="A403" s="49"/>
      <c r="B403" s="49"/>
      <c r="F403" s="49" t="str">
        <f t="shared" si="27"/>
        <v/>
      </c>
      <c r="J403" s="49" t="str">
        <f t="shared" si="24"/>
        <v/>
      </c>
      <c r="K403" s="49" t="str">
        <f t="shared" si="25"/>
        <v/>
      </c>
      <c r="L403" s="49" t="str">
        <f t="shared" si="26"/>
        <v/>
      </c>
    </row>
    <row r="404" spans="1:12">
      <c r="A404" s="49"/>
      <c r="B404" s="49"/>
      <c r="F404" s="49" t="str">
        <f t="shared" si="27"/>
        <v/>
      </c>
      <c r="J404" s="49" t="str">
        <f t="shared" si="24"/>
        <v/>
      </c>
      <c r="K404" s="49" t="str">
        <f t="shared" si="25"/>
        <v/>
      </c>
      <c r="L404" s="49" t="str">
        <f t="shared" si="26"/>
        <v/>
      </c>
    </row>
    <row r="405" spans="1:12">
      <c r="A405" s="49"/>
      <c r="B405" s="49"/>
      <c r="F405" s="49" t="str">
        <f t="shared" si="27"/>
        <v/>
      </c>
      <c r="J405" s="49" t="str">
        <f t="shared" si="24"/>
        <v/>
      </c>
      <c r="K405" s="49" t="str">
        <f t="shared" si="25"/>
        <v/>
      </c>
      <c r="L405" s="49" t="str">
        <f t="shared" si="26"/>
        <v/>
      </c>
    </row>
    <row r="406" spans="1:12">
      <c r="A406" s="49"/>
      <c r="B406" s="49"/>
      <c r="F406" s="49" t="str">
        <f t="shared" si="27"/>
        <v/>
      </c>
      <c r="J406" s="49" t="str">
        <f t="shared" si="24"/>
        <v/>
      </c>
      <c r="K406" s="49" t="str">
        <f t="shared" si="25"/>
        <v/>
      </c>
      <c r="L406" s="49" t="str">
        <f t="shared" si="26"/>
        <v/>
      </c>
    </row>
    <row r="407" spans="1:12">
      <c r="A407" s="49"/>
      <c r="B407" s="49"/>
      <c r="F407" s="49" t="str">
        <f t="shared" si="27"/>
        <v/>
      </c>
      <c r="J407" s="49" t="str">
        <f t="shared" si="24"/>
        <v/>
      </c>
      <c r="K407" s="49" t="str">
        <f t="shared" si="25"/>
        <v/>
      </c>
      <c r="L407" s="49" t="str">
        <f t="shared" si="26"/>
        <v/>
      </c>
    </row>
    <row r="408" spans="1:12">
      <c r="A408" s="49"/>
      <c r="B408" s="49"/>
      <c r="F408" s="49" t="str">
        <f t="shared" si="27"/>
        <v/>
      </c>
      <c r="J408" s="49" t="str">
        <f t="shared" si="24"/>
        <v/>
      </c>
      <c r="K408" s="49" t="str">
        <f t="shared" si="25"/>
        <v/>
      </c>
      <c r="L408" s="49" t="str">
        <f t="shared" si="26"/>
        <v/>
      </c>
    </row>
    <row r="409" spans="1:12">
      <c r="A409" s="49"/>
      <c r="B409" s="49"/>
      <c r="F409" s="49" t="str">
        <f t="shared" si="27"/>
        <v/>
      </c>
      <c r="J409" s="49" t="str">
        <f t="shared" si="24"/>
        <v/>
      </c>
      <c r="K409" s="49" t="str">
        <f t="shared" si="25"/>
        <v/>
      </c>
      <c r="L409" s="49" t="str">
        <f t="shared" si="26"/>
        <v/>
      </c>
    </row>
    <row r="410" spans="1:12">
      <c r="A410" s="49"/>
      <c r="B410" s="49"/>
      <c r="F410" s="49" t="str">
        <f t="shared" si="27"/>
        <v/>
      </c>
      <c r="J410" s="49" t="str">
        <f t="shared" si="24"/>
        <v/>
      </c>
      <c r="K410" s="49" t="str">
        <f t="shared" si="25"/>
        <v/>
      </c>
      <c r="L410" s="49" t="str">
        <f t="shared" si="26"/>
        <v/>
      </c>
    </row>
    <row r="411" spans="1:12">
      <c r="A411" s="49"/>
      <c r="B411" s="49"/>
      <c r="F411" s="49" t="str">
        <f t="shared" si="27"/>
        <v/>
      </c>
      <c r="J411" s="49" t="str">
        <f t="shared" si="24"/>
        <v/>
      </c>
      <c r="K411" s="49" t="str">
        <f t="shared" si="25"/>
        <v/>
      </c>
      <c r="L411" s="49" t="str">
        <f t="shared" si="26"/>
        <v/>
      </c>
    </row>
    <row r="412" spans="1:12">
      <c r="A412" s="49"/>
      <c r="B412" s="49"/>
      <c r="F412" s="49" t="str">
        <f t="shared" si="27"/>
        <v/>
      </c>
      <c r="J412" s="49" t="str">
        <f t="shared" si="24"/>
        <v/>
      </c>
      <c r="K412" s="49" t="str">
        <f t="shared" si="25"/>
        <v/>
      </c>
      <c r="L412" s="49" t="str">
        <f t="shared" si="26"/>
        <v/>
      </c>
    </row>
    <row r="413" spans="1:12">
      <c r="A413" s="49"/>
      <c r="B413" s="49"/>
      <c r="F413" s="49" t="str">
        <f t="shared" si="27"/>
        <v/>
      </c>
      <c r="J413" s="49" t="str">
        <f t="shared" si="24"/>
        <v/>
      </c>
      <c r="K413" s="49" t="str">
        <f t="shared" si="25"/>
        <v/>
      </c>
      <c r="L413" s="49" t="str">
        <f t="shared" si="26"/>
        <v/>
      </c>
    </row>
    <row r="414" spans="1:12">
      <c r="A414" s="49"/>
      <c r="B414" s="49"/>
      <c r="F414" s="49" t="str">
        <f t="shared" si="27"/>
        <v/>
      </c>
      <c r="J414" s="49" t="str">
        <f t="shared" si="24"/>
        <v/>
      </c>
      <c r="K414" s="49" t="str">
        <f t="shared" si="25"/>
        <v/>
      </c>
      <c r="L414" s="49" t="str">
        <f t="shared" si="26"/>
        <v/>
      </c>
    </row>
    <row r="415" spans="1:12">
      <c r="A415" s="49"/>
      <c r="B415" s="49"/>
      <c r="F415" s="49" t="str">
        <f t="shared" si="27"/>
        <v/>
      </c>
      <c r="J415" s="49" t="str">
        <f t="shared" si="24"/>
        <v/>
      </c>
      <c r="K415" s="49" t="str">
        <f t="shared" si="25"/>
        <v/>
      </c>
      <c r="L415" s="49" t="str">
        <f t="shared" si="26"/>
        <v/>
      </c>
    </row>
    <row r="416" spans="1:12">
      <c r="A416" s="49"/>
      <c r="B416" s="49"/>
      <c r="F416" s="49" t="str">
        <f t="shared" si="27"/>
        <v/>
      </c>
      <c r="J416" s="49" t="str">
        <f t="shared" si="24"/>
        <v/>
      </c>
      <c r="K416" s="49" t="str">
        <f t="shared" si="25"/>
        <v/>
      </c>
      <c r="L416" s="49" t="str">
        <f t="shared" si="26"/>
        <v/>
      </c>
    </row>
    <row r="417" spans="1:12">
      <c r="A417" s="49"/>
      <c r="B417" s="49"/>
      <c r="F417" s="49" t="str">
        <f t="shared" si="27"/>
        <v/>
      </c>
      <c r="J417" s="49" t="str">
        <f t="shared" si="24"/>
        <v/>
      </c>
      <c r="K417" s="49" t="str">
        <f t="shared" si="25"/>
        <v/>
      </c>
      <c r="L417" s="49" t="str">
        <f t="shared" si="26"/>
        <v/>
      </c>
    </row>
    <row r="418" spans="1:12">
      <c r="A418" s="49"/>
      <c r="B418" s="49"/>
      <c r="F418" s="49" t="str">
        <f t="shared" si="27"/>
        <v/>
      </c>
      <c r="J418" s="49" t="str">
        <f t="shared" si="24"/>
        <v/>
      </c>
      <c r="K418" s="49" t="str">
        <f t="shared" si="25"/>
        <v/>
      </c>
      <c r="L418" s="49" t="str">
        <f t="shared" si="26"/>
        <v/>
      </c>
    </row>
    <row r="419" spans="1:12">
      <c r="A419" s="49"/>
      <c r="B419" s="49"/>
      <c r="F419" s="49" t="str">
        <f t="shared" si="27"/>
        <v/>
      </c>
      <c r="J419" s="49" t="str">
        <f t="shared" si="24"/>
        <v/>
      </c>
      <c r="K419" s="49" t="str">
        <f t="shared" si="25"/>
        <v/>
      </c>
      <c r="L419" s="49" t="str">
        <f t="shared" si="26"/>
        <v/>
      </c>
    </row>
    <row r="420" spans="1:12">
      <c r="A420" s="49"/>
      <c r="B420" s="49"/>
      <c r="F420" s="49" t="str">
        <f t="shared" si="27"/>
        <v/>
      </c>
      <c r="J420" s="49" t="str">
        <f t="shared" si="24"/>
        <v/>
      </c>
      <c r="K420" s="49" t="str">
        <f t="shared" si="25"/>
        <v/>
      </c>
      <c r="L420" s="49" t="str">
        <f t="shared" si="26"/>
        <v/>
      </c>
    </row>
    <row r="421" spans="1:12">
      <c r="A421" s="49"/>
      <c r="B421" s="49"/>
      <c r="F421" s="49" t="str">
        <f t="shared" si="27"/>
        <v/>
      </c>
      <c r="J421" s="49" t="str">
        <f t="shared" si="24"/>
        <v/>
      </c>
      <c r="K421" s="49" t="str">
        <f t="shared" si="25"/>
        <v/>
      </c>
      <c r="L421" s="49" t="str">
        <f t="shared" si="26"/>
        <v/>
      </c>
    </row>
    <row r="422" spans="1:12">
      <c r="A422" s="49"/>
      <c r="B422" s="49"/>
      <c r="F422" s="49" t="str">
        <f t="shared" si="27"/>
        <v/>
      </c>
      <c r="J422" s="49" t="str">
        <f t="shared" si="24"/>
        <v/>
      </c>
      <c r="K422" s="49" t="str">
        <f t="shared" si="25"/>
        <v/>
      </c>
      <c r="L422" s="49" t="str">
        <f t="shared" si="26"/>
        <v/>
      </c>
    </row>
    <row r="423" spans="1:12">
      <c r="A423" s="49"/>
      <c r="B423" s="49"/>
      <c r="F423" s="49" t="str">
        <f t="shared" si="27"/>
        <v/>
      </c>
      <c r="J423" s="49" t="str">
        <f t="shared" si="24"/>
        <v/>
      </c>
      <c r="K423" s="49" t="str">
        <f t="shared" si="25"/>
        <v/>
      </c>
      <c r="L423" s="49" t="str">
        <f t="shared" si="26"/>
        <v/>
      </c>
    </row>
    <row r="424" spans="1:12">
      <c r="A424" s="49"/>
      <c r="B424" s="49"/>
      <c r="F424" s="49" t="str">
        <f t="shared" si="27"/>
        <v/>
      </c>
      <c r="J424" s="49" t="str">
        <f t="shared" si="24"/>
        <v/>
      </c>
      <c r="K424" s="49" t="str">
        <f t="shared" si="25"/>
        <v/>
      </c>
      <c r="L424" s="49" t="str">
        <f t="shared" si="26"/>
        <v/>
      </c>
    </row>
    <row r="425" spans="1:12">
      <c r="A425" s="49"/>
      <c r="B425" s="49"/>
      <c r="F425" s="49" t="str">
        <f t="shared" si="27"/>
        <v/>
      </c>
      <c r="J425" s="49" t="str">
        <f t="shared" si="24"/>
        <v/>
      </c>
      <c r="K425" s="49" t="str">
        <f t="shared" si="25"/>
        <v/>
      </c>
      <c r="L425" s="49" t="str">
        <f t="shared" si="26"/>
        <v/>
      </c>
    </row>
    <row r="426" spans="1:12">
      <c r="A426" s="49"/>
      <c r="B426" s="49"/>
      <c r="F426" s="49" t="str">
        <f t="shared" si="27"/>
        <v/>
      </c>
      <c r="J426" s="49" t="str">
        <f t="shared" si="24"/>
        <v/>
      </c>
      <c r="K426" s="49" t="str">
        <f t="shared" si="25"/>
        <v/>
      </c>
      <c r="L426" s="49" t="str">
        <f t="shared" si="26"/>
        <v/>
      </c>
    </row>
    <row r="427" spans="1:12">
      <c r="A427" s="49"/>
      <c r="B427" s="49"/>
      <c r="F427" s="49" t="str">
        <f t="shared" si="27"/>
        <v/>
      </c>
      <c r="J427" s="49" t="str">
        <f t="shared" si="24"/>
        <v/>
      </c>
      <c r="K427" s="49" t="str">
        <f t="shared" si="25"/>
        <v/>
      </c>
      <c r="L427" s="49" t="str">
        <f t="shared" si="26"/>
        <v/>
      </c>
    </row>
    <row r="428" spans="1:12">
      <c r="A428" s="49"/>
      <c r="B428" s="49"/>
      <c r="F428" s="49" t="str">
        <f t="shared" si="27"/>
        <v/>
      </c>
      <c r="J428" s="49" t="str">
        <f t="shared" si="24"/>
        <v/>
      </c>
      <c r="K428" s="49" t="str">
        <f t="shared" si="25"/>
        <v/>
      </c>
      <c r="L428" s="49" t="str">
        <f t="shared" si="26"/>
        <v/>
      </c>
    </row>
    <row r="429" spans="1:12">
      <c r="A429" s="49"/>
      <c r="B429" s="49"/>
      <c r="F429" s="49" t="str">
        <f t="shared" si="27"/>
        <v/>
      </c>
      <c r="J429" s="49" t="str">
        <f t="shared" si="24"/>
        <v/>
      </c>
      <c r="K429" s="49" t="str">
        <f t="shared" si="25"/>
        <v/>
      </c>
      <c r="L429" s="49" t="str">
        <f t="shared" si="26"/>
        <v/>
      </c>
    </row>
    <row r="430" spans="1:12">
      <c r="A430" s="49"/>
      <c r="B430" s="49"/>
      <c r="F430" s="49" t="str">
        <f t="shared" si="27"/>
        <v/>
      </c>
      <c r="J430" s="49" t="str">
        <f t="shared" si="24"/>
        <v/>
      </c>
      <c r="K430" s="49" t="str">
        <f t="shared" si="25"/>
        <v/>
      </c>
      <c r="L430" s="49" t="str">
        <f t="shared" si="26"/>
        <v/>
      </c>
    </row>
    <row r="431" spans="1:12">
      <c r="A431" s="49"/>
      <c r="B431" s="49"/>
      <c r="F431" s="49" t="str">
        <f t="shared" si="27"/>
        <v/>
      </c>
      <c r="J431" s="49" t="str">
        <f t="shared" si="24"/>
        <v/>
      </c>
      <c r="K431" s="49" t="str">
        <f t="shared" si="25"/>
        <v/>
      </c>
      <c r="L431" s="49" t="str">
        <f t="shared" si="26"/>
        <v/>
      </c>
    </row>
    <row r="432" spans="1:12">
      <c r="A432" s="49"/>
      <c r="B432" s="49"/>
      <c r="F432" s="49" t="str">
        <f t="shared" si="27"/>
        <v/>
      </c>
      <c r="J432" s="49" t="str">
        <f t="shared" si="24"/>
        <v/>
      </c>
      <c r="K432" s="49" t="str">
        <f t="shared" si="25"/>
        <v/>
      </c>
      <c r="L432" s="49" t="str">
        <f t="shared" si="26"/>
        <v/>
      </c>
    </row>
    <row r="433" spans="1:12">
      <c r="A433" s="49"/>
      <c r="B433" s="49"/>
      <c r="F433" s="49" t="str">
        <f t="shared" si="27"/>
        <v/>
      </c>
      <c r="J433" s="49" t="str">
        <f t="shared" si="24"/>
        <v/>
      </c>
      <c r="K433" s="49" t="str">
        <f t="shared" si="25"/>
        <v/>
      </c>
      <c r="L433" s="49" t="str">
        <f t="shared" si="26"/>
        <v/>
      </c>
    </row>
    <row r="434" spans="1:12">
      <c r="A434" s="49"/>
      <c r="B434" s="49"/>
      <c r="F434" s="49" t="str">
        <f t="shared" si="27"/>
        <v/>
      </c>
      <c r="J434" s="49" t="str">
        <f t="shared" si="24"/>
        <v/>
      </c>
      <c r="K434" s="49" t="str">
        <f t="shared" si="25"/>
        <v/>
      </c>
      <c r="L434" s="49" t="str">
        <f t="shared" si="26"/>
        <v/>
      </c>
    </row>
    <row r="435" spans="1:12">
      <c r="A435" s="49"/>
      <c r="B435" s="49"/>
      <c r="F435" s="49" t="str">
        <f t="shared" si="27"/>
        <v/>
      </c>
      <c r="J435" s="49" t="str">
        <f t="shared" si="24"/>
        <v/>
      </c>
      <c r="K435" s="49" t="str">
        <f t="shared" si="25"/>
        <v/>
      </c>
      <c r="L435" s="49" t="str">
        <f t="shared" si="26"/>
        <v/>
      </c>
    </row>
    <row r="436" spans="1:12">
      <c r="A436" s="49"/>
      <c r="B436" s="49"/>
      <c r="F436" s="49" t="str">
        <f t="shared" si="27"/>
        <v/>
      </c>
      <c r="J436" s="49" t="str">
        <f t="shared" si="24"/>
        <v/>
      </c>
      <c r="K436" s="49" t="str">
        <f t="shared" si="25"/>
        <v/>
      </c>
      <c r="L436" s="49" t="str">
        <f t="shared" si="26"/>
        <v/>
      </c>
    </row>
    <row r="437" spans="1:12">
      <c r="A437" s="49"/>
      <c r="B437" s="49"/>
      <c r="F437" s="49" t="str">
        <f t="shared" si="27"/>
        <v/>
      </c>
      <c r="J437" s="49" t="str">
        <f t="shared" si="24"/>
        <v/>
      </c>
      <c r="K437" s="49" t="str">
        <f t="shared" si="25"/>
        <v/>
      </c>
      <c r="L437" s="49" t="str">
        <f t="shared" si="26"/>
        <v/>
      </c>
    </row>
    <row r="438" spans="1:12">
      <c r="A438" s="49"/>
      <c r="B438" s="49"/>
      <c r="F438" s="49" t="str">
        <f t="shared" si="27"/>
        <v/>
      </c>
      <c r="J438" s="49" t="str">
        <f t="shared" si="24"/>
        <v/>
      </c>
      <c r="K438" s="49" t="str">
        <f t="shared" si="25"/>
        <v/>
      </c>
      <c r="L438" s="49" t="str">
        <f t="shared" si="26"/>
        <v/>
      </c>
    </row>
    <row r="439" spans="1:12">
      <c r="A439" s="49"/>
      <c r="B439" s="49"/>
      <c r="F439" s="49" t="str">
        <f t="shared" si="27"/>
        <v/>
      </c>
      <c r="J439" s="49" t="str">
        <f t="shared" si="24"/>
        <v/>
      </c>
      <c r="K439" s="49" t="str">
        <f t="shared" si="25"/>
        <v/>
      </c>
      <c r="L439" s="49" t="str">
        <f t="shared" si="26"/>
        <v/>
      </c>
    </row>
    <row r="440" spans="1:12">
      <c r="A440" s="49"/>
      <c r="B440" s="49"/>
      <c r="F440" s="49" t="str">
        <f t="shared" si="27"/>
        <v/>
      </c>
      <c r="J440" s="49" t="str">
        <f t="shared" si="24"/>
        <v/>
      </c>
      <c r="K440" s="49" t="str">
        <f t="shared" si="25"/>
        <v/>
      </c>
      <c r="L440" s="49" t="str">
        <f t="shared" si="26"/>
        <v/>
      </c>
    </row>
    <row r="441" spans="1:12">
      <c r="A441" s="49"/>
      <c r="B441" s="49"/>
      <c r="F441" s="49" t="str">
        <f t="shared" si="27"/>
        <v/>
      </c>
      <c r="J441" s="49" t="str">
        <f t="shared" si="24"/>
        <v/>
      </c>
      <c r="K441" s="49" t="str">
        <f t="shared" si="25"/>
        <v/>
      </c>
      <c r="L441" s="49" t="str">
        <f t="shared" si="26"/>
        <v/>
      </c>
    </row>
    <row r="442" spans="1:12">
      <c r="A442" s="49"/>
      <c r="B442" s="49"/>
      <c r="F442" s="49" t="str">
        <f t="shared" si="27"/>
        <v/>
      </c>
      <c r="J442" s="49" t="str">
        <f t="shared" si="24"/>
        <v/>
      </c>
      <c r="K442" s="49" t="str">
        <f t="shared" si="25"/>
        <v/>
      </c>
      <c r="L442" s="49" t="str">
        <f t="shared" si="26"/>
        <v/>
      </c>
    </row>
    <row r="443" spans="1:12">
      <c r="A443" s="49"/>
      <c r="B443" s="49"/>
      <c r="F443" s="49" t="str">
        <f t="shared" si="27"/>
        <v/>
      </c>
      <c r="J443" s="49" t="str">
        <f t="shared" si="24"/>
        <v/>
      </c>
      <c r="K443" s="49" t="str">
        <f t="shared" si="25"/>
        <v/>
      </c>
      <c r="L443" s="49" t="str">
        <f t="shared" si="26"/>
        <v/>
      </c>
    </row>
    <row r="444" spans="1:12">
      <c r="A444" s="49"/>
      <c r="B444" s="49"/>
      <c r="F444" s="49" t="str">
        <f t="shared" si="27"/>
        <v/>
      </c>
      <c r="J444" s="49" t="str">
        <f t="shared" si="24"/>
        <v/>
      </c>
      <c r="K444" s="49" t="str">
        <f t="shared" si="25"/>
        <v/>
      </c>
      <c r="L444" s="49" t="str">
        <f t="shared" si="26"/>
        <v/>
      </c>
    </row>
    <row r="445" spans="1:12">
      <c r="A445" s="49"/>
      <c r="B445" s="49"/>
      <c r="F445" s="49" t="str">
        <f t="shared" si="27"/>
        <v/>
      </c>
      <c r="J445" s="49" t="str">
        <f t="shared" si="24"/>
        <v/>
      </c>
      <c r="K445" s="49" t="str">
        <f t="shared" si="25"/>
        <v/>
      </c>
      <c r="L445" s="49" t="str">
        <f t="shared" si="26"/>
        <v/>
      </c>
    </row>
    <row r="446" spans="1:12">
      <c r="A446" s="49"/>
      <c r="B446" s="49"/>
      <c r="F446" s="49" t="str">
        <f t="shared" si="27"/>
        <v/>
      </c>
      <c r="J446" s="49" t="str">
        <f t="shared" si="24"/>
        <v/>
      </c>
      <c r="K446" s="49" t="str">
        <f t="shared" si="25"/>
        <v/>
      </c>
      <c r="L446" s="49" t="str">
        <f t="shared" si="26"/>
        <v/>
      </c>
    </row>
    <row r="447" spans="1:12">
      <c r="A447" s="49"/>
      <c r="B447" s="49"/>
      <c r="F447" s="49" t="str">
        <f t="shared" si="27"/>
        <v/>
      </c>
      <c r="J447" s="49" t="str">
        <f t="shared" si="24"/>
        <v/>
      </c>
      <c r="K447" s="49" t="str">
        <f t="shared" si="25"/>
        <v/>
      </c>
      <c r="L447" s="49" t="str">
        <f t="shared" si="26"/>
        <v/>
      </c>
    </row>
    <row r="448" spans="1:12">
      <c r="A448" s="49"/>
      <c r="B448" s="49"/>
      <c r="F448" s="49" t="str">
        <f t="shared" si="27"/>
        <v/>
      </c>
      <c r="J448" s="49" t="str">
        <f t="shared" si="24"/>
        <v/>
      </c>
      <c r="K448" s="49" t="str">
        <f t="shared" si="25"/>
        <v/>
      </c>
      <c r="L448" s="49" t="str">
        <f t="shared" si="26"/>
        <v/>
      </c>
    </row>
    <row r="449" spans="1:12">
      <c r="A449" s="49"/>
      <c r="B449" s="49"/>
      <c r="F449" s="49" t="str">
        <f t="shared" si="27"/>
        <v/>
      </c>
      <c r="J449" s="49" t="str">
        <f t="shared" si="24"/>
        <v/>
      </c>
      <c r="K449" s="49" t="str">
        <f t="shared" si="25"/>
        <v/>
      </c>
      <c r="L449" s="49" t="str">
        <f t="shared" si="26"/>
        <v/>
      </c>
    </row>
    <row r="450" spans="1:12">
      <c r="A450" s="49"/>
      <c r="B450" s="49"/>
      <c r="F450" s="49" t="str">
        <f t="shared" si="27"/>
        <v/>
      </c>
      <c r="J450" s="49" t="str">
        <f t="shared" si="24"/>
        <v/>
      </c>
      <c r="K450" s="49" t="str">
        <f t="shared" si="25"/>
        <v/>
      </c>
      <c r="L450" s="49" t="str">
        <f t="shared" si="26"/>
        <v/>
      </c>
    </row>
    <row r="451" spans="1:12">
      <c r="A451" s="49"/>
      <c r="B451" s="49"/>
      <c r="F451" s="49" t="str">
        <f t="shared" si="27"/>
        <v/>
      </c>
      <c r="J451" s="49" t="str">
        <f t="shared" ref="J451:J514" si="28">IF(A451&lt;&gt;"",A451*10,"")</f>
        <v/>
      </c>
      <c r="K451" s="49" t="str">
        <f t="shared" ref="K451:K514" si="29">IF(B451&lt;&gt;"",B451*100,"")</f>
        <v/>
      </c>
      <c r="L451" s="49" t="str">
        <f t="shared" ref="L451:L514" si="30">IF(F451&lt;&gt;"",IF(K451&lt;&gt;0,K451/J451,0),"")</f>
        <v/>
      </c>
    </row>
    <row r="452" spans="1:12">
      <c r="A452" s="49"/>
      <c r="B452" s="49"/>
      <c r="F452" s="49" t="str">
        <f t="shared" ref="F452:F515" si="31">IF(A452&lt;&gt;"",F451+1,"")</f>
        <v/>
      </c>
      <c r="J452" s="49" t="str">
        <f t="shared" si="28"/>
        <v/>
      </c>
      <c r="K452" s="49" t="str">
        <f t="shared" si="29"/>
        <v/>
      </c>
      <c r="L452" s="49" t="str">
        <f t="shared" si="30"/>
        <v/>
      </c>
    </row>
    <row r="453" spans="1:12">
      <c r="A453" s="49"/>
      <c r="B453" s="49"/>
      <c r="F453" s="49" t="str">
        <f t="shared" si="31"/>
        <v/>
      </c>
      <c r="J453" s="49" t="str">
        <f t="shared" si="28"/>
        <v/>
      </c>
      <c r="K453" s="49" t="str">
        <f t="shared" si="29"/>
        <v/>
      </c>
      <c r="L453" s="49" t="str">
        <f t="shared" si="30"/>
        <v/>
      </c>
    </row>
    <row r="454" spans="1:12">
      <c r="A454" s="49"/>
      <c r="B454" s="49"/>
      <c r="F454" s="49" t="str">
        <f t="shared" si="31"/>
        <v/>
      </c>
      <c r="J454" s="49" t="str">
        <f t="shared" si="28"/>
        <v/>
      </c>
      <c r="K454" s="49" t="str">
        <f t="shared" si="29"/>
        <v/>
      </c>
      <c r="L454" s="49" t="str">
        <f t="shared" si="30"/>
        <v/>
      </c>
    </row>
    <row r="455" spans="1:12">
      <c r="A455" s="49"/>
      <c r="B455" s="49"/>
      <c r="F455" s="49" t="str">
        <f t="shared" si="31"/>
        <v/>
      </c>
      <c r="J455" s="49" t="str">
        <f t="shared" si="28"/>
        <v/>
      </c>
      <c r="K455" s="49" t="str">
        <f t="shared" si="29"/>
        <v/>
      </c>
      <c r="L455" s="49" t="str">
        <f t="shared" si="30"/>
        <v/>
      </c>
    </row>
    <row r="456" spans="1:12">
      <c r="A456" s="49"/>
      <c r="B456" s="49"/>
      <c r="F456" s="49" t="str">
        <f t="shared" si="31"/>
        <v/>
      </c>
      <c r="J456" s="49" t="str">
        <f t="shared" si="28"/>
        <v/>
      </c>
      <c r="K456" s="49" t="str">
        <f t="shared" si="29"/>
        <v/>
      </c>
      <c r="L456" s="49" t="str">
        <f t="shared" si="30"/>
        <v/>
      </c>
    </row>
    <row r="457" spans="1:12">
      <c r="A457" s="49"/>
      <c r="B457" s="49"/>
      <c r="F457" s="49" t="str">
        <f t="shared" si="31"/>
        <v/>
      </c>
      <c r="J457" s="49" t="str">
        <f t="shared" si="28"/>
        <v/>
      </c>
      <c r="K457" s="49" t="str">
        <f t="shared" si="29"/>
        <v/>
      </c>
      <c r="L457" s="49" t="str">
        <f t="shared" si="30"/>
        <v/>
      </c>
    </row>
    <row r="458" spans="1:12">
      <c r="A458" s="49"/>
      <c r="B458" s="49"/>
      <c r="F458" s="49" t="str">
        <f t="shared" si="31"/>
        <v/>
      </c>
      <c r="J458" s="49" t="str">
        <f t="shared" si="28"/>
        <v/>
      </c>
      <c r="K458" s="49" t="str">
        <f t="shared" si="29"/>
        <v/>
      </c>
      <c r="L458" s="49" t="str">
        <f t="shared" si="30"/>
        <v/>
      </c>
    </row>
    <row r="459" spans="1:12">
      <c r="A459" s="49"/>
      <c r="B459" s="49"/>
      <c r="F459" s="49" t="str">
        <f t="shared" si="31"/>
        <v/>
      </c>
      <c r="J459" s="49" t="str">
        <f t="shared" si="28"/>
        <v/>
      </c>
      <c r="K459" s="49" t="str">
        <f t="shared" si="29"/>
        <v/>
      </c>
      <c r="L459" s="49" t="str">
        <f t="shared" si="30"/>
        <v/>
      </c>
    </row>
    <row r="460" spans="1:12">
      <c r="A460" s="49"/>
      <c r="B460" s="49"/>
      <c r="F460" s="49" t="str">
        <f t="shared" si="31"/>
        <v/>
      </c>
      <c r="J460" s="49" t="str">
        <f t="shared" si="28"/>
        <v/>
      </c>
      <c r="K460" s="49" t="str">
        <f t="shared" si="29"/>
        <v/>
      </c>
      <c r="L460" s="49" t="str">
        <f t="shared" si="30"/>
        <v/>
      </c>
    </row>
    <row r="461" spans="1:12">
      <c r="A461" s="49"/>
      <c r="B461" s="49"/>
      <c r="F461" s="49" t="str">
        <f t="shared" si="31"/>
        <v/>
      </c>
      <c r="J461" s="49" t="str">
        <f t="shared" si="28"/>
        <v/>
      </c>
      <c r="K461" s="49" t="str">
        <f t="shared" si="29"/>
        <v/>
      </c>
      <c r="L461" s="49" t="str">
        <f t="shared" si="30"/>
        <v/>
      </c>
    </row>
    <row r="462" spans="1:12">
      <c r="A462" s="49"/>
      <c r="B462" s="49"/>
      <c r="F462" s="49" t="str">
        <f t="shared" si="31"/>
        <v/>
      </c>
      <c r="J462" s="49" t="str">
        <f t="shared" si="28"/>
        <v/>
      </c>
      <c r="K462" s="49" t="str">
        <f t="shared" si="29"/>
        <v/>
      </c>
      <c r="L462" s="49" t="str">
        <f t="shared" si="30"/>
        <v/>
      </c>
    </row>
    <row r="463" spans="1:12">
      <c r="A463" s="49"/>
      <c r="B463" s="49"/>
      <c r="F463" s="49" t="str">
        <f t="shared" si="31"/>
        <v/>
      </c>
      <c r="J463" s="49" t="str">
        <f t="shared" si="28"/>
        <v/>
      </c>
      <c r="K463" s="49" t="str">
        <f t="shared" si="29"/>
        <v/>
      </c>
      <c r="L463" s="49" t="str">
        <f t="shared" si="30"/>
        <v/>
      </c>
    </row>
    <row r="464" spans="1:12">
      <c r="A464" s="49"/>
      <c r="B464" s="49"/>
      <c r="F464" s="49" t="str">
        <f t="shared" si="31"/>
        <v/>
      </c>
      <c r="J464" s="49" t="str">
        <f t="shared" si="28"/>
        <v/>
      </c>
      <c r="K464" s="49" t="str">
        <f t="shared" si="29"/>
        <v/>
      </c>
      <c r="L464" s="49" t="str">
        <f t="shared" si="30"/>
        <v/>
      </c>
    </row>
    <row r="465" spans="1:12">
      <c r="A465" s="49"/>
      <c r="B465" s="49"/>
      <c r="F465" s="49" t="str">
        <f t="shared" si="31"/>
        <v/>
      </c>
      <c r="J465" s="49" t="str">
        <f t="shared" si="28"/>
        <v/>
      </c>
      <c r="K465" s="49" t="str">
        <f t="shared" si="29"/>
        <v/>
      </c>
      <c r="L465" s="49" t="str">
        <f t="shared" si="30"/>
        <v/>
      </c>
    </row>
    <row r="466" spans="1:12">
      <c r="A466" s="49"/>
      <c r="B466" s="49"/>
      <c r="F466" s="49" t="str">
        <f t="shared" si="31"/>
        <v/>
      </c>
      <c r="J466" s="49" t="str">
        <f t="shared" si="28"/>
        <v/>
      </c>
      <c r="K466" s="49" t="str">
        <f t="shared" si="29"/>
        <v/>
      </c>
      <c r="L466" s="49" t="str">
        <f t="shared" si="30"/>
        <v/>
      </c>
    </row>
    <row r="467" spans="1:12">
      <c r="A467" s="49"/>
      <c r="B467" s="49"/>
      <c r="F467" s="49" t="str">
        <f t="shared" si="31"/>
        <v/>
      </c>
      <c r="J467" s="49" t="str">
        <f t="shared" si="28"/>
        <v/>
      </c>
      <c r="K467" s="49" t="str">
        <f t="shared" si="29"/>
        <v/>
      </c>
      <c r="L467" s="49" t="str">
        <f t="shared" si="30"/>
        <v/>
      </c>
    </row>
    <row r="468" spans="1:12">
      <c r="A468" s="49"/>
      <c r="B468" s="49"/>
      <c r="F468" s="49" t="str">
        <f t="shared" si="31"/>
        <v/>
      </c>
      <c r="J468" s="49" t="str">
        <f t="shared" si="28"/>
        <v/>
      </c>
      <c r="K468" s="49" t="str">
        <f t="shared" si="29"/>
        <v/>
      </c>
      <c r="L468" s="49" t="str">
        <f t="shared" si="30"/>
        <v/>
      </c>
    </row>
    <row r="469" spans="1:12">
      <c r="A469" s="49"/>
      <c r="B469" s="49"/>
      <c r="F469" s="49" t="str">
        <f t="shared" si="31"/>
        <v/>
      </c>
      <c r="J469" s="49" t="str">
        <f t="shared" si="28"/>
        <v/>
      </c>
      <c r="K469" s="49" t="str">
        <f t="shared" si="29"/>
        <v/>
      </c>
      <c r="L469" s="49" t="str">
        <f t="shared" si="30"/>
        <v/>
      </c>
    </row>
    <row r="470" spans="1:12">
      <c r="A470" s="49"/>
      <c r="B470" s="49"/>
      <c r="F470" s="49" t="str">
        <f t="shared" si="31"/>
        <v/>
      </c>
      <c r="J470" s="49" t="str">
        <f t="shared" si="28"/>
        <v/>
      </c>
      <c r="K470" s="49" t="str">
        <f t="shared" si="29"/>
        <v/>
      </c>
      <c r="L470" s="49" t="str">
        <f t="shared" si="30"/>
        <v/>
      </c>
    </row>
    <row r="471" spans="1:12">
      <c r="A471" s="49"/>
      <c r="B471" s="49"/>
      <c r="F471" s="49" t="str">
        <f t="shared" si="31"/>
        <v/>
      </c>
      <c r="J471" s="49" t="str">
        <f t="shared" si="28"/>
        <v/>
      </c>
      <c r="K471" s="49" t="str">
        <f t="shared" si="29"/>
        <v/>
      </c>
      <c r="L471" s="49" t="str">
        <f t="shared" si="30"/>
        <v/>
      </c>
    </row>
    <row r="472" spans="1:12">
      <c r="A472" s="49"/>
      <c r="B472" s="49"/>
      <c r="F472" s="49" t="str">
        <f t="shared" si="31"/>
        <v/>
      </c>
      <c r="J472" s="49" t="str">
        <f t="shared" si="28"/>
        <v/>
      </c>
      <c r="K472" s="49" t="str">
        <f t="shared" si="29"/>
        <v/>
      </c>
      <c r="L472" s="49" t="str">
        <f t="shared" si="30"/>
        <v/>
      </c>
    </row>
    <row r="473" spans="1:12">
      <c r="A473" s="49"/>
      <c r="B473" s="49"/>
      <c r="F473" s="49" t="str">
        <f t="shared" si="31"/>
        <v/>
      </c>
      <c r="J473" s="49" t="str">
        <f t="shared" si="28"/>
        <v/>
      </c>
      <c r="K473" s="49" t="str">
        <f t="shared" si="29"/>
        <v/>
      </c>
      <c r="L473" s="49" t="str">
        <f t="shared" si="30"/>
        <v/>
      </c>
    </row>
    <row r="474" spans="1:12">
      <c r="A474" s="49"/>
      <c r="B474" s="49"/>
      <c r="F474" s="49" t="str">
        <f t="shared" si="31"/>
        <v/>
      </c>
      <c r="J474" s="49" t="str">
        <f t="shared" si="28"/>
        <v/>
      </c>
      <c r="K474" s="49" t="str">
        <f t="shared" si="29"/>
        <v/>
      </c>
      <c r="L474" s="49" t="str">
        <f t="shared" si="30"/>
        <v/>
      </c>
    </row>
    <row r="475" spans="1:12">
      <c r="A475" s="49"/>
      <c r="B475" s="49"/>
      <c r="F475" s="49" t="str">
        <f t="shared" si="31"/>
        <v/>
      </c>
      <c r="J475" s="49" t="str">
        <f t="shared" si="28"/>
        <v/>
      </c>
      <c r="K475" s="49" t="str">
        <f t="shared" si="29"/>
        <v/>
      </c>
      <c r="L475" s="49" t="str">
        <f t="shared" si="30"/>
        <v/>
      </c>
    </row>
    <row r="476" spans="1:12">
      <c r="A476" s="49"/>
      <c r="B476" s="49"/>
      <c r="F476" s="49" t="str">
        <f t="shared" si="31"/>
        <v/>
      </c>
      <c r="J476" s="49" t="str">
        <f t="shared" si="28"/>
        <v/>
      </c>
      <c r="K476" s="49" t="str">
        <f t="shared" si="29"/>
        <v/>
      </c>
      <c r="L476" s="49" t="str">
        <f t="shared" si="30"/>
        <v/>
      </c>
    </row>
    <row r="477" spans="1:12">
      <c r="A477" s="49"/>
      <c r="B477" s="49"/>
      <c r="F477" s="49" t="str">
        <f t="shared" si="31"/>
        <v/>
      </c>
      <c r="J477" s="49" t="str">
        <f t="shared" si="28"/>
        <v/>
      </c>
      <c r="K477" s="49" t="str">
        <f t="shared" si="29"/>
        <v/>
      </c>
      <c r="L477" s="49" t="str">
        <f t="shared" si="30"/>
        <v/>
      </c>
    </row>
    <row r="478" spans="1:12">
      <c r="A478" s="49"/>
      <c r="B478" s="49"/>
      <c r="F478" s="49" t="str">
        <f t="shared" si="31"/>
        <v/>
      </c>
      <c r="J478" s="49" t="str">
        <f t="shared" si="28"/>
        <v/>
      </c>
      <c r="K478" s="49" t="str">
        <f t="shared" si="29"/>
        <v/>
      </c>
      <c r="L478" s="49" t="str">
        <f t="shared" si="30"/>
        <v/>
      </c>
    </row>
    <row r="479" spans="1:12">
      <c r="A479" s="49"/>
      <c r="B479" s="49"/>
      <c r="F479" s="49" t="str">
        <f t="shared" si="31"/>
        <v/>
      </c>
      <c r="J479" s="49" t="str">
        <f t="shared" si="28"/>
        <v/>
      </c>
      <c r="K479" s="49" t="str">
        <f t="shared" si="29"/>
        <v/>
      </c>
      <c r="L479" s="49" t="str">
        <f t="shared" si="30"/>
        <v/>
      </c>
    </row>
    <row r="480" spans="1:12">
      <c r="A480" s="49"/>
      <c r="B480" s="49"/>
      <c r="F480" s="49" t="str">
        <f t="shared" si="31"/>
        <v/>
      </c>
      <c r="J480" s="49" t="str">
        <f t="shared" si="28"/>
        <v/>
      </c>
      <c r="K480" s="49" t="str">
        <f t="shared" si="29"/>
        <v/>
      </c>
      <c r="L480" s="49" t="str">
        <f t="shared" si="30"/>
        <v/>
      </c>
    </row>
    <row r="481" spans="1:12">
      <c r="A481" s="49"/>
      <c r="B481" s="49"/>
      <c r="F481" s="49" t="str">
        <f t="shared" si="31"/>
        <v/>
      </c>
      <c r="J481" s="49" t="str">
        <f t="shared" si="28"/>
        <v/>
      </c>
      <c r="K481" s="49" t="str">
        <f t="shared" si="29"/>
        <v/>
      </c>
      <c r="L481" s="49" t="str">
        <f t="shared" si="30"/>
        <v/>
      </c>
    </row>
    <row r="482" spans="1:12">
      <c r="A482" s="49"/>
      <c r="B482" s="49"/>
      <c r="F482" s="49" t="str">
        <f t="shared" si="31"/>
        <v/>
      </c>
      <c r="J482" s="49" t="str">
        <f t="shared" si="28"/>
        <v/>
      </c>
      <c r="K482" s="49" t="str">
        <f t="shared" si="29"/>
        <v/>
      </c>
      <c r="L482" s="49" t="str">
        <f t="shared" si="30"/>
        <v/>
      </c>
    </row>
    <row r="483" spans="1:12">
      <c r="A483" s="49"/>
      <c r="B483" s="49"/>
      <c r="F483" s="49" t="str">
        <f t="shared" si="31"/>
        <v/>
      </c>
      <c r="J483" s="49" t="str">
        <f t="shared" si="28"/>
        <v/>
      </c>
      <c r="K483" s="49" t="str">
        <f t="shared" si="29"/>
        <v/>
      </c>
      <c r="L483" s="49" t="str">
        <f t="shared" si="30"/>
        <v/>
      </c>
    </row>
    <row r="484" spans="1:12">
      <c r="A484" s="49"/>
      <c r="B484" s="49"/>
      <c r="F484" s="49" t="str">
        <f t="shared" si="31"/>
        <v/>
      </c>
      <c r="J484" s="49" t="str">
        <f t="shared" si="28"/>
        <v/>
      </c>
      <c r="K484" s="49" t="str">
        <f t="shared" si="29"/>
        <v/>
      </c>
      <c r="L484" s="49" t="str">
        <f t="shared" si="30"/>
        <v/>
      </c>
    </row>
    <row r="485" spans="1:12">
      <c r="A485" s="49"/>
      <c r="B485" s="49"/>
      <c r="F485" s="49" t="str">
        <f t="shared" si="31"/>
        <v/>
      </c>
      <c r="J485" s="49" t="str">
        <f t="shared" si="28"/>
        <v/>
      </c>
      <c r="K485" s="49" t="str">
        <f t="shared" si="29"/>
        <v/>
      </c>
      <c r="L485" s="49" t="str">
        <f t="shared" si="30"/>
        <v/>
      </c>
    </row>
    <row r="486" spans="1:12">
      <c r="A486" s="49"/>
      <c r="B486" s="49"/>
      <c r="F486" s="49" t="str">
        <f t="shared" si="31"/>
        <v/>
      </c>
      <c r="J486" s="49" t="str">
        <f t="shared" si="28"/>
        <v/>
      </c>
      <c r="K486" s="49" t="str">
        <f t="shared" si="29"/>
        <v/>
      </c>
      <c r="L486" s="49" t="str">
        <f t="shared" si="30"/>
        <v/>
      </c>
    </row>
    <row r="487" spans="1:12">
      <c r="A487" s="49"/>
      <c r="B487" s="49"/>
      <c r="F487" s="49" t="str">
        <f t="shared" si="31"/>
        <v/>
      </c>
      <c r="J487" s="49" t="str">
        <f t="shared" si="28"/>
        <v/>
      </c>
      <c r="K487" s="49" t="str">
        <f t="shared" si="29"/>
        <v/>
      </c>
      <c r="L487" s="49" t="str">
        <f t="shared" si="30"/>
        <v/>
      </c>
    </row>
    <row r="488" spans="1:12">
      <c r="A488" s="49"/>
      <c r="B488" s="49"/>
      <c r="F488" s="49" t="str">
        <f t="shared" si="31"/>
        <v/>
      </c>
      <c r="J488" s="49" t="str">
        <f t="shared" si="28"/>
        <v/>
      </c>
      <c r="K488" s="49" t="str">
        <f t="shared" si="29"/>
        <v/>
      </c>
      <c r="L488" s="49" t="str">
        <f t="shared" si="30"/>
        <v/>
      </c>
    </row>
    <row r="489" spans="1:12">
      <c r="A489" s="49"/>
      <c r="B489" s="49"/>
      <c r="F489" s="49" t="str">
        <f t="shared" si="31"/>
        <v/>
      </c>
      <c r="J489" s="49" t="str">
        <f t="shared" si="28"/>
        <v/>
      </c>
      <c r="K489" s="49" t="str">
        <f t="shared" si="29"/>
        <v/>
      </c>
      <c r="L489" s="49" t="str">
        <f t="shared" si="30"/>
        <v/>
      </c>
    </row>
    <row r="490" spans="1:12">
      <c r="A490" s="49"/>
      <c r="B490" s="49"/>
      <c r="F490" s="49" t="str">
        <f t="shared" si="31"/>
        <v/>
      </c>
      <c r="J490" s="49" t="str">
        <f t="shared" si="28"/>
        <v/>
      </c>
      <c r="K490" s="49" t="str">
        <f t="shared" si="29"/>
        <v/>
      </c>
      <c r="L490" s="49" t="str">
        <f t="shared" si="30"/>
        <v/>
      </c>
    </row>
    <row r="491" spans="1:12">
      <c r="A491" s="49"/>
      <c r="B491" s="49"/>
      <c r="F491" s="49" t="str">
        <f t="shared" si="31"/>
        <v/>
      </c>
      <c r="J491" s="49" t="str">
        <f t="shared" si="28"/>
        <v/>
      </c>
      <c r="K491" s="49" t="str">
        <f t="shared" si="29"/>
        <v/>
      </c>
      <c r="L491" s="49" t="str">
        <f t="shared" si="30"/>
        <v/>
      </c>
    </row>
    <row r="492" spans="1:12">
      <c r="A492" s="49"/>
      <c r="B492" s="49"/>
      <c r="F492" s="49" t="str">
        <f t="shared" si="31"/>
        <v/>
      </c>
      <c r="J492" s="49" t="str">
        <f t="shared" si="28"/>
        <v/>
      </c>
      <c r="K492" s="49" t="str">
        <f t="shared" si="29"/>
        <v/>
      </c>
      <c r="L492" s="49" t="str">
        <f t="shared" si="30"/>
        <v/>
      </c>
    </row>
    <row r="493" spans="1:12">
      <c r="A493" s="49"/>
      <c r="B493" s="49"/>
      <c r="F493" s="49" t="str">
        <f t="shared" si="31"/>
        <v/>
      </c>
      <c r="J493" s="49" t="str">
        <f t="shared" si="28"/>
        <v/>
      </c>
      <c r="K493" s="49" t="str">
        <f t="shared" si="29"/>
        <v/>
      </c>
      <c r="L493" s="49" t="str">
        <f t="shared" si="30"/>
        <v/>
      </c>
    </row>
    <row r="494" spans="1:12">
      <c r="A494" s="49"/>
      <c r="B494" s="49"/>
      <c r="F494" s="49" t="str">
        <f t="shared" si="31"/>
        <v/>
      </c>
      <c r="J494" s="49" t="str">
        <f t="shared" si="28"/>
        <v/>
      </c>
      <c r="K494" s="49" t="str">
        <f t="shared" si="29"/>
        <v/>
      </c>
      <c r="L494" s="49" t="str">
        <f t="shared" si="30"/>
        <v/>
      </c>
    </row>
    <row r="495" spans="1:12">
      <c r="A495" s="49"/>
      <c r="B495" s="49"/>
      <c r="F495" s="49" t="str">
        <f t="shared" si="31"/>
        <v/>
      </c>
      <c r="J495" s="49" t="str">
        <f t="shared" si="28"/>
        <v/>
      </c>
      <c r="K495" s="49" t="str">
        <f t="shared" si="29"/>
        <v/>
      </c>
      <c r="L495" s="49" t="str">
        <f t="shared" si="30"/>
        <v/>
      </c>
    </row>
    <row r="496" spans="1:12">
      <c r="A496" s="49"/>
      <c r="B496" s="49"/>
      <c r="F496" s="49" t="str">
        <f t="shared" si="31"/>
        <v/>
      </c>
      <c r="J496" s="49" t="str">
        <f t="shared" si="28"/>
        <v/>
      </c>
      <c r="K496" s="49" t="str">
        <f t="shared" si="29"/>
        <v/>
      </c>
      <c r="L496" s="49" t="str">
        <f t="shared" si="30"/>
        <v/>
      </c>
    </row>
    <row r="497" spans="1:12">
      <c r="A497" s="49"/>
      <c r="B497" s="49"/>
      <c r="F497" s="49" t="str">
        <f t="shared" si="31"/>
        <v/>
      </c>
      <c r="J497" s="49" t="str">
        <f t="shared" si="28"/>
        <v/>
      </c>
      <c r="K497" s="49" t="str">
        <f t="shared" si="29"/>
        <v/>
      </c>
      <c r="L497" s="49" t="str">
        <f t="shared" si="30"/>
        <v/>
      </c>
    </row>
    <row r="498" spans="1:12">
      <c r="A498" s="49"/>
      <c r="B498" s="49"/>
      <c r="F498" s="49" t="str">
        <f t="shared" si="31"/>
        <v/>
      </c>
      <c r="J498" s="49" t="str">
        <f t="shared" si="28"/>
        <v/>
      </c>
      <c r="K498" s="49" t="str">
        <f t="shared" si="29"/>
        <v/>
      </c>
      <c r="L498" s="49" t="str">
        <f t="shared" si="30"/>
        <v/>
      </c>
    </row>
    <row r="499" spans="1:12">
      <c r="A499" s="49"/>
      <c r="B499" s="49"/>
      <c r="F499" s="49" t="str">
        <f t="shared" si="31"/>
        <v/>
      </c>
      <c r="J499" s="49" t="str">
        <f t="shared" si="28"/>
        <v/>
      </c>
      <c r="K499" s="49" t="str">
        <f t="shared" si="29"/>
        <v/>
      </c>
      <c r="L499" s="49" t="str">
        <f t="shared" si="30"/>
        <v/>
      </c>
    </row>
    <row r="500" spans="1:12">
      <c r="A500" s="49"/>
      <c r="B500" s="49"/>
      <c r="F500" s="49" t="str">
        <f t="shared" si="31"/>
        <v/>
      </c>
      <c r="J500" s="49" t="str">
        <f t="shared" si="28"/>
        <v/>
      </c>
      <c r="K500" s="49" t="str">
        <f t="shared" si="29"/>
        <v/>
      </c>
      <c r="L500" s="49" t="str">
        <f t="shared" si="30"/>
        <v/>
      </c>
    </row>
    <row r="501" spans="1:12">
      <c r="A501" s="49"/>
      <c r="B501" s="49"/>
      <c r="F501" s="49" t="str">
        <f t="shared" si="31"/>
        <v/>
      </c>
      <c r="J501" s="49" t="str">
        <f t="shared" si="28"/>
        <v/>
      </c>
      <c r="K501" s="49" t="str">
        <f t="shared" si="29"/>
        <v/>
      </c>
      <c r="L501" s="49" t="str">
        <f t="shared" si="30"/>
        <v/>
      </c>
    </row>
    <row r="502" spans="1:12">
      <c r="A502" s="49"/>
      <c r="B502" s="49"/>
      <c r="F502" s="49" t="str">
        <f t="shared" si="31"/>
        <v/>
      </c>
      <c r="J502" s="49" t="str">
        <f t="shared" si="28"/>
        <v/>
      </c>
      <c r="K502" s="49" t="str">
        <f t="shared" si="29"/>
        <v/>
      </c>
      <c r="L502" s="49" t="str">
        <f t="shared" si="30"/>
        <v/>
      </c>
    </row>
    <row r="503" spans="1:12">
      <c r="A503" s="49"/>
      <c r="B503" s="49"/>
      <c r="F503" s="49" t="str">
        <f t="shared" si="31"/>
        <v/>
      </c>
      <c r="J503" s="49" t="str">
        <f t="shared" si="28"/>
        <v/>
      </c>
      <c r="K503" s="49" t="str">
        <f t="shared" si="29"/>
        <v/>
      </c>
      <c r="L503" s="49" t="str">
        <f t="shared" si="30"/>
        <v/>
      </c>
    </row>
    <row r="504" spans="1:12">
      <c r="A504" s="49"/>
      <c r="B504" s="49"/>
      <c r="F504" s="49" t="str">
        <f t="shared" si="31"/>
        <v/>
      </c>
      <c r="J504" s="49" t="str">
        <f t="shared" si="28"/>
        <v/>
      </c>
      <c r="K504" s="49" t="str">
        <f t="shared" si="29"/>
        <v/>
      </c>
      <c r="L504" s="49" t="str">
        <f t="shared" si="30"/>
        <v/>
      </c>
    </row>
    <row r="505" spans="1:12">
      <c r="A505" s="49"/>
      <c r="B505" s="49"/>
      <c r="F505" s="49" t="str">
        <f t="shared" si="31"/>
        <v/>
      </c>
      <c r="J505" s="49" t="str">
        <f t="shared" si="28"/>
        <v/>
      </c>
      <c r="K505" s="49" t="str">
        <f t="shared" si="29"/>
        <v/>
      </c>
      <c r="L505" s="49" t="str">
        <f t="shared" si="30"/>
        <v/>
      </c>
    </row>
    <row r="506" spans="1:12">
      <c r="A506" s="49"/>
      <c r="B506" s="49"/>
      <c r="F506" s="49" t="str">
        <f t="shared" si="31"/>
        <v/>
      </c>
      <c r="J506" s="49" t="str">
        <f t="shared" si="28"/>
        <v/>
      </c>
      <c r="K506" s="49" t="str">
        <f t="shared" si="29"/>
        <v/>
      </c>
      <c r="L506" s="49" t="str">
        <f t="shared" si="30"/>
        <v/>
      </c>
    </row>
    <row r="507" spans="1:12">
      <c r="A507" s="49"/>
      <c r="B507" s="49"/>
      <c r="F507" s="49" t="str">
        <f t="shared" si="31"/>
        <v/>
      </c>
      <c r="J507" s="49" t="str">
        <f t="shared" si="28"/>
        <v/>
      </c>
      <c r="K507" s="49" t="str">
        <f t="shared" si="29"/>
        <v/>
      </c>
      <c r="L507" s="49" t="str">
        <f t="shared" si="30"/>
        <v/>
      </c>
    </row>
    <row r="508" spans="1:12">
      <c r="A508" s="49"/>
      <c r="B508" s="49"/>
      <c r="F508" s="49" t="str">
        <f t="shared" si="31"/>
        <v/>
      </c>
      <c r="J508" s="49" t="str">
        <f t="shared" si="28"/>
        <v/>
      </c>
      <c r="K508" s="49" t="str">
        <f t="shared" si="29"/>
        <v/>
      </c>
      <c r="L508" s="49" t="str">
        <f t="shared" si="30"/>
        <v/>
      </c>
    </row>
    <row r="509" spans="1:12">
      <c r="A509" s="49"/>
      <c r="B509" s="49"/>
      <c r="F509" s="49" t="str">
        <f t="shared" si="31"/>
        <v/>
      </c>
      <c r="J509" s="49" t="str">
        <f t="shared" si="28"/>
        <v/>
      </c>
      <c r="K509" s="49" t="str">
        <f t="shared" si="29"/>
        <v/>
      </c>
      <c r="L509" s="49" t="str">
        <f t="shared" si="30"/>
        <v/>
      </c>
    </row>
    <row r="510" spans="1:12">
      <c r="A510" s="49"/>
      <c r="B510" s="49"/>
      <c r="F510" s="49" t="str">
        <f t="shared" si="31"/>
        <v/>
      </c>
      <c r="J510" s="49" t="str">
        <f t="shared" si="28"/>
        <v/>
      </c>
      <c r="K510" s="49" t="str">
        <f t="shared" si="29"/>
        <v/>
      </c>
      <c r="L510" s="49" t="str">
        <f t="shared" si="30"/>
        <v/>
      </c>
    </row>
    <row r="511" spans="1:12">
      <c r="A511" s="49"/>
      <c r="B511" s="49"/>
      <c r="F511" s="49" t="str">
        <f t="shared" si="31"/>
        <v/>
      </c>
      <c r="J511" s="49" t="str">
        <f t="shared" si="28"/>
        <v/>
      </c>
      <c r="K511" s="49" t="str">
        <f t="shared" si="29"/>
        <v/>
      </c>
      <c r="L511" s="49" t="str">
        <f t="shared" si="30"/>
        <v/>
      </c>
    </row>
    <row r="512" spans="1:12">
      <c r="A512" s="49"/>
      <c r="B512" s="49"/>
      <c r="F512" s="49" t="str">
        <f t="shared" si="31"/>
        <v/>
      </c>
      <c r="J512" s="49" t="str">
        <f t="shared" si="28"/>
        <v/>
      </c>
      <c r="K512" s="49" t="str">
        <f t="shared" si="29"/>
        <v/>
      </c>
      <c r="L512" s="49" t="str">
        <f t="shared" si="30"/>
        <v/>
      </c>
    </row>
    <row r="513" spans="1:12">
      <c r="A513" s="49"/>
      <c r="B513" s="49"/>
      <c r="F513" s="49" t="str">
        <f t="shared" si="31"/>
        <v/>
      </c>
      <c r="J513" s="49" t="str">
        <f t="shared" si="28"/>
        <v/>
      </c>
      <c r="K513" s="49" t="str">
        <f t="shared" si="29"/>
        <v/>
      </c>
      <c r="L513" s="49" t="str">
        <f t="shared" si="30"/>
        <v/>
      </c>
    </row>
    <row r="514" spans="1:12">
      <c r="A514" s="49"/>
      <c r="B514" s="49"/>
      <c r="F514" s="49" t="str">
        <f t="shared" si="31"/>
        <v/>
      </c>
      <c r="J514" s="49" t="str">
        <f t="shared" si="28"/>
        <v/>
      </c>
      <c r="K514" s="49" t="str">
        <f t="shared" si="29"/>
        <v/>
      </c>
      <c r="L514" s="49" t="str">
        <f t="shared" si="30"/>
        <v/>
      </c>
    </row>
    <row r="515" spans="1:12">
      <c r="A515" s="49"/>
      <c r="B515" s="49"/>
      <c r="F515" s="49" t="str">
        <f t="shared" si="31"/>
        <v/>
      </c>
      <c r="J515" s="49" t="str">
        <f t="shared" ref="J515:J578" si="32">IF(A515&lt;&gt;"",A515*10,"")</f>
        <v/>
      </c>
      <c r="K515" s="49" t="str">
        <f t="shared" ref="K515:K578" si="33">IF(B515&lt;&gt;"",B515*100,"")</f>
        <v/>
      </c>
      <c r="L515" s="49" t="str">
        <f t="shared" ref="L515:L578" si="34">IF(F515&lt;&gt;"",IF(K515&lt;&gt;0,K515/J515,0),"")</f>
        <v/>
      </c>
    </row>
    <row r="516" spans="1:12">
      <c r="A516" s="49"/>
      <c r="B516" s="49"/>
      <c r="F516" s="49" t="str">
        <f t="shared" ref="F516:F579" si="35">IF(A516&lt;&gt;"",F515+1,"")</f>
        <v/>
      </c>
      <c r="J516" s="49" t="str">
        <f t="shared" si="32"/>
        <v/>
      </c>
      <c r="K516" s="49" t="str">
        <f t="shared" si="33"/>
        <v/>
      </c>
      <c r="L516" s="49" t="str">
        <f t="shared" si="34"/>
        <v/>
      </c>
    </row>
    <row r="517" spans="1:12">
      <c r="A517" s="49"/>
      <c r="B517" s="49"/>
      <c r="F517" s="49" t="str">
        <f t="shared" si="35"/>
        <v/>
      </c>
      <c r="J517" s="49" t="str">
        <f t="shared" si="32"/>
        <v/>
      </c>
      <c r="K517" s="49" t="str">
        <f t="shared" si="33"/>
        <v/>
      </c>
      <c r="L517" s="49" t="str">
        <f t="shared" si="34"/>
        <v/>
      </c>
    </row>
    <row r="518" spans="1:12">
      <c r="A518" s="49"/>
      <c r="B518" s="49"/>
      <c r="F518" s="49" t="str">
        <f t="shared" si="35"/>
        <v/>
      </c>
      <c r="J518" s="49" t="str">
        <f t="shared" si="32"/>
        <v/>
      </c>
      <c r="K518" s="49" t="str">
        <f t="shared" si="33"/>
        <v/>
      </c>
      <c r="L518" s="49" t="str">
        <f t="shared" si="34"/>
        <v/>
      </c>
    </row>
    <row r="519" spans="1:12">
      <c r="A519" s="49"/>
      <c r="B519" s="49"/>
      <c r="F519" s="49" t="str">
        <f t="shared" si="35"/>
        <v/>
      </c>
      <c r="J519" s="49" t="str">
        <f t="shared" si="32"/>
        <v/>
      </c>
      <c r="K519" s="49" t="str">
        <f t="shared" si="33"/>
        <v/>
      </c>
      <c r="L519" s="49" t="str">
        <f t="shared" si="34"/>
        <v/>
      </c>
    </row>
    <row r="520" spans="1:12">
      <c r="A520" s="49"/>
      <c r="B520" s="49"/>
      <c r="F520" s="49" t="str">
        <f t="shared" si="35"/>
        <v/>
      </c>
      <c r="J520" s="49" t="str">
        <f t="shared" si="32"/>
        <v/>
      </c>
      <c r="K520" s="49" t="str">
        <f t="shared" si="33"/>
        <v/>
      </c>
      <c r="L520" s="49" t="str">
        <f t="shared" si="34"/>
        <v/>
      </c>
    </row>
    <row r="521" spans="1:12">
      <c r="A521" s="49"/>
      <c r="B521" s="49"/>
      <c r="F521" s="49" t="str">
        <f t="shared" si="35"/>
        <v/>
      </c>
      <c r="J521" s="49" t="str">
        <f t="shared" si="32"/>
        <v/>
      </c>
      <c r="K521" s="49" t="str">
        <f t="shared" si="33"/>
        <v/>
      </c>
      <c r="L521" s="49" t="str">
        <f t="shared" si="34"/>
        <v/>
      </c>
    </row>
    <row r="522" spans="1:12">
      <c r="A522" s="49"/>
      <c r="B522" s="49"/>
      <c r="F522" s="49" t="str">
        <f t="shared" si="35"/>
        <v/>
      </c>
      <c r="J522" s="49" t="str">
        <f t="shared" si="32"/>
        <v/>
      </c>
      <c r="K522" s="49" t="str">
        <f t="shared" si="33"/>
        <v/>
      </c>
      <c r="L522" s="49" t="str">
        <f t="shared" si="34"/>
        <v/>
      </c>
    </row>
    <row r="523" spans="1:12">
      <c r="A523" s="49"/>
      <c r="B523" s="49"/>
      <c r="F523" s="49" t="str">
        <f t="shared" si="35"/>
        <v/>
      </c>
      <c r="J523" s="49" t="str">
        <f t="shared" si="32"/>
        <v/>
      </c>
      <c r="K523" s="49" t="str">
        <f t="shared" si="33"/>
        <v/>
      </c>
      <c r="L523" s="49" t="str">
        <f t="shared" si="34"/>
        <v/>
      </c>
    </row>
    <row r="524" spans="1:12">
      <c r="A524" s="49"/>
      <c r="B524" s="49"/>
      <c r="F524" s="49" t="str">
        <f t="shared" si="35"/>
        <v/>
      </c>
      <c r="J524" s="49" t="str">
        <f t="shared" si="32"/>
        <v/>
      </c>
      <c r="K524" s="49" t="str">
        <f t="shared" si="33"/>
        <v/>
      </c>
      <c r="L524" s="49" t="str">
        <f t="shared" si="34"/>
        <v/>
      </c>
    </row>
    <row r="525" spans="1:12">
      <c r="A525" s="49"/>
      <c r="B525" s="49"/>
      <c r="F525" s="49" t="str">
        <f t="shared" si="35"/>
        <v/>
      </c>
      <c r="J525" s="49" t="str">
        <f t="shared" si="32"/>
        <v/>
      </c>
      <c r="K525" s="49" t="str">
        <f t="shared" si="33"/>
        <v/>
      </c>
      <c r="L525" s="49" t="str">
        <f t="shared" si="34"/>
        <v/>
      </c>
    </row>
    <row r="526" spans="1:12">
      <c r="A526" s="49"/>
      <c r="B526" s="49"/>
      <c r="F526" s="49" t="str">
        <f t="shared" si="35"/>
        <v/>
      </c>
      <c r="J526" s="49" t="str">
        <f t="shared" si="32"/>
        <v/>
      </c>
      <c r="K526" s="49" t="str">
        <f t="shared" si="33"/>
        <v/>
      </c>
      <c r="L526" s="49" t="str">
        <f t="shared" si="34"/>
        <v/>
      </c>
    </row>
    <row r="527" spans="1:12">
      <c r="A527" s="49"/>
      <c r="B527" s="49"/>
      <c r="F527" s="49" t="str">
        <f t="shared" si="35"/>
        <v/>
      </c>
      <c r="J527" s="49" t="str">
        <f t="shared" si="32"/>
        <v/>
      </c>
      <c r="K527" s="49" t="str">
        <f t="shared" si="33"/>
        <v/>
      </c>
      <c r="L527" s="49" t="str">
        <f t="shared" si="34"/>
        <v/>
      </c>
    </row>
    <row r="528" spans="1:12">
      <c r="A528" s="49"/>
      <c r="B528" s="49"/>
      <c r="F528" s="49" t="str">
        <f t="shared" si="35"/>
        <v/>
      </c>
      <c r="J528" s="49" t="str">
        <f t="shared" si="32"/>
        <v/>
      </c>
      <c r="K528" s="49" t="str">
        <f t="shared" si="33"/>
        <v/>
      </c>
      <c r="L528" s="49" t="str">
        <f t="shared" si="34"/>
        <v/>
      </c>
    </row>
    <row r="529" spans="1:12">
      <c r="A529" s="49"/>
      <c r="B529" s="49"/>
      <c r="F529" s="49" t="str">
        <f t="shared" si="35"/>
        <v/>
      </c>
      <c r="J529" s="49" t="str">
        <f t="shared" si="32"/>
        <v/>
      </c>
      <c r="K529" s="49" t="str">
        <f t="shared" si="33"/>
        <v/>
      </c>
      <c r="L529" s="49" t="str">
        <f t="shared" si="34"/>
        <v/>
      </c>
    </row>
    <row r="530" spans="1:12">
      <c r="A530" s="49"/>
      <c r="B530" s="49"/>
      <c r="F530" s="49" t="str">
        <f t="shared" si="35"/>
        <v/>
      </c>
      <c r="J530" s="49" t="str">
        <f t="shared" si="32"/>
        <v/>
      </c>
      <c r="K530" s="49" t="str">
        <f t="shared" si="33"/>
        <v/>
      </c>
      <c r="L530" s="49" t="str">
        <f t="shared" si="34"/>
        <v/>
      </c>
    </row>
    <row r="531" spans="1:12">
      <c r="A531" s="49"/>
      <c r="B531" s="49"/>
      <c r="F531" s="49" t="str">
        <f t="shared" si="35"/>
        <v/>
      </c>
      <c r="J531" s="49" t="str">
        <f t="shared" si="32"/>
        <v/>
      </c>
      <c r="K531" s="49" t="str">
        <f t="shared" si="33"/>
        <v/>
      </c>
      <c r="L531" s="49" t="str">
        <f t="shared" si="34"/>
        <v/>
      </c>
    </row>
    <row r="532" spans="1:12">
      <c r="A532" s="49"/>
      <c r="B532" s="49"/>
      <c r="F532" s="49" t="str">
        <f t="shared" si="35"/>
        <v/>
      </c>
      <c r="J532" s="49" t="str">
        <f t="shared" si="32"/>
        <v/>
      </c>
      <c r="K532" s="49" t="str">
        <f t="shared" si="33"/>
        <v/>
      </c>
      <c r="L532" s="49" t="str">
        <f t="shared" si="34"/>
        <v/>
      </c>
    </row>
    <row r="533" spans="1:12">
      <c r="A533" s="49"/>
      <c r="B533" s="49"/>
      <c r="F533" s="49" t="str">
        <f t="shared" si="35"/>
        <v/>
      </c>
      <c r="J533" s="49" t="str">
        <f t="shared" si="32"/>
        <v/>
      </c>
      <c r="K533" s="49" t="str">
        <f t="shared" si="33"/>
        <v/>
      </c>
      <c r="L533" s="49" t="str">
        <f t="shared" si="34"/>
        <v/>
      </c>
    </row>
    <row r="534" spans="1:12">
      <c r="A534" s="49"/>
      <c r="B534" s="49"/>
      <c r="F534" s="49" t="str">
        <f t="shared" si="35"/>
        <v/>
      </c>
      <c r="J534" s="49" t="str">
        <f t="shared" si="32"/>
        <v/>
      </c>
      <c r="K534" s="49" t="str">
        <f t="shared" si="33"/>
        <v/>
      </c>
      <c r="L534" s="49" t="str">
        <f t="shared" si="34"/>
        <v/>
      </c>
    </row>
    <row r="535" spans="1:12">
      <c r="A535" s="49"/>
      <c r="B535" s="49"/>
      <c r="F535" s="49" t="str">
        <f t="shared" si="35"/>
        <v/>
      </c>
      <c r="J535" s="49" t="str">
        <f t="shared" si="32"/>
        <v/>
      </c>
      <c r="K535" s="49" t="str">
        <f t="shared" si="33"/>
        <v/>
      </c>
      <c r="L535" s="49" t="str">
        <f t="shared" si="34"/>
        <v/>
      </c>
    </row>
    <row r="536" spans="1:12">
      <c r="A536" s="49"/>
      <c r="B536" s="49"/>
      <c r="F536" s="49" t="str">
        <f t="shared" si="35"/>
        <v/>
      </c>
      <c r="J536" s="49" t="str">
        <f t="shared" si="32"/>
        <v/>
      </c>
      <c r="K536" s="49" t="str">
        <f t="shared" si="33"/>
        <v/>
      </c>
      <c r="L536" s="49" t="str">
        <f t="shared" si="34"/>
        <v/>
      </c>
    </row>
    <row r="537" spans="1:12">
      <c r="A537" s="49"/>
      <c r="B537" s="49"/>
      <c r="F537" s="49" t="str">
        <f t="shared" si="35"/>
        <v/>
      </c>
      <c r="J537" s="49" t="str">
        <f t="shared" si="32"/>
        <v/>
      </c>
      <c r="K537" s="49" t="str">
        <f t="shared" si="33"/>
        <v/>
      </c>
      <c r="L537" s="49" t="str">
        <f t="shared" si="34"/>
        <v/>
      </c>
    </row>
    <row r="538" spans="1:12">
      <c r="A538" s="49"/>
      <c r="B538" s="49"/>
      <c r="F538" s="49" t="str">
        <f t="shared" si="35"/>
        <v/>
      </c>
      <c r="J538" s="49" t="str">
        <f t="shared" si="32"/>
        <v/>
      </c>
      <c r="K538" s="49" t="str">
        <f t="shared" si="33"/>
        <v/>
      </c>
      <c r="L538" s="49" t="str">
        <f t="shared" si="34"/>
        <v/>
      </c>
    </row>
    <row r="539" spans="1:12">
      <c r="A539" s="49"/>
      <c r="B539" s="49"/>
      <c r="F539" s="49" t="str">
        <f t="shared" si="35"/>
        <v/>
      </c>
      <c r="J539" s="49" t="str">
        <f t="shared" si="32"/>
        <v/>
      </c>
      <c r="K539" s="49" t="str">
        <f t="shared" si="33"/>
        <v/>
      </c>
      <c r="L539" s="49" t="str">
        <f t="shared" si="34"/>
        <v/>
      </c>
    </row>
    <row r="540" spans="1:12">
      <c r="A540" s="49"/>
      <c r="B540" s="49"/>
      <c r="F540" s="49" t="str">
        <f t="shared" si="35"/>
        <v/>
      </c>
      <c r="J540" s="49" t="str">
        <f t="shared" si="32"/>
        <v/>
      </c>
      <c r="K540" s="49" t="str">
        <f t="shared" si="33"/>
        <v/>
      </c>
      <c r="L540" s="49" t="str">
        <f t="shared" si="34"/>
        <v/>
      </c>
    </row>
    <row r="541" spans="1:12">
      <c r="A541" s="49"/>
      <c r="B541" s="49"/>
      <c r="F541" s="49" t="str">
        <f t="shared" si="35"/>
        <v/>
      </c>
      <c r="J541" s="49" t="str">
        <f t="shared" si="32"/>
        <v/>
      </c>
      <c r="K541" s="49" t="str">
        <f t="shared" si="33"/>
        <v/>
      </c>
      <c r="L541" s="49" t="str">
        <f t="shared" si="34"/>
        <v/>
      </c>
    </row>
    <row r="542" spans="1:12">
      <c r="A542" s="49"/>
      <c r="B542" s="49"/>
      <c r="F542" s="49" t="str">
        <f t="shared" si="35"/>
        <v/>
      </c>
      <c r="J542" s="49" t="str">
        <f t="shared" si="32"/>
        <v/>
      </c>
      <c r="K542" s="49" t="str">
        <f t="shared" si="33"/>
        <v/>
      </c>
      <c r="L542" s="49" t="str">
        <f t="shared" si="34"/>
        <v/>
      </c>
    </row>
    <row r="543" spans="1:12">
      <c r="A543" s="49"/>
      <c r="B543" s="49"/>
      <c r="F543" s="49" t="str">
        <f t="shared" si="35"/>
        <v/>
      </c>
      <c r="J543" s="49" t="str">
        <f t="shared" si="32"/>
        <v/>
      </c>
      <c r="K543" s="49" t="str">
        <f t="shared" si="33"/>
        <v/>
      </c>
      <c r="L543" s="49" t="str">
        <f t="shared" si="34"/>
        <v/>
      </c>
    </row>
    <row r="544" spans="1:12">
      <c r="A544" s="49"/>
      <c r="B544" s="49"/>
      <c r="F544" s="49" t="str">
        <f t="shared" si="35"/>
        <v/>
      </c>
      <c r="J544" s="49" t="str">
        <f t="shared" si="32"/>
        <v/>
      </c>
      <c r="K544" s="49" t="str">
        <f t="shared" si="33"/>
        <v/>
      </c>
      <c r="L544" s="49" t="str">
        <f t="shared" si="34"/>
        <v/>
      </c>
    </row>
    <row r="545" spans="1:12">
      <c r="A545" s="49"/>
      <c r="B545" s="49"/>
      <c r="F545" s="49" t="str">
        <f t="shared" si="35"/>
        <v/>
      </c>
      <c r="J545" s="49" t="str">
        <f t="shared" si="32"/>
        <v/>
      </c>
      <c r="K545" s="49" t="str">
        <f t="shared" si="33"/>
        <v/>
      </c>
      <c r="L545" s="49" t="str">
        <f t="shared" si="34"/>
        <v/>
      </c>
    </row>
    <row r="546" spans="1:12">
      <c r="A546" s="49"/>
      <c r="B546" s="49"/>
      <c r="F546" s="49" t="str">
        <f t="shared" si="35"/>
        <v/>
      </c>
      <c r="J546" s="49" t="str">
        <f t="shared" si="32"/>
        <v/>
      </c>
      <c r="K546" s="49" t="str">
        <f t="shared" si="33"/>
        <v/>
      </c>
      <c r="L546" s="49" t="str">
        <f t="shared" si="34"/>
        <v/>
      </c>
    </row>
    <row r="547" spans="1:12">
      <c r="A547" s="49"/>
      <c r="B547" s="49"/>
      <c r="F547" s="49" t="str">
        <f t="shared" si="35"/>
        <v/>
      </c>
      <c r="J547" s="49" t="str">
        <f t="shared" si="32"/>
        <v/>
      </c>
      <c r="K547" s="49" t="str">
        <f t="shared" si="33"/>
        <v/>
      </c>
      <c r="L547" s="49" t="str">
        <f t="shared" si="34"/>
        <v/>
      </c>
    </row>
    <row r="548" spans="1:12">
      <c r="A548" s="49"/>
      <c r="B548" s="49"/>
      <c r="F548" s="49" t="str">
        <f t="shared" si="35"/>
        <v/>
      </c>
      <c r="J548" s="49" t="str">
        <f t="shared" si="32"/>
        <v/>
      </c>
      <c r="K548" s="49" t="str">
        <f t="shared" si="33"/>
        <v/>
      </c>
      <c r="L548" s="49" t="str">
        <f t="shared" si="34"/>
        <v/>
      </c>
    </row>
    <row r="549" spans="1:12">
      <c r="A549" s="49"/>
      <c r="B549" s="49"/>
      <c r="F549" s="49" t="str">
        <f t="shared" si="35"/>
        <v/>
      </c>
      <c r="J549" s="49" t="str">
        <f t="shared" si="32"/>
        <v/>
      </c>
      <c r="K549" s="49" t="str">
        <f t="shared" si="33"/>
        <v/>
      </c>
      <c r="L549" s="49" t="str">
        <f t="shared" si="34"/>
        <v/>
      </c>
    </row>
    <row r="550" spans="1:12">
      <c r="A550" s="49"/>
      <c r="B550" s="49"/>
      <c r="F550" s="49" t="str">
        <f t="shared" si="35"/>
        <v/>
      </c>
      <c r="J550" s="49" t="str">
        <f t="shared" si="32"/>
        <v/>
      </c>
      <c r="K550" s="49" t="str">
        <f t="shared" si="33"/>
        <v/>
      </c>
      <c r="L550" s="49" t="str">
        <f t="shared" si="34"/>
        <v/>
      </c>
    </row>
    <row r="551" spans="1:12">
      <c r="A551" s="49"/>
      <c r="B551" s="49"/>
      <c r="F551" s="49" t="str">
        <f t="shared" si="35"/>
        <v/>
      </c>
      <c r="J551" s="49" t="str">
        <f t="shared" si="32"/>
        <v/>
      </c>
      <c r="K551" s="49" t="str">
        <f t="shared" si="33"/>
        <v/>
      </c>
      <c r="L551" s="49" t="str">
        <f t="shared" si="34"/>
        <v/>
      </c>
    </row>
    <row r="552" spans="1:12">
      <c r="A552" s="49"/>
      <c r="B552" s="49"/>
      <c r="F552" s="49" t="str">
        <f t="shared" si="35"/>
        <v/>
      </c>
      <c r="J552" s="49" t="str">
        <f t="shared" si="32"/>
        <v/>
      </c>
      <c r="K552" s="49" t="str">
        <f t="shared" si="33"/>
        <v/>
      </c>
      <c r="L552" s="49" t="str">
        <f t="shared" si="34"/>
        <v/>
      </c>
    </row>
    <row r="553" spans="1:12">
      <c r="A553" s="49"/>
      <c r="B553" s="49"/>
      <c r="F553" s="49" t="str">
        <f t="shared" si="35"/>
        <v/>
      </c>
      <c r="J553" s="49" t="str">
        <f t="shared" si="32"/>
        <v/>
      </c>
      <c r="K553" s="49" t="str">
        <f t="shared" si="33"/>
        <v/>
      </c>
      <c r="L553" s="49" t="str">
        <f t="shared" si="34"/>
        <v/>
      </c>
    </row>
    <row r="554" spans="1:12">
      <c r="A554" s="49"/>
      <c r="B554" s="49"/>
      <c r="F554" s="49" t="str">
        <f t="shared" si="35"/>
        <v/>
      </c>
      <c r="J554" s="49" t="str">
        <f t="shared" si="32"/>
        <v/>
      </c>
      <c r="K554" s="49" t="str">
        <f t="shared" si="33"/>
        <v/>
      </c>
      <c r="L554" s="49" t="str">
        <f t="shared" si="34"/>
        <v/>
      </c>
    </row>
    <row r="555" spans="1:12">
      <c r="A555" s="49"/>
      <c r="B555" s="49"/>
      <c r="F555" s="49" t="str">
        <f t="shared" si="35"/>
        <v/>
      </c>
      <c r="J555" s="49" t="str">
        <f t="shared" si="32"/>
        <v/>
      </c>
      <c r="K555" s="49" t="str">
        <f t="shared" si="33"/>
        <v/>
      </c>
      <c r="L555" s="49" t="str">
        <f t="shared" si="34"/>
        <v/>
      </c>
    </row>
    <row r="556" spans="1:12">
      <c r="A556" s="49"/>
      <c r="B556" s="49"/>
      <c r="F556" s="49" t="str">
        <f t="shared" si="35"/>
        <v/>
      </c>
      <c r="J556" s="49" t="str">
        <f t="shared" si="32"/>
        <v/>
      </c>
      <c r="K556" s="49" t="str">
        <f t="shared" si="33"/>
        <v/>
      </c>
      <c r="L556" s="49" t="str">
        <f t="shared" si="34"/>
        <v/>
      </c>
    </row>
    <row r="557" spans="1:12">
      <c r="A557" s="49"/>
      <c r="B557" s="49"/>
      <c r="F557" s="49" t="str">
        <f t="shared" si="35"/>
        <v/>
      </c>
      <c r="J557" s="49" t="str">
        <f t="shared" si="32"/>
        <v/>
      </c>
      <c r="K557" s="49" t="str">
        <f t="shared" si="33"/>
        <v/>
      </c>
      <c r="L557" s="49" t="str">
        <f t="shared" si="34"/>
        <v/>
      </c>
    </row>
    <row r="558" spans="1:12">
      <c r="A558" s="49"/>
      <c r="B558" s="49"/>
      <c r="F558" s="49" t="str">
        <f t="shared" si="35"/>
        <v/>
      </c>
      <c r="J558" s="49" t="str">
        <f t="shared" si="32"/>
        <v/>
      </c>
      <c r="K558" s="49" t="str">
        <f t="shared" si="33"/>
        <v/>
      </c>
      <c r="L558" s="49" t="str">
        <f t="shared" si="34"/>
        <v/>
      </c>
    </row>
    <row r="559" spans="1:12">
      <c r="A559" s="49"/>
      <c r="B559" s="49"/>
      <c r="F559" s="49" t="str">
        <f t="shared" si="35"/>
        <v/>
      </c>
      <c r="J559" s="49" t="str">
        <f t="shared" si="32"/>
        <v/>
      </c>
      <c r="K559" s="49" t="str">
        <f t="shared" si="33"/>
        <v/>
      </c>
      <c r="L559" s="49" t="str">
        <f t="shared" si="34"/>
        <v/>
      </c>
    </row>
    <row r="560" spans="1:12">
      <c r="A560" s="49"/>
      <c r="B560" s="49"/>
      <c r="F560" s="49" t="str">
        <f t="shared" si="35"/>
        <v/>
      </c>
      <c r="J560" s="49" t="str">
        <f t="shared" si="32"/>
        <v/>
      </c>
      <c r="K560" s="49" t="str">
        <f t="shared" si="33"/>
        <v/>
      </c>
      <c r="L560" s="49" t="str">
        <f t="shared" si="34"/>
        <v/>
      </c>
    </row>
    <row r="561" spans="1:12">
      <c r="A561" s="49"/>
      <c r="B561" s="49"/>
      <c r="F561" s="49" t="str">
        <f t="shared" si="35"/>
        <v/>
      </c>
      <c r="J561" s="49" t="str">
        <f t="shared" si="32"/>
        <v/>
      </c>
      <c r="K561" s="49" t="str">
        <f t="shared" si="33"/>
        <v/>
      </c>
      <c r="L561" s="49" t="str">
        <f t="shared" si="34"/>
        <v/>
      </c>
    </row>
    <row r="562" spans="1:12">
      <c r="A562" s="49"/>
      <c r="B562" s="49"/>
      <c r="F562" s="49" t="str">
        <f t="shared" si="35"/>
        <v/>
      </c>
      <c r="J562" s="49" t="str">
        <f t="shared" si="32"/>
        <v/>
      </c>
      <c r="K562" s="49" t="str">
        <f t="shared" si="33"/>
        <v/>
      </c>
      <c r="L562" s="49" t="str">
        <f t="shared" si="34"/>
        <v/>
      </c>
    </row>
    <row r="563" spans="1:12">
      <c r="A563" s="49"/>
      <c r="B563" s="49"/>
      <c r="F563" s="49" t="str">
        <f t="shared" si="35"/>
        <v/>
      </c>
      <c r="J563" s="49" t="str">
        <f t="shared" si="32"/>
        <v/>
      </c>
      <c r="K563" s="49" t="str">
        <f t="shared" si="33"/>
        <v/>
      </c>
      <c r="L563" s="49" t="str">
        <f t="shared" si="34"/>
        <v/>
      </c>
    </row>
    <row r="564" spans="1:12">
      <c r="A564" s="49"/>
      <c r="B564" s="49"/>
      <c r="F564" s="49" t="str">
        <f t="shared" si="35"/>
        <v/>
      </c>
      <c r="J564" s="49" t="str">
        <f t="shared" si="32"/>
        <v/>
      </c>
      <c r="K564" s="49" t="str">
        <f t="shared" si="33"/>
        <v/>
      </c>
      <c r="L564" s="49" t="str">
        <f t="shared" si="34"/>
        <v/>
      </c>
    </row>
    <row r="565" spans="1:12">
      <c r="A565" s="49"/>
      <c r="B565" s="49"/>
      <c r="F565" s="49" t="str">
        <f t="shared" si="35"/>
        <v/>
      </c>
      <c r="J565" s="49" t="str">
        <f t="shared" si="32"/>
        <v/>
      </c>
      <c r="K565" s="49" t="str">
        <f t="shared" si="33"/>
        <v/>
      </c>
      <c r="L565" s="49" t="str">
        <f t="shared" si="34"/>
        <v/>
      </c>
    </row>
    <row r="566" spans="1:12">
      <c r="A566" s="49"/>
      <c r="B566" s="49"/>
      <c r="F566" s="49" t="str">
        <f t="shared" si="35"/>
        <v/>
      </c>
      <c r="J566" s="49" t="str">
        <f t="shared" si="32"/>
        <v/>
      </c>
      <c r="K566" s="49" t="str">
        <f t="shared" si="33"/>
        <v/>
      </c>
      <c r="L566" s="49" t="str">
        <f t="shared" si="34"/>
        <v/>
      </c>
    </row>
    <row r="567" spans="1:12">
      <c r="A567" s="49"/>
      <c r="B567" s="49"/>
      <c r="F567" s="49" t="str">
        <f t="shared" si="35"/>
        <v/>
      </c>
      <c r="J567" s="49" t="str">
        <f t="shared" si="32"/>
        <v/>
      </c>
      <c r="K567" s="49" t="str">
        <f t="shared" si="33"/>
        <v/>
      </c>
      <c r="L567" s="49" t="str">
        <f t="shared" si="34"/>
        <v/>
      </c>
    </row>
    <row r="568" spans="1:12">
      <c r="A568" s="49"/>
      <c r="B568" s="49"/>
      <c r="F568" s="49" t="str">
        <f t="shared" si="35"/>
        <v/>
      </c>
      <c r="J568" s="49" t="str">
        <f t="shared" si="32"/>
        <v/>
      </c>
      <c r="K568" s="49" t="str">
        <f t="shared" si="33"/>
        <v/>
      </c>
      <c r="L568" s="49" t="str">
        <f t="shared" si="34"/>
        <v/>
      </c>
    </row>
    <row r="569" spans="1:12">
      <c r="A569" s="49"/>
      <c r="B569" s="49"/>
      <c r="F569" s="49" t="str">
        <f t="shared" si="35"/>
        <v/>
      </c>
      <c r="J569" s="49" t="str">
        <f t="shared" si="32"/>
        <v/>
      </c>
      <c r="K569" s="49" t="str">
        <f t="shared" si="33"/>
        <v/>
      </c>
      <c r="L569" s="49" t="str">
        <f t="shared" si="34"/>
        <v/>
      </c>
    </row>
    <row r="570" spans="1:12">
      <c r="A570" s="49"/>
      <c r="B570" s="49"/>
      <c r="F570" s="49" t="str">
        <f t="shared" si="35"/>
        <v/>
      </c>
      <c r="J570" s="49" t="str">
        <f t="shared" si="32"/>
        <v/>
      </c>
      <c r="K570" s="49" t="str">
        <f t="shared" si="33"/>
        <v/>
      </c>
      <c r="L570" s="49" t="str">
        <f t="shared" si="34"/>
        <v/>
      </c>
    </row>
    <row r="571" spans="1:12">
      <c r="A571" s="49"/>
      <c r="B571" s="49"/>
      <c r="F571" s="49" t="str">
        <f t="shared" si="35"/>
        <v/>
      </c>
      <c r="J571" s="49" t="str">
        <f t="shared" si="32"/>
        <v/>
      </c>
      <c r="K571" s="49" t="str">
        <f t="shared" si="33"/>
        <v/>
      </c>
      <c r="L571" s="49" t="str">
        <f t="shared" si="34"/>
        <v/>
      </c>
    </row>
    <row r="572" spans="1:12">
      <c r="A572" s="49"/>
      <c r="B572" s="49"/>
      <c r="F572" s="49" t="str">
        <f t="shared" si="35"/>
        <v/>
      </c>
      <c r="J572" s="49" t="str">
        <f t="shared" si="32"/>
        <v/>
      </c>
      <c r="K572" s="49" t="str">
        <f t="shared" si="33"/>
        <v/>
      </c>
      <c r="L572" s="49" t="str">
        <f t="shared" si="34"/>
        <v/>
      </c>
    </row>
    <row r="573" spans="1:12">
      <c r="A573" s="49"/>
      <c r="B573" s="49"/>
      <c r="F573" s="49" t="str">
        <f t="shared" si="35"/>
        <v/>
      </c>
      <c r="J573" s="49" t="str">
        <f t="shared" si="32"/>
        <v/>
      </c>
      <c r="K573" s="49" t="str">
        <f t="shared" si="33"/>
        <v/>
      </c>
      <c r="L573" s="49" t="str">
        <f t="shared" si="34"/>
        <v/>
      </c>
    </row>
    <row r="574" spans="1:12">
      <c r="A574" s="49"/>
      <c r="B574" s="49"/>
      <c r="F574" s="49" t="str">
        <f t="shared" si="35"/>
        <v/>
      </c>
      <c r="J574" s="49" t="str">
        <f t="shared" si="32"/>
        <v/>
      </c>
      <c r="K574" s="49" t="str">
        <f t="shared" si="33"/>
        <v/>
      </c>
      <c r="L574" s="49" t="str">
        <f t="shared" si="34"/>
        <v/>
      </c>
    </row>
    <row r="575" spans="1:12">
      <c r="A575" s="49"/>
      <c r="B575" s="49"/>
      <c r="F575" s="49" t="str">
        <f t="shared" si="35"/>
        <v/>
      </c>
      <c r="J575" s="49" t="str">
        <f t="shared" si="32"/>
        <v/>
      </c>
      <c r="K575" s="49" t="str">
        <f t="shared" si="33"/>
        <v/>
      </c>
      <c r="L575" s="49" t="str">
        <f t="shared" si="34"/>
        <v/>
      </c>
    </row>
    <row r="576" spans="1:12">
      <c r="A576" s="49"/>
      <c r="B576" s="49"/>
      <c r="F576" s="49" t="str">
        <f t="shared" si="35"/>
        <v/>
      </c>
      <c r="J576" s="49" t="str">
        <f t="shared" si="32"/>
        <v/>
      </c>
      <c r="K576" s="49" t="str">
        <f t="shared" si="33"/>
        <v/>
      </c>
      <c r="L576" s="49" t="str">
        <f t="shared" si="34"/>
        <v/>
      </c>
    </row>
    <row r="577" spans="1:12">
      <c r="A577" s="49"/>
      <c r="B577" s="49"/>
      <c r="F577" s="49" t="str">
        <f t="shared" si="35"/>
        <v/>
      </c>
      <c r="J577" s="49" t="str">
        <f t="shared" si="32"/>
        <v/>
      </c>
      <c r="K577" s="49" t="str">
        <f t="shared" si="33"/>
        <v/>
      </c>
      <c r="L577" s="49" t="str">
        <f t="shared" si="34"/>
        <v/>
      </c>
    </row>
    <row r="578" spans="1:12">
      <c r="A578" s="49"/>
      <c r="B578" s="49"/>
      <c r="F578" s="49" t="str">
        <f t="shared" si="35"/>
        <v/>
      </c>
      <c r="J578" s="49" t="str">
        <f t="shared" si="32"/>
        <v/>
      </c>
      <c r="K578" s="49" t="str">
        <f t="shared" si="33"/>
        <v/>
      </c>
      <c r="L578" s="49" t="str">
        <f t="shared" si="34"/>
        <v/>
      </c>
    </row>
    <row r="579" spans="1:12">
      <c r="A579" s="49"/>
      <c r="B579" s="49"/>
      <c r="F579" s="49" t="str">
        <f t="shared" si="35"/>
        <v/>
      </c>
      <c r="J579" s="49" t="str">
        <f t="shared" ref="J579:J642" si="36">IF(A579&lt;&gt;"",A579*10,"")</f>
        <v/>
      </c>
      <c r="K579" s="49" t="str">
        <f t="shared" ref="K579:K642" si="37">IF(B579&lt;&gt;"",B579*100,"")</f>
        <v/>
      </c>
      <c r="L579" s="49" t="str">
        <f t="shared" ref="L579:L642" si="38">IF(F579&lt;&gt;"",IF(K579&lt;&gt;0,K579/J579,0),"")</f>
        <v/>
      </c>
    </row>
    <row r="580" spans="1:12">
      <c r="A580" s="49"/>
      <c r="B580" s="49"/>
      <c r="F580" s="49" t="str">
        <f t="shared" ref="F580:F643" si="39">IF(A580&lt;&gt;"",F579+1,"")</f>
        <v/>
      </c>
      <c r="J580" s="49" t="str">
        <f t="shared" si="36"/>
        <v/>
      </c>
      <c r="K580" s="49" t="str">
        <f t="shared" si="37"/>
        <v/>
      </c>
      <c r="L580" s="49" t="str">
        <f t="shared" si="38"/>
        <v/>
      </c>
    </row>
    <row r="581" spans="1:12">
      <c r="A581" s="49"/>
      <c r="B581" s="49"/>
      <c r="F581" s="49" t="str">
        <f t="shared" si="39"/>
        <v/>
      </c>
      <c r="J581" s="49" t="str">
        <f t="shared" si="36"/>
        <v/>
      </c>
      <c r="K581" s="49" t="str">
        <f t="shared" si="37"/>
        <v/>
      </c>
      <c r="L581" s="49" t="str">
        <f t="shared" si="38"/>
        <v/>
      </c>
    </row>
    <row r="582" spans="1:12">
      <c r="A582" s="49"/>
      <c r="B582" s="49"/>
      <c r="F582" s="49" t="str">
        <f t="shared" si="39"/>
        <v/>
      </c>
      <c r="J582" s="49" t="str">
        <f t="shared" si="36"/>
        <v/>
      </c>
      <c r="K582" s="49" t="str">
        <f t="shared" si="37"/>
        <v/>
      </c>
      <c r="L582" s="49" t="str">
        <f t="shared" si="38"/>
        <v/>
      </c>
    </row>
    <row r="583" spans="1:12">
      <c r="A583" s="49"/>
      <c r="B583" s="49"/>
      <c r="F583" s="49" t="str">
        <f t="shared" si="39"/>
        <v/>
      </c>
      <c r="J583" s="49" t="str">
        <f t="shared" si="36"/>
        <v/>
      </c>
      <c r="K583" s="49" t="str">
        <f t="shared" si="37"/>
        <v/>
      </c>
      <c r="L583" s="49" t="str">
        <f t="shared" si="38"/>
        <v/>
      </c>
    </row>
    <row r="584" spans="1:12">
      <c r="A584" s="49"/>
      <c r="B584" s="49"/>
      <c r="F584" s="49" t="str">
        <f t="shared" si="39"/>
        <v/>
      </c>
      <c r="J584" s="49" t="str">
        <f t="shared" si="36"/>
        <v/>
      </c>
      <c r="K584" s="49" t="str">
        <f t="shared" si="37"/>
        <v/>
      </c>
      <c r="L584" s="49" t="str">
        <f t="shared" si="38"/>
        <v/>
      </c>
    </row>
    <row r="585" spans="1:12">
      <c r="A585" s="49"/>
      <c r="B585" s="49"/>
      <c r="F585" s="49" t="str">
        <f t="shared" si="39"/>
        <v/>
      </c>
      <c r="J585" s="49" t="str">
        <f t="shared" si="36"/>
        <v/>
      </c>
      <c r="K585" s="49" t="str">
        <f t="shared" si="37"/>
        <v/>
      </c>
      <c r="L585" s="49" t="str">
        <f t="shared" si="38"/>
        <v/>
      </c>
    </row>
    <row r="586" spans="1:12">
      <c r="A586" s="49"/>
      <c r="B586" s="49"/>
      <c r="F586" s="49" t="str">
        <f t="shared" si="39"/>
        <v/>
      </c>
      <c r="J586" s="49" t="str">
        <f t="shared" si="36"/>
        <v/>
      </c>
      <c r="K586" s="49" t="str">
        <f t="shared" si="37"/>
        <v/>
      </c>
      <c r="L586" s="49" t="str">
        <f t="shared" si="38"/>
        <v/>
      </c>
    </row>
    <row r="587" spans="1:12">
      <c r="A587" s="49"/>
      <c r="B587" s="49"/>
      <c r="F587" s="49" t="str">
        <f t="shared" si="39"/>
        <v/>
      </c>
      <c r="J587" s="49" t="str">
        <f t="shared" si="36"/>
        <v/>
      </c>
      <c r="K587" s="49" t="str">
        <f t="shared" si="37"/>
        <v/>
      </c>
      <c r="L587" s="49" t="str">
        <f t="shared" si="38"/>
        <v/>
      </c>
    </row>
    <row r="588" spans="1:12">
      <c r="A588" s="49"/>
      <c r="B588" s="49"/>
      <c r="F588" s="49" t="str">
        <f t="shared" si="39"/>
        <v/>
      </c>
      <c r="J588" s="49" t="str">
        <f t="shared" si="36"/>
        <v/>
      </c>
      <c r="K588" s="49" t="str">
        <f t="shared" si="37"/>
        <v/>
      </c>
      <c r="L588" s="49" t="str">
        <f t="shared" si="38"/>
        <v/>
      </c>
    </row>
    <row r="589" spans="1:12">
      <c r="A589" s="49"/>
      <c r="B589" s="49"/>
      <c r="F589" s="49" t="str">
        <f t="shared" si="39"/>
        <v/>
      </c>
      <c r="J589" s="49" t="str">
        <f t="shared" si="36"/>
        <v/>
      </c>
      <c r="K589" s="49" t="str">
        <f t="shared" si="37"/>
        <v/>
      </c>
      <c r="L589" s="49" t="str">
        <f t="shared" si="38"/>
        <v/>
      </c>
    </row>
    <row r="590" spans="1:12">
      <c r="A590" s="49"/>
      <c r="B590" s="49"/>
      <c r="F590" s="49" t="str">
        <f t="shared" si="39"/>
        <v/>
      </c>
      <c r="J590" s="49" t="str">
        <f t="shared" si="36"/>
        <v/>
      </c>
      <c r="K590" s="49" t="str">
        <f t="shared" si="37"/>
        <v/>
      </c>
      <c r="L590" s="49" t="str">
        <f t="shared" si="38"/>
        <v/>
      </c>
    </row>
    <row r="591" spans="1:12">
      <c r="A591" s="49"/>
      <c r="B591" s="49"/>
      <c r="F591" s="49" t="str">
        <f t="shared" si="39"/>
        <v/>
      </c>
      <c r="J591" s="49" t="str">
        <f t="shared" si="36"/>
        <v/>
      </c>
      <c r="K591" s="49" t="str">
        <f t="shared" si="37"/>
        <v/>
      </c>
      <c r="L591" s="49" t="str">
        <f t="shared" si="38"/>
        <v/>
      </c>
    </row>
    <row r="592" spans="1:12">
      <c r="A592" s="49"/>
      <c r="B592" s="49"/>
      <c r="F592" s="49" t="str">
        <f t="shared" si="39"/>
        <v/>
      </c>
      <c r="J592" s="49" t="str">
        <f t="shared" si="36"/>
        <v/>
      </c>
      <c r="K592" s="49" t="str">
        <f t="shared" si="37"/>
        <v/>
      </c>
      <c r="L592" s="49" t="str">
        <f t="shared" si="38"/>
        <v/>
      </c>
    </row>
    <row r="593" spans="1:12">
      <c r="A593" s="49"/>
      <c r="B593" s="49"/>
      <c r="F593" s="49" t="str">
        <f t="shared" si="39"/>
        <v/>
      </c>
      <c r="J593" s="49" t="str">
        <f t="shared" si="36"/>
        <v/>
      </c>
      <c r="K593" s="49" t="str">
        <f t="shared" si="37"/>
        <v/>
      </c>
      <c r="L593" s="49" t="str">
        <f t="shared" si="38"/>
        <v/>
      </c>
    </row>
    <row r="594" spans="1:12">
      <c r="A594" s="49"/>
      <c r="B594" s="49"/>
      <c r="F594" s="49" t="str">
        <f t="shared" si="39"/>
        <v/>
      </c>
      <c r="J594" s="49" t="str">
        <f t="shared" si="36"/>
        <v/>
      </c>
      <c r="K594" s="49" t="str">
        <f t="shared" si="37"/>
        <v/>
      </c>
      <c r="L594" s="49" t="str">
        <f t="shared" si="38"/>
        <v/>
      </c>
    </row>
    <row r="595" spans="1:12">
      <c r="A595" s="49"/>
      <c r="B595" s="49"/>
      <c r="F595" s="49" t="str">
        <f t="shared" si="39"/>
        <v/>
      </c>
      <c r="J595" s="49" t="str">
        <f t="shared" si="36"/>
        <v/>
      </c>
      <c r="K595" s="49" t="str">
        <f t="shared" si="37"/>
        <v/>
      </c>
      <c r="L595" s="49" t="str">
        <f t="shared" si="38"/>
        <v/>
      </c>
    </row>
    <row r="596" spans="1:12">
      <c r="A596" s="49"/>
      <c r="B596" s="49"/>
      <c r="F596" s="49" t="str">
        <f t="shared" si="39"/>
        <v/>
      </c>
      <c r="J596" s="49" t="str">
        <f t="shared" si="36"/>
        <v/>
      </c>
      <c r="K596" s="49" t="str">
        <f t="shared" si="37"/>
        <v/>
      </c>
      <c r="L596" s="49" t="str">
        <f t="shared" si="38"/>
        <v/>
      </c>
    </row>
    <row r="597" spans="1:12">
      <c r="A597" s="49"/>
      <c r="B597" s="49"/>
      <c r="F597" s="49" t="str">
        <f t="shared" si="39"/>
        <v/>
      </c>
      <c r="J597" s="49" t="str">
        <f t="shared" si="36"/>
        <v/>
      </c>
      <c r="K597" s="49" t="str">
        <f t="shared" si="37"/>
        <v/>
      </c>
      <c r="L597" s="49" t="str">
        <f t="shared" si="38"/>
        <v/>
      </c>
    </row>
    <row r="598" spans="1:12">
      <c r="A598" s="49"/>
      <c r="B598" s="49"/>
      <c r="F598" s="49" t="str">
        <f t="shared" si="39"/>
        <v/>
      </c>
      <c r="J598" s="49" t="str">
        <f t="shared" si="36"/>
        <v/>
      </c>
      <c r="K598" s="49" t="str">
        <f t="shared" si="37"/>
        <v/>
      </c>
      <c r="L598" s="49" t="str">
        <f t="shared" si="38"/>
        <v/>
      </c>
    </row>
    <row r="599" spans="1:12">
      <c r="A599" s="49"/>
      <c r="B599" s="49"/>
      <c r="F599" s="49" t="str">
        <f t="shared" si="39"/>
        <v/>
      </c>
      <c r="J599" s="49" t="str">
        <f t="shared" si="36"/>
        <v/>
      </c>
      <c r="K599" s="49" t="str">
        <f t="shared" si="37"/>
        <v/>
      </c>
      <c r="L599" s="49" t="str">
        <f t="shared" si="38"/>
        <v/>
      </c>
    </row>
    <row r="600" spans="1:12">
      <c r="A600" s="49"/>
      <c r="B600" s="49"/>
      <c r="F600" s="49" t="str">
        <f t="shared" si="39"/>
        <v/>
      </c>
      <c r="J600" s="49" t="str">
        <f t="shared" si="36"/>
        <v/>
      </c>
      <c r="K600" s="49" t="str">
        <f t="shared" si="37"/>
        <v/>
      </c>
      <c r="L600" s="49" t="str">
        <f t="shared" si="38"/>
        <v/>
      </c>
    </row>
    <row r="601" spans="1:12">
      <c r="A601" s="49"/>
      <c r="B601" s="49"/>
      <c r="F601" s="49" t="str">
        <f t="shared" si="39"/>
        <v/>
      </c>
      <c r="J601" s="49" t="str">
        <f t="shared" si="36"/>
        <v/>
      </c>
      <c r="K601" s="49" t="str">
        <f t="shared" si="37"/>
        <v/>
      </c>
      <c r="L601" s="49" t="str">
        <f t="shared" si="38"/>
        <v/>
      </c>
    </row>
    <row r="602" spans="1:12">
      <c r="A602" s="49"/>
      <c r="B602" s="49"/>
      <c r="F602" s="49" t="str">
        <f t="shared" si="39"/>
        <v/>
      </c>
      <c r="J602" s="49" t="str">
        <f t="shared" si="36"/>
        <v/>
      </c>
      <c r="K602" s="49" t="str">
        <f t="shared" si="37"/>
        <v/>
      </c>
      <c r="L602" s="49" t="str">
        <f t="shared" si="38"/>
        <v/>
      </c>
    </row>
    <row r="603" spans="1:12">
      <c r="A603" s="49"/>
      <c r="B603" s="49"/>
      <c r="F603" s="49" t="str">
        <f t="shared" si="39"/>
        <v/>
      </c>
      <c r="J603" s="49" t="str">
        <f t="shared" si="36"/>
        <v/>
      </c>
      <c r="K603" s="49" t="str">
        <f t="shared" si="37"/>
        <v/>
      </c>
      <c r="L603" s="49" t="str">
        <f t="shared" si="38"/>
        <v/>
      </c>
    </row>
    <row r="604" spans="1:12">
      <c r="A604" s="49"/>
      <c r="B604" s="49"/>
      <c r="F604" s="49" t="str">
        <f t="shared" si="39"/>
        <v/>
      </c>
      <c r="J604" s="49" t="str">
        <f t="shared" si="36"/>
        <v/>
      </c>
      <c r="K604" s="49" t="str">
        <f t="shared" si="37"/>
        <v/>
      </c>
      <c r="L604" s="49" t="str">
        <f t="shared" si="38"/>
        <v/>
      </c>
    </row>
    <row r="605" spans="1:12">
      <c r="A605" s="49"/>
      <c r="B605" s="49"/>
      <c r="F605" s="49" t="str">
        <f t="shared" si="39"/>
        <v/>
      </c>
      <c r="J605" s="49" t="str">
        <f t="shared" si="36"/>
        <v/>
      </c>
      <c r="K605" s="49" t="str">
        <f t="shared" si="37"/>
        <v/>
      </c>
      <c r="L605" s="49" t="str">
        <f t="shared" si="38"/>
        <v/>
      </c>
    </row>
    <row r="606" spans="1:12">
      <c r="A606" s="49"/>
      <c r="B606" s="49"/>
      <c r="F606" s="49" t="str">
        <f t="shared" si="39"/>
        <v/>
      </c>
      <c r="J606" s="49" t="str">
        <f t="shared" si="36"/>
        <v/>
      </c>
      <c r="K606" s="49" t="str">
        <f t="shared" si="37"/>
        <v/>
      </c>
      <c r="L606" s="49" t="str">
        <f t="shared" si="38"/>
        <v/>
      </c>
    </row>
    <row r="607" spans="1:12">
      <c r="A607" s="49"/>
      <c r="B607" s="49"/>
      <c r="F607" s="49" t="str">
        <f t="shared" si="39"/>
        <v/>
      </c>
      <c r="J607" s="49" t="str">
        <f t="shared" si="36"/>
        <v/>
      </c>
      <c r="K607" s="49" t="str">
        <f t="shared" si="37"/>
        <v/>
      </c>
      <c r="L607" s="49" t="str">
        <f t="shared" si="38"/>
        <v/>
      </c>
    </row>
    <row r="608" spans="1:12">
      <c r="A608" s="49"/>
      <c r="B608" s="49"/>
      <c r="F608" s="49" t="str">
        <f t="shared" si="39"/>
        <v/>
      </c>
      <c r="J608" s="49" t="str">
        <f t="shared" si="36"/>
        <v/>
      </c>
      <c r="K608" s="49" t="str">
        <f t="shared" si="37"/>
        <v/>
      </c>
      <c r="L608" s="49" t="str">
        <f t="shared" si="38"/>
        <v/>
      </c>
    </row>
    <row r="609" spans="1:12">
      <c r="A609" s="49"/>
      <c r="B609" s="49"/>
      <c r="F609" s="49" t="str">
        <f t="shared" si="39"/>
        <v/>
      </c>
      <c r="J609" s="49" t="str">
        <f t="shared" si="36"/>
        <v/>
      </c>
      <c r="K609" s="49" t="str">
        <f t="shared" si="37"/>
        <v/>
      </c>
      <c r="L609" s="49" t="str">
        <f t="shared" si="38"/>
        <v/>
      </c>
    </row>
    <row r="610" spans="1:12">
      <c r="A610" s="49"/>
      <c r="B610" s="49"/>
      <c r="F610" s="49" t="str">
        <f t="shared" si="39"/>
        <v/>
      </c>
      <c r="J610" s="49" t="str">
        <f t="shared" si="36"/>
        <v/>
      </c>
      <c r="K610" s="49" t="str">
        <f t="shared" si="37"/>
        <v/>
      </c>
      <c r="L610" s="49" t="str">
        <f t="shared" si="38"/>
        <v/>
      </c>
    </row>
    <row r="611" spans="1:12">
      <c r="A611" s="49"/>
      <c r="B611" s="49"/>
      <c r="F611" s="49" t="str">
        <f t="shared" si="39"/>
        <v/>
      </c>
      <c r="J611" s="49" t="str">
        <f t="shared" si="36"/>
        <v/>
      </c>
      <c r="K611" s="49" t="str">
        <f t="shared" si="37"/>
        <v/>
      </c>
      <c r="L611" s="49" t="str">
        <f t="shared" si="38"/>
        <v/>
      </c>
    </row>
    <row r="612" spans="1:12">
      <c r="A612" s="49"/>
      <c r="B612" s="49"/>
      <c r="F612" s="49" t="str">
        <f t="shared" si="39"/>
        <v/>
      </c>
      <c r="J612" s="49" t="str">
        <f t="shared" si="36"/>
        <v/>
      </c>
      <c r="K612" s="49" t="str">
        <f t="shared" si="37"/>
        <v/>
      </c>
      <c r="L612" s="49" t="str">
        <f t="shared" si="38"/>
        <v/>
      </c>
    </row>
    <row r="613" spans="1:12">
      <c r="A613" s="49"/>
      <c r="B613" s="49"/>
      <c r="F613" s="49" t="str">
        <f t="shared" si="39"/>
        <v/>
      </c>
      <c r="J613" s="49" t="str">
        <f t="shared" si="36"/>
        <v/>
      </c>
      <c r="K613" s="49" t="str">
        <f t="shared" si="37"/>
        <v/>
      </c>
      <c r="L613" s="49" t="str">
        <f t="shared" si="38"/>
        <v/>
      </c>
    </row>
    <row r="614" spans="1:12">
      <c r="A614" s="49"/>
      <c r="B614" s="49"/>
      <c r="F614" s="49" t="str">
        <f t="shared" si="39"/>
        <v/>
      </c>
      <c r="J614" s="49" t="str">
        <f t="shared" si="36"/>
        <v/>
      </c>
      <c r="K614" s="49" t="str">
        <f t="shared" si="37"/>
        <v/>
      </c>
      <c r="L614" s="49" t="str">
        <f t="shared" si="38"/>
        <v/>
      </c>
    </row>
    <row r="615" spans="1:12">
      <c r="A615" s="49"/>
      <c r="B615" s="49"/>
      <c r="F615" s="49" t="str">
        <f t="shared" si="39"/>
        <v/>
      </c>
      <c r="J615" s="49" t="str">
        <f t="shared" si="36"/>
        <v/>
      </c>
      <c r="K615" s="49" t="str">
        <f t="shared" si="37"/>
        <v/>
      </c>
      <c r="L615" s="49" t="str">
        <f t="shared" si="38"/>
        <v/>
      </c>
    </row>
    <row r="616" spans="1:12">
      <c r="A616" s="49"/>
      <c r="B616" s="49"/>
      <c r="F616" s="49" t="str">
        <f t="shared" si="39"/>
        <v/>
      </c>
      <c r="J616" s="49" t="str">
        <f t="shared" si="36"/>
        <v/>
      </c>
      <c r="K616" s="49" t="str">
        <f t="shared" si="37"/>
        <v/>
      </c>
      <c r="L616" s="49" t="str">
        <f t="shared" si="38"/>
        <v/>
      </c>
    </row>
    <row r="617" spans="1:12">
      <c r="A617" s="49"/>
      <c r="B617" s="49"/>
      <c r="F617" s="49" t="str">
        <f t="shared" si="39"/>
        <v/>
      </c>
      <c r="J617" s="49" t="str">
        <f t="shared" si="36"/>
        <v/>
      </c>
      <c r="K617" s="49" t="str">
        <f t="shared" si="37"/>
        <v/>
      </c>
      <c r="L617" s="49" t="str">
        <f t="shared" si="38"/>
        <v/>
      </c>
    </row>
    <row r="618" spans="1:12">
      <c r="A618" s="49"/>
      <c r="B618" s="49"/>
      <c r="F618" s="49" t="str">
        <f t="shared" si="39"/>
        <v/>
      </c>
      <c r="J618" s="49" t="str">
        <f t="shared" si="36"/>
        <v/>
      </c>
      <c r="K618" s="49" t="str">
        <f t="shared" si="37"/>
        <v/>
      </c>
      <c r="L618" s="49" t="str">
        <f t="shared" si="38"/>
        <v/>
      </c>
    </row>
    <row r="619" spans="1:12">
      <c r="A619" s="49"/>
      <c r="B619" s="49"/>
      <c r="F619" s="49" t="str">
        <f t="shared" si="39"/>
        <v/>
      </c>
      <c r="J619" s="49" t="str">
        <f t="shared" si="36"/>
        <v/>
      </c>
      <c r="K619" s="49" t="str">
        <f t="shared" si="37"/>
        <v/>
      </c>
      <c r="L619" s="49" t="str">
        <f t="shared" si="38"/>
        <v/>
      </c>
    </row>
    <row r="620" spans="1:12">
      <c r="A620" s="49"/>
      <c r="B620" s="49"/>
      <c r="F620" s="49" t="str">
        <f t="shared" si="39"/>
        <v/>
      </c>
      <c r="J620" s="49" t="str">
        <f t="shared" si="36"/>
        <v/>
      </c>
      <c r="K620" s="49" t="str">
        <f t="shared" si="37"/>
        <v/>
      </c>
      <c r="L620" s="49" t="str">
        <f t="shared" si="38"/>
        <v/>
      </c>
    </row>
    <row r="621" spans="1:12">
      <c r="A621" s="49"/>
      <c r="B621" s="49"/>
      <c r="F621" s="49" t="str">
        <f t="shared" si="39"/>
        <v/>
      </c>
      <c r="J621" s="49" t="str">
        <f t="shared" si="36"/>
        <v/>
      </c>
      <c r="K621" s="49" t="str">
        <f t="shared" si="37"/>
        <v/>
      </c>
      <c r="L621" s="49" t="str">
        <f t="shared" si="38"/>
        <v/>
      </c>
    </row>
    <row r="622" spans="1:12">
      <c r="A622" s="49"/>
      <c r="B622" s="49"/>
      <c r="F622" s="49" t="str">
        <f t="shared" si="39"/>
        <v/>
      </c>
      <c r="J622" s="49" t="str">
        <f t="shared" si="36"/>
        <v/>
      </c>
      <c r="K622" s="49" t="str">
        <f t="shared" si="37"/>
        <v/>
      </c>
      <c r="L622" s="49" t="str">
        <f t="shared" si="38"/>
        <v/>
      </c>
    </row>
    <row r="623" spans="1:12">
      <c r="A623" s="49"/>
      <c r="B623" s="49"/>
      <c r="F623" s="49" t="str">
        <f t="shared" si="39"/>
        <v/>
      </c>
      <c r="J623" s="49" t="str">
        <f t="shared" si="36"/>
        <v/>
      </c>
      <c r="K623" s="49" t="str">
        <f t="shared" si="37"/>
        <v/>
      </c>
      <c r="L623" s="49" t="str">
        <f t="shared" si="38"/>
        <v/>
      </c>
    </row>
    <row r="624" spans="1:12">
      <c r="A624" s="49"/>
      <c r="B624" s="49"/>
      <c r="F624" s="49" t="str">
        <f t="shared" si="39"/>
        <v/>
      </c>
      <c r="J624" s="49" t="str">
        <f t="shared" si="36"/>
        <v/>
      </c>
      <c r="K624" s="49" t="str">
        <f t="shared" si="37"/>
        <v/>
      </c>
      <c r="L624" s="49" t="str">
        <f t="shared" si="38"/>
        <v/>
      </c>
    </row>
    <row r="625" spans="1:12">
      <c r="A625" s="49"/>
      <c r="B625" s="49"/>
      <c r="F625" s="49" t="str">
        <f t="shared" si="39"/>
        <v/>
      </c>
      <c r="J625" s="49" t="str">
        <f t="shared" si="36"/>
        <v/>
      </c>
      <c r="K625" s="49" t="str">
        <f t="shared" si="37"/>
        <v/>
      </c>
      <c r="L625" s="49" t="str">
        <f t="shared" si="38"/>
        <v/>
      </c>
    </row>
    <row r="626" spans="1:12">
      <c r="A626" s="49"/>
      <c r="B626" s="49"/>
      <c r="F626" s="49" t="str">
        <f t="shared" si="39"/>
        <v/>
      </c>
      <c r="J626" s="49" t="str">
        <f t="shared" si="36"/>
        <v/>
      </c>
      <c r="K626" s="49" t="str">
        <f t="shared" si="37"/>
        <v/>
      </c>
      <c r="L626" s="49" t="str">
        <f t="shared" si="38"/>
        <v/>
      </c>
    </row>
    <row r="627" spans="1:12">
      <c r="A627" s="49"/>
      <c r="B627" s="49"/>
      <c r="F627" s="49" t="str">
        <f t="shared" si="39"/>
        <v/>
      </c>
      <c r="J627" s="49" t="str">
        <f t="shared" si="36"/>
        <v/>
      </c>
      <c r="K627" s="49" t="str">
        <f t="shared" si="37"/>
        <v/>
      </c>
      <c r="L627" s="49" t="str">
        <f t="shared" si="38"/>
        <v/>
      </c>
    </row>
    <row r="628" spans="1:12">
      <c r="A628" s="49"/>
      <c r="B628" s="49"/>
      <c r="F628" s="49" t="str">
        <f t="shared" si="39"/>
        <v/>
      </c>
      <c r="J628" s="49" t="str">
        <f t="shared" si="36"/>
        <v/>
      </c>
      <c r="K628" s="49" t="str">
        <f t="shared" si="37"/>
        <v/>
      </c>
      <c r="L628" s="49" t="str">
        <f t="shared" si="38"/>
        <v/>
      </c>
    </row>
    <row r="629" spans="1:12">
      <c r="A629" s="49"/>
      <c r="B629" s="49"/>
      <c r="F629" s="49" t="str">
        <f t="shared" si="39"/>
        <v/>
      </c>
      <c r="J629" s="49" t="str">
        <f t="shared" si="36"/>
        <v/>
      </c>
      <c r="K629" s="49" t="str">
        <f t="shared" si="37"/>
        <v/>
      </c>
      <c r="L629" s="49" t="str">
        <f t="shared" si="38"/>
        <v/>
      </c>
    </row>
    <row r="630" spans="1:12">
      <c r="A630" s="49"/>
      <c r="B630" s="49"/>
      <c r="F630" s="49" t="str">
        <f t="shared" si="39"/>
        <v/>
      </c>
      <c r="J630" s="49" t="str">
        <f t="shared" si="36"/>
        <v/>
      </c>
      <c r="K630" s="49" t="str">
        <f t="shared" si="37"/>
        <v/>
      </c>
      <c r="L630" s="49" t="str">
        <f t="shared" si="38"/>
        <v/>
      </c>
    </row>
    <row r="631" spans="1:12">
      <c r="A631" s="49"/>
      <c r="B631" s="49"/>
      <c r="F631" s="49" t="str">
        <f t="shared" si="39"/>
        <v/>
      </c>
      <c r="J631" s="49" t="str">
        <f t="shared" si="36"/>
        <v/>
      </c>
      <c r="K631" s="49" t="str">
        <f t="shared" si="37"/>
        <v/>
      </c>
      <c r="L631" s="49" t="str">
        <f t="shared" si="38"/>
        <v/>
      </c>
    </row>
    <row r="632" spans="1:12">
      <c r="A632" s="49"/>
      <c r="B632" s="49"/>
      <c r="F632" s="49" t="str">
        <f t="shared" si="39"/>
        <v/>
      </c>
      <c r="J632" s="49" t="str">
        <f t="shared" si="36"/>
        <v/>
      </c>
      <c r="K632" s="49" t="str">
        <f t="shared" si="37"/>
        <v/>
      </c>
      <c r="L632" s="49" t="str">
        <f t="shared" si="38"/>
        <v/>
      </c>
    </row>
    <row r="633" spans="1:12">
      <c r="A633" s="49"/>
      <c r="B633" s="49"/>
      <c r="F633" s="49" t="str">
        <f t="shared" si="39"/>
        <v/>
      </c>
      <c r="J633" s="49" t="str">
        <f t="shared" si="36"/>
        <v/>
      </c>
      <c r="K633" s="49" t="str">
        <f t="shared" si="37"/>
        <v/>
      </c>
      <c r="L633" s="49" t="str">
        <f t="shared" si="38"/>
        <v/>
      </c>
    </row>
    <row r="634" spans="1:12">
      <c r="A634" s="49"/>
      <c r="B634" s="49"/>
      <c r="F634" s="49" t="str">
        <f t="shared" si="39"/>
        <v/>
      </c>
      <c r="J634" s="49" t="str">
        <f t="shared" si="36"/>
        <v/>
      </c>
      <c r="K634" s="49" t="str">
        <f t="shared" si="37"/>
        <v/>
      </c>
      <c r="L634" s="49" t="str">
        <f t="shared" si="38"/>
        <v/>
      </c>
    </row>
    <row r="635" spans="1:12">
      <c r="A635" s="49"/>
      <c r="B635" s="49"/>
      <c r="F635" s="49" t="str">
        <f t="shared" si="39"/>
        <v/>
      </c>
      <c r="J635" s="49" t="str">
        <f t="shared" si="36"/>
        <v/>
      </c>
      <c r="K635" s="49" t="str">
        <f t="shared" si="37"/>
        <v/>
      </c>
      <c r="L635" s="49" t="str">
        <f t="shared" si="38"/>
        <v/>
      </c>
    </row>
    <row r="636" spans="1:12">
      <c r="A636" s="49"/>
      <c r="B636" s="49"/>
      <c r="F636" s="49" t="str">
        <f t="shared" si="39"/>
        <v/>
      </c>
      <c r="J636" s="49" t="str">
        <f t="shared" si="36"/>
        <v/>
      </c>
      <c r="K636" s="49" t="str">
        <f t="shared" si="37"/>
        <v/>
      </c>
      <c r="L636" s="49" t="str">
        <f t="shared" si="38"/>
        <v/>
      </c>
    </row>
    <row r="637" spans="1:12">
      <c r="A637" s="49"/>
      <c r="B637" s="49"/>
      <c r="F637" s="49" t="str">
        <f t="shared" si="39"/>
        <v/>
      </c>
      <c r="J637" s="49" t="str">
        <f t="shared" si="36"/>
        <v/>
      </c>
      <c r="K637" s="49" t="str">
        <f t="shared" si="37"/>
        <v/>
      </c>
      <c r="L637" s="49" t="str">
        <f t="shared" si="38"/>
        <v/>
      </c>
    </row>
    <row r="638" spans="1:12">
      <c r="A638" s="49"/>
      <c r="B638" s="49"/>
      <c r="F638" s="49" t="str">
        <f t="shared" si="39"/>
        <v/>
      </c>
      <c r="J638" s="49" t="str">
        <f t="shared" si="36"/>
        <v/>
      </c>
      <c r="K638" s="49" t="str">
        <f t="shared" si="37"/>
        <v/>
      </c>
      <c r="L638" s="49" t="str">
        <f t="shared" si="38"/>
        <v/>
      </c>
    </row>
    <row r="639" spans="1:12">
      <c r="A639" s="49"/>
      <c r="B639" s="49"/>
      <c r="F639" s="49" t="str">
        <f t="shared" si="39"/>
        <v/>
      </c>
      <c r="J639" s="49" t="str">
        <f t="shared" si="36"/>
        <v/>
      </c>
      <c r="K639" s="49" t="str">
        <f t="shared" si="37"/>
        <v/>
      </c>
      <c r="L639" s="49" t="str">
        <f t="shared" si="38"/>
        <v/>
      </c>
    </row>
    <row r="640" spans="1:12">
      <c r="A640" s="49"/>
      <c r="B640" s="49"/>
      <c r="F640" s="49" t="str">
        <f t="shared" si="39"/>
        <v/>
      </c>
      <c r="J640" s="49" t="str">
        <f t="shared" si="36"/>
        <v/>
      </c>
      <c r="K640" s="49" t="str">
        <f t="shared" si="37"/>
        <v/>
      </c>
      <c r="L640" s="49" t="str">
        <f t="shared" si="38"/>
        <v/>
      </c>
    </row>
    <row r="641" spans="1:12">
      <c r="A641" s="49"/>
      <c r="B641" s="49"/>
      <c r="F641" s="49" t="str">
        <f t="shared" si="39"/>
        <v/>
      </c>
      <c r="J641" s="49" t="str">
        <f t="shared" si="36"/>
        <v/>
      </c>
      <c r="K641" s="49" t="str">
        <f t="shared" si="37"/>
        <v/>
      </c>
      <c r="L641" s="49" t="str">
        <f t="shared" si="38"/>
        <v/>
      </c>
    </row>
    <row r="642" spans="1:12">
      <c r="A642" s="49"/>
      <c r="B642" s="49"/>
      <c r="F642" s="49" t="str">
        <f t="shared" si="39"/>
        <v/>
      </c>
      <c r="J642" s="49" t="str">
        <f t="shared" si="36"/>
        <v/>
      </c>
      <c r="K642" s="49" t="str">
        <f t="shared" si="37"/>
        <v/>
      </c>
      <c r="L642" s="49" t="str">
        <f t="shared" si="38"/>
        <v/>
      </c>
    </row>
    <row r="643" spans="1:12">
      <c r="A643" s="49"/>
      <c r="B643" s="49"/>
      <c r="F643" s="49" t="str">
        <f t="shared" si="39"/>
        <v/>
      </c>
      <c r="J643" s="49" t="str">
        <f t="shared" ref="J643:J706" si="40">IF(A643&lt;&gt;"",A643*10,"")</f>
        <v/>
      </c>
      <c r="K643" s="49" t="str">
        <f t="shared" ref="K643:K706" si="41">IF(B643&lt;&gt;"",B643*100,"")</f>
        <v/>
      </c>
      <c r="L643" s="49" t="str">
        <f t="shared" ref="L643:L706" si="42">IF(F643&lt;&gt;"",IF(K643&lt;&gt;0,K643/J643,0),"")</f>
        <v/>
      </c>
    </row>
    <row r="644" spans="1:12">
      <c r="A644" s="49"/>
      <c r="B644" s="49"/>
      <c r="F644" s="49" t="str">
        <f t="shared" ref="F644:F707" si="43">IF(A644&lt;&gt;"",F643+1,"")</f>
        <v/>
      </c>
      <c r="J644" s="49" t="str">
        <f t="shared" si="40"/>
        <v/>
      </c>
      <c r="K644" s="49" t="str">
        <f t="shared" si="41"/>
        <v/>
      </c>
      <c r="L644" s="49" t="str">
        <f t="shared" si="42"/>
        <v/>
      </c>
    </row>
    <row r="645" spans="1:12">
      <c r="A645" s="49"/>
      <c r="B645" s="49"/>
      <c r="F645" s="49" t="str">
        <f t="shared" si="43"/>
        <v/>
      </c>
      <c r="J645" s="49" t="str">
        <f t="shared" si="40"/>
        <v/>
      </c>
      <c r="K645" s="49" t="str">
        <f t="shared" si="41"/>
        <v/>
      </c>
      <c r="L645" s="49" t="str">
        <f t="shared" si="42"/>
        <v/>
      </c>
    </row>
    <row r="646" spans="1:12">
      <c r="A646" s="49"/>
      <c r="B646" s="49"/>
      <c r="F646" s="49" t="str">
        <f t="shared" si="43"/>
        <v/>
      </c>
      <c r="J646" s="49" t="str">
        <f t="shared" si="40"/>
        <v/>
      </c>
      <c r="K646" s="49" t="str">
        <f t="shared" si="41"/>
        <v/>
      </c>
      <c r="L646" s="49" t="str">
        <f t="shared" si="42"/>
        <v/>
      </c>
    </row>
    <row r="647" spans="1:12">
      <c r="A647" s="49"/>
      <c r="B647" s="49"/>
      <c r="F647" s="49" t="str">
        <f t="shared" si="43"/>
        <v/>
      </c>
      <c r="J647" s="49" t="str">
        <f t="shared" si="40"/>
        <v/>
      </c>
      <c r="K647" s="49" t="str">
        <f t="shared" si="41"/>
        <v/>
      </c>
      <c r="L647" s="49" t="str">
        <f t="shared" si="42"/>
        <v/>
      </c>
    </row>
    <row r="648" spans="1:12">
      <c r="A648" s="49"/>
      <c r="B648" s="49"/>
      <c r="F648" s="49" t="str">
        <f t="shared" si="43"/>
        <v/>
      </c>
      <c r="J648" s="49" t="str">
        <f t="shared" si="40"/>
        <v/>
      </c>
      <c r="K648" s="49" t="str">
        <f t="shared" si="41"/>
        <v/>
      </c>
      <c r="L648" s="49" t="str">
        <f t="shared" si="42"/>
        <v/>
      </c>
    </row>
    <row r="649" spans="1:12">
      <c r="A649" s="49"/>
      <c r="B649" s="49"/>
      <c r="F649" s="49" t="str">
        <f t="shared" si="43"/>
        <v/>
      </c>
      <c r="J649" s="49" t="str">
        <f t="shared" si="40"/>
        <v/>
      </c>
      <c r="K649" s="49" t="str">
        <f t="shared" si="41"/>
        <v/>
      </c>
      <c r="L649" s="49" t="str">
        <f t="shared" si="42"/>
        <v/>
      </c>
    </row>
    <row r="650" spans="1:12">
      <c r="A650" s="49"/>
      <c r="B650" s="49"/>
      <c r="F650" s="49" t="str">
        <f t="shared" si="43"/>
        <v/>
      </c>
      <c r="J650" s="49" t="str">
        <f t="shared" si="40"/>
        <v/>
      </c>
      <c r="K650" s="49" t="str">
        <f t="shared" si="41"/>
        <v/>
      </c>
      <c r="L650" s="49" t="str">
        <f t="shared" si="42"/>
        <v/>
      </c>
    </row>
    <row r="651" spans="1:12">
      <c r="A651" s="49"/>
      <c r="B651" s="49"/>
      <c r="F651" s="49" t="str">
        <f t="shared" si="43"/>
        <v/>
      </c>
      <c r="J651" s="49" t="str">
        <f t="shared" si="40"/>
        <v/>
      </c>
      <c r="K651" s="49" t="str">
        <f t="shared" si="41"/>
        <v/>
      </c>
      <c r="L651" s="49" t="str">
        <f t="shared" si="42"/>
        <v/>
      </c>
    </row>
    <row r="652" spans="1:12">
      <c r="A652" s="49"/>
      <c r="B652" s="49"/>
      <c r="F652" s="49" t="str">
        <f t="shared" si="43"/>
        <v/>
      </c>
      <c r="J652" s="49" t="str">
        <f t="shared" si="40"/>
        <v/>
      </c>
      <c r="K652" s="49" t="str">
        <f t="shared" si="41"/>
        <v/>
      </c>
      <c r="L652" s="49" t="str">
        <f t="shared" si="42"/>
        <v/>
      </c>
    </row>
    <row r="653" spans="1:12">
      <c r="A653" s="49"/>
      <c r="B653" s="49"/>
      <c r="F653" s="49" t="str">
        <f t="shared" si="43"/>
        <v/>
      </c>
      <c r="J653" s="49" t="str">
        <f t="shared" si="40"/>
        <v/>
      </c>
      <c r="K653" s="49" t="str">
        <f t="shared" si="41"/>
        <v/>
      </c>
      <c r="L653" s="49" t="str">
        <f t="shared" si="42"/>
        <v/>
      </c>
    </row>
    <row r="654" spans="1:12">
      <c r="A654" s="49"/>
      <c r="B654" s="49"/>
      <c r="F654" s="49" t="str">
        <f t="shared" si="43"/>
        <v/>
      </c>
      <c r="J654" s="49" t="str">
        <f t="shared" si="40"/>
        <v/>
      </c>
      <c r="K654" s="49" t="str">
        <f t="shared" si="41"/>
        <v/>
      </c>
      <c r="L654" s="49" t="str">
        <f t="shared" si="42"/>
        <v/>
      </c>
    </row>
    <row r="655" spans="1:12">
      <c r="A655" s="49"/>
      <c r="B655" s="49"/>
      <c r="F655" s="49" t="str">
        <f t="shared" si="43"/>
        <v/>
      </c>
      <c r="J655" s="49" t="str">
        <f t="shared" si="40"/>
        <v/>
      </c>
      <c r="K655" s="49" t="str">
        <f t="shared" si="41"/>
        <v/>
      </c>
      <c r="L655" s="49" t="str">
        <f t="shared" si="42"/>
        <v/>
      </c>
    </row>
    <row r="656" spans="1:12">
      <c r="A656" s="49"/>
      <c r="B656" s="49"/>
      <c r="F656" s="49" t="str">
        <f t="shared" si="43"/>
        <v/>
      </c>
      <c r="J656" s="49" t="str">
        <f t="shared" si="40"/>
        <v/>
      </c>
      <c r="K656" s="49" t="str">
        <f t="shared" si="41"/>
        <v/>
      </c>
      <c r="L656" s="49" t="str">
        <f t="shared" si="42"/>
        <v/>
      </c>
    </row>
    <row r="657" spans="1:12">
      <c r="A657" s="49"/>
      <c r="B657" s="49"/>
      <c r="F657" s="49" t="str">
        <f t="shared" si="43"/>
        <v/>
      </c>
      <c r="J657" s="49" t="str">
        <f t="shared" si="40"/>
        <v/>
      </c>
      <c r="K657" s="49" t="str">
        <f t="shared" si="41"/>
        <v/>
      </c>
      <c r="L657" s="49" t="str">
        <f t="shared" si="42"/>
        <v/>
      </c>
    </row>
    <row r="658" spans="1:12">
      <c r="A658" s="49"/>
      <c r="B658" s="49"/>
      <c r="F658" s="49" t="str">
        <f t="shared" si="43"/>
        <v/>
      </c>
      <c r="J658" s="49" t="str">
        <f t="shared" si="40"/>
        <v/>
      </c>
      <c r="K658" s="49" t="str">
        <f t="shared" si="41"/>
        <v/>
      </c>
      <c r="L658" s="49" t="str">
        <f t="shared" si="42"/>
        <v/>
      </c>
    </row>
    <row r="659" spans="1:12">
      <c r="A659" s="49"/>
      <c r="B659" s="49"/>
      <c r="F659" s="49" t="str">
        <f t="shared" si="43"/>
        <v/>
      </c>
      <c r="J659" s="49" t="str">
        <f t="shared" si="40"/>
        <v/>
      </c>
      <c r="K659" s="49" t="str">
        <f t="shared" si="41"/>
        <v/>
      </c>
      <c r="L659" s="49" t="str">
        <f t="shared" si="42"/>
        <v/>
      </c>
    </row>
    <row r="660" spans="1:12">
      <c r="A660" s="49"/>
      <c r="B660" s="49"/>
      <c r="F660" s="49" t="str">
        <f t="shared" si="43"/>
        <v/>
      </c>
      <c r="J660" s="49" t="str">
        <f t="shared" si="40"/>
        <v/>
      </c>
      <c r="K660" s="49" t="str">
        <f t="shared" si="41"/>
        <v/>
      </c>
      <c r="L660" s="49" t="str">
        <f t="shared" si="42"/>
        <v/>
      </c>
    </row>
    <row r="661" spans="1:12">
      <c r="A661" s="49"/>
      <c r="B661" s="49"/>
      <c r="F661" s="49" t="str">
        <f t="shared" si="43"/>
        <v/>
      </c>
      <c r="J661" s="49" t="str">
        <f t="shared" si="40"/>
        <v/>
      </c>
      <c r="K661" s="49" t="str">
        <f t="shared" si="41"/>
        <v/>
      </c>
      <c r="L661" s="49" t="str">
        <f t="shared" si="42"/>
        <v/>
      </c>
    </row>
    <row r="662" spans="1:12">
      <c r="A662" s="49"/>
      <c r="B662" s="49"/>
      <c r="F662" s="49" t="str">
        <f t="shared" si="43"/>
        <v/>
      </c>
      <c r="J662" s="49" t="str">
        <f t="shared" si="40"/>
        <v/>
      </c>
      <c r="K662" s="49" t="str">
        <f t="shared" si="41"/>
        <v/>
      </c>
      <c r="L662" s="49" t="str">
        <f t="shared" si="42"/>
        <v/>
      </c>
    </row>
    <row r="663" spans="1:12">
      <c r="A663" s="49"/>
      <c r="B663" s="49"/>
      <c r="F663" s="49" t="str">
        <f t="shared" si="43"/>
        <v/>
      </c>
      <c r="J663" s="49" t="str">
        <f t="shared" si="40"/>
        <v/>
      </c>
      <c r="K663" s="49" t="str">
        <f t="shared" si="41"/>
        <v/>
      </c>
      <c r="L663" s="49" t="str">
        <f t="shared" si="42"/>
        <v/>
      </c>
    </row>
    <row r="664" spans="1:12">
      <c r="A664" s="49"/>
      <c r="B664" s="49"/>
      <c r="F664" s="49" t="str">
        <f t="shared" si="43"/>
        <v/>
      </c>
      <c r="J664" s="49" t="str">
        <f t="shared" si="40"/>
        <v/>
      </c>
      <c r="K664" s="49" t="str">
        <f t="shared" si="41"/>
        <v/>
      </c>
      <c r="L664" s="49" t="str">
        <f t="shared" si="42"/>
        <v/>
      </c>
    </row>
    <row r="665" spans="1:12">
      <c r="A665" s="49"/>
      <c r="B665" s="49"/>
      <c r="F665" s="49" t="str">
        <f t="shared" si="43"/>
        <v/>
      </c>
      <c r="J665" s="49" t="str">
        <f t="shared" si="40"/>
        <v/>
      </c>
      <c r="K665" s="49" t="str">
        <f t="shared" si="41"/>
        <v/>
      </c>
      <c r="L665" s="49" t="str">
        <f t="shared" si="42"/>
        <v/>
      </c>
    </row>
    <row r="666" spans="1:12">
      <c r="A666" s="49"/>
      <c r="B666" s="49"/>
      <c r="F666" s="49" t="str">
        <f t="shared" si="43"/>
        <v/>
      </c>
      <c r="J666" s="49" t="str">
        <f t="shared" si="40"/>
        <v/>
      </c>
      <c r="K666" s="49" t="str">
        <f t="shared" si="41"/>
        <v/>
      </c>
      <c r="L666" s="49" t="str">
        <f t="shared" si="42"/>
        <v/>
      </c>
    </row>
    <row r="667" spans="1:12">
      <c r="A667" s="49"/>
      <c r="B667" s="49"/>
      <c r="F667" s="49" t="str">
        <f t="shared" si="43"/>
        <v/>
      </c>
      <c r="J667" s="49" t="str">
        <f t="shared" si="40"/>
        <v/>
      </c>
      <c r="K667" s="49" t="str">
        <f t="shared" si="41"/>
        <v/>
      </c>
      <c r="L667" s="49" t="str">
        <f t="shared" si="42"/>
        <v/>
      </c>
    </row>
    <row r="668" spans="1:12">
      <c r="A668" s="49"/>
      <c r="B668" s="49"/>
      <c r="F668" s="49" t="str">
        <f t="shared" si="43"/>
        <v/>
      </c>
      <c r="J668" s="49" t="str">
        <f t="shared" si="40"/>
        <v/>
      </c>
      <c r="K668" s="49" t="str">
        <f t="shared" si="41"/>
        <v/>
      </c>
      <c r="L668" s="49" t="str">
        <f t="shared" si="42"/>
        <v/>
      </c>
    </row>
    <row r="669" spans="1:12">
      <c r="A669" s="49"/>
      <c r="B669" s="49"/>
      <c r="F669" s="49" t="str">
        <f t="shared" si="43"/>
        <v/>
      </c>
      <c r="J669" s="49" t="str">
        <f t="shared" si="40"/>
        <v/>
      </c>
      <c r="K669" s="49" t="str">
        <f t="shared" si="41"/>
        <v/>
      </c>
      <c r="L669" s="49" t="str">
        <f t="shared" si="42"/>
        <v/>
      </c>
    </row>
    <row r="670" spans="1:12">
      <c r="A670" s="49"/>
      <c r="B670" s="49"/>
      <c r="F670" s="49" t="str">
        <f t="shared" si="43"/>
        <v/>
      </c>
      <c r="J670" s="49" t="str">
        <f t="shared" si="40"/>
        <v/>
      </c>
      <c r="K670" s="49" t="str">
        <f t="shared" si="41"/>
        <v/>
      </c>
      <c r="L670" s="49" t="str">
        <f t="shared" si="42"/>
        <v/>
      </c>
    </row>
    <row r="671" spans="1:12">
      <c r="A671" s="49"/>
      <c r="B671" s="49"/>
      <c r="F671" s="49" t="str">
        <f t="shared" si="43"/>
        <v/>
      </c>
      <c r="J671" s="49" t="str">
        <f t="shared" si="40"/>
        <v/>
      </c>
      <c r="K671" s="49" t="str">
        <f t="shared" si="41"/>
        <v/>
      </c>
      <c r="L671" s="49" t="str">
        <f t="shared" si="42"/>
        <v/>
      </c>
    </row>
    <row r="672" spans="1:12">
      <c r="A672" s="49"/>
      <c r="B672" s="49"/>
      <c r="F672" s="49" t="str">
        <f t="shared" si="43"/>
        <v/>
      </c>
      <c r="J672" s="49" t="str">
        <f t="shared" si="40"/>
        <v/>
      </c>
      <c r="K672" s="49" t="str">
        <f t="shared" si="41"/>
        <v/>
      </c>
      <c r="L672" s="49" t="str">
        <f t="shared" si="42"/>
        <v/>
      </c>
    </row>
    <row r="673" spans="1:12">
      <c r="A673" s="49"/>
      <c r="B673" s="49"/>
      <c r="F673" s="49" t="str">
        <f t="shared" si="43"/>
        <v/>
      </c>
      <c r="J673" s="49" t="str">
        <f t="shared" si="40"/>
        <v/>
      </c>
      <c r="K673" s="49" t="str">
        <f t="shared" si="41"/>
        <v/>
      </c>
      <c r="L673" s="49" t="str">
        <f t="shared" si="42"/>
        <v/>
      </c>
    </row>
    <row r="674" spans="1:12">
      <c r="A674" s="49"/>
      <c r="B674" s="49"/>
      <c r="F674" s="49" t="str">
        <f t="shared" si="43"/>
        <v/>
      </c>
      <c r="J674" s="49" t="str">
        <f t="shared" si="40"/>
        <v/>
      </c>
      <c r="K674" s="49" t="str">
        <f t="shared" si="41"/>
        <v/>
      </c>
      <c r="L674" s="49" t="str">
        <f t="shared" si="42"/>
        <v/>
      </c>
    </row>
    <row r="675" spans="1:12">
      <c r="A675" s="49"/>
      <c r="B675" s="49"/>
      <c r="F675" s="49" t="str">
        <f t="shared" si="43"/>
        <v/>
      </c>
      <c r="J675" s="49" t="str">
        <f t="shared" si="40"/>
        <v/>
      </c>
      <c r="K675" s="49" t="str">
        <f t="shared" si="41"/>
        <v/>
      </c>
      <c r="L675" s="49" t="str">
        <f t="shared" si="42"/>
        <v/>
      </c>
    </row>
    <row r="676" spans="1:12">
      <c r="A676" s="49"/>
      <c r="B676" s="49"/>
      <c r="F676" s="49" t="str">
        <f t="shared" si="43"/>
        <v/>
      </c>
      <c r="J676" s="49" t="str">
        <f t="shared" si="40"/>
        <v/>
      </c>
      <c r="K676" s="49" t="str">
        <f t="shared" si="41"/>
        <v/>
      </c>
      <c r="L676" s="49" t="str">
        <f t="shared" si="42"/>
        <v/>
      </c>
    </row>
    <row r="677" spans="1:12">
      <c r="A677" s="49"/>
      <c r="B677" s="49"/>
      <c r="F677" s="49" t="str">
        <f t="shared" si="43"/>
        <v/>
      </c>
      <c r="J677" s="49" t="str">
        <f t="shared" si="40"/>
        <v/>
      </c>
      <c r="K677" s="49" t="str">
        <f t="shared" si="41"/>
        <v/>
      </c>
      <c r="L677" s="49" t="str">
        <f t="shared" si="42"/>
        <v/>
      </c>
    </row>
    <row r="678" spans="1:12">
      <c r="A678" s="49"/>
      <c r="B678" s="49"/>
      <c r="F678" s="49" t="str">
        <f t="shared" si="43"/>
        <v/>
      </c>
      <c r="J678" s="49" t="str">
        <f t="shared" si="40"/>
        <v/>
      </c>
      <c r="K678" s="49" t="str">
        <f t="shared" si="41"/>
        <v/>
      </c>
      <c r="L678" s="49" t="str">
        <f t="shared" si="42"/>
        <v/>
      </c>
    </row>
    <row r="679" spans="1:12">
      <c r="A679" s="49"/>
      <c r="B679" s="49"/>
      <c r="F679" s="49" t="str">
        <f t="shared" si="43"/>
        <v/>
      </c>
      <c r="J679" s="49" t="str">
        <f t="shared" si="40"/>
        <v/>
      </c>
      <c r="K679" s="49" t="str">
        <f t="shared" si="41"/>
        <v/>
      </c>
      <c r="L679" s="49" t="str">
        <f t="shared" si="42"/>
        <v/>
      </c>
    </row>
    <row r="680" spans="1:12">
      <c r="A680" s="49"/>
      <c r="B680" s="49"/>
      <c r="F680" s="49" t="str">
        <f t="shared" si="43"/>
        <v/>
      </c>
      <c r="J680" s="49" t="str">
        <f t="shared" si="40"/>
        <v/>
      </c>
      <c r="K680" s="49" t="str">
        <f t="shared" si="41"/>
        <v/>
      </c>
      <c r="L680" s="49" t="str">
        <f t="shared" si="42"/>
        <v/>
      </c>
    </row>
    <row r="681" spans="1:12">
      <c r="A681" s="49"/>
      <c r="B681" s="49"/>
      <c r="F681" s="49" t="str">
        <f t="shared" si="43"/>
        <v/>
      </c>
      <c r="J681" s="49" t="str">
        <f t="shared" si="40"/>
        <v/>
      </c>
      <c r="K681" s="49" t="str">
        <f t="shared" si="41"/>
        <v/>
      </c>
      <c r="L681" s="49" t="str">
        <f t="shared" si="42"/>
        <v/>
      </c>
    </row>
    <row r="682" spans="1:12">
      <c r="A682" s="49"/>
      <c r="B682" s="49"/>
      <c r="F682" s="49" t="str">
        <f t="shared" si="43"/>
        <v/>
      </c>
      <c r="J682" s="49" t="str">
        <f t="shared" si="40"/>
        <v/>
      </c>
      <c r="K682" s="49" t="str">
        <f t="shared" si="41"/>
        <v/>
      </c>
      <c r="L682" s="49" t="str">
        <f t="shared" si="42"/>
        <v/>
      </c>
    </row>
    <row r="683" spans="1:12">
      <c r="A683" s="49"/>
      <c r="B683" s="49"/>
      <c r="F683" s="49" t="str">
        <f t="shared" si="43"/>
        <v/>
      </c>
      <c r="J683" s="49" t="str">
        <f t="shared" si="40"/>
        <v/>
      </c>
      <c r="K683" s="49" t="str">
        <f t="shared" si="41"/>
        <v/>
      </c>
      <c r="L683" s="49" t="str">
        <f t="shared" si="42"/>
        <v/>
      </c>
    </row>
    <row r="684" spans="1:12">
      <c r="A684" s="49"/>
      <c r="B684" s="49"/>
      <c r="F684" s="49" t="str">
        <f t="shared" si="43"/>
        <v/>
      </c>
      <c r="J684" s="49" t="str">
        <f t="shared" si="40"/>
        <v/>
      </c>
      <c r="K684" s="49" t="str">
        <f t="shared" si="41"/>
        <v/>
      </c>
      <c r="L684" s="49" t="str">
        <f t="shared" si="42"/>
        <v/>
      </c>
    </row>
    <row r="685" spans="1:12">
      <c r="A685" s="49"/>
      <c r="B685" s="49"/>
      <c r="F685" s="49" t="str">
        <f t="shared" si="43"/>
        <v/>
      </c>
      <c r="J685" s="49" t="str">
        <f t="shared" si="40"/>
        <v/>
      </c>
      <c r="K685" s="49" t="str">
        <f t="shared" si="41"/>
        <v/>
      </c>
      <c r="L685" s="49" t="str">
        <f t="shared" si="42"/>
        <v/>
      </c>
    </row>
    <row r="686" spans="1:12">
      <c r="A686" s="49"/>
      <c r="B686" s="49"/>
      <c r="F686" s="49" t="str">
        <f t="shared" si="43"/>
        <v/>
      </c>
      <c r="J686" s="49" t="str">
        <f t="shared" si="40"/>
        <v/>
      </c>
      <c r="K686" s="49" t="str">
        <f t="shared" si="41"/>
        <v/>
      </c>
      <c r="L686" s="49" t="str">
        <f t="shared" si="42"/>
        <v/>
      </c>
    </row>
    <row r="687" spans="1:12">
      <c r="A687" s="49"/>
      <c r="B687" s="49"/>
      <c r="F687" s="49" t="str">
        <f t="shared" si="43"/>
        <v/>
      </c>
      <c r="J687" s="49" t="str">
        <f t="shared" si="40"/>
        <v/>
      </c>
      <c r="K687" s="49" t="str">
        <f t="shared" si="41"/>
        <v/>
      </c>
      <c r="L687" s="49" t="str">
        <f t="shared" si="42"/>
        <v/>
      </c>
    </row>
    <row r="688" spans="1:12">
      <c r="A688" s="49"/>
      <c r="B688" s="49"/>
      <c r="F688" s="49" t="str">
        <f t="shared" si="43"/>
        <v/>
      </c>
      <c r="J688" s="49" t="str">
        <f t="shared" si="40"/>
        <v/>
      </c>
      <c r="K688" s="49" t="str">
        <f t="shared" si="41"/>
        <v/>
      </c>
      <c r="L688" s="49" t="str">
        <f t="shared" si="42"/>
        <v/>
      </c>
    </row>
    <row r="689" spans="1:12">
      <c r="A689" s="49"/>
      <c r="B689" s="49"/>
      <c r="F689" s="49" t="str">
        <f t="shared" si="43"/>
        <v/>
      </c>
      <c r="J689" s="49" t="str">
        <f t="shared" si="40"/>
        <v/>
      </c>
      <c r="K689" s="49" t="str">
        <f t="shared" si="41"/>
        <v/>
      </c>
      <c r="L689" s="49" t="str">
        <f t="shared" si="42"/>
        <v/>
      </c>
    </row>
    <row r="690" spans="1:12">
      <c r="A690" s="49"/>
      <c r="B690" s="49"/>
      <c r="F690" s="49" t="str">
        <f t="shared" si="43"/>
        <v/>
      </c>
      <c r="J690" s="49" t="str">
        <f t="shared" si="40"/>
        <v/>
      </c>
      <c r="K690" s="49" t="str">
        <f t="shared" si="41"/>
        <v/>
      </c>
      <c r="L690" s="49" t="str">
        <f t="shared" si="42"/>
        <v/>
      </c>
    </row>
    <row r="691" spans="1:12">
      <c r="A691" s="49"/>
      <c r="B691" s="49"/>
      <c r="F691" s="49" t="str">
        <f t="shared" si="43"/>
        <v/>
      </c>
      <c r="J691" s="49" t="str">
        <f t="shared" si="40"/>
        <v/>
      </c>
      <c r="K691" s="49" t="str">
        <f t="shared" si="41"/>
        <v/>
      </c>
      <c r="L691" s="49" t="str">
        <f t="shared" si="42"/>
        <v/>
      </c>
    </row>
    <row r="692" spans="1:12">
      <c r="A692" s="49"/>
      <c r="B692" s="49"/>
      <c r="F692" s="49" t="str">
        <f t="shared" si="43"/>
        <v/>
      </c>
      <c r="J692" s="49" t="str">
        <f t="shared" si="40"/>
        <v/>
      </c>
      <c r="K692" s="49" t="str">
        <f t="shared" si="41"/>
        <v/>
      </c>
      <c r="L692" s="49" t="str">
        <f t="shared" si="42"/>
        <v/>
      </c>
    </row>
    <row r="693" spans="1:12">
      <c r="A693" s="49"/>
      <c r="B693" s="49"/>
      <c r="F693" s="49" t="str">
        <f t="shared" si="43"/>
        <v/>
      </c>
      <c r="J693" s="49" t="str">
        <f t="shared" si="40"/>
        <v/>
      </c>
      <c r="K693" s="49" t="str">
        <f t="shared" si="41"/>
        <v/>
      </c>
      <c r="L693" s="49" t="str">
        <f t="shared" si="42"/>
        <v/>
      </c>
    </row>
    <row r="694" spans="1:12">
      <c r="A694" s="49"/>
      <c r="B694" s="49"/>
      <c r="F694" s="49" t="str">
        <f t="shared" si="43"/>
        <v/>
      </c>
      <c r="J694" s="49" t="str">
        <f t="shared" si="40"/>
        <v/>
      </c>
      <c r="K694" s="49" t="str">
        <f t="shared" si="41"/>
        <v/>
      </c>
      <c r="L694" s="49" t="str">
        <f t="shared" si="42"/>
        <v/>
      </c>
    </row>
    <row r="695" spans="1:12">
      <c r="A695" s="49"/>
      <c r="B695" s="49"/>
      <c r="F695" s="49" t="str">
        <f t="shared" si="43"/>
        <v/>
      </c>
      <c r="J695" s="49" t="str">
        <f t="shared" si="40"/>
        <v/>
      </c>
      <c r="K695" s="49" t="str">
        <f t="shared" si="41"/>
        <v/>
      </c>
      <c r="L695" s="49" t="str">
        <f t="shared" si="42"/>
        <v/>
      </c>
    </row>
    <row r="696" spans="1:12">
      <c r="A696" s="49"/>
      <c r="B696" s="49"/>
      <c r="F696" s="49" t="str">
        <f t="shared" si="43"/>
        <v/>
      </c>
      <c r="J696" s="49" t="str">
        <f t="shared" si="40"/>
        <v/>
      </c>
      <c r="K696" s="49" t="str">
        <f t="shared" si="41"/>
        <v/>
      </c>
      <c r="L696" s="49" t="str">
        <f t="shared" si="42"/>
        <v/>
      </c>
    </row>
    <row r="697" spans="1:12">
      <c r="A697" s="49"/>
      <c r="B697" s="49"/>
      <c r="F697" s="49" t="str">
        <f t="shared" si="43"/>
        <v/>
      </c>
      <c r="J697" s="49" t="str">
        <f t="shared" si="40"/>
        <v/>
      </c>
      <c r="K697" s="49" t="str">
        <f t="shared" si="41"/>
        <v/>
      </c>
      <c r="L697" s="49" t="str">
        <f t="shared" si="42"/>
        <v/>
      </c>
    </row>
    <row r="698" spans="1:12">
      <c r="A698" s="49"/>
      <c r="B698" s="49"/>
      <c r="F698" s="49" t="str">
        <f t="shared" si="43"/>
        <v/>
      </c>
      <c r="J698" s="49" t="str">
        <f t="shared" si="40"/>
        <v/>
      </c>
      <c r="K698" s="49" t="str">
        <f t="shared" si="41"/>
        <v/>
      </c>
      <c r="L698" s="49" t="str">
        <f t="shared" si="42"/>
        <v/>
      </c>
    </row>
    <row r="699" spans="1:12">
      <c r="A699" s="49"/>
      <c r="B699" s="49"/>
      <c r="F699" s="49" t="str">
        <f t="shared" si="43"/>
        <v/>
      </c>
      <c r="J699" s="49" t="str">
        <f t="shared" si="40"/>
        <v/>
      </c>
      <c r="K699" s="49" t="str">
        <f t="shared" si="41"/>
        <v/>
      </c>
      <c r="L699" s="49" t="str">
        <f t="shared" si="42"/>
        <v/>
      </c>
    </row>
    <row r="700" spans="1:12">
      <c r="A700" s="49"/>
      <c r="B700" s="49"/>
      <c r="F700" s="49" t="str">
        <f t="shared" si="43"/>
        <v/>
      </c>
      <c r="J700" s="49" t="str">
        <f t="shared" si="40"/>
        <v/>
      </c>
      <c r="K700" s="49" t="str">
        <f t="shared" si="41"/>
        <v/>
      </c>
      <c r="L700" s="49" t="str">
        <f t="shared" si="42"/>
        <v/>
      </c>
    </row>
    <row r="701" spans="1:12">
      <c r="A701" s="49"/>
      <c r="B701" s="49"/>
      <c r="F701" s="49" t="str">
        <f t="shared" si="43"/>
        <v/>
      </c>
      <c r="J701" s="49" t="str">
        <f t="shared" si="40"/>
        <v/>
      </c>
      <c r="K701" s="49" t="str">
        <f t="shared" si="41"/>
        <v/>
      </c>
      <c r="L701" s="49" t="str">
        <f t="shared" si="42"/>
        <v/>
      </c>
    </row>
    <row r="702" spans="1:12">
      <c r="A702" s="49"/>
      <c r="B702" s="49"/>
      <c r="F702" s="49" t="str">
        <f t="shared" si="43"/>
        <v/>
      </c>
      <c r="J702" s="49" t="str">
        <f t="shared" si="40"/>
        <v/>
      </c>
      <c r="K702" s="49" t="str">
        <f t="shared" si="41"/>
        <v/>
      </c>
      <c r="L702" s="49" t="str">
        <f t="shared" si="42"/>
        <v/>
      </c>
    </row>
    <row r="703" spans="1:12">
      <c r="A703" s="49"/>
      <c r="B703" s="49"/>
      <c r="F703" s="49" t="str">
        <f t="shared" si="43"/>
        <v/>
      </c>
      <c r="J703" s="49" t="str">
        <f t="shared" si="40"/>
        <v/>
      </c>
      <c r="K703" s="49" t="str">
        <f t="shared" si="41"/>
        <v/>
      </c>
      <c r="L703" s="49" t="str">
        <f t="shared" si="42"/>
        <v/>
      </c>
    </row>
    <row r="704" spans="1:12">
      <c r="A704" s="49"/>
      <c r="B704" s="49"/>
      <c r="F704" s="49" t="str">
        <f t="shared" si="43"/>
        <v/>
      </c>
      <c r="J704" s="49" t="str">
        <f t="shared" si="40"/>
        <v/>
      </c>
      <c r="K704" s="49" t="str">
        <f t="shared" si="41"/>
        <v/>
      </c>
      <c r="L704" s="49" t="str">
        <f t="shared" si="42"/>
        <v/>
      </c>
    </row>
    <row r="705" spans="1:12">
      <c r="A705" s="49"/>
      <c r="B705" s="49"/>
      <c r="F705" s="49" t="str">
        <f t="shared" si="43"/>
        <v/>
      </c>
      <c r="J705" s="49" t="str">
        <f t="shared" si="40"/>
        <v/>
      </c>
      <c r="K705" s="49" t="str">
        <f t="shared" si="41"/>
        <v/>
      </c>
      <c r="L705" s="49" t="str">
        <f t="shared" si="42"/>
        <v/>
      </c>
    </row>
    <row r="706" spans="1:12">
      <c r="A706" s="49"/>
      <c r="B706" s="49"/>
      <c r="F706" s="49" t="str">
        <f t="shared" si="43"/>
        <v/>
      </c>
      <c r="J706" s="49" t="str">
        <f t="shared" si="40"/>
        <v/>
      </c>
      <c r="K706" s="49" t="str">
        <f t="shared" si="41"/>
        <v/>
      </c>
      <c r="L706" s="49" t="str">
        <f t="shared" si="42"/>
        <v/>
      </c>
    </row>
    <row r="707" spans="1:12">
      <c r="A707" s="49"/>
      <c r="B707" s="49"/>
      <c r="F707" s="49" t="str">
        <f t="shared" si="43"/>
        <v/>
      </c>
      <c r="J707" s="49" t="str">
        <f t="shared" ref="J707:J770" si="44">IF(A707&lt;&gt;"",A707*10,"")</f>
        <v/>
      </c>
      <c r="K707" s="49" t="str">
        <f t="shared" ref="K707:K770" si="45">IF(B707&lt;&gt;"",B707*100,"")</f>
        <v/>
      </c>
      <c r="L707" s="49" t="str">
        <f t="shared" ref="L707:L770" si="46">IF(F707&lt;&gt;"",IF(K707&lt;&gt;0,K707/J707,0),"")</f>
        <v/>
      </c>
    </row>
    <row r="708" spans="1:12">
      <c r="A708" s="49"/>
      <c r="B708" s="49"/>
      <c r="F708" s="49" t="str">
        <f t="shared" ref="F708:F771" si="47">IF(A708&lt;&gt;"",F707+1,"")</f>
        <v/>
      </c>
      <c r="J708" s="49" t="str">
        <f t="shared" si="44"/>
        <v/>
      </c>
      <c r="K708" s="49" t="str">
        <f t="shared" si="45"/>
        <v/>
      </c>
      <c r="L708" s="49" t="str">
        <f t="shared" si="46"/>
        <v/>
      </c>
    </row>
    <row r="709" spans="1:12">
      <c r="A709" s="49"/>
      <c r="B709" s="49"/>
      <c r="F709" s="49" t="str">
        <f t="shared" si="47"/>
        <v/>
      </c>
      <c r="J709" s="49" t="str">
        <f t="shared" si="44"/>
        <v/>
      </c>
      <c r="K709" s="49" t="str">
        <f t="shared" si="45"/>
        <v/>
      </c>
      <c r="L709" s="49" t="str">
        <f t="shared" si="46"/>
        <v/>
      </c>
    </row>
    <row r="710" spans="1:12">
      <c r="A710" s="49"/>
      <c r="B710" s="49"/>
      <c r="F710" s="49" t="str">
        <f t="shared" si="47"/>
        <v/>
      </c>
      <c r="J710" s="49" t="str">
        <f t="shared" si="44"/>
        <v/>
      </c>
      <c r="K710" s="49" t="str">
        <f t="shared" si="45"/>
        <v/>
      </c>
      <c r="L710" s="49" t="str">
        <f t="shared" si="46"/>
        <v/>
      </c>
    </row>
    <row r="711" spans="1:12">
      <c r="A711" s="49"/>
      <c r="B711" s="49"/>
      <c r="F711" s="49" t="str">
        <f t="shared" si="47"/>
        <v/>
      </c>
      <c r="J711" s="49" t="str">
        <f t="shared" si="44"/>
        <v/>
      </c>
      <c r="K711" s="49" t="str">
        <f t="shared" si="45"/>
        <v/>
      </c>
      <c r="L711" s="49" t="str">
        <f t="shared" si="46"/>
        <v/>
      </c>
    </row>
    <row r="712" spans="1:12">
      <c r="A712" s="49"/>
      <c r="B712" s="49"/>
      <c r="F712" s="49" t="str">
        <f t="shared" si="47"/>
        <v/>
      </c>
      <c r="J712" s="49" t="str">
        <f t="shared" si="44"/>
        <v/>
      </c>
      <c r="K712" s="49" t="str">
        <f t="shared" si="45"/>
        <v/>
      </c>
      <c r="L712" s="49" t="str">
        <f t="shared" si="46"/>
        <v/>
      </c>
    </row>
    <row r="713" spans="1:12">
      <c r="A713" s="49"/>
      <c r="B713" s="49"/>
      <c r="F713" s="49" t="str">
        <f t="shared" si="47"/>
        <v/>
      </c>
      <c r="J713" s="49" t="str">
        <f t="shared" si="44"/>
        <v/>
      </c>
      <c r="K713" s="49" t="str">
        <f t="shared" si="45"/>
        <v/>
      </c>
      <c r="L713" s="49" t="str">
        <f t="shared" si="46"/>
        <v/>
      </c>
    </row>
    <row r="714" spans="1:12">
      <c r="A714" s="49"/>
      <c r="B714" s="49"/>
      <c r="F714" s="49" t="str">
        <f t="shared" si="47"/>
        <v/>
      </c>
      <c r="J714" s="49" t="str">
        <f t="shared" si="44"/>
        <v/>
      </c>
      <c r="K714" s="49" t="str">
        <f t="shared" si="45"/>
        <v/>
      </c>
      <c r="L714" s="49" t="str">
        <f t="shared" si="46"/>
        <v/>
      </c>
    </row>
    <row r="715" spans="1:12">
      <c r="A715" s="49"/>
      <c r="B715" s="49"/>
      <c r="F715" s="49" t="str">
        <f t="shared" si="47"/>
        <v/>
      </c>
      <c r="J715" s="49" t="str">
        <f t="shared" si="44"/>
        <v/>
      </c>
      <c r="K715" s="49" t="str">
        <f t="shared" si="45"/>
        <v/>
      </c>
      <c r="L715" s="49" t="str">
        <f t="shared" si="46"/>
        <v/>
      </c>
    </row>
    <row r="716" spans="1:12">
      <c r="A716" s="49"/>
      <c r="B716" s="49"/>
      <c r="F716" s="49" t="str">
        <f t="shared" si="47"/>
        <v/>
      </c>
      <c r="J716" s="49" t="str">
        <f t="shared" si="44"/>
        <v/>
      </c>
      <c r="K716" s="49" t="str">
        <f t="shared" si="45"/>
        <v/>
      </c>
      <c r="L716" s="49" t="str">
        <f t="shared" si="46"/>
        <v/>
      </c>
    </row>
    <row r="717" spans="1:12">
      <c r="A717" s="49"/>
      <c r="B717" s="49"/>
      <c r="F717" s="49" t="str">
        <f t="shared" si="47"/>
        <v/>
      </c>
      <c r="J717" s="49" t="str">
        <f t="shared" si="44"/>
        <v/>
      </c>
      <c r="K717" s="49" t="str">
        <f t="shared" si="45"/>
        <v/>
      </c>
      <c r="L717" s="49" t="str">
        <f t="shared" si="46"/>
        <v/>
      </c>
    </row>
    <row r="718" spans="1:12">
      <c r="A718" s="49"/>
      <c r="B718" s="49"/>
      <c r="F718" s="49" t="str">
        <f t="shared" si="47"/>
        <v/>
      </c>
      <c r="J718" s="49" t="str">
        <f t="shared" si="44"/>
        <v/>
      </c>
      <c r="K718" s="49" t="str">
        <f t="shared" si="45"/>
        <v/>
      </c>
      <c r="L718" s="49" t="str">
        <f t="shared" si="46"/>
        <v/>
      </c>
    </row>
    <row r="719" spans="1:12">
      <c r="A719" s="49"/>
      <c r="B719" s="49"/>
      <c r="F719" s="49" t="str">
        <f t="shared" si="47"/>
        <v/>
      </c>
      <c r="J719" s="49" t="str">
        <f t="shared" si="44"/>
        <v/>
      </c>
      <c r="K719" s="49" t="str">
        <f t="shared" si="45"/>
        <v/>
      </c>
      <c r="L719" s="49" t="str">
        <f t="shared" si="46"/>
        <v/>
      </c>
    </row>
    <row r="720" spans="1:12">
      <c r="A720" s="49"/>
      <c r="B720" s="49"/>
      <c r="F720" s="49" t="str">
        <f t="shared" si="47"/>
        <v/>
      </c>
      <c r="J720" s="49" t="str">
        <f t="shared" si="44"/>
        <v/>
      </c>
      <c r="K720" s="49" t="str">
        <f t="shared" si="45"/>
        <v/>
      </c>
      <c r="L720" s="49" t="str">
        <f t="shared" si="46"/>
        <v/>
      </c>
    </row>
    <row r="721" spans="1:12">
      <c r="A721" s="49"/>
      <c r="B721" s="49"/>
      <c r="F721" s="49" t="str">
        <f t="shared" si="47"/>
        <v/>
      </c>
      <c r="J721" s="49" t="str">
        <f t="shared" si="44"/>
        <v/>
      </c>
      <c r="K721" s="49" t="str">
        <f t="shared" si="45"/>
        <v/>
      </c>
      <c r="L721" s="49" t="str">
        <f t="shared" si="46"/>
        <v/>
      </c>
    </row>
    <row r="722" spans="1:12">
      <c r="A722" s="49"/>
      <c r="B722" s="49"/>
      <c r="F722" s="49" t="str">
        <f t="shared" si="47"/>
        <v/>
      </c>
      <c r="J722" s="49" t="str">
        <f t="shared" si="44"/>
        <v/>
      </c>
      <c r="K722" s="49" t="str">
        <f t="shared" si="45"/>
        <v/>
      </c>
      <c r="L722" s="49" t="str">
        <f t="shared" si="46"/>
        <v/>
      </c>
    </row>
    <row r="723" spans="1:12">
      <c r="A723" s="49"/>
      <c r="B723" s="49"/>
      <c r="F723" s="49" t="str">
        <f t="shared" si="47"/>
        <v/>
      </c>
      <c r="J723" s="49" t="str">
        <f t="shared" si="44"/>
        <v/>
      </c>
      <c r="K723" s="49" t="str">
        <f t="shared" si="45"/>
        <v/>
      </c>
      <c r="L723" s="49" t="str">
        <f t="shared" si="46"/>
        <v/>
      </c>
    </row>
    <row r="724" spans="1:12">
      <c r="A724" s="49"/>
      <c r="B724" s="49"/>
      <c r="F724" s="49" t="str">
        <f t="shared" si="47"/>
        <v/>
      </c>
      <c r="J724" s="49" t="str">
        <f t="shared" si="44"/>
        <v/>
      </c>
      <c r="K724" s="49" t="str">
        <f t="shared" si="45"/>
        <v/>
      </c>
      <c r="L724" s="49" t="str">
        <f t="shared" si="46"/>
        <v/>
      </c>
    </row>
    <row r="725" spans="1:12">
      <c r="A725" s="49"/>
      <c r="B725" s="49"/>
      <c r="F725" s="49" t="str">
        <f t="shared" si="47"/>
        <v/>
      </c>
      <c r="J725" s="49" t="str">
        <f t="shared" si="44"/>
        <v/>
      </c>
      <c r="K725" s="49" t="str">
        <f t="shared" si="45"/>
        <v/>
      </c>
      <c r="L725" s="49" t="str">
        <f t="shared" si="46"/>
        <v/>
      </c>
    </row>
    <row r="726" spans="1:12">
      <c r="A726" s="49"/>
      <c r="B726" s="49"/>
      <c r="F726" s="49" t="str">
        <f t="shared" si="47"/>
        <v/>
      </c>
      <c r="J726" s="49" t="str">
        <f t="shared" si="44"/>
        <v/>
      </c>
      <c r="K726" s="49" t="str">
        <f t="shared" si="45"/>
        <v/>
      </c>
      <c r="L726" s="49" t="str">
        <f t="shared" si="46"/>
        <v/>
      </c>
    </row>
    <row r="727" spans="1:12">
      <c r="A727" s="49"/>
      <c r="B727" s="49"/>
      <c r="F727" s="49" t="str">
        <f t="shared" si="47"/>
        <v/>
      </c>
      <c r="J727" s="49" t="str">
        <f t="shared" si="44"/>
        <v/>
      </c>
      <c r="K727" s="49" t="str">
        <f t="shared" si="45"/>
        <v/>
      </c>
      <c r="L727" s="49" t="str">
        <f t="shared" si="46"/>
        <v/>
      </c>
    </row>
    <row r="728" spans="1:12">
      <c r="A728" s="49"/>
      <c r="B728" s="49"/>
      <c r="F728" s="49" t="str">
        <f t="shared" si="47"/>
        <v/>
      </c>
      <c r="J728" s="49" t="str">
        <f t="shared" si="44"/>
        <v/>
      </c>
      <c r="K728" s="49" t="str">
        <f t="shared" si="45"/>
        <v/>
      </c>
      <c r="L728" s="49" t="str">
        <f t="shared" si="46"/>
        <v/>
      </c>
    </row>
    <row r="729" spans="1:12">
      <c r="A729" s="49"/>
      <c r="B729" s="49"/>
      <c r="F729" s="49" t="str">
        <f t="shared" si="47"/>
        <v/>
      </c>
      <c r="J729" s="49" t="str">
        <f t="shared" si="44"/>
        <v/>
      </c>
      <c r="K729" s="49" t="str">
        <f t="shared" si="45"/>
        <v/>
      </c>
      <c r="L729" s="49" t="str">
        <f t="shared" si="46"/>
        <v/>
      </c>
    </row>
    <row r="730" spans="1:12">
      <c r="A730" s="49"/>
      <c r="B730" s="49"/>
      <c r="F730" s="49" t="str">
        <f t="shared" si="47"/>
        <v/>
      </c>
      <c r="J730" s="49" t="str">
        <f t="shared" si="44"/>
        <v/>
      </c>
      <c r="K730" s="49" t="str">
        <f t="shared" si="45"/>
        <v/>
      </c>
      <c r="L730" s="49" t="str">
        <f t="shared" si="46"/>
        <v/>
      </c>
    </row>
    <row r="731" spans="1:12">
      <c r="A731" s="49"/>
      <c r="B731" s="49"/>
      <c r="F731" s="49" t="str">
        <f t="shared" si="47"/>
        <v/>
      </c>
      <c r="J731" s="49" t="str">
        <f t="shared" si="44"/>
        <v/>
      </c>
      <c r="K731" s="49" t="str">
        <f t="shared" si="45"/>
        <v/>
      </c>
      <c r="L731" s="49" t="str">
        <f t="shared" si="46"/>
        <v/>
      </c>
    </row>
    <row r="732" spans="1:12">
      <c r="A732" s="49"/>
      <c r="B732" s="49"/>
      <c r="F732" s="49" t="str">
        <f t="shared" si="47"/>
        <v/>
      </c>
      <c r="J732" s="49" t="str">
        <f t="shared" si="44"/>
        <v/>
      </c>
      <c r="K732" s="49" t="str">
        <f t="shared" si="45"/>
        <v/>
      </c>
      <c r="L732" s="49" t="str">
        <f t="shared" si="46"/>
        <v/>
      </c>
    </row>
    <row r="733" spans="1:12">
      <c r="A733" s="49"/>
      <c r="B733" s="49"/>
      <c r="F733" s="49" t="str">
        <f t="shared" si="47"/>
        <v/>
      </c>
      <c r="J733" s="49" t="str">
        <f t="shared" si="44"/>
        <v/>
      </c>
      <c r="K733" s="49" t="str">
        <f t="shared" si="45"/>
        <v/>
      </c>
      <c r="L733" s="49" t="str">
        <f t="shared" si="46"/>
        <v/>
      </c>
    </row>
    <row r="734" spans="1:12">
      <c r="A734" s="49"/>
      <c r="B734" s="49"/>
      <c r="F734" s="49" t="str">
        <f t="shared" si="47"/>
        <v/>
      </c>
      <c r="J734" s="49" t="str">
        <f t="shared" si="44"/>
        <v/>
      </c>
      <c r="K734" s="49" t="str">
        <f t="shared" si="45"/>
        <v/>
      </c>
      <c r="L734" s="49" t="str">
        <f t="shared" si="46"/>
        <v/>
      </c>
    </row>
    <row r="735" spans="1:12">
      <c r="A735" s="49"/>
      <c r="B735" s="49"/>
      <c r="F735" s="49" t="str">
        <f t="shared" si="47"/>
        <v/>
      </c>
      <c r="J735" s="49" t="str">
        <f t="shared" si="44"/>
        <v/>
      </c>
      <c r="K735" s="49" t="str">
        <f t="shared" si="45"/>
        <v/>
      </c>
      <c r="L735" s="49" t="str">
        <f t="shared" si="46"/>
        <v/>
      </c>
    </row>
    <row r="736" spans="1:12">
      <c r="A736" s="49"/>
      <c r="B736" s="49"/>
      <c r="F736" s="49" t="str">
        <f t="shared" si="47"/>
        <v/>
      </c>
      <c r="J736" s="49" t="str">
        <f t="shared" si="44"/>
        <v/>
      </c>
      <c r="K736" s="49" t="str">
        <f t="shared" si="45"/>
        <v/>
      </c>
      <c r="L736" s="49" t="str">
        <f t="shared" si="46"/>
        <v/>
      </c>
    </row>
    <row r="737" spans="1:12">
      <c r="A737" s="49"/>
      <c r="B737" s="49"/>
      <c r="F737" s="49" t="str">
        <f t="shared" si="47"/>
        <v/>
      </c>
      <c r="J737" s="49" t="str">
        <f t="shared" si="44"/>
        <v/>
      </c>
      <c r="K737" s="49" t="str">
        <f t="shared" si="45"/>
        <v/>
      </c>
      <c r="L737" s="49" t="str">
        <f t="shared" si="46"/>
        <v/>
      </c>
    </row>
    <row r="738" spans="1:12">
      <c r="A738" s="49"/>
      <c r="B738" s="49"/>
      <c r="F738" s="49" t="str">
        <f t="shared" si="47"/>
        <v/>
      </c>
      <c r="J738" s="49" t="str">
        <f t="shared" si="44"/>
        <v/>
      </c>
      <c r="K738" s="49" t="str">
        <f t="shared" si="45"/>
        <v/>
      </c>
      <c r="L738" s="49" t="str">
        <f t="shared" si="46"/>
        <v/>
      </c>
    </row>
    <row r="739" spans="1:12">
      <c r="A739" s="49"/>
      <c r="B739" s="49"/>
      <c r="F739" s="49" t="str">
        <f t="shared" si="47"/>
        <v/>
      </c>
      <c r="J739" s="49" t="str">
        <f t="shared" si="44"/>
        <v/>
      </c>
      <c r="K739" s="49" t="str">
        <f t="shared" si="45"/>
        <v/>
      </c>
      <c r="L739" s="49" t="str">
        <f t="shared" si="46"/>
        <v/>
      </c>
    </row>
    <row r="740" spans="1:12">
      <c r="A740" s="49"/>
      <c r="B740" s="49"/>
      <c r="F740" s="49" t="str">
        <f t="shared" si="47"/>
        <v/>
      </c>
      <c r="J740" s="49" t="str">
        <f t="shared" si="44"/>
        <v/>
      </c>
      <c r="K740" s="49" t="str">
        <f t="shared" si="45"/>
        <v/>
      </c>
      <c r="L740" s="49" t="str">
        <f t="shared" si="46"/>
        <v/>
      </c>
    </row>
    <row r="741" spans="1:12">
      <c r="A741" s="49"/>
      <c r="B741" s="49"/>
      <c r="F741" s="49" t="str">
        <f t="shared" si="47"/>
        <v/>
      </c>
      <c r="J741" s="49" t="str">
        <f t="shared" si="44"/>
        <v/>
      </c>
      <c r="K741" s="49" t="str">
        <f t="shared" si="45"/>
        <v/>
      </c>
      <c r="L741" s="49" t="str">
        <f t="shared" si="46"/>
        <v/>
      </c>
    </row>
    <row r="742" spans="1:12">
      <c r="A742" s="49"/>
      <c r="B742" s="49"/>
      <c r="F742" s="49" t="str">
        <f t="shared" si="47"/>
        <v/>
      </c>
      <c r="J742" s="49" t="str">
        <f t="shared" si="44"/>
        <v/>
      </c>
      <c r="K742" s="49" t="str">
        <f t="shared" si="45"/>
        <v/>
      </c>
      <c r="L742" s="49" t="str">
        <f t="shared" si="46"/>
        <v/>
      </c>
    </row>
    <row r="743" spans="1:12">
      <c r="A743" s="49"/>
      <c r="B743" s="49"/>
      <c r="F743" s="49" t="str">
        <f t="shared" si="47"/>
        <v/>
      </c>
      <c r="J743" s="49" t="str">
        <f t="shared" si="44"/>
        <v/>
      </c>
      <c r="K743" s="49" t="str">
        <f t="shared" si="45"/>
        <v/>
      </c>
      <c r="L743" s="49" t="str">
        <f t="shared" si="46"/>
        <v/>
      </c>
    </row>
    <row r="744" spans="1:12">
      <c r="A744" s="49"/>
      <c r="B744" s="49"/>
      <c r="F744" s="49" t="str">
        <f t="shared" si="47"/>
        <v/>
      </c>
      <c r="J744" s="49" t="str">
        <f t="shared" si="44"/>
        <v/>
      </c>
      <c r="K744" s="49" t="str">
        <f t="shared" si="45"/>
        <v/>
      </c>
      <c r="L744" s="49" t="str">
        <f t="shared" si="46"/>
        <v/>
      </c>
    </row>
    <row r="745" spans="1:12">
      <c r="A745" s="49"/>
      <c r="B745" s="49"/>
      <c r="F745" s="49" t="str">
        <f t="shared" si="47"/>
        <v/>
      </c>
      <c r="J745" s="49" t="str">
        <f t="shared" si="44"/>
        <v/>
      </c>
      <c r="K745" s="49" t="str">
        <f t="shared" si="45"/>
        <v/>
      </c>
      <c r="L745" s="49" t="str">
        <f t="shared" si="46"/>
        <v/>
      </c>
    </row>
    <row r="746" spans="1:12">
      <c r="A746" s="49"/>
      <c r="B746" s="49"/>
      <c r="F746" s="49" t="str">
        <f t="shared" si="47"/>
        <v/>
      </c>
      <c r="J746" s="49" t="str">
        <f t="shared" si="44"/>
        <v/>
      </c>
      <c r="K746" s="49" t="str">
        <f t="shared" si="45"/>
        <v/>
      </c>
      <c r="L746" s="49" t="str">
        <f t="shared" si="46"/>
        <v/>
      </c>
    </row>
    <row r="747" spans="1:12">
      <c r="A747" s="49"/>
      <c r="B747" s="49"/>
      <c r="F747" s="49" t="str">
        <f t="shared" si="47"/>
        <v/>
      </c>
      <c r="J747" s="49" t="str">
        <f t="shared" si="44"/>
        <v/>
      </c>
      <c r="K747" s="49" t="str">
        <f t="shared" si="45"/>
        <v/>
      </c>
      <c r="L747" s="49" t="str">
        <f t="shared" si="46"/>
        <v/>
      </c>
    </row>
    <row r="748" spans="1:12">
      <c r="A748" s="49"/>
      <c r="B748" s="49"/>
      <c r="F748" s="49" t="str">
        <f t="shared" si="47"/>
        <v/>
      </c>
      <c r="J748" s="49" t="str">
        <f t="shared" si="44"/>
        <v/>
      </c>
      <c r="K748" s="49" t="str">
        <f t="shared" si="45"/>
        <v/>
      </c>
      <c r="L748" s="49" t="str">
        <f t="shared" si="46"/>
        <v/>
      </c>
    </row>
    <row r="749" spans="1:12">
      <c r="A749" s="49"/>
      <c r="B749" s="49"/>
      <c r="F749" s="49" t="str">
        <f t="shared" si="47"/>
        <v/>
      </c>
      <c r="J749" s="49" t="str">
        <f t="shared" si="44"/>
        <v/>
      </c>
      <c r="K749" s="49" t="str">
        <f t="shared" si="45"/>
        <v/>
      </c>
      <c r="L749" s="49" t="str">
        <f t="shared" si="46"/>
        <v/>
      </c>
    </row>
    <row r="750" spans="1:12">
      <c r="A750" s="49"/>
      <c r="B750" s="49"/>
      <c r="F750" s="49" t="str">
        <f t="shared" si="47"/>
        <v/>
      </c>
      <c r="J750" s="49" t="str">
        <f t="shared" si="44"/>
        <v/>
      </c>
      <c r="K750" s="49" t="str">
        <f t="shared" si="45"/>
        <v/>
      </c>
      <c r="L750" s="49" t="str">
        <f t="shared" si="46"/>
        <v/>
      </c>
    </row>
    <row r="751" spans="1:12">
      <c r="A751" s="49"/>
      <c r="B751" s="49"/>
      <c r="F751" s="49" t="str">
        <f t="shared" si="47"/>
        <v/>
      </c>
      <c r="J751" s="49" t="str">
        <f t="shared" si="44"/>
        <v/>
      </c>
      <c r="K751" s="49" t="str">
        <f t="shared" si="45"/>
        <v/>
      </c>
      <c r="L751" s="49" t="str">
        <f t="shared" si="46"/>
        <v/>
      </c>
    </row>
    <row r="752" spans="1:12">
      <c r="A752" s="49"/>
      <c r="B752" s="49"/>
      <c r="F752" s="49" t="str">
        <f t="shared" si="47"/>
        <v/>
      </c>
      <c r="J752" s="49" t="str">
        <f t="shared" si="44"/>
        <v/>
      </c>
      <c r="K752" s="49" t="str">
        <f t="shared" si="45"/>
        <v/>
      </c>
      <c r="L752" s="49" t="str">
        <f t="shared" si="46"/>
        <v/>
      </c>
    </row>
    <row r="753" spans="1:12">
      <c r="A753" s="49"/>
      <c r="B753" s="49"/>
      <c r="F753" s="49" t="str">
        <f t="shared" si="47"/>
        <v/>
      </c>
      <c r="J753" s="49" t="str">
        <f t="shared" si="44"/>
        <v/>
      </c>
      <c r="K753" s="49" t="str">
        <f t="shared" si="45"/>
        <v/>
      </c>
      <c r="L753" s="49" t="str">
        <f t="shared" si="46"/>
        <v/>
      </c>
    </row>
    <row r="754" spans="1:12">
      <c r="A754" s="49"/>
      <c r="B754" s="49"/>
      <c r="F754" s="49" t="str">
        <f t="shared" si="47"/>
        <v/>
      </c>
      <c r="J754" s="49" t="str">
        <f t="shared" si="44"/>
        <v/>
      </c>
      <c r="K754" s="49" t="str">
        <f t="shared" si="45"/>
        <v/>
      </c>
      <c r="L754" s="49" t="str">
        <f t="shared" si="46"/>
        <v/>
      </c>
    </row>
    <row r="755" spans="1:12">
      <c r="A755" s="49"/>
      <c r="B755" s="49"/>
      <c r="F755" s="49" t="str">
        <f t="shared" si="47"/>
        <v/>
      </c>
      <c r="J755" s="49" t="str">
        <f t="shared" si="44"/>
        <v/>
      </c>
      <c r="K755" s="49" t="str">
        <f t="shared" si="45"/>
        <v/>
      </c>
      <c r="L755" s="49" t="str">
        <f t="shared" si="46"/>
        <v/>
      </c>
    </row>
    <row r="756" spans="1:12">
      <c r="A756" s="49"/>
      <c r="B756" s="49"/>
      <c r="F756" s="49" t="str">
        <f t="shared" si="47"/>
        <v/>
      </c>
      <c r="J756" s="49" t="str">
        <f t="shared" si="44"/>
        <v/>
      </c>
      <c r="K756" s="49" t="str">
        <f t="shared" si="45"/>
        <v/>
      </c>
      <c r="L756" s="49" t="str">
        <f t="shared" si="46"/>
        <v/>
      </c>
    </row>
    <row r="757" spans="1:12">
      <c r="A757" s="49"/>
      <c r="B757" s="49"/>
      <c r="F757" s="49" t="str">
        <f t="shared" si="47"/>
        <v/>
      </c>
      <c r="J757" s="49" t="str">
        <f t="shared" si="44"/>
        <v/>
      </c>
      <c r="K757" s="49" t="str">
        <f t="shared" si="45"/>
        <v/>
      </c>
      <c r="L757" s="49" t="str">
        <f t="shared" si="46"/>
        <v/>
      </c>
    </row>
    <row r="758" spans="1:12">
      <c r="A758" s="49"/>
      <c r="B758" s="49"/>
      <c r="F758" s="49" t="str">
        <f t="shared" si="47"/>
        <v/>
      </c>
      <c r="J758" s="49" t="str">
        <f t="shared" si="44"/>
        <v/>
      </c>
      <c r="K758" s="49" t="str">
        <f t="shared" si="45"/>
        <v/>
      </c>
      <c r="L758" s="49" t="str">
        <f t="shared" si="46"/>
        <v/>
      </c>
    </row>
    <row r="759" spans="1:12">
      <c r="A759" s="49"/>
      <c r="B759" s="49"/>
      <c r="F759" s="49" t="str">
        <f t="shared" si="47"/>
        <v/>
      </c>
      <c r="J759" s="49" t="str">
        <f t="shared" si="44"/>
        <v/>
      </c>
      <c r="K759" s="49" t="str">
        <f t="shared" si="45"/>
        <v/>
      </c>
      <c r="L759" s="49" t="str">
        <f t="shared" si="46"/>
        <v/>
      </c>
    </row>
    <row r="760" spans="1:12">
      <c r="A760" s="49"/>
      <c r="B760" s="49"/>
      <c r="F760" s="49" t="str">
        <f t="shared" si="47"/>
        <v/>
      </c>
      <c r="J760" s="49" t="str">
        <f t="shared" si="44"/>
        <v/>
      </c>
      <c r="K760" s="49" t="str">
        <f t="shared" si="45"/>
        <v/>
      </c>
      <c r="L760" s="49" t="str">
        <f t="shared" si="46"/>
        <v/>
      </c>
    </row>
    <row r="761" spans="1:12">
      <c r="A761" s="49"/>
      <c r="B761" s="49"/>
      <c r="F761" s="49" t="str">
        <f t="shared" si="47"/>
        <v/>
      </c>
      <c r="J761" s="49" t="str">
        <f t="shared" si="44"/>
        <v/>
      </c>
      <c r="K761" s="49" t="str">
        <f t="shared" si="45"/>
        <v/>
      </c>
      <c r="L761" s="49" t="str">
        <f t="shared" si="46"/>
        <v/>
      </c>
    </row>
    <row r="762" spans="1:12">
      <c r="A762" s="49"/>
      <c r="B762" s="49"/>
      <c r="F762" s="49" t="str">
        <f t="shared" si="47"/>
        <v/>
      </c>
      <c r="J762" s="49" t="str">
        <f t="shared" si="44"/>
        <v/>
      </c>
      <c r="K762" s="49" t="str">
        <f t="shared" si="45"/>
        <v/>
      </c>
      <c r="L762" s="49" t="str">
        <f t="shared" si="46"/>
        <v/>
      </c>
    </row>
    <row r="763" spans="1:12">
      <c r="A763" s="49"/>
      <c r="B763" s="49"/>
      <c r="F763" s="49" t="str">
        <f t="shared" si="47"/>
        <v/>
      </c>
      <c r="J763" s="49" t="str">
        <f t="shared" si="44"/>
        <v/>
      </c>
      <c r="K763" s="49" t="str">
        <f t="shared" si="45"/>
        <v/>
      </c>
      <c r="L763" s="49" t="str">
        <f t="shared" si="46"/>
        <v/>
      </c>
    </row>
    <row r="764" spans="1:12">
      <c r="A764" s="49"/>
      <c r="B764" s="49"/>
      <c r="F764" s="49" t="str">
        <f t="shared" si="47"/>
        <v/>
      </c>
      <c r="J764" s="49" t="str">
        <f t="shared" si="44"/>
        <v/>
      </c>
      <c r="K764" s="49" t="str">
        <f t="shared" si="45"/>
        <v/>
      </c>
      <c r="L764" s="49" t="str">
        <f t="shared" si="46"/>
        <v/>
      </c>
    </row>
    <row r="765" spans="1:12">
      <c r="A765" s="49"/>
      <c r="B765" s="49"/>
      <c r="F765" s="49" t="str">
        <f t="shared" si="47"/>
        <v/>
      </c>
      <c r="J765" s="49" t="str">
        <f t="shared" si="44"/>
        <v/>
      </c>
      <c r="K765" s="49" t="str">
        <f t="shared" si="45"/>
        <v/>
      </c>
      <c r="L765" s="49" t="str">
        <f t="shared" si="46"/>
        <v/>
      </c>
    </row>
    <row r="766" spans="1:12">
      <c r="A766" s="49"/>
      <c r="B766" s="49"/>
      <c r="F766" s="49" t="str">
        <f t="shared" si="47"/>
        <v/>
      </c>
      <c r="J766" s="49" t="str">
        <f t="shared" si="44"/>
        <v/>
      </c>
      <c r="K766" s="49" t="str">
        <f t="shared" si="45"/>
        <v/>
      </c>
      <c r="L766" s="49" t="str">
        <f t="shared" si="46"/>
        <v/>
      </c>
    </row>
    <row r="767" spans="1:12">
      <c r="A767" s="49"/>
      <c r="B767" s="49"/>
      <c r="F767" s="49" t="str">
        <f t="shared" si="47"/>
        <v/>
      </c>
      <c r="J767" s="49" t="str">
        <f t="shared" si="44"/>
        <v/>
      </c>
      <c r="K767" s="49" t="str">
        <f t="shared" si="45"/>
        <v/>
      </c>
      <c r="L767" s="49" t="str">
        <f t="shared" si="46"/>
        <v/>
      </c>
    </row>
    <row r="768" spans="1:12">
      <c r="A768" s="49"/>
      <c r="B768" s="49"/>
      <c r="F768" s="49" t="str">
        <f t="shared" si="47"/>
        <v/>
      </c>
      <c r="J768" s="49" t="str">
        <f t="shared" si="44"/>
        <v/>
      </c>
      <c r="K768" s="49" t="str">
        <f t="shared" si="45"/>
        <v/>
      </c>
      <c r="L768" s="49" t="str">
        <f t="shared" si="46"/>
        <v/>
      </c>
    </row>
    <row r="769" spans="1:12">
      <c r="A769" s="49"/>
      <c r="B769" s="49"/>
      <c r="F769" s="49" t="str">
        <f t="shared" si="47"/>
        <v/>
      </c>
      <c r="J769" s="49" t="str">
        <f t="shared" si="44"/>
        <v/>
      </c>
      <c r="K769" s="49" t="str">
        <f t="shared" si="45"/>
        <v/>
      </c>
      <c r="L769" s="49" t="str">
        <f t="shared" si="46"/>
        <v/>
      </c>
    </row>
    <row r="770" spans="1:12">
      <c r="A770" s="49"/>
      <c r="B770" s="49"/>
      <c r="F770" s="49" t="str">
        <f t="shared" si="47"/>
        <v/>
      </c>
      <c r="J770" s="49" t="str">
        <f t="shared" si="44"/>
        <v/>
      </c>
      <c r="K770" s="49" t="str">
        <f t="shared" si="45"/>
        <v/>
      </c>
      <c r="L770" s="49" t="str">
        <f t="shared" si="46"/>
        <v/>
      </c>
    </row>
    <row r="771" spans="1:12">
      <c r="A771" s="49"/>
      <c r="B771" s="49"/>
      <c r="F771" s="49" t="str">
        <f t="shared" si="47"/>
        <v/>
      </c>
      <c r="J771" s="49" t="str">
        <f t="shared" ref="J771:J834" si="48">IF(A771&lt;&gt;"",A771*10,"")</f>
        <v/>
      </c>
      <c r="K771" s="49" t="str">
        <f t="shared" ref="K771:K834" si="49">IF(B771&lt;&gt;"",B771*100,"")</f>
        <v/>
      </c>
      <c r="L771" s="49" t="str">
        <f t="shared" ref="L771:L834" si="50">IF(F771&lt;&gt;"",IF(K771&lt;&gt;0,K771/J771,0),"")</f>
        <v/>
      </c>
    </row>
    <row r="772" spans="1:12">
      <c r="A772" s="49"/>
      <c r="B772" s="49"/>
      <c r="F772" s="49" t="str">
        <f t="shared" ref="F772:F835" si="51">IF(A772&lt;&gt;"",F771+1,"")</f>
        <v/>
      </c>
      <c r="J772" s="49" t="str">
        <f t="shared" si="48"/>
        <v/>
      </c>
      <c r="K772" s="49" t="str">
        <f t="shared" si="49"/>
        <v/>
      </c>
      <c r="L772" s="49" t="str">
        <f t="shared" si="50"/>
        <v/>
      </c>
    </row>
    <row r="773" spans="1:12">
      <c r="A773" s="49"/>
      <c r="B773" s="49"/>
      <c r="F773" s="49" t="str">
        <f t="shared" si="51"/>
        <v/>
      </c>
      <c r="J773" s="49" t="str">
        <f t="shared" si="48"/>
        <v/>
      </c>
      <c r="K773" s="49" t="str">
        <f t="shared" si="49"/>
        <v/>
      </c>
      <c r="L773" s="49" t="str">
        <f t="shared" si="50"/>
        <v/>
      </c>
    </row>
    <row r="774" spans="1:12">
      <c r="A774" s="49"/>
      <c r="B774" s="49"/>
      <c r="F774" s="49" t="str">
        <f t="shared" si="51"/>
        <v/>
      </c>
      <c r="J774" s="49" t="str">
        <f t="shared" si="48"/>
        <v/>
      </c>
      <c r="K774" s="49" t="str">
        <f t="shared" si="49"/>
        <v/>
      </c>
      <c r="L774" s="49" t="str">
        <f t="shared" si="50"/>
        <v/>
      </c>
    </row>
    <row r="775" spans="1:12">
      <c r="A775" s="49"/>
      <c r="B775" s="49"/>
      <c r="F775" s="49" t="str">
        <f t="shared" si="51"/>
        <v/>
      </c>
      <c r="J775" s="49" t="str">
        <f t="shared" si="48"/>
        <v/>
      </c>
      <c r="K775" s="49" t="str">
        <f t="shared" si="49"/>
        <v/>
      </c>
      <c r="L775" s="49" t="str">
        <f t="shared" si="50"/>
        <v/>
      </c>
    </row>
    <row r="776" spans="1:12">
      <c r="A776" s="49"/>
      <c r="B776" s="49"/>
      <c r="F776" s="49" t="str">
        <f t="shared" si="51"/>
        <v/>
      </c>
      <c r="J776" s="49" t="str">
        <f t="shared" si="48"/>
        <v/>
      </c>
      <c r="K776" s="49" t="str">
        <f t="shared" si="49"/>
        <v/>
      </c>
      <c r="L776" s="49" t="str">
        <f t="shared" si="50"/>
        <v/>
      </c>
    </row>
    <row r="777" spans="1:12">
      <c r="A777" s="49"/>
      <c r="B777" s="49"/>
      <c r="F777" s="49" t="str">
        <f t="shared" si="51"/>
        <v/>
      </c>
      <c r="J777" s="49" t="str">
        <f t="shared" si="48"/>
        <v/>
      </c>
      <c r="K777" s="49" t="str">
        <f t="shared" si="49"/>
        <v/>
      </c>
      <c r="L777" s="49" t="str">
        <f t="shared" si="50"/>
        <v/>
      </c>
    </row>
    <row r="778" spans="1:12">
      <c r="A778" s="49"/>
      <c r="B778" s="49"/>
      <c r="F778" s="49" t="str">
        <f t="shared" si="51"/>
        <v/>
      </c>
      <c r="J778" s="49" t="str">
        <f t="shared" si="48"/>
        <v/>
      </c>
      <c r="K778" s="49" t="str">
        <f t="shared" si="49"/>
        <v/>
      </c>
      <c r="L778" s="49" t="str">
        <f t="shared" si="50"/>
        <v/>
      </c>
    </row>
    <row r="779" spans="1:12">
      <c r="A779" s="49"/>
      <c r="B779" s="49"/>
      <c r="F779" s="49" t="str">
        <f t="shared" si="51"/>
        <v/>
      </c>
      <c r="J779" s="49" t="str">
        <f t="shared" si="48"/>
        <v/>
      </c>
      <c r="K779" s="49" t="str">
        <f t="shared" si="49"/>
        <v/>
      </c>
      <c r="L779" s="49" t="str">
        <f t="shared" si="50"/>
        <v/>
      </c>
    </row>
    <row r="780" spans="1:12">
      <c r="A780" s="49"/>
      <c r="B780" s="49"/>
      <c r="F780" s="49" t="str">
        <f t="shared" si="51"/>
        <v/>
      </c>
      <c r="J780" s="49" t="str">
        <f t="shared" si="48"/>
        <v/>
      </c>
      <c r="K780" s="49" t="str">
        <f t="shared" si="49"/>
        <v/>
      </c>
      <c r="L780" s="49" t="str">
        <f t="shared" si="50"/>
        <v/>
      </c>
    </row>
    <row r="781" spans="1:12">
      <c r="A781" s="49"/>
      <c r="B781" s="49"/>
      <c r="F781" s="49" t="str">
        <f t="shared" si="51"/>
        <v/>
      </c>
      <c r="J781" s="49" t="str">
        <f t="shared" si="48"/>
        <v/>
      </c>
      <c r="K781" s="49" t="str">
        <f t="shared" si="49"/>
        <v/>
      </c>
      <c r="L781" s="49" t="str">
        <f t="shared" si="50"/>
        <v/>
      </c>
    </row>
    <row r="782" spans="1:12">
      <c r="A782" s="49"/>
      <c r="B782" s="49"/>
      <c r="F782" s="49" t="str">
        <f t="shared" si="51"/>
        <v/>
      </c>
      <c r="J782" s="49" t="str">
        <f t="shared" si="48"/>
        <v/>
      </c>
      <c r="K782" s="49" t="str">
        <f t="shared" si="49"/>
        <v/>
      </c>
      <c r="L782" s="49" t="str">
        <f t="shared" si="50"/>
        <v/>
      </c>
    </row>
    <row r="783" spans="1:12">
      <c r="A783" s="49"/>
      <c r="B783" s="49"/>
      <c r="F783" s="49" t="str">
        <f t="shared" si="51"/>
        <v/>
      </c>
      <c r="J783" s="49" t="str">
        <f t="shared" si="48"/>
        <v/>
      </c>
      <c r="K783" s="49" t="str">
        <f t="shared" si="49"/>
        <v/>
      </c>
      <c r="L783" s="49" t="str">
        <f t="shared" si="50"/>
        <v/>
      </c>
    </row>
    <row r="784" spans="1:12">
      <c r="A784" s="49"/>
      <c r="B784" s="49"/>
      <c r="F784" s="49" t="str">
        <f t="shared" si="51"/>
        <v/>
      </c>
      <c r="J784" s="49" t="str">
        <f t="shared" si="48"/>
        <v/>
      </c>
      <c r="K784" s="49" t="str">
        <f t="shared" si="49"/>
        <v/>
      </c>
      <c r="L784" s="49" t="str">
        <f t="shared" si="50"/>
        <v/>
      </c>
    </row>
    <row r="785" spans="1:12">
      <c r="A785" s="49"/>
      <c r="B785" s="49"/>
      <c r="F785" s="49" t="str">
        <f t="shared" si="51"/>
        <v/>
      </c>
      <c r="J785" s="49" t="str">
        <f t="shared" si="48"/>
        <v/>
      </c>
      <c r="K785" s="49" t="str">
        <f t="shared" si="49"/>
        <v/>
      </c>
      <c r="L785" s="49" t="str">
        <f t="shared" si="50"/>
        <v/>
      </c>
    </row>
    <row r="786" spans="1:12">
      <c r="A786" s="49"/>
      <c r="B786" s="49"/>
      <c r="F786" s="49" t="str">
        <f t="shared" si="51"/>
        <v/>
      </c>
      <c r="J786" s="49" t="str">
        <f t="shared" si="48"/>
        <v/>
      </c>
      <c r="K786" s="49" t="str">
        <f t="shared" si="49"/>
        <v/>
      </c>
      <c r="L786" s="49" t="str">
        <f t="shared" si="50"/>
        <v/>
      </c>
    </row>
    <row r="787" spans="1:12">
      <c r="A787" s="49"/>
      <c r="B787" s="49"/>
      <c r="F787" s="49" t="str">
        <f t="shared" si="51"/>
        <v/>
      </c>
      <c r="J787" s="49" t="str">
        <f t="shared" si="48"/>
        <v/>
      </c>
      <c r="K787" s="49" t="str">
        <f t="shared" si="49"/>
        <v/>
      </c>
      <c r="L787" s="49" t="str">
        <f t="shared" si="50"/>
        <v/>
      </c>
    </row>
    <row r="788" spans="1:12">
      <c r="A788" s="49"/>
      <c r="B788" s="49"/>
      <c r="F788" s="49" t="str">
        <f t="shared" si="51"/>
        <v/>
      </c>
      <c r="J788" s="49" t="str">
        <f t="shared" si="48"/>
        <v/>
      </c>
      <c r="K788" s="49" t="str">
        <f t="shared" si="49"/>
        <v/>
      </c>
      <c r="L788" s="49" t="str">
        <f t="shared" si="50"/>
        <v/>
      </c>
    </row>
    <row r="789" spans="1:12">
      <c r="A789" s="49"/>
      <c r="B789" s="49"/>
      <c r="F789" s="49" t="str">
        <f t="shared" si="51"/>
        <v/>
      </c>
      <c r="J789" s="49" t="str">
        <f t="shared" si="48"/>
        <v/>
      </c>
      <c r="K789" s="49" t="str">
        <f t="shared" si="49"/>
        <v/>
      </c>
      <c r="L789" s="49" t="str">
        <f t="shared" si="50"/>
        <v/>
      </c>
    </row>
    <row r="790" spans="1:12">
      <c r="A790" s="49"/>
      <c r="B790" s="49"/>
      <c r="F790" s="49" t="str">
        <f t="shared" si="51"/>
        <v/>
      </c>
      <c r="J790" s="49" t="str">
        <f t="shared" si="48"/>
        <v/>
      </c>
      <c r="K790" s="49" t="str">
        <f t="shared" si="49"/>
        <v/>
      </c>
      <c r="L790" s="49" t="str">
        <f t="shared" si="50"/>
        <v/>
      </c>
    </row>
    <row r="791" spans="1:12">
      <c r="A791" s="49"/>
      <c r="B791" s="49"/>
      <c r="F791" s="49" t="str">
        <f t="shared" si="51"/>
        <v/>
      </c>
      <c r="J791" s="49" t="str">
        <f t="shared" si="48"/>
        <v/>
      </c>
      <c r="K791" s="49" t="str">
        <f t="shared" si="49"/>
        <v/>
      </c>
      <c r="L791" s="49" t="str">
        <f t="shared" si="50"/>
        <v/>
      </c>
    </row>
    <row r="792" spans="1:12">
      <c r="A792" s="49"/>
      <c r="B792" s="49"/>
      <c r="F792" s="49" t="str">
        <f t="shared" si="51"/>
        <v/>
      </c>
      <c r="J792" s="49" t="str">
        <f t="shared" si="48"/>
        <v/>
      </c>
      <c r="K792" s="49" t="str">
        <f t="shared" si="49"/>
        <v/>
      </c>
      <c r="L792" s="49" t="str">
        <f t="shared" si="50"/>
        <v/>
      </c>
    </row>
    <row r="793" spans="1:12">
      <c r="A793" s="49"/>
      <c r="B793" s="49"/>
      <c r="F793" s="49" t="str">
        <f t="shared" si="51"/>
        <v/>
      </c>
      <c r="J793" s="49" t="str">
        <f t="shared" si="48"/>
        <v/>
      </c>
      <c r="K793" s="49" t="str">
        <f t="shared" si="49"/>
        <v/>
      </c>
      <c r="L793" s="49" t="str">
        <f t="shared" si="50"/>
        <v/>
      </c>
    </row>
    <row r="794" spans="1:12">
      <c r="A794" s="49"/>
      <c r="B794" s="49"/>
      <c r="F794" s="49" t="str">
        <f t="shared" si="51"/>
        <v/>
      </c>
      <c r="J794" s="49" t="str">
        <f t="shared" si="48"/>
        <v/>
      </c>
      <c r="K794" s="49" t="str">
        <f t="shared" si="49"/>
        <v/>
      </c>
      <c r="L794" s="49" t="str">
        <f t="shared" si="50"/>
        <v/>
      </c>
    </row>
    <row r="795" spans="1:12">
      <c r="A795" s="49"/>
      <c r="B795" s="49"/>
      <c r="F795" s="49" t="str">
        <f t="shared" si="51"/>
        <v/>
      </c>
      <c r="J795" s="49" t="str">
        <f t="shared" si="48"/>
        <v/>
      </c>
      <c r="K795" s="49" t="str">
        <f t="shared" si="49"/>
        <v/>
      </c>
      <c r="L795" s="49" t="str">
        <f t="shared" si="50"/>
        <v/>
      </c>
    </row>
    <row r="796" spans="1:12">
      <c r="A796" s="49"/>
      <c r="B796" s="49"/>
      <c r="F796" s="49" t="str">
        <f t="shared" si="51"/>
        <v/>
      </c>
      <c r="J796" s="49" t="str">
        <f t="shared" si="48"/>
        <v/>
      </c>
      <c r="K796" s="49" t="str">
        <f t="shared" si="49"/>
        <v/>
      </c>
      <c r="L796" s="49" t="str">
        <f t="shared" si="50"/>
        <v/>
      </c>
    </row>
    <row r="797" spans="1:12">
      <c r="A797" s="49"/>
      <c r="B797" s="49"/>
      <c r="F797" s="49" t="str">
        <f t="shared" si="51"/>
        <v/>
      </c>
      <c r="J797" s="49" t="str">
        <f t="shared" si="48"/>
        <v/>
      </c>
      <c r="K797" s="49" t="str">
        <f t="shared" si="49"/>
        <v/>
      </c>
      <c r="L797" s="49" t="str">
        <f t="shared" si="50"/>
        <v/>
      </c>
    </row>
    <row r="798" spans="1:12">
      <c r="A798" s="49"/>
      <c r="B798" s="49"/>
      <c r="F798" s="49" t="str">
        <f t="shared" si="51"/>
        <v/>
      </c>
      <c r="J798" s="49" t="str">
        <f t="shared" si="48"/>
        <v/>
      </c>
      <c r="K798" s="49" t="str">
        <f t="shared" si="49"/>
        <v/>
      </c>
      <c r="L798" s="49" t="str">
        <f t="shared" si="50"/>
        <v/>
      </c>
    </row>
    <row r="799" spans="1:12">
      <c r="A799" s="49"/>
      <c r="B799" s="49"/>
      <c r="F799" s="49" t="str">
        <f t="shared" si="51"/>
        <v/>
      </c>
      <c r="J799" s="49" t="str">
        <f t="shared" si="48"/>
        <v/>
      </c>
      <c r="K799" s="49" t="str">
        <f t="shared" si="49"/>
        <v/>
      </c>
      <c r="L799" s="49" t="str">
        <f t="shared" si="50"/>
        <v/>
      </c>
    </row>
    <row r="800" spans="1:12">
      <c r="A800" s="49"/>
      <c r="B800" s="49"/>
      <c r="F800" s="49" t="str">
        <f t="shared" si="51"/>
        <v/>
      </c>
      <c r="J800" s="49" t="str">
        <f t="shared" si="48"/>
        <v/>
      </c>
      <c r="K800" s="49" t="str">
        <f t="shared" si="49"/>
        <v/>
      </c>
      <c r="L800" s="49" t="str">
        <f t="shared" si="50"/>
        <v/>
      </c>
    </row>
    <row r="801" spans="1:12">
      <c r="A801" s="49"/>
      <c r="B801" s="49"/>
      <c r="F801" s="49" t="str">
        <f t="shared" si="51"/>
        <v/>
      </c>
      <c r="J801" s="49" t="str">
        <f t="shared" si="48"/>
        <v/>
      </c>
      <c r="K801" s="49" t="str">
        <f t="shared" si="49"/>
        <v/>
      </c>
      <c r="L801" s="49" t="str">
        <f t="shared" si="50"/>
        <v/>
      </c>
    </row>
    <row r="802" spans="1:12">
      <c r="A802" s="49"/>
      <c r="B802" s="49"/>
      <c r="F802" s="49" t="str">
        <f t="shared" si="51"/>
        <v/>
      </c>
      <c r="J802" s="49" t="str">
        <f t="shared" si="48"/>
        <v/>
      </c>
      <c r="K802" s="49" t="str">
        <f t="shared" si="49"/>
        <v/>
      </c>
      <c r="L802" s="49" t="str">
        <f t="shared" si="50"/>
        <v/>
      </c>
    </row>
    <row r="803" spans="1:12">
      <c r="A803" s="49"/>
      <c r="B803" s="49"/>
      <c r="F803" s="49" t="str">
        <f t="shared" si="51"/>
        <v/>
      </c>
      <c r="J803" s="49" t="str">
        <f t="shared" si="48"/>
        <v/>
      </c>
      <c r="K803" s="49" t="str">
        <f t="shared" si="49"/>
        <v/>
      </c>
      <c r="L803" s="49" t="str">
        <f t="shared" si="50"/>
        <v/>
      </c>
    </row>
    <row r="804" spans="1:12">
      <c r="A804" s="49"/>
      <c r="B804" s="49"/>
      <c r="F804" s="49" t="str">
        <f t="shared" si="51"/>
        <v/>
      </c>
      <c r="J804" s="49" t="str">
        <f t="shared" si="48"/>
        <v/>
      </c>
      <c r="K804" s="49" t="str">
        <f t="shared" si="49"/>
        <v/>
      </c>
      <c r="L804" s="49" t="str">
        <f t="shared" si="50"/>
        <v/>
      </c>
    </row>
    <row r="805" spans="1:12">
      <c r="A805" s="49"/>
      <c r="B805" s="49"/>
      <c r="F805" s="49" t="str">
        <f t="shared" si="51"/>
        <v/>
      </c>
      <c r="J805" s="49" t="str">
        <f t="shared" si="48"/>
        <v/>
      </c>
      <c r="K805" s="49" t="str">
        <f t="shared" si="49"/>
        <v/>
      </c>
      <c r="L805" s="49" t="str">
        <f t="shared" si="50"/>
        <v/>
      </c>
    </row>
    <row r="806" spans="1:12">
      <c r="A806" s="49"/>
      <c r="B806" s="49"/>
      <c r="F806" s="49" t="str">
        <f t="shared" si="51"/>
        <v/>
      </c>
      <c r="J806" s="49" t="str">
        <f t="shared" si="48"/>
        <v/>
      </c>
      <c r="K806" s="49" t="str">
        <f t="shared" si="49"/>
        <v/>
      </c>
      <c r="L806" s="49" t="str">
        <f t="shared" si="50"/>
        <v/>
      </c>
    </row>
    <row r="807" spans="1:12">
      <c r="A807" s="49"/>
      <c r="B807" s="49"/>
      <c r="F807" s="49" t="str">
        <f t="shared" si="51"/>
        <v/>
      </c>
      <c r="J807" s="49" t="str">
        <f t="shared" si="48"/>
        <v/>
      </c>
      <c r="K807" s="49" t="str">
        <f t="shared" si="49"/>
        <v/>
      </c>
      <c r="L807" s="49" t="str">
        <f t="shared" si="50"/>
        <v/>
      </c>
    </row>
    <row r="808" spans="1:12">
      <c r="A808" s="49"/>
      <c r="B808" s="49"/>
      <c r="F808" s="49" t="str">
        <f t="shared" si="51"/>
        <v/>
      </c>
      <c r="J808" s="49" t="str">
        <f t="shared" si="48"/>
        <v/>
      </c>
      <c r="K808" s="49" t="str">
        <f t="shared" si="49"/>
        <v/>
      </c>
      <c r="L808" s="49" t="str">
        <f t="shared" si="50"/>
        <v/>
      </c>
    </row>
    <row r="809" spans="1:12">
      <c r="A809" s="49"/>
      <c r="B809" s="49"/>
      <c r="F809" s="49" t="str">
        <f t="shared" si="51"/>
        <v/>
      </c>
      <c r="J809" s="49" t="str">
        <f t="shared" si="48"/>
        <v/>
      </c>
      <c r="K809" s="49" t="str">
        <f t="shared" si="49"/>
        <v/>
      </c>
      <c r="L809" s="49" t="str">
        <f t="shared" si="50"/>
        <v/>
      </c>
    </row>
    <row r="810" spans="1:12">
      <c r="A810" s="49"/>
      <c r="B810" s="49"/>
      <c r="F810" s="49" t="str">
        <f t="shared" si="51"/>
        <v/>
      </c>
      <c r="J810" s="49" t="str">
        <f t="shared" si="48"/>
        <v/>
      </c>
      <c r="K810" s="49" t="str">
        <f t="shared" si="49"/>
        <v/>
      </c>
      <c r="L810" s="49" t="str">
        <f t="shared" si="50"/>
        <v/>
      </c>
    </row>
    <row r="811" spans="1:12">
      <c r="A811" s="49"/>
      <c r="B811" s="49"/>
      <c r="F811" s="49" t="str">
        <f t="shared" si="51"/>
        <v/>
      </c>
      <c r="J811" s="49" t="str">
        <f t="shared" si="48"/>
        <v/>
      </c>
      <c r="K811" s="49" t="str">
        <f t="shared" si="49"/>
        <v/>
      </c>
      <c r="L811" s="49" t="str">
        <f t="shared" si="50"/>
        <v/>
      </c>
    </row>
    <row r="812" spans="1:12">
      <c r="A812" s="49"/>
      <c r="B812" s="49"/>
      <c r="F812" s="49" t="str">
        <f t="shared" si="51"/>
        <v/>
      </c>
      <c r="J812" s="49" t="str">
        <f t="shared" si="48"/>
        <v/>
      </c>
      <c r="K812" s="49" t="str">
        <f t="shared" si="49"/>
        <v/>
      </c>
      <c r="L812" s="49" t="str">
        <f t="shared" si="50"/>
        <v/>
      </c>
    </row>
    <row r="813" spans="1:12">
      <c r="A813" s="49"/>
      <c r="B813" s="49"/>
      <c r="F813" s="49" t="str">
        <f t="shared" si="51"/>
        <v/>
      </c>
      <c r="J813" s="49" t="str">
        <f t="shared" si="48"/>
        <v/>
      </c>
      <c r="K813" s="49" t="str">
        <f t="shared" si="49"/>
        <v/>
      </c>
      <c r="L813" s="49" t="str">
        <f t="shared" si="50"/>
        <v/>
      </c>
    </row>
    <row r="814" spans="1:12">
      <c r="A814" s="49"/>
      <c r="B814" s="49"/>
      <c r="F814" s="49" t="str">
        <f t="shared" si="51"/>
        <v/>
      </c>
      <c r="J814" s="49" t="str">
        <f t="shared" si="48"/>
        <v/>
      </c>
      <c r="K814" s="49" t="str">
        <f t="shared" si="49"/>
        <v/>
      </c>
      <c r="L814" s="49" t="str">
        <f t="shared" si="50"/>
        <v/>
      </c>
    </row>
    <row r="815" spans="1:12">
      <c r="A815" s="49"/>
      <c r="B815" s="49"/>
      <c r="F815" s="49" t="str">
        <f t="shared" si="51"/>
        <v/>
      </c>
      <c r="J815" s="49" t="str">
        <f t="shared" si="48"/>
        <v/>
      </c>
      <c r="K815" s="49" t="str">
        <f t="shared" si="49"/>
        <v/>
      </c>
      <c r="L815" s="49" t="str">
        <f t="shared" si="50"/>
        <v/>
      </c>
    </row>
    <row r="816" spans="1:12">
      <c r="A816" s="49"/>
      <c r="B816" s="49"/>
      <c r="F816" s="49" t="str">
        <f t="shared" si="51"/>
        <v/>
      </c>
      <c r="J816" s="49" t="str">
        <f t="shared" si="48"/>
        <v/>
      </c>
      <c r="K816" s="49" t="str">
        <f t="shared" si="49"/>
        <v/>
      </c>
      <c r="L816" s="49" t="str">
        <f t="shared" si="50"/>
        <v/>
      </c>
    </row>
    <row r="817" spans="1:12">
      <c r="A817" s="49"/>
      <c r="B817" s="49"/>
      <c r="F817" s="49" t="str">
        <f t="shared" si="51"/>
        <v/>
      </c>
      <c r="J817" s="49" t="str">
        <f t="shared" si="48"/>
        <v/>
      </c>
      <c r="K817" s="49" t="str">
        <f t="shared" si="49"/>
        <v/>
      </c>
      <c r="L817" s="49" t="str">
        <f t="shared" si="50"/>
        <v/>
      </c>
    </row>
    <row r="818" spans="1:12">
      <c r="A818" s="49"/>
      <c r="B818" s="49"/>
      <c r="F818" s="49" t="str">
        <f t="shared" si="51"/>
        <v/>
      </c>
      <c r="J818" s="49" t="str">
        <f t="shared" si="48"/>
        <v/>
      </c>
      <c r="K818" s="49" t="str">
        <f t="shared" si="49"/>
        <v/>
      </c>
      <c r="L818" s="49" t="str">
        <f t="shared" si="50"/>
        <v/>
      </c>
    </row>
    <row r="819" spans="1:12">
      <c r="A819" s="49"/>
      <c r="B819" s="49"/>
      <c r="F819" s="49" t="str">
        <f t="shared" si="51"/>
        <v/>
      </c>
      <c r="J819" s="49" t="str">
        <f t="shared" si="48"/>
        <v/>
      </c>
      <c r="K819" s="49" t="str">
        <f t="shared" si="49"/>
        <v/>
      </c>
      <c r="L819" s="49" t="str">
        <f t="shared" si="50"/>
        <v/>
      </c>
    </row>
    <row r="820" spans="1:12">
      <c r="A820" s="49"/>
      <c r="B820" s="49"/>
      <c r="F820" s="49" t="str">
        <f t="shared" si="51"/>
        <v/>
      </c>
      <c r="J820" s="49" t="str">
        <f t="shared" si="48"/>
        <v/>
      </c>
      <c r="K820" s="49" t="str">
        <f t="shared" si="49"/>
        <v/>
      </c>
      <c r="L820" s="49" t="str">
        <f t="shared" si="50"/>
        <v/>
      </c>
    </row>
    <row r="821" spans="1:12">
      <c r="A821" s="49"/>
      <c r="B821" s="49"/>
      <c r="F821" s="49" t="str">
        <f t="shared" si="51"/>
        <v/>
      </c>
      <c r="J821" s="49" t="str">
        <f t="shared" si="48"/>
        <v/>
      </c>
      <c r="K821" s="49" t="str">
        <f t="shared" si="49"/>
        <v/>
      </c>
      <c r="L821" s="49" t="str">
        <f t="shared" si="50"/>
        <v/>
      </c>
    </row>
    <row r="822" spans="1:12">
      <c r="A822" s="49"/>
      <c r="B822" s="49"/>
      <c r="F822" s="49" t="str">
        <f t="shared" si="51"/>
        <v/>
      </c>
      <c r="J822" s="49" t="str">
        <f t="shared" si="48"/>
        <v/>
      </c>
      <c r="K822" s="49" t="str">
        <f t="shared" si="49"/>
        <v/>
      </c>
      <c r="L822" s="49" t="str">
        <f t="shared" si="50"/>
        <v/>
      </c>
    </row>
    <row r="823" spans="1:12">
      <c r="A823" s="49"/>
      <c r="B823" s="49"/>
      <c r="F823" s="49" t="str">
        <f t="shared" si="51"/>
        <v/>
      </c>
      <c r="J823" s="49" t="str">
        <f t="shared" si="48"/>
        <v/>
      </c>
      <c r="K823" s="49" t="str">
        <f t="shared" si="49"/>
        <v/>
      </c>
      <c r="L823" s="49" t="str">
        <f t="shared" si="50"/>
        <v/>
      </c>
    </row>
    <row r="824" spans="1:12">
      <c r="A824" s="49"/>
      <c r="B824" s="49"/>
      <c r="F824" s="49" t="str">
        <f t="shared" si="51"/>
        <v/>
      </c>
      <c r="J824" s="49" t="str">
        <f t="shared" si="48"/>
        <v/>
      </c>
      <c r="K824" s="49" t="str">
        <f t="shared" si="49"/>
        <v/>
      </c>
      <c r="L824" s="49" t="str">
        <f t="shared" si="50"/>
        <v/>
      </c>
    </row>
    <row r="825" spans="1:12">
      <c r="A825" s="49"/>
      <c r="B825" s="49"/>
      <c r="F825" s="49" t="str">
        <f t="shared" si="51"/>
        <v/>
      </c>
      <c r="J825" s="49" t="str">
        <f t="shared" si="48"/>
        <v/>
      </c>
      <c r="K825" s="49" t="str">
        <f t="shared" si="49"/>
        <v/>
      </c>
      <c r="L825" s="49" t="str">
        <f t="shared" si="50"/>
        <v/>
      </c>
    </row>
    <row r="826" spans="1:12">
      <c r="A826" s="49"/>
      <c r="B826" s="49"/>
      <c r="F826" s="49" t="str">
        <f t="shared" si="51"/>
        <v/>
      </c>
      <c r="J826" s="49" t="str">
        <f t="shared" si="48"/>
        <v/>
      </c>
      <c r="K826" s="49" t="str">
        <f t="shared" si="49"/>
        <v/>
      </c>
      <c r="L826" s="49" t="str">
        <f t="shared" si="50"/>
        <v/>
      </c>
    </row>
    <row r="827" spans="1:12">
      <c r="A827" s="49"/>
      <c r="B827" s="49"/>
      <c r="F827" s="49" t="str">
        <f t="shared" si="51"/>
        <v/>
      </c>
      <c r="J827" s="49" t="str">
        <f t="shared" si="48"/>
        <v/>
      </c>
      <c r="K827" s="49" t="str">
        <f t="shared" si="49"/>
        <v/>
      </c>
      <c r="L827" s="49" t="str">
        <f t="shared" si="50"/>
        <v/>
      </c>
    </row>
    <row r="828" spans="1:12">
      <c r="A828" s="49"/>
      <c r="B828" s="49"/>
      <c r="F828" s="49" t="str">
        <f t="shared" si="51"/>
        <v/>
      </c>
      <c r="J828" s="49" t="str">
        <f t="shared" si="48"/>
        <v/>
      </c>
      <c r="K828" s="49" t="str">
        <f t="shared" si="49"/>
        <v/>
      </c>
      <c r="L828" s="49" t="str">
        <f t="shared" si="50"/>
        <v/>
      </c>
    </row>
    <row r="829" spans="1:12">
      <c r="A829" s="49"/>
      <c r="B829" s="49"/>
      <c r="F829" s="49" t="str">
        <f t="shared" si="51"/>
        <v/>
      </c>
      <c r="J829" s="49" t="str">
        <f t="shared" si="48"/>
        <v/>
      </c>
      <c r="K829" s="49" t="str">
        <f t="shared" si="49"/>
        <v/>
      </c>
      <c r="L829" s="49" t="str">
        <f t="shared" si="50"/>
        <v/>
      </c>
    </row>
    <row r="830" spans="1:12">
      <c r="A830" s="49"/>
      <c r="B830" s="49"/>
      <c r="F830" s="49" t="str">
        <f t="shared" si="51"/>
        <v/>
      </c>
      <c r="J830" s="49" t="str">
        <f t="shared" si="48"/>
        <v/>
      </c>
      <c r="K830" s="49" t="str">
        <f t="shared" si="49"/>
        <v/>
      </c>
      <c r="L830" s="49" t="str">
        <f t="shared" si="50"/>
        <v/>
      </c>
    </row>
    <row r="831" spans="1:12">
      <c r="A831" s="49"/>
      <c r="B831" s="49"/>
      <c r="F831" s="49" t="str">
        <f t="shared" si="51"/>
        <v/>
      </c>
      <c r="J831" s="49" t="str">
        <f t="shared" si="48"/>
        <v/>
      </c>
      <c r="K831" s="49" t="str">
        <f t="shared" si="49"/>
        <v/>
      </c>
      <c r="L831" s="49" t="str">
        <f t="shared" si="50"/>
        <v/>
      </c>
    </row>
    <row r="832" spans="1:12">
      <c r="A832" s="49"/>
      <c r="B832" s="49"/>
      <c r="F832" s="49" t="str">
        <f t="shared" si="51"/>
        <v/>
      </c>
      <c r="J832" s="49" t="str">
        <f t="shared" si="48"/>
        <v/>
      </c>
      <c r="K832" s="49" t="str">
        <f t="shared" si="49"/>
        <v/>
      </c>
      <c r="L832" s="49" t="str">
        <f t="shared" si="50"/>
        <v/>
      </c>
    </row>
    <row r="833" spans="1:12">
      <c r="A833" s="49"/>
      <c r="B833" s="49"/>
      <c r="F833" s="49" t="str">
        <f t="shared" si="51"/>
        <v/>
      </c>
      <c r="J833" s="49" t="str">
        <f t="shared" si="48"/>
        <v/>
      </c>
      <c r="K833" s="49" t="str">
        <f t="shared" si="49"/>
        <v/>
      </c>
      <c r="L833" s="49" t="str">
        <f t="shared" si="50"/>
        <v/>
      </c>
    </row>
    <row r="834" spans="1:12">
      <c r="A834" s="49"/>
      <c r="B834" s="49"/>
      <c r="F834" s="49" t="str">
        <f t="shared" si="51"/>
        <v/>
      </c>
      <c r="J834" s="49" t="str">
        <f t="shared" si="48"/>
        <v/>
      </c>
      <c r="K834" s="49" t="str">
        <f t="shared" si="49"/>
        <v/>
      </c>
      <c r="L834" s="49" t="str">
        <f t="shared" si="50"/>
        <v/>
      </c>
    </row>
    <row r="835" spans="1:12">
      <c r="A835" s="49"/>
      <c r="B835" s="49"/>
      <c r="F835" s="49" t="str">
        <f t="shared" si="51"/>
        <v/>
      </c>
      <c r="J835" s="49" t="str">
        <f t="shared" ref="J835:J898" si="52">IF(A835&lt;&gt;"",A835*10,"")</f>
        <v/>
      </c>
      <c r="K835" s="49" t="str">
        <f t="shared" ref="K835:K898" si="53">IF(B835&lt;&gt;"",B835*100,"")</f>
        <v/>
      </c>
      <c r="L835" s="49" t="str">
        <f t="shared" ref="L835:L898" si="54">IF(F835&lt;&gt;"",IF(K835&lt;&gt;0,K835/J835,0),"")</f>
        <v/>
      </c>
    </row>
    <row r="836" spans="1:12">
      <c r="A836" s="49"/>
      <c r="B836" s="49"/>
      <c r="F836" s="49" t="str">
        <f t="shared" ref="F836:F899" si="55">IF(A836&lt;&gt;"",F835+1,"")</f>
        <v/>
      </c>
      <c r="J836" s="49" t="str">
        <f t="shared" si="52"/>
        <v/>
      </c>
      <c r="K836" s="49" t="str">
        <f t="shared" si="53"/>
        <v/>
      </c>
      <c r="L836" s="49" t="str">
        <f t="shared" si="54"/>
        <v/>
      </c>
    </row>
    <row r="837" spans="1:12">
      <c r="A837" s="49"/>
      <c r="B837" s="49"/>
      <c r="F837" s="49" t="str">
        <f t="shared" si="55"/>
        <v/>
      </c>
      <c r="J837" s="49" t="str">
        <f t="shared" si="52"/>
        <v/>
      </c>
      <c r="K837" s="49" t="str">
        <f t="shared" si="53"/>
        <v/>
      </c>
      <c r="L837" s="49" t="str">
        <f t="shared" si="54"/>
        <v/>
      </c>
    </row>
    <row r="838" spans="1:12">
      <c r="A838" s="49"/>
      <c r="B838" s="49"/>
      <c r="F838" s="49" t="str">
        <f t="shared" si="55"/>
        <v/>
      </c>
      <c r="J838" s="49" t="str">
        <f t="shared" si="52"/>
        <v/>
      </c>
      <c r="K838" s="49" t="str">
        <f t="shared" si="53"/>
        <v/>
      </c>
      <c r="L838" s="49" t="str">
        <f t="shared" si="54"/>
        <v/>
      </c>
    </row>
    <row r="839" spans="1:12">
      <c r="A839" s="49"/>
      <c r="B839" s="49"/>
      <c r="F839" s="49" t="str">
        <f t="shared" si="55"/>
        <v/>
      </c>
      <c r="J839" s="49" t="str">
        <f t="shared" si="52"/>
        <v/>
      </c>
      <c r="K839" s="49" t="str">
        <f t="shared" si="53"/>
        <v/>
      </c>
      <c r="L839" s="49" t="str">
        <f t="shared" si="54"/>
        <v/>
      </c>
    </row>
    <row r="840" spans="1:12">
      <c r="A840" s="49"/>
      <c r="B840" s="49"/>
      <c r="F840" s="49" t="str">
        <f t="shared" si="55"/>
        <v/>
      </c>
      <c r="J840" s="49" t="str">
        <f t="shared" si="52"/>
        <v/>
      </c>
      <c r="K840" s="49" t="str">
        <f t="shared" si="53"/>
        <v/>
      </c>
      <c r="L840" s="49" t="str">
        <f t="shared" si="54"/>
        <v/>
      </c>
    </row>
    <row r="841" spans="1:12">
      <c r="A841" s="49"/>
      <c r="B841" s="49"/>
      <c r="F841" s="49" t="str">
        <f t="shared" si="55"/>
        <v/>
      </c>
      <c r="J841" s="49" t="str">
        <f t="shared" si="52"/>
        <v/>
      </c>
      <c r="K841" s="49" t="str">
        <f t="shared" si="53"/>
        <v/>
      </c>
      <c r="L841" s="49" t="str">
        <f t="shared" si="54"/>
        <v/>
      </c>
    </row>
    <row r="842" spans="1:12">
      <c r="A842" s="49"/>
      <c r="B842" s="49"/>
      <c r="F842" s="49" t="str">
        <f t="shared" si="55"/>
        <v/>
      </c>
      <c r="J842" s="49" t="str">
        <f t="shared" si="52"/>
        <v/>
      </c>
      <c r="K842" s="49" t="str">
        <f t="shared" si="53"/>
        <v/>
      </c>
      <c r="L842" s="49" t="str">
        <f t="shared" si="54"/>
        <v/>
      </c>
    </row>
    <row r="843" spans="1:12">
      <c r="A843" s="49"/>
      <c r="B843" s="49"/>
      <c r="F843" s="49" t="str">
        <f t="shared" si="55"/>
        <v/>
      </c>
      <c r="J843" s="49" t="str">
        <f t="shared" si="52"/>
        <v/>
      </c>
      <c r="K843" s="49" t="str">
        <f t="shared" si="53"/>
        <v/>
      </c>
      <c r="L843" s="49" t="str">
        <f t="shared" si="54"/>
        <v/>
      </c>
    </row>
    <row r="844" spans="1:12">
      <c r="A844" s="49"/>
      <c r="B844" s="49"/>
      <c r="F844" s="49" t="str">
        <f t="shared" si="55"/>
        <v/>
      </c>
      <c r="J844" s="49" t="str">
        <f t="shared" si="52"/>
        <v/>
      </c>
      <c r="K844" s="49" t="str">
        <f t="shared" si="53"/>
        <v/>
      </c>
      <c r="L844" s="49" t="str">
        <f t="shared" si="54"/>
        <v/>
      </c>
    </row>
    <row r="845" spans="1:12">
      <c r="A845" s="49"/>
      <c r="B845" s="49"/>
      <c r="F845" s="49" t="str">
        <f t="shared" si="55"/>
        <v/>
      </c>
      <c r="J845" s="49" t="str">
        <f t="shared" si="52"/>
        <v/>
      </c>
      <c r="K845" s="49" t="str">
        <f t="shared" si="53"/>
        <v/>
      </c>
      <c r="L845" s="49" t="str">
        <f t="shared" si="54"/>
        <v/>
      </c>
    </row>
    <row r="846" spans="1:12">
      <c r="A846" s="49"/>
      <c r="B846" s="49"/>
      <c r="F846" s="49" t="str">
        <f t="shared" si="55"/>
        <v/>
      </c>
      <c r="J846" s="49" t="str">
        <f t="shared" si="52"/>
        <v/>
      </c>
      <c r="K846" s="49" t="str">
        <f t="shared" si="53"/>
        <v/>
      </c>
      <c r="L846" s="49" t="str">
        <f t="shared" si="54"/>
        <v/>
      </c>
    </row>
    <row r="847" spans="1:12">
      <c r="A847" s="49"/>
      <c r="B847" s="49"/>
      <c r="F847" s="49" t="str">
        <f t="shared" si="55"/>
        <v/>
      </c>
      <c r="J847" s="49" t="str">
        <f t="shared" si="52"/>
        <v/>
      </c>
      <c r="K847" s="49" t="str">
        <f t="shared" si="53"/>
        <v/>
      </c>
      <c r="L847" s="49" t="str">
        <f t="shared" si="54"/>
        <v/>
      </c>
    </row>
    <row r="848" spans="1:12">
      <c r="A848" s="49"/>
      <c r="B848" s="49"/>
      <c r="F848" s="49" t="str">
        <f t="shared" si="55"/>
        <v/>
      </c>
      <c r="J848" s="49" t="str">
        <f t="shared" si="52"/>
        <v/>
      </c>
      <c r="K848" s="49" t="str">
        <f t="shared" si="53"/>
        <v/>
      </c>
      <c r="L848" s="49" t="str">
        <f t="shared" si="54"/>
        <v/>
      </c>
    </row>
    <row r="849" spans="1:12">
      <c r="A849" s="49"/>
      <c r="B849" s="49"/>
      <c r="F849" s="49" t="str">
        <f t="shared" si="55"/>
        <v/>
      </c>
      <c r="J849" s="49" t="str">
        <f t="shared" si="52"/>
        <v/>
      </c>
      <c r="K849" s="49" t="str">
        <f t="shared" si="53"/>
        <v/>
      </c>
      <c r="L849" s="49" t="str">
        <f t="shared" si="54"/>
        <v/>
      </c>
    </row>
    <row r="850" spans="1:12">
      <c r="A850" s="49"/>
      <c r="B850" s="49"/>
      <c r="F850" s="49" t="str">
        <f t="shared" si="55"/>
        <v/>
      </c>
      <c r="J850" s="49" t="str">
        <f t="shared" si="52"/>
        <v/>
      </c>
      <c r="K850" s="49" t="str">
        <f t="shared" si="53"/>
        <v/>
      </c>
      <c r="L850" s="49" t="str">
        <f t="shared" si="54"/>
        <v/>
      </c>
    </row>
    <row r="851" spans="1:12">
      <c r="A851" s="49"/>
      <c r="B851" s="49"/>
      <c r="F851" s="49" t="str">
        <f t="shared" si="55"/>
        <v/>
      </c>
      <c r="J851" s="49" t="str">
        <f t="shared" si="52"/>
        <v/>
      </c>
      <c r="K851" s="49" t="str">
        <f t="shared" si="53"/>
        <v/>
      </c>
      <c r="L851" s="49" t="str">
        <f t="shared" si="54"/>
        <v/>
      </c>
    </row>
    <row r="852" spans="1:12">
      <c r="A852" s="49"/>
      <c r="B852" s="49"/>
      <c r="F852" s="49" t="str">
        <f t="shared" si="55"/>
        <v/>
      </c>
      <c r="J852" s="49" t="str">
        <f t="shared" si="52"/>
        <v/>
      </c>
      <c r="K852" s="49" t="str">
        <f t="shared" si="53"/>
        <v/>
      </c>
      <c r="L852" s="49" t="str">
        <f t="shared" si="54"/>
        <v/>
      </c>
    </row>
    <row r="853" spans="1:12">
      <c r="A853" s="49"/>
      <c r="B853" s="49"/>
      <c r="F853" s="49" t="str">
        <f t="shared" si="55"/>
        <v/>
      </c>
      <c r="J853" s="49" t="str">
        <f t="shared" si="52"/>
        <v/>
      </c>
      <c r="K853" s="49" t="str">
        <f t="shared" si="53"/>
        <v/>
      </c>
      <c r="L853" s="49" t="str">
        <f t="shared" si="54"/>
        <v/>
      </c>
    </row>
    <row r="854" spans="1:12">
      <c r="A854" s="49"/>
      <c r="B854" s="49"/>
      <c r="F854" s="49" t="str">
        <f t="shared" si="55"/>
        <v/>
      </c>
      <c r="J854" s="49" t="str">
        <f t="shared" si="52"/>
        <v/>
      </c>
      <c r="K854" s="49" t="str">
        <f t="shared" si="53"/>
        <v/>
      </c>
      <c r="L854" s="49" t="str">
        <f t="shared" si="54"/>
        <v/>
      </c>
    </row>
    <row r="855" spans="1:12">
      <c r="A855" s="49"/>
      <c r="B855" s="49"/>
      <c r="F855" s="49" t="str">
        <f t="shared" si="55"/>
        <v/>
      </c>
      <c r="J855" s="49" t="str">
        <f t="shared" si="52"/>
        <v/>
      </c>
      <c r="K855" s="49" t="str">
        <f t="shared" si="53"/>
        <v/>
      </c>
      <c r="L855" s="49" t="str">
        <f t="shared" si="54"/>
        <v/>
      </c>
    </row>
    <row r="856" spans="1:12">
      <c r="A856" s="49"/>
      <c r="B856" s="49"/>
      <c r="F856" s="49" t="str">
        <f t="shared" si="55"/>
        <v/>
      </c>
      <c r="J856" s="49" t="str">
        <f t="shared" si="52"/>
        <v/>
      </c>
      <c r="K856" s="49" t="str">
        <f t="shared" si="53"/>
        <v/>
      </c>
      <c r="L856" s="49" t="str">
        <f t="shared" si="54"/>
        <v/>
      </c>
    </row>
    <row r="857" spans="1:12">
      <c r="A857" s="49"/>
      <c r="B857" s="49"/>
      <c r="F857" s="49" t="str">
        <f t="shared" si="55"/>
        <v/>
      </c>
      <c r="J857" s="49" t="str">
        <f t="shared" si="52"/>
        <v/>
      </c>
      <c r="K857" s="49" t="str">
        <f t="shared" si="53"/>
        <v/>
      </c>
      <c r="L857" s="49" t="str">
        <f t="shared" si="54"/>
        <v/>
      </c>
    </row>
    <row r="858" spans="1:12">
      <c r="A858" s="49"/>
      <c r="B858" s="49"/>
      <c r="F858" s="49" t="str">
        <f t="shared" si="55"/>
        <v/>
      </c>
      <c r="J858" s="49" t="str">
        <f t="shared" si="52"/>
        <v/>
      </c>
      <c r="K858" s="49" t="str">
        <f t="shared" si="53"/>
        <v/>
      </c>
      <c r="L858" s="49" t="str">
        <f t="shared" si="54"/>
        <v/>
      </c>
    </row>
    <row r="859" spans="1:12">
      <c r="A859" s="49"/>
      <c r="B859" s="49"/>
      <c r="F859" s="49" t="str">
        <f t="shared" si="55"/>
        <v/>
      </c>
      <c r="J859" s="49" t="str">
        <f t="shared" si="52"/>
        <v/>
      </c>
      <c r="K859" s="49" t="str">
        <f t="shared" si="53"/>
        <v/>
      </c>
      <c r="L859" s="49" t="str">
        <f t="shared" si="54"/>
        <v/>
      </c>
    </row>
    <row r="860" spans="1:12">
      <c r="A860" s="49"/>
      <c r="B860" s="49"/>
      <c r="F860" s="49" t="str">
        <f t="shared" si="55"/>
        <v/>
      </c>
      <c r="J860" s="49" t="str">
        <f t="shared" si="52"/>
        <v/>
      </c>
      <c r="K860" s="49" t="str">
        <f t="shared" si="53"/>
        <v/>
      </c>
      <c r="L860" s="49" t="str">
        <f t="shared" si="54"/>
        <v/>
      </c>
    </row>
    <row r="861" spans="1:12">
      <c r="A861" s="49"/>
      <c r="B861" s="49"/>
      <c r="F861" s="49" t="str">
        <f t="shared" si="55"/>
        <v/>
      </c>
      <c r="J861" s="49" t="str">
        <f t="shared" si="52"/>
        <v/>
      </c>
      <c r="K861" s="49" t="str">
        <f t="shared" si="53"/>
        <v/>
      </c>
      <c r="L861" s="49" t="str">
        <f t="shared" si="54"/>
        <v/>
      </c>
    </row>
    <row r="862" spans="1:12">
      <c r="A862" s="49"/>
      <c r="B862" s="49"/>
      <c r="F862" s="49" t="str">
        <f t="shared" si="55"/>
        <v/>
      </c>
      <c r="J862" s="49" t="str">
        <f t="shared" si="52"/>
        <v/>
      </c>
      <c r="K862" s="49" t="str">
        <f t="shared" si="53"/>
        <v/>
      </c>
      <c r="L862" s="49" t="str">
        <f t="shared" si="54"/>
        <v/>
      </c>
    </row>
    <row r="863" spans="1:12">
      <c r="A863" s="49"/>
      <c r="B863" s="49"/>
      <c r="F863" s="49" t="str">
        <f t="shared" si="55"/>
        <v/>
      </c>
      <c r="J863" s="49" t="str">
        <f t="shared" si="52"/>
        <v/>
      </c>
      <c r="K863" s="49" t="str">
        <f t="shared" si="53"/>
        <v/>
      </c>
      <c r="L863" s="49" t="str">
        <f t="shared" si="54"/>
        <v/>
      </c>
    </row>
    <row r="864" spans="1:12">
      <c r="A864" s="49"/>
      <c r="B864" s="49"/>
      <c r="F864" s="49" t="str">
        <f t="shared" si="55"/>
        <v/>
      </c>
      <c r="J864" s="49" t="str">
        <f t="shared" si="52"/>
        <v/>
      </c>
      <c r="K864" s="49" t="str">
        <f t="shared" si="53"/>
        <v/>
      </c>
      <c r="L864" s="49" t="str">
        <f t="shared" si="54"/>
        <v/>
      </c>
    </row>
    <row r="865" spans="1:12">
      <c r="A865" s="49"/>
      <c r="B865" s="49"/>
      <c r="F865" s="49" t="str">
        <f t="shared" si="55"/>
        <v/>
      </c>
      <c r="J865" s="49" t="str">
        <f t="shared" si="52"/>
        <v/>
      </c>
      <c r="K865" s="49" t="str">
        <f t="shared" si="53"/>
        <v/>
      </c>
      <c r="L865" s="49" t="str">
        <f t="shared" si="54"/>
        <v/>
      </c>
    </row>
    <row r="866" spans="1:12">
      <c r="A866" s="49"/>
      <c r="B866" s="49"/>
      <c r="F866" s="49" t="str">
        <f t="shared" si="55"/>
        <v/>
      </c>
      <c r="J866" s="49" t="str">
        <f t="shared" si="52"/>
        <v/>
      </c>
      <c r="K866" s="49" t="str">
        <f t="shared" si="53"/>
        <v/>
      </c>
      <c r="L866" s="49" t="str">
        <f t="shared" si="54"/>
        <v/>
      </c>
    </row>
    <row r="867" spans="1:12">
      <c r="A867" s="49"/>
      <c r="B867" s="49"/>
      <c r="F867" s="49" t="str">
        <f t="shared" si="55"/>
        <v/>
      </c>
      <c r="J867" s="49" t="str">
        <f t="shared" si="52"/>
        <v/>
      </c>
      <c r="K867" s="49" t="str">
        <f t="shared" si="53"/>
        <v/>
      </c>
      <c r="L867" s="49" t="str">
        <f t="shared" si="54"/>
        <v/>
      </c>
    </row>
    <row r="868" spans="1:12">
      <c r="A868" s="49"/>
      <c r="B868" s="49"/>
      <c r="F868" s="49" t="str">
        <f t="shared" si="55"/>
        <v/>
      </c>
      <c r="J868" s="49" t="str">
        <f t="shared" si="52"/>
        <v/>
      </c>
      <c r="K868" s="49" t="str">
        <f t="shared" si="53"/>
        <v/>
      </c>
      <c r="L868" s="49" t="str">
        <f t="shared" si="54"/>
        <v/>
      </c>
    </row>
    <row r="869" spans="1:12">
      <c r="A869" s="49"/>
      <c r="B869" s="49"/>
      <c r="F869" s="49" t="str">
        <f t="shared" si="55"/>
        <v/>
      </c>
      <c r="J869" s="49" t="str">
        <f t="shared" si="52"/>
        <v/>
      </c>
      <c r="K869" s="49" t="str">
        <f t="shared" si="53"/>
        <v/>
      </c>
      <c r="L869" s="49" t="str">
        <f t="shared" si="54"/>
        <v/>
      </c>
    </row>
    <row r="870" spans="1:12">
      <c r="A870" s="49"/>
      <c r="B870" s="49"/>
      <c r="F870" s="49" t="str">
        <f t="shared" si="55"/>
        <v/>
      </c>
      <c r="J870" s="49" t="str">
        <f t="shared" si="52"/>
        <v/>
      </c>
      <c r="K870" s="49" t="str">
        <f t="shared" si="53"/>
        <v/>
      </c>
      <c r="L870" s="49" t="str">
        <f t="shared" si="54"/>
        <v/>
      </c>
    </row>
    <row r="871" spans="1:12">
      <c r="A871" s="49"/>
      <c r="B871" s="49"/>
      <c r="F871" s="49" t="str">
        <f t="shared" si="55"/>
        <v/>
      </c>
      <c r="J871" s="49" t="str">
        <f t="shared" si="52"/>
        <v/>
      </c>
      <c r="K871" s="49" t="str">
        <f t="shared" si="53"/>
        <v/>
      </c>
      <c r="L871" s="49" t="str">
        <f t="shared" si="54"/>
        <v/>
      </c>
    </row>
    <row r="872" spans="1:12">
      <c r="A872" s="49"/>
      <c r="B872" s="49"/>
      <c r="F872" s="49" t="str">
        <f t="shared" si="55"/>
        <v/>
      </c>
      <c r="J872" s="49" t="str">
        <f t="shared" si="52"/>
        <v/>
      </c>
      <c r="K872" s="49" t="str">
        <f t="shared" si="53"/>
        <v/>
      </c>
      <c r="L872" s="49" t="str">
        <f t="shared" si="54"/>
        <v/>
      </c>
    </row>
    <row r="873" spans="1:12">
      <c r="A873" s="49"/>
      <c r="B873" s="49"/>
      <c r="F873" s="49" t="str">
        <f t="shared" si="55"/>
        <v/>
      </c>
      <c r="J873" s="49" t="str">
        <f t="shared" si="52"/>
        <v/>
      </c>
      <c r="K873" s="49" t="str">
        <f t="shared" si="53"/>
        <v/>
      </c>
      <c r="L873" s="49" t="str">
        <f t="shared" si="54"/>
        <v/>
      </c>
    </row>
    <row r="874" spans="1:12">
      <c r="A874" s="49"/>
      <c r="B874" s="49"/>
      <c r="F874" s="49" t="str">
        <f t="shared" si="55"/>
        <v/>
      </c>
      <c r="J874" s="49" t="str">
        <f t="shared" si="52"/>
        <v/>
      </c>
      <c r="K874" s="49" t="str">
        <f t="shared" si="53"/>
        <v/>
      </c>
      <c r="L874" s="49" t="str">
        <f t="shared" si="54"/>
        <v/>
      </c>
    </row>
    <row r="875" spans="1:12">
      <c r="A875" s="49"/>
      <c r="B875" s="49"/>
      <c r="F875" s="49" t="str">
        <f t="shared" si="55"/>
        <v/>
      </c>
      <c r="J875" s="49" t="str">
        <f t="shared" si="52"/>
        <v/>
      </c>
      <c r="K875" s="49" t="str">
        <f t="shared" si="53"/>
        <v/>
      </c>
      <c r="L875" s="49" t="str">
        <f t="shared" si="54"/>
        <v/>
      </c>
    </row>
    <row r="876" spans="1:12">
      <c r="A876" s="49"/>
      <c r="B876" s="49"/>
      <c r="F876" s="49" t="str">
        <f t="shared" si="55"/>
        <v/>
      </c>
      <c r="J876" s="49" t="str">
        <f t="shared" si="52"/>
        <v/>
      </c>
      <c r="K876" s="49" t="str">
        <f t="shared" si="53"/>
        <v/>
      </c>
      <c r="L876" s="49" t="str">
        <f t="shared" si="54"/>
        <v/>
      </c>
    </row>
    <row r="877" spans="1:12">
      <c r="A877" s="49"/>
      <c r="B877" s="49"/>
      <c r="F877" s="49" t="str">
        <f t="shared" si="55"/>
        <v/>
      </c>
      <c r="J877" s="49" t="str">
        <f t="shared" si="52"/>
        <v/>
      </c>
      <c r="K877" s="49" t="str">
        <f t="shared" si="53"/>
        <v/>
      </c>
      <c r="L877" s="49" t="str">
        <f t="shared" si="54"/>
        <v/>
      </c>
    </row>
    <row r="878" spans="1:12">
      <c r="A878" s="49"/>
      <c r="B878" s="49"/>
      <c r="F878" s="49" t="str">
        <f t="shared" si="55"/>
        <v/>
      </c>
      <c r="J878" s="49" t="str">
        <f t="shared" si="52"/>
        <v/>
      </c>
      <c r="K878" s="49" t="str">
        <f t="shared" si="53"/>
        <v/>
      </c>
      <c r="L878" s="49" t="str">
        <f t="shared" si="54"/>
        <v/>
      </c>
    </row>
    <row r="879" spans="1:12">
      <c r="A879" s="49"/>
      <c r="B879" s="49"/>
      <c r="F879" s="49" t="str">
        <f t="shared" si="55"/>
        <v/>
      </c>
      <c r="J879" s="49" t="str">
        <f t="shared" si="52"/>
        <v/>
      </c>
      <c r="K879" s="49" t="str">
        <f t="shared" si="53"/>
        <v/>
      </c>
      <c r="L879" s="49" t="str">
        <f t="shared" si="54"/>
        <v/>
      </c>
    </row>
    <row r="880" spans="1:12">
      <c r="A880" s="49"/>
      <c r="B880" s="49"/>
      <c r="F880" s="49" t="str">
        <f t="shared" si="55"/>
        <v/>
      </c>
      <c r="J880" s="49" t="str">
        <f t="shared" si="52"/>
        <v/>
      </c>
      <c r="K880" s="49" t="str">
        <f t="shared" si="53"/>
        <v/>
      </c>
      <c r="L880" s="49" t="str">
        <f t="shared" si="54"/>
        <v/>
      </c>
    </row>
    <row r="881" spans="1:12">
      <c r="A881" s="49"/>
      <c r="B881" s="49"/>
      <c r="F881" s="49" t="str">
        <f t="shared" si="55"/>
        <v/>
      </c>
      <c r="J881" s="49" t="str">
        <f t="shared" si="52"/>
        <v/>
      </c>
      <c r="K881" s="49" t="str">
        <f t="shared" si="53"/>
        <v/>
      </c>
      <c r="L881" s="49" t="str">
        <f t="shared" si="54"/>
        <v/>
      </c>
    </row>
    <row r="882" spans="1:12">
      <c r="A882" s="49"/>
      <c r="B882" s="49"/>
      <c r="F882" s="49" t="str">
        <f t="shared" si="55"/>
        <v/>
      </c>
      <c r="J882" s="49" t="str">
        <f t="shared" si="52"/>
        <v/>
      </c>
      <c r="K882" s="49" t="str">
        <f t="shared" si="53"/>
        <v/>
      </c>
      <c r="L882" s="49" t="str">
        <f t="shared" si="54"/>
        <v/>
      </c>
    </row>
    <row r="883" spans="1:12">
      <c r="A883" s="49"/>
      <c r="B883" s="49"/>
      <c r="F883" s="49" t="str">
        <f t="shared" si="55"/>
        <v/>
      </c>
      <c r="J883" s="49" t="str">
        <f t="shared" si="52"/>
        <v/>
      </c>
      <c r="K883" s="49" t="str">
        <f t="shared" si="53"/>
        <v/>
      </c>
      <c r="L883" s="49" t="str">
        <f t="shared" si="54"/>
        <v/>
      </c>
    </row>
    <row r="884" spans="1:12">
      <c r="A884" s="49"/>
      <c r="B884" s="49"/>
      <c r="F884" s="49" t="str">
        <f t="shared" si="55"/>
        <v/>
      </c>
      <c r="J884" s="49" t="str">
        <f t="shared" si="52"/>
        <v/>
      </c>
      <c r="K884" s="49" t="str">
        <f t="shared" si="53"/>
        <v/>
      </c>
      <c r="L884" s="49" t="str">
        <f t="shared" si="54"/>
        <v/>
      </c>
    </row>
    <row r="885" spans="1:12">
      <c r="A885" s="49"/>
      <c r="B885" s="49"/>
      <c r="F885" s="49" t="str">
        <f t="shared" si="55"/>
        <v/>
      </c>
      <c r="J885" s="49" t="str">
        <f t="shared" si="52"/>
        <v/>
      </c>
      <c r="K885" s="49" t="str">
        <f t="shared" si="53"/>
        <v/>
      </c>
      <c r="L885" s="49" t="str">
        <f t="shared" si="54"/>
        <v/>
      </c>
    </row>
    <row r="886" spans="1:12">
      <c r="A886" s="49"/>
      <c r="B886" s="49"/>
      <c r="F886" s="49" t="str">
        <f t="shared" si="55"/>
        <v/>
      </c>
      <c r="J886" s="49" t="str">
        <f t="shared" si="52"/>
        <v/>
      </c>
      <c r="K886" s="49" t="str">
        <f t="shared" si="53"/>
        <v/>
      </c>
      <c r="L886" s="49" t="str">
        <f t="shared" si="54"/>
        <v/>
      </c>
    </row>
    <row r="887" spans="1:12">
      <c r="A887" s="49"/>
      <c r="B887" s="49"/>
      <c r="F887" s="49" t="str">
        <f t="shared" si="55"/>
        <v/>
      </c>
      <c r="J887" s="49" t="str">
        <f t="shared" si="52"/>
        <v/>
      </c>
      <c r="K887" s="49" t="str">
        <f t="shared" si="53"/>
        <v/>
      </c>
      <c r="L887" s="49" t="str">
        <f t="shared" si="54"/>
        <v/>
      </c>
    </row>
    <row r="888" spans="1:12">
      <c r="A888" s="49"/>
      <c r="B888" s="49"/>
      <c r="F888" s="49" t="str">
        <f t="shared" si="55"/>
        <v/>
      </c>
      <c r="J888" s="49" t="str">
        <f t="shared" si="52"/>
        <v/>
      </c>
      <c r="K888" s="49" t="str">
        <f t="shared" si="53"/>
        <v/>
      </c>
      <c r="L888" s="49" t="str">
        <f t="shared" si="54"/>
        <v/>
      </c>
    </row>
    <row r="889" spans="1:12">
      <c r="A889" s="49"/>
      <c r="B889" s="49"/>
      <c r="F889" s="49" t="str">
        <f t="shared" si="55"/>
        <v/>
      </c>
      <c r="J889" s="49" t="str">
        <f t="shared" si="52"/>
        <v/>
      </c>
      <c r="K889" s="49" t="str">
        <f t="shared" si="53"/>
        <v/>
      </c>
      <c r="L889" s="49" t="str">
        <f t="shared" si="54"/>
        <v/>
      </c>
    </row>
    <row r="890" spans="1:12">
      <c r="A890" s="49"/>
      <c r="B890" s="49"/>
      <c r="F890" s="49" t="str">
        <f t="shared" si="55"/>
        <v/>
      </c>
      <c r="J890" s="49" t="str">
        <f t="shared" si="52"/>
        <v/>
      </c>
      <c r="K890" s="49" t="str">
        <f t="shared" si="53"/>
        <v/>
      </c>
      <c r="L890" s="49" t="str">
        <f t="shared" si="54"/>
        <v/>
      </c>
    </row>
    <row r="891" spans="1:12">
      <c r="A891" s="49"/>
      <c r="B891" s="49"/>
      <c r="F891" s="49" t="str">
        <f t="shared" si="55"/>
        <v/>
      </c>
      <c r="J891" s="49" t="str">
        <f t="shared" si="52"/>
        <v/>
      </c>
      <c r="K891" s="49" t="str">
        <f t="shared" si="53"/>
        <v/>
      </c>
      <c r="L891" s="49" t="str">
        <f t="shared" si="54"/>
        <v/>
      </c>
    </row>
    <row r="892" spans="1:12">
      <c r="A892" s="49"/>
      <c r="B892" s="49"/>
      <c r="F892" s="49" t="str">
        <f t="shared" si="55"/>
        <v/>
      </c>
      <c r="J892" s="49" t="str">
        <f t="shared" si="52"/>
        <v/>
      </c>
      <c r="K892" s="49" t="str">
        <f t="shared" si="53"/>
        <v/>
      </c>
      <c r="L892" s="49" t="str">
        <f t="shared" si="54"/>
        <v/>
      </c>
    </row>
    <row r="893" spans="1:12">
      <c r="A893" s="49"/>
      <c r="B893" s="49"/>
      <c r="F893" s="49" t="str">
        <f t="shared" si="55"/>
        <v/>
      </c>
      <c r="J893" s="49" t="str">
        <f t="shared" si="52"/>
        <v/>
      </c>
      <c r="K893" s="49" t="str">
        <f t="shared" si="53"/>
        <v/>
      </c>
      <c r="L893" s="49" t="str">
        <f t="shared" si="54"/>
        <v/>
      </c>
    </row>
    <row r="894" spans="1:12">
      <c r="A894" s="49"/>
      <c r="B894" s="49"/>
      <c r="F894" s="49" t="str">
        <f t="shared" si="55"/>
        <v/>
      </c>
      <c r="J894" s="49" t="str">
        <f t="shared" si="52"/>
        <v/>
      </c>
      <c r="K894" s="49" t="str">
        <f t="shared" si="53"/>
        <v/>
      </c>
      <c r="L894" s="49" t="str">
        <f t="shared" si="54"/>
        <v/>
      </c>
    </row>
    <row r="895" spans="1:12">
      <c r="A895" s="49"/>
      <c r="B895" s="49"/>
      <c r="F895" s="49" t="str">
        <f t="shared" si="55"/>
        <v/>
      </c>
      <c r="J895" s="49" t="str">
        <f t="shared" si="52"/>
        <v/>
      </c>
      <c r="K895" s="49" t="str">
        <f t="shared" si="53"/>
        <v/>
      </c>
      <c r="L895" s="49" t="str">
        <f t="shared" si="54"/>
        <v/>
      </c>
    </row>
    <row r="896" spans="1:12">
      <c r="A896" s="49"/>
      <c r="B896" s="49"/>
      <c r="F896" s="49" t="str">
        <f t="shared" si="55"/>
        <v/>
      </c>
      <c r="J896" s="49" t="str">
        <f t="shared" si="52"/>
        <v/>
      </c>
      <c r="K896" s="49" t="str">
        <f t="shared" si="53"/>
        <v/>
      </c>
      <c r="L896" s="49" t="str">
        <f t="shared" si="54"/>
        <v/>
      </c>
    </row>
    <row r="897" spans="1:12">
      <c r="A897" s="49"/>
      <c r="B897" s="49"/>
      <c r="F897" s="49" t="str">
        <f t="shared" si="55"/>
        <v/>
      </c>
      <c r="J897" s="49" t="str">
        <f t="shared" si="52"/>
        <v/>
      </c>
      <c r="K897" s="49" t="str">
        <f t="shared" si="53"/>
        <v/>
      </c>
      <c r="L897" s="49" t="str">
        <f t="shared" si="54"/>
        <v/>
      </c>
    </row>
    <row r="898" spans="1:12">
      <c r="A898" s="49"/>
      <c r="B898" s="49"/>
      <c r="F898" s="49" t="str">
        <f t="shared" si="55"/>
        <v/>
      </c>
      <c r="J898" s="49" t="str">
        <f t="shared" si="52"/>
        <v/>
      </c>
      <c r="K898" s="49" t="str">
        <f t="shared" si="53"/>
        <v/>
      </c>
      <c r="L898" s="49" t="str">
        <f t="shared" si="54"/>
        <v/>
      </c>
    </row>
    <row r="899" spans="1:12">
      <c r="A899" s="49"/>
      <c r="B899" s="49"/>
      <c r="F899" s="49" t="str">
        <f t="shared" si="55"/>
        <v/>
      </c>
      <c r="J899" s="49" t="str">
        <f t="shared" ref="J899:J962" si="56">IF(A899&lt;&gt;"",A899*10,"")</f>
        <v/>
      </c>
      <c r="K899" s="49" t="str">
        <f t="shared" ref="K899:K962" si="57">IF(B899&lt;&gt;"",B899*100,"")</f>
        <v/>
      </c>
      <c r="L899" s="49" t="str">
        <f t="shared" ref="L899:L962" si="58">IF(F899&lt;&gt;"",IF(K899&lt;&gt;0,K899/J899,0),"")</f>
        <v/>
      </c>
    </row>
    <row r="900" spans="1:12">
      <c r="A900" s="49"/>
      <c r="B900" s="49"/>
      <c r="F900" s="49" t="str">
        <f t="shared" ref="F900:F963" si="59">IF(A900&lt;&gt;"",F899+1,"")</f>
        <v/>
      </c>
      <c r="J900" s="49" t="str">
        <f t="shared" si="56"/>
        <v/>
      </c>
      <c r="K900" s="49" t="str">
        <f t="shared" si="57"/>
        <v/>
      </c>
      <c r="L900" s="49" t="str">
        <f t="shared" si="58"/>
        <v/>
      </c>
    </row>
    <row r="901" spans="1:12">
      <c r="A901" s="49"/>
      <c r="B901" s="49"/>
      <c r="F901" s="49" t="str">
        <f t="shared" si="59"/>
        <v/>
      </c>
      <c r="J901" s="49" t="str">
        <f t="shared" si="56"/>
        <v/>
      </c>
      <c r="K901" s="49" t="str">
        <f t="shared" si="57"/>
        <v/>
      </c>
      <c r="L901" s="49" t="str">
        <f t="shared" si="58"/>
        <v/>
      </c>
    </row>
    <row r="902" spans="1:12">
      <c r="A902" s="49"/>
      <c r="B902" s="49"/>
      <c r="F902" s="49" t="str">
        <f t="shared" si="59"/>
        <v/>
      </c>
      <c r="J902" s="49" t="str">
        <f t="shared" si="56"/>
        <v/>
      </c>
      <c r="K902" s="49" t="str">
        <f t="shared" si="57"/>
        <v/>
      </c>
      <c r="L902" s="49" t="str">
        <f t="shared" si="58"/>
        <v/>
      </c>
    </row>
    <row r="903" spans="1:12">
      <c r="A903" s="49"/>
      <c r="B903" s="49"/>
      <c r="F903" s="49" t="str">
        <f t="shared" si="59"/>
        <v/>
      </c>
      <c r="J903" s="49" t="str">
        <f t="shared" si="56"/>
        <v/>
      </c>
      <c r="K903" s="49" t="str">
        <f t="shared" si="57"/>
        <v/>
      </c>
      <c r="L903" s="49" t="str">
        <f t="shared" si="58"/>
        <v/>
      </c>
    </row>
    <row r="904" spans="1:12">
      <c r="A904" s="49"/>
      <c r="B904" s="49"/>
      <c r="F904" s="49" t="str">
        <f t="shared" si="59"/>
        <v/>
      </c>
      <c r="J904" s="49" t="str">
        <f t="shared" si="56"/>
        <v/>
      </c>
      <c r="K904" s="49" t="str">
        <f t="shared" si="57"/>
        <v/>
      </c>
      <c r="L904" s="49" t="str">
        <f t="shared" si="58"/>
        <v/>
      </c>
    </row>
    <row r="905" spans="1:12">
      <c r="A905" s="49"/>
      <c r="B905" s="49"/>
      <c r="F905" s="49" t="str">
        <f t="shared" si="59"/>
        <v/>
      </c>
      <c r="J905" s="49" t="str">
        <f t="shared" si="56"/>
        <v/>
      </c>
      <c r="K905" s="49" t="str">
        <f t="shared" si="57"/>
        <v/>
      </c>
      <c r="L905" s="49" t="str">
        <f t="shared" si="58"/>
        <v/>
      </c>
    </row>
    <row r="906" spans="1:12">
      <c r="A906" s="49"/>
      <c r="B906" s="49"/>
      <c r="F906" s="49" t="str">
        <f t="shared" si="59"/>
        <v/>
      </c>
      <c r="J906" s="49" t="str">
        <f t="shared" si="56"/>
        <v/>
      </c>
      <c r="K906" s="49" t="str">
        <f t="shared" si="57"/>
        <v/>
      </c>
      <c r="L906" s="49" t="str">
        <f t="shared" si="58"/>
        <v/>
      </c>
    </row>
    <row r="907" spans="1:12">
      <c r="A907" s="49"/>
      <c r="B907" s="49"/>
      <c r="F907" s="49" t="str">
        <f t="shared" si="59"/>
        <v/>
      </c>
      <c r="J907" s="49" t="str">
        <f t="shared" si="56"/>
        <v/>
      </c>
      <c r="K907" s="49" t="str">
        <f t="shared" si="57"/>
        <v/>
      </c>
      <c r="L907" s="49" t="str">
        <f t="shared" si="58"/>
        <v/>
      </c>
    </row>
    <row r="908" spans="1:12">
      <c r="A908" s="49"/>
      <c r="B908" s="49"/>
      <c r="F908" s="49" t="str">
        <f t="shared" si="59"/>
        <v/>
      </c>
      <c r="J908" s="49" t="str">
        <f t="shared" si="56"/>
        <v/>
      </c>
      <c r="K908" s="49" t="str">
        <f t="shared" si="57"/>
        <v/>
      </c>
      <c r="L908" s="49" t="str">
        <f t="shared" si="58"/>
        <v/>
      </c>
    </row>
    <row r="909" spans="1:12">
      <c r="A909" s="49"/>
      <c r="B909" s="49"/>
      <c r="F909" s="49" t="str">
        <f t="shared" si="59"/>
        <v/>
      </c>
      <c r="J909" s="49" t="str">
        <f t="shared" si="56"/>
        <v/>
      </c>
      <c r="K909" s="49" t="str">
        <f t="shared" si="57"/>
        <v/>
      </c>
      <c r="L909" s="49" t="str">
        <f t="shared" si="58"/>
        <v/>
      </c>
    </row>
    <row r="910" spans="1:12">
      <c r="A910" s="49"/>
      <c r="B910" s="49"/>
      <c r="F910" s="49" t="str">
        <f t="shared" si="59"/>
        <v/>
      </c>
      <c r="J910" s="49" t="str">
        <f t="shared" si="56"/>
        <v/>
      </c>
      <c r="K910" s="49" t="str">
        <f t="shared" si="57"/>
        <v/>
      </c>
      <c r="L910" s="49" t="str">
        <f t="shared" si="58"/>
        <v/>
      </c>
    </row>
    <row r="911" spans="1:12">
      <c r="A911" s="49"/>
      <c r="B911" s="49"/>
      <c r="F911" s="49" t="str">
        <f t="shared" si="59"/>
        <v/>
      </c>
      <c r="J911" s="49" t="str">
        <f t="shared" si="56"/>
        <v/>
      </c>
      <c r="K911" s="49" t="str">
        <f t="shared" si="57"/>
        <v/>
      </c>
      <c r="L911" s="49" t="str">
        <f t="shared" si="58"/>
        <v/>
      </c>
    </row>
    <row r="912" spans="1:12">
      <c r="A912" s="49"/>
      <c r="B912" s="49"/>
      <c r="F912" s="49" t="str">
        <f t="shared" si="59"/>
        <v/>
      </c>
      <c r="J912" s="49" t="str">
        <f t="shared" si="56"/>
        <v/>
      </c>
      <c r="K912" s="49" t="str">
        <f t="shared" si="57"/>
        <v/>
      </c>
      <c r="L912" s="49" t="str">
        <f t="shared" si="58"/>
        <v/>
      </c>
    </row>
    <row r="913" spans="1:12">
      <c r="A913" s="49"/>
      <c r="B913" s="49"/>
      <c r="F913" s="49" t="str">
        <f t="shared" si="59"/>
        <v/>
      </c>
      <c r="J913" s="49" t="str">
        <f t="shared" si="56"/>
        <v/>
      </c>
      <c r="K913" s="49" t="str">
        <f t="shared" si="57"/>
        <v/>
      </c>
      <c r="L913" s="49" t="str">
        <f t="shared" si="58"/>
        <v/>
      </c>
    </row>
    <row r="914" spans="1:12">
      <c r="A914" s="49"/>
      <c r="B914" s="49"/>
      <c r="F914" s="49" t="str">
        <f t="shared" si="59"/>
        <v/>
      </c>
      <c r="J914" s="49" t="str">
        <f t="shared" si="56"/>
        <v/>
      </c>
      <c r="K914" s="49" t="str">
        <f t="shared" si="57"/>
        <v/>
      </c>
      <c r="L914" s="49" t="str">
        <f t="shared" si="58"/>
        <v/>
      </c>
    </row>
    <row r="915" spans="1:12">
      <c r="A915" s="49"/>
      <c r="B915" s="49"/>
      <c r="F915" s="49" t="str">
        <f t="shared" si="59"/>
        <v/>
      </c>
      <c r="J915" s="49" t="str">
        <f t="shared" si="56"/>
        <v/>
      </c>
      <c r="K915" s="49" t="str">
        <f t="shared" si="57"/>
        <v/>
      </c>
      <c r="L915" s="49" t="str">
        <f t="shared" si="58"/>
        <v/>
      </c>
    </row>
    <row r="916" spans="1:12">
      <c r="A916" s="49"/>
      <c r="B916" s="49"/>
      <c r="F916" s="49" t="str">
        <f t="shared" si="59"/>
        <v/>
      </c>
      <c r="J916" s="49" t="str">
        <f t="shared" si="56"/>
        <v/>
      </c>
      <c r="K916" s="49" t="str">
        <f t="shared" si="57"/>
        <v/>
      </c>
      <c r="L916" s="49" t="str">
        <f t="shared" si="58"/>
        <v/>
      </c>
    </row>
    <row r="917" spans="1:12">
      <c r="A917" s="49"/>
      <c r="B917" s="49"/>
      <c r="F917" s="49" t="str">
        <f t="shared" si="59"/>
        <v/>
      </c>
      <c r="J917" s="49" t="str">
        <f t="shared" si="56"/>
        <v/>
      </c>
      <c r="K917" s="49" t="str">
        <f t="shared" si="57"/>
        <v/>
      </c>
      <c r="L917" s="49" t="str">
        <f t="shared" si="58"/>
        <v/>
      </c>
    </row>
    <row r="918" spans="1:12">
      <c r="A918" s="49"/>
      <c r="B918" s="49"/>
      <c r="F918" s="49" t="str">
        <f t="shared" si="59"/>
        <v/>
      </c>
      <c r="J918" s="49" t="str">
        <f t="shared" si="56"/>
        <v/>
      </c>
      <c r="K918" s="49" t="str">
        <f t="shared" si="57"/>
        <v/>
      </c>
      <c r="L918" s="49" t="str">
        <f t="shared" si="58"/>
        <v/>
      </c>
    </row>
    <row r="919" spans="1:12">
      <c r="A919" s="49"/>
      <c r="B919" s="49"/>
      <c r="F919" s="49" t="str">
        <f t="shared" si="59"/>
        <v/>
      </c>
      <c r="J919" s="49" t="str">
        <f t="shared" si="56"/>
        <v/>
      </c>
      <c r="K919" s="49" t="str">
        <f t="shared" si="57"/>
        <v/>
      </c>
      <c r="L919" s="49" t="str">
        <f t="shared" si="58"/>
        <v/>
      </c>
    </row>
    <row r="920" spans="1:12">
      <c r="A920" s="49"/>
      <c r="B920" s="49"/>
      <c r="F920" s="49" t="str">
        <f t="shared" si="59"/>
        <v/>
      </c>
      <c r="J920" s="49" t="str">
        <f t="shared" si="56"/>
        <v/>
      </c>
      <c r="K920" s="49" t="str">
        <f t="shared" si="57"/>
        <v/>
      </c>
      <c r="L920" s="49" t="str">
        <f t="shared" si="58"/>
        <v/>
      </c>
    </row>
    <row r="921" spans="1:12">
      <c r="A921" s="49"/>
      <c r="B921" s="49"/>
      <c r="F921" s="49" t="str">
        <f t="shared" si="59"/>
        <v/>
      </c>
      <c r="J921" s="49" t="str">
        <f t="shared" si="56"/>
        <v/>
      </c>
      <c r="K921" s="49" t="str">
        <f t="shared" si="57"/>
        <v/>
      </c>
      <c r="L921" s="49" t="str">
        <f t="shared" si="58"/>
        <v/>
      </c>
    </row>
    <row r="922" spans="1:12">
      <c r="A922" s="49"/>
      <c r="B922" s="49"/>
      <c r="F922" s="49" t="str">
        <f t="shared" si="59"/>
        <v/>
      </c>
      <c r="J922" s="49" t="str">
        <f t="shared" si="56"/>
        <v/>
      </c>
      <c r="K922" s="49" t="str">
        <f t="shared" si="57"/>
        <v/>
      </c>
      <c r="L922" s="49" t="str">
        <f t="shared" si="58"/>
        <v/>
      </c>
    </row>
    <row r="923" spans="1:12">
      <c r="A923" s="49"/>
      <c r="B923" s="49"/>
      <c r="F923" s="49" t="str">
        <f t="shared" si="59"/>
        <v/>
      </c>
      <c r="J923" s="49" t="str">
        <f t="shared" si="56"/>
        <v/>
      </c>
      <c r="K923" s="49" t="str">
        <f t="shared" si="57"/>
        <v/>
      </c>
      <c r="L923" s="49" t="str">
        <f t="shared" si="58"/>
        <v/>
      </c>
    </row>
    <row r="924" spans="1:12">
      <c r="A924" s="49"/>
      <c r="B924" s="49"/>
      <c r="F924" s="49" t="str">
        <f t="shared" si="59"/>
        <v/>
      </c>
      <c r="J924" s="49" t="str">
        <f t="shared" si="56"/>
        <v/>
      </c>
      <c r="K924" s="49" t="str">
        <f t="shared" si="57"/>
        <v/>
      </c>
      <c r="L924" s="49" t="str">
        <f t="shared" si="58"/>
        <v/>
      </c>
    </row>
    <row r="925" spans="1:12">
      <c r="A925" s="49"/>
      <c r="B925" s="49"/>
      <c r="F925" s="49" t="str">
        <f t="shared" si="59"/>
        <v/>
      </c>
      <c r="J925" s="49" t="str">
        <f t="shared" si="56"/>
        <v/>
      </c>
      <c r="K925" s="49" t="str">
        <f t="shared" si="57"/>
        <v/>
      </c>
      <c r="L925" s="49" t="str">
        <f t="shared" si="58"/>
        <v/>
      </c>
    </row>
    <row r="926" spans="1:12">
      <c r="A926" s="49"/>
      <c r="B926" s="49"/>
      <c r="F926" s="49" t="str">
        <f t="shared" si="59"/>
        <v/>
      </c>
      <c r="J926" s="49" t="str">
        <f t="shared" si="56"/>
        <v/>
      </c>
      <c r="K926" s="49" t="str">
        <f t="shared" si="57"/>
        <v/>
      </c>
      <c r="L926" s="49" t="str">
        <f t="shared" si="58"/>
        <v/>
      </c>
    </row>
    <row r="927" spans="1:12">
      <c r="A927" s="49"/>
      <c r="B927" s="49"/>
      <c r="F927" s="49" t="str">
        <f t="shared" si="59"/>
        <v/>
      </c>
      <c r="J927" s="49" t="str">
        <f t="shared" si="56"/>
        <v/>
      </c>
      <c r="K927" s="49" t="str">
        <f t="shared" si="57"/>
        <v/>
      </c>
      <c r="L927" s="49" t="str">
        <f t="shared" si="58"/>
        <v/>
      </c>
    </row>
    <row r="928" spans="1:12">
      <c r="A928" s="49"/>
      <c r="B928" s="49"/>
      <c r="F928" s="49" t="str">
        <f t="shared" si="59"/>
        <v/>
      </c>
      <c r="J928" s="49" t="str">
        <f t="shared" si="56"/>
        <v/>
      </c>
      <c r="K928" s="49" t="str">
        <f t="shared" si="57"/>
        <v/>
      </c>
      <c r="L928" s="49" t="str">
        <f t="shared" si="58"/>
        <v/>
      </c>
    </row>
    <row r="929" spans="1:12">
      <c r="A929" s="49"/>
      <c r="B929" s="49"/>
      <c r="F929" s="49" t="str">
        <f t="shared" si="59"/>
        <v/>
      </c>
      <c r="J929" s="49" t="str">
        <f t="shared" si="56"/>
        <v/>
      </c>
      <c r="K929" s="49" t="str">
        <f t="shared" si="57"/>
        <v/>
      </c>
      <c r="L929" s="49" t="str">
        <f t="shared" si="58"/>
        <v/>
      </c>
    </row>
    <row r="930" spans="1:12">
      <c r="A930" s="49"/>
      <c r="B930" s="49"/>
      <c r="F930" s="49" t="str">
        <f t="shared" si="59"/>
        <v/>
      </c>
      <c r="J930" s="49" t="str">
        <f t="shared" si="56"/>
        <v/>
      </c>
      <c r="K930" s="49" t="str">
        <f t="shared" si="57"/>
        <v/>
      </c>
      <c r="L930" s="49" t="str">
        <f t="shared" si="58"/>
        <v/>
      </c>
    </row>
    <row r="931" spans="1:12">
      <c r="A931" s="49"/>
      <c r="B931" s="49"/>
      <c r="F931" s="49" t="str">
        <f t="shared" si="59"/>
        <v/>
      </c>
      <c r="J931" s="49" t="str">
        <f t="shared" si="56"/>
        <v/>
      </c>
      <c r="K931" s="49" t="str">
        <f t="shared" si="57"/>
        <v/>
      </c>
      <c r="L931" s="49" t="str">
        <f t="shared" si="58"/>
        <v/>
      </c>
    </row>
    <row r="932" spans="1:12">
      <c r="A932" s="49"/>
      <c r="B932" s="49"/>
      <c r="F932" s="49" t="str">
        <f t="shared" si="59"/>
        <v/>
      </c>
      <c r="J932" s="49" t="str">
        <f t="shared" si="56"/>
        <v/>
      </c>
      <c r="K932" s="49" t="str">
        <f t="shared" si="57"/>
        <v/>
      </c>
      <c r="L932" s="49" t="str">
        <f t="shared" si="58"/>
        <v/>
      </c>
    </row>
    <row r="933" spans="1:12">
      <c r="A933" s="49"/>
      <c r="B933" s="49"/>
      <c r="F933" s="49" t="str">
        <f t="shared" si="59"/>
        <v/>
      </c>
      <c r="J933" s="49" t="str">
        <f t="shared" si="56"/>
        <v/>
      </c>
      <c r="K933" s="49" t="str">
        <f t="shared" si="57"/>
        <v/>
      </c>
      <c r="L933" s="49" t="str">
        <f t="shared" si="58"/>
        <v/>
      </c>
    </row>
    <row r="934" spans="1:12">
      <c r="A934" s="49"/>
      <c r="B934" s="49"/>
      <c r="F934" s="49" t="str">
        <f t="shared" si="59"/>
        <v/>
      </c>
      <c r="J934" s="49" t="str">
        <f t="shared" si="56"/>
        <v/>
      </c>
      <c r="K934" s="49" t="str">
        <f t="shared" si="57"/>
        <v/>
      </c>
      <c r="L934" s="49" t="str">
        <f t="shared" si="58"/>
        <v/>
      </c>
    </row>
    <row r="935" spans="1:12">
      <c r="A935" s="49"/>
      <c r="B935" s="49"/>
      <c r="F935" s="49" t="str">
        <f t="shared" si="59"/>
        <v/>
      </c>
      <c r="J935" s="49" t="str">
        <f t="shared" si="56"/>
        <v/>
      </c>
      <c r="K935" s="49" t="str">
        <f t="shared" si="57"/>
        <v/>
      </c>
      <c r="L935" s="49" t="str">
        <f t="shared" si="58"/>
        <v/>
      </c>
    </row>
    <row r="936" spans="1:12">
      <c r="A936" s="49"/>
      <c r="B936" s="49"/>
      <c r="F936" s="49" t="str">
        <f t="shared" si="59"/>
        <v/>
      </c>
      <c r="J936" s="49" t="str">
        <f t="shared" si="56"/>
        <v/>
      </c>
      <c r="K936" s="49" t="str">
        <f t="shared" si="57"/>
        <v/>
      </c>
      <c r="L936" s="49" t="str">
        <f t="shared" si="58"/>
        <v/>
      </c>
    </row>
    <row r="937" spans="1:12">
      <c r="A937" s="49"/>
      <c r="B937" s="49"/>
      <c r="F937" s="49" t="str">
        <f t="shared" si="59"/>
        <v/>
      </c>
      <c r="J937" s="49" t="str">
        <f t="shared" si="56"/>
        <v/>
      </c>
      <c r="K937" s="49" t="str">
        <f t="shared" si="57"/>
        <v/>
      </c>
      <c r="L937" s="49" t="str">
        <f t="shared" si="58"/>
        <v/>
      </c>
    </row>
    <row r="938" spans="1:12">
      <c r="A938" s="49"/>
      <c r="B938" s="49"/>
      <c r="F938" s="49" t="str">
        <f t="shared" si="59"/>
        <v/>
      </c>
      <c r="J938" s="49" t="str">
        <f t="shared" si="56"/>
        <v/>
      </c>
      <c r="K938" s="49" t="str">
        <f t="shared" si="57"/>
        <v/>
      </c>
      <c r="L938" s="49" t="str">
        <f t="shared" si="58"/>
        <v/>
      </c>
    </row>
    <row r="939" spans="1:12">
      <c r="A939" s="49"/>
      <c r="B939" s="49"/>
      <c r="F939" s="49" t="str">
        <f t="shared" si="59"/>
        <v/>
      </c>
      <c r="J939" s="49" t="str">
        <f t="shared" si="56"/>
        <v/>
      </c>
      <c r="K939" s="49" t="str">
        <f t="shared" si="57"/>
        <v/>
      </c>
      <c r="L939" s="49" t="str">
        <f t="shared" si="58"/>
        <v/>
      </c>
    </row>
    <row r="940" spans="1:12">
      <c r="A940" s="49"/>
      <c r="B940" s="49"/>
      <c r="F940" s="49" t="str">
        <f t="shared" si="59"/>
        <v/>
      </c>
      <c r="J940" s="49" t="str">
        <f t="shared" si="56"/>
        <v/>
      </c>
      <c r="K940" s="49" t="str">
        <f t="shared" si="57"/>
        <v/>
      </c>
      <c r="L940" s="49" t="str">
        <f t="shared" si="58"/>
        <v/>
      </c>
    </row>
    <row r="941" spans="1:12">
      <c r="A941" s="49"/>
      <c r="B941" s="49"/>
      <c r="F941" s="49" t="str">
        <f t="shared" si="59"/>
        <v/>
      </c>
      <c r="J941" s="49" t="str">
        <f t="shared" si="56"/>
        <v/>
      </c>
      <c r="K941" s="49" t="str">
        <f t="shared" si="57"/>
        <v/>
      </c>
      <c r="L941" s="49" t="str">
        <f t="shared" si="58"/>
        <v/>
      </c>
    </row>
    <row r="942" spans="1:12">
      <c r="A942" s="49"/>
      <c r="B942" s="49"/>
      <c r="F942" s="49" t="str">
        <f t="shared" si="59"/>
        <v/>
      </c>
      <c r="J942" s="49" t="str">
        <f t="shared" si="56"/>
        <v/>
      </c>
      <c r="K942" s="49" t="str">
        <f t="shared" si="57"/>
        <v/>
      </c>
      <c r="L942" s="49" t="str">
        <f t="shared" si="58"/>
        <v/>
      </c>
    </row>
    <row r="943" spans="1:12">
      <c r="A943" s="49"/>
      <c r="B943" s="49"/>
      <c r="F943" s="49" t="str">
        <f t="shared" si="59"/>
        <v/>
      </c>
      <c r="J943" s="49" t="str">
        <f t="shared" si="56"/>
        <v/>
      </c>
      <c r="K943" s="49" t="str">
        <f t="shared" si="57"/>
        <v/>
      </c>
      <c r="L943" s="49" t="str">
        <f t="shared" si="58"/>
        <v/>
      </c>
    </row>
    <row r="944" spans="1:12">
      <c r="A944" s="49"/>
      <c r="B944" s="49"/>
      <c r="F944" s="49" t="str">
        <f t="shared" si="59"/>
        <v/>
      </c>
      <c r="J944" s="49" t="str">
        <f t="shared" si="56"/>
        <v/>
      </c>
      <c r="K944" s="49" t="str">
        <f t="shared" si="57"/>
        <v/>
      </c>
      <c r="L944" s="49" t="str">
        <f t="shared" si="58"/>
        <v/>
      </c>
    </row>
    <row r="945" spans="1:12">
      <c r="A945" s="49"/>
      <c r="B945" s="49"/>
      <c r="F945" s="49" t="str">
        <f t="shared" si="59"/>
        <v/>
      </c>
      <c r="J945" s="49" t="str">
        <f t="shared" si="56"/>
        <v/>
      </c>
      <c r="K945" s="49" t="str">
        <f t="shared" si="57"/>
        <v/>
      </c>
      <c r="L945" s="49" t="str">
        <f t="shared" si="58"/>
        <v/>
      </c>
    </row>
    <row r="946" spans="1:12">
      <c r="A946" s="49"/>
      <c r="B946" s="49"/>
      <c r="F946" s="49" t="str">
        <f t="shared" si="59"/>
        <v/>
      </c>
      <c r="J946" s="49" t="str">
        <f t="shared" si="56"/>
        <v/>
      </c>
      <c r="K946" s="49" t="str">
        <f t="shared" si="57"/>
        <v/>
      </c>
      <c r="L946" s="49" t="str">
        <f t="shared" si="58"/>
        <v/>
      </c>
    </row>
    <row r="947" spans="1:12">
      <c r="A947" s="49"/>
      <c r="B947" s="49"/>
      <c r="F947" s="49" t="str">
        <f t="shared" si="59"/>
        <v/>
      </c>
      <c r="J947" s="49" t="str">
        <f t="shared" si="56"/>
        <v/>
      </c>
      <c r="K947" s="49" t="str">
        <f t="shared" si="57"/>
        <v/>
      </c>
      <c r="L947" s="49" t="str">
        <f t="shared" si="58"/>
        <v/>
      </c>
    </row>
    <row r="948" spans="1:12">
      <c r="A948" s="49"/>
      <c r="B948" s="49"/>
      <c r="F948" s="49" t="str">
        <f t="shared" si="59"/>
        <v/>
      </c>
      <c r="J948" s="49" t="str">
        <f t="shared" si="56"/>
        <v/>
      </c>
      <c r="K948" s="49" t="str">
        <f t="shared" si="57"/>
        <v/>
      </c>
      <c r="L948" s="49" t="str">
        <f t="shared" si="58"/>
        <v/>
      </c>
    </row>
    <row r="949" spans="1:12">
      <c r="A949" s="49"/>
      <c r="B949" s="49"/>
      <c r="F949" s="49" t="str">
        <f t="shared" si="59"/>
        <v/>
      </c>
      <c r="J949" s="49" t="str">
        <f t="shared" si="56"/>
        <v/>
      </c>
      <c r="K949" s="49" t="str">
        <f t="shared" si="57"/>
        <v/>
      </c>
      <c r="L949" s="49" t="str">
        <f t="shared" si="58"/>
        <v/>
      </c>
    </row>
    <row r="950" spans="1:12">
      <c r="A950" s="49"/>
      <c r="B950" s="49"/>
      <c r="F950" s="49" t="str">
        <f t="shared" si="59"/>
        <v/>
      </c>
      <c r="J950" s="49" t="str">
        <f t="shared" si="56"/>
        <v/>
      </c>
      <c r="K950" s="49" t="str">
        <f t="shared" si="57"/>
        <v/>
      </c>
      <c r="L950" s="49" t="str">
        <f t="shared" si="58"/>
        <v/>
      </c>
    </row>
    <row r="951" spans="1:12">
      <c r="A951" s="49"/>
      <c r="B951" s="49"/>
      <c r="F951" s="49" t="str">
        <f t="shared" si="59"/>
        <v/>
      </c>
      <c r="J951" s="49" t="str">
        <f t="shared" si="56"/>
        <v/>
      </c>
      <c r="K951" s="49" t="str">
        <f t="shared" si="57"/>
        <v/>
      </c>
      <c r="L951" s="49" t="str">
        <f t="shared" si="58"/>
        <v/>
      </c>
    </row>
    <row r="952" spans="1:12">
      <c r="A952" s="49"/>
      <c r="B952" s="49"/>
      <c r="F952" s="49" t="str">
        <f t="shared" si="59"/>
        <v/>
      </c>
      <c r="J952" s="49" t="str">
        <f t="shared" si="56"/>
        <v/>
      </c>
      <c r="K952" s="49" t="str">
        <f t="shared" si="57"/>
        <v/>
      </c>
      <c r="L952" s="49" t="str">
        <f t="shared" si="58"/>
        <v/>
      </c>
    </row>
    <row r="953" spans="1:12">
      <c r="A953" s="49"/>
      <c r="B953" s="49"/>
      <c r="F953" s="49" t="str">
        <f t="shared" si="59"/>
        <v/>
      </c>
      <c r="J953" s="49" t="str">
        <f t="shared" si="56"/>
        <v/>
      </c>
      <c r="K953" s="49" t="str">
        <f t="shared" si="57"/>
        <v/>
      </c>
      <c r="L953" s="49" t="str">
        <f t="shared" si="58"/>
        <v/>
      </c>
    </row>
    <row r="954" spans="1:12">
      <c r="A954" s="49"/>
      <c r="B954" s="49"/>
      <c r="F954" s="49" t="str">
        <f t="shared" si="59"/>
        <v/>
      </c>
      <c r="J954" s="49" t="str">
        <f t="shared" si="56"/>
        <v/>
      </c>
      <c r="K954" s="49" t="str">
        <f t="shared" si="57"/>
        <v/>
      </c>
      <c r="L954" s="49" t="str">
        <f t="shared" si="58"/>
        <v/>
      </c>
    </row>
    <row r="955" spans="1:12">
      <c r="A955" s="49"/>
      <c r="B955" s="49"/>
      <c r="F955" s="49" t="str">
        <f t="shared" si="59"/>
        <v/>
      </c>
      <c r="J955" s="49" t="str">
        <f t="shared" si="56"/>
        <v/>
      </c>
      <c r="K955" s="49" t="str">
        <f t="shared" si="57"/>
        <v/>
      </c>
      <c r="L955" s="49" t="str">
        <f t="shared" si="58"/>
        <v/>
      </c>
    </row>
    <row r="956" spans="1:12">
      <c r="A956" s="49"/>
      <c r="B956" s="49"/>
      <c r="F956" s="49" t="str">
        <f t="shared" si="59"/>
        <v/>
      </c>
      <c r="J956" s="49" t="str">
        <f t="shared" si="56"/>
        <v/>
      </c>
      <c r="K956" s="49" t="str">
        <f t="shared" si="57"/>
        <v/>
      </c>
      <c r="L956" s="49" t="str">
        <f t="shared" si="58"/>
        <v/>
      </c>
    </row>
    <row r="957" spans="1:12">
      <c r="A957" s="49"/>
      <c r="B957" s="49"/>
      <c r="F957" s="49" t="str">
        <f t="shared" si="59"/>
        <v/>
      </c>
      <c r="J957" s="49" t="str">
        <f t="shared" si="56"/>
        <v/>
      </c>
      <c r="K957" s="49" t="str">
        <f t="shared" si="57"/>
        <v/>
      </c>
      <c r="L957" s="49" t="str">
        <f t="shared" si="58"/>
        <v/>
      </c>
    </row>
    <row r="958" spans="1:12">
      <c r="A958" s="49"/>
      <c r="B958" s="49"/>
      <c r="F958" s="49" t="str">
        <f t="shared" si="59"/>
        <v/>
      </c>
      <c r="J958" s="49" t="str">
        <f t="shared" si="56"/>
        <v/>
      </c>
      <c r="K958" s="49" t="str">
        <f t="shared" si="57"/>
        <v/>
      </c>
      <c r="L958" s="49" t="str">
        <f t="shared" si="58"/>
        <v/>
      </c>
    </row>
    <row r="959" spans="1:12">
      <c r="A959" s="49"/>
      <c r="B959" s="49"/>
      <c r="F959" s="49" t="str">
        <f t="shared" si="59"/>
        <v/>
      </c>
      <c r="J959" s="49" t="str">
        <f t="shared" si="56"/>
        <v/>
      </c>
      <c r="K959" s="49" t="str">
        <f t="shared" si="57"/>
        <v/>
      </c>
      <c r="L959" s="49" t="str">
        <f t="shared" si="58"/>
        <v/>
      </c>
    </row>
    <row r="960" spans="1:12">
      <c r="A960" s="49"/>
      <c r="B960" s="49"/>
      <c r="F960" s="49" t="str">
        <f t="shared" si="59"/>
        <v/>
      </c>
      <c r="J960" s="49" t="str">
        <f t="shared" si="56"/>
        <v/>
      </c>
      <c r="K960" s="49" t="str">
        <f t="shared" si="57"/>
        <v/>
      </c>
      <c r="L960" s="49" t="str">
        <f t="shared" si="58"/>
        <v/>
      </c>
    </row>
    <row r="961" spans="1:12">
      <c r="A961" s="49"/>
      <c r="B961" s="49"/>
      <c r="F961" s="49" t="str">
        <f t="shared" si="59"/>
        <v/>
      </c>
      <c r="J961" s="49" t="str">
        <f t="shared" si="56"/>
        <v/>
      </c>
      <c r="K961" s="49" t="str">
        <f t="shared" si="57"/>
        <v/>
      </c>
      <c r="L961" s="49" t="str">
        <f t="shared" si="58"/>
        <v/>
      </c>
    </row>
    <row r="962" spans="1:12">
      <c r="A962" s="49"/>
      <c r="B962" s="49"/>
      <c r="F962" s="49" t="str">
        <f t="shared" si="59"/>
        <v/>
      </c>
      <c r="J962" s="49" t="str">
        <f t="shared" si="56"/>
        <v/>
      </c>
      <c r="K962" s="49" t="str">
        <f t="shared" si="57"/>
        <v/>
      </c>
      <c r="L962" s="49" t="str">
        <f t="shared" si="58"/>
        <v/>
      </c>
    </row>
    <row r="963" spans="1:12">
      <c r="A963" s="49"/>
      <c r="B963" s="49"/>
      <c r="F963" s="49" t="str">
        <f t="shared" si="59"/>
        <v/>
      </c>
      <c r="J963" s="49" t="str">
        <f t="shared" ref="J963:J1026" si="60">IF(A963&lt;&gt;"",A963*10,"")</f>
        <v/>
      </c>
      <c r="K963" s="49" t="str">
        <f t="shared" ref="K963:K1026" si="61">IF(B963&lt;&gt;"",B963*100,"")</f>
        <v/>
      </c>
      <c r="L963" s="49" t="str">
        <f t="shared" ref="L963:L1026" si="62">IF(F963&lt;&gt;"",IF(K963&lt;&gt;0,K963/J963,0),"")</f>
        <v/>
      </c>
    </row>
    <row r="964" spans="1:12">
      <c r="A964" s="49"/>
      <c r="B964" s="49"/>
      <c r="F964" s="49" t="str">
        <f t="shared" ref="F964:F1027" si="63">IF(A964&lt;&gt;"",F963+1,"")</f>
        <v/>
      </c>
      <c r="J964" s="49" t="str">
        <f t="shared" si="60"/>
        <v/>
      </c>
      <c r="K964" s="49" t="str">
        <f t="shared" si="61"/>
        <v/>
      </c>
      <c r="L964" s="49" t="str">
        <f t="shared" si="62"/>
        <v/>
      </c>
    </row>
    <row r="965" spans="1:12">
      <c r="A965" s="49"/>
      <c r="B965" s="49"/>
      <c r="F965" s="49" t="str">
        <f t="shared" si="63"/>
        <v/>
      </c>
      <c r="J965" s="49" t="str">
        <f t="shared" si="60"/>
        <v/>
      </c>
      <c r="K965" s="49" t="str">
        <f t="shared" si="61"/>
        <v/>
      </c>
      <c r="L965" s="49" t="str">
        <f t="shared" si="62"/>
        <v/>
      </c>
    </row>
    <row r="966" spans="1:12">
      <c r="A966" s="49"/>
      <c r="B966" s="49"/>
      <c r="F966" s="49" t="str">
        <f t="shared" si="63"/>
        <v/>
      </c>
      <c r="J966" s="49" t="str">
        <f t="shared" si="60"/>
        <v/>
      </c>
      <c r="K966" s="49" t="str">
        <f t="shared" si="61"/>
        <v/>
      </c>
      <c r="L966" s="49" t="str">
        <f t="shared" si="62"/>
        <v/>
      </c>
    </row>
    <row r="967" spans="1:12">
      <c r="A967" s="49"/>
      <c r="B967" s="49"/>
      <c r="F967" s="49" t="str">
        <f t="shared" si="63"/>
        <v/>
      </c>
      <c r="J967" s="49" t="str">
        <f t="shared" si="60"/>
        <v/>
      </c>
      <c r="K967" s="49" t="str">
        <f t="shared" si="61"/>
        <v/>
      </c>
      <c r="L967" s="49" t="str">
        <f t="shared" si="62"/>
        <v/>
      </c>
    </row>
    <row r="968" spans="1:12">
      <c r="A968" s="49"/>
      <c r="B968" s="49"/>
      <c r="F968" s="49" t="str">
        <f t="shared" si="63"/>
        <v/>
      </c>
      <c r="J968" s="49" t="str">
        <f t="shared" si="60"/>
        <v/>
      </c>
      <c r="K968" s="49" t="str">
        <f t="shared" si="61"/>
        <v/>
      </c>
      <c r="L968" s="49" t="str">
        <f t="shared" si="62"/>
        <v/>
      </c>
    </row>
    <row r="969" spans="1:12">
      <c r="A969" s="49"/>
      <c r="B969" s="49"/>
      <c r="F969" s="49" t="str">
        <f t="shared" si="63"/>
        <v/>
      </c>
      <c r="J969" s="49" t="str">
        <f t="shared" si="60"/>
        <v/>
      </c>
      <c r="K969" s="49" t="str">
        <f t="shared" si="61"/>
        <v/>
      </c>
      <c r="L969" s="49" t="str">
        <f t="shared" si="62"/>
        <v/>
      </c>
    </row>
    <row r="970" spans="1:12">
      <c r="A970" s="49"/>
      <c r="B970" s="49"/>
      <c r="F970" s="49" t="str">
        <f t="shared" si="63"/>
        <v/>
      </c>
      <c r="J970" s="49" t="str">
        <f t="shared" si="60"/>
        <v/>
      </c>
      <c r="K970" s="49" t="str">
        <f t="shared" si="61"/>
        <v/>
      </c>
      <c r="L970" s="49" t="str">
        <f t="shared" si="62"/>
        <v/>
      </c>
    </row>
    <row r="971" spans="1:12">
      <c r="A971" s="49"/>
      <c r="B971" s="49"/>
      <c r="F971" s="49" t="str">
        <f t="shared" si="63"/>
        <v/>
      </c>
      <c r="J971" s="49" t="str">
        <f t="shared" si="60"/>
        <v/>
      </c>
      <c r="K971" s="49" t="str">
        <f t="shared" si="61"/>
        <v/>
      </c>
      <c r="L971" s="49" t="str">
        <f t="shared" si="62"/>
        <v/>
      </c>
    </row>
    <row r="972" spans="1:12">
      <c r="A972" s="49"/>
      <c r="B972" s="49"/>
      <c r="F972" s="49" t="str">
        <f t="shared" si="63"/>
        <v/>
      </c>
      <c r="J972" s="49" t="str">
        <f t="shared" si="60"/>
        <v/>
      </c>
      <c r="K972" s="49" t="str">
        <f t="shared" si="61"/>
        <v/>
      </c>
      <c r="L972" s="49" t="str">
        <f t="shared" si="62"/>
        <v/>
      </c>
    </row>
    <row r="973" spans="1:12">
      <c r="A973" s="49"/>
      <c r="B973" s="49"/>
      <c r="F973" s="49" t="str">
        <f t="shared" si="63"/>
        <v/>
      </c>
      <c r="J973" s="49" t="str">
        <f t="shared" si="60"/>
        <v/>
      </c>
      <c r="K973" s="49" t="str">
        <f t="shared" si="61"/>
        <v/>
      </c>
      <c r="L973" s="49" t="str">
        <f t="shared" si="62"/>
        <v/>
      </c>
    </row>
    <row r="974" spans="1:12">
      <c r="A974" s="49"/>
      <c r="B974" s="49"/>
      <c r="F974" s="49" t="str">
        <f t="shared" si="63"/>
        <v/>
      </c>
      <c r="J974" s="49" t="str">
        <f t="shared" si="60"/>
        <v/>
      </c>
      <c r="K974" s="49" t="str">
        <f t="shared" si="61"/>
        <v/>
      </c>
      <c r="L974" s="49" t="str">
        <f t="shared" si="62"/>
        <v/>
      </c>
    </row>
    <row r="975" spans="1:12">
      <c r="A975" s="49"/>
      <c r="B975" s="49"/>
      <c r="F975" s="49" t="str">
        <f t="shared" si="63"/>
        <v/>
      </c>
      <c r="J975" s="49" t="str">
        <f t="shared" si="60"/>
        <v/>
      </c>
      <c r="K975" s="49" t="str">
        <f t="shared" si="61"/>
        <v/>
      </c>
      <c r="L975" s="49" t="str">
        <f t="shared" si="62"/>
        <v/>
      </c>
    </row>
    <row r="976" spans="1:12">
      <c r="A976" s="49"/>
      <c r="B976" s="49"/>
      <c r="F976" s="49" t="str">
        <f t="shared" si="63"/>
        <v/>
      </c>
      <c r="J976" s="49" t="str">
        <f t="shared" si="60"/>
        <v/>
      </c>
      <c r="K976" s="49" t="str">
        <f t="shared" si="61"/>
        <v/>
      </c>
      <c r="L976" s="49" t="str">
        <f t="shared" si="62"/>
        <v/>
      </c>
    </row>
    <row r="977" spans="1:12">
      <c r="A977" s="49"/>
      <c r="B977" s="49"/>
      <c r="F977" s="49" t="str">
        <f t="shared" si="63"/>
        <v/>
      </c>
      <c r="J977" s="49" t="str">
        <f t="shared" si="60"/>
        <v/>
      </c>
      <c r="K977" s="49" t="str">
        <f t="shared" si="61"/>
        <v/>
      </c>
      <c r="L977" s="49" t="str">
        <f t="shared" si="62"/>
        <v/>
      </c>
    </row>
    <row r="978" spans="1:12">
      <c r="A978" s="49"/>
      <c r="B978" s="49"/>
      <c r="F978" s="49" t="str">
        <f t="shared" si="63"/>
        <v/>
      </c>
      <c r="J978" s="49" t="str">
        <f t="shared" si="60"/>
        <v/>
      </c>
      <c r="K978" s="49" t="str">
        <f t="shared" si="61"/>
        <v/>
      </c>
      <c r="L978" s="49" t="str">
        <f t="shared" si="62"/>
        <v/>
      </c>
    </row>
    <row r="979" spans="1:12">
      <c r="A979" s="49"/>
      <c r="B979" s="49"/>
      <c r="F979" s="49" t="str">
        <f t="shared" si="63"/>
        <v/>
      </c>
      <c r="J979" s="49" t="str">
        <f t="shared" si="60"/>
        <v/>
      </c>
      <c r="K979" s="49" t="str">
        <f t="shared" si="61"/>
        <v/>
      </c>
      <c r="L979" s="49" t="str">
        <f t="shared" si="62"/>
        <v/>
      </c>
    </row>
    <row r="980" spans="1:12">
      <c r="A980" s="49"/>
      <c r="B980" s="49"/>
      <c r="F980" s="49" t="str">
        <f t="shared" si="63"/>
        <v/>
      </c>
      <c r="J980" s="49" t="str">
        <f t="shared" si="60"/>
        <v/>
      </c>
      <c r="K980" s="49" t="str">
        <f t="shared" si="61"/>
        <v/>
      </c>
      <c r="L980" s="49" t="str">
        <f t="shared" si="62"/>
        <v/>
      </c>
    </row>
    <row r="981" spans="1:12">
      <c r="A981" s="49"/>
      <c r="B981" s="49"/>
      <c r="F981" s="49" t="str">
        <f t="shared" si="63"/>
        <v/>
      </c>
      <c r="J981" s="49" t="str">
        <f t="shared" si="60"/>
        <v/>
      </c>
      <c r="K981" s="49" t="str">
        <f t="shared" si="61"/>
        <v/>
      </c>
      <c r="L981" s="49" t="str">
        <f t="shared" si="62"/>
        <v/>
      </c>
    </row>
    <row r="982" spans="1:12">
      <c r="A982" s="49"/>
      <c r="B982" s="49"/>
      <c r="F982" s="49" t="str">
        <f t="shared" si="63"/>
        <v/>
      </c>
      <c r="J982" s="49" t="str">
        <f t="shared" si="60"/>
        <v/>
      </c>
      <c r="K982" s="49" t="str">
        <f t="shared" si="61"/>
        <v/>
      </c>
      <c r="L982" s="49" t="str">
        <f t="shared" si="62"/>
        <v/>
      </c>
    </row>
    <row r="983" spans="1:12">
      <c r="A983" s="49"/>
      <c r="B983" s="49"/>
      <c r="F983" s="49" t="str">
        <f t="shared" si="63"/>
        <v/>
      </c>
      <c r="J983" s="49" t="str">
        <f t="shared" si="60"/>
        <v/>
      </c>
      <c r="K983" s="49" t="str">
        <f t="shared" si="61"/>
        <v/>
      </c>
      <c r="L983" s="49" t="str">
        <f t="shared" si="62"/>
        <v/>
      </c>
    </row>
    <row r="984" spans="1:12">
      <c r="A984" s="49"/>
      <c r="B984" s="49"/>
      <c r="F984" s="49" t="str">
        <f t="shared" si="63"/>
        <v/>
      </c>
      <c r="J984" s="49" t="str">
        <f t="shared" si="60"/>
        <v/>
      </c>
      <c r="K984" s="49" t="str">
        <f t="shared" si="61"/>
        <v/>
      </c>
      <c r="L984" s="49" t="str">
        <f t="shared" si="62"/>
        <v/>
      </c>
    </row>
    <row r="985" spans="1:12">
      <c r="A985" s="49"/>
      <c r="B985" s="49"/>
      <c r="F985" s="49" t="str">
        <f t="shared" si="63"/>
        <v/>
      </c>
      <c r="J985" s="49" t="str">
        <f t="shared" si="60"/>
        <v/>
      </c>
      <c r="K985" s="49" t="str">
        <f t="shared" si="61"/>
        <v/>
      </c>
      <c r="L985" s="49" t="str">
        <f t="shared" si="62"/>
        <v/>
      </c>
    </row>
    <row r="986" spans="1:12">
      <c r="A986" s="49"/>
      <c r="B986" s="49"/>
      <c r="F986" s="49" t="str">
        <f t="shared" si="63"/>
        <v/>
      </c>
      <c r="J986" s="49" t="str">
        <f t="shared" si="60"/>
        <v/>
      </c>
      <c r="K986" s="49" t="str">
        <f t="shared" si="61"/>
        <v/>
      </c>
      <c r="L986" s="49" t="str">
        <f t="shared" si="62"/>
        <v/>
      </c>
    </row>
    <row r="987" spans="1:12">
      <c r="A987" s="49"/>
      <c r="B987" s="49"/>
      <c r="F987" s="49" t="str">
        <f t="shared" si="63"/>
        <v/>
      </c>
      <c r="J987" s="49" t="str">
        <f t="shared" si="60"/>
        <v/>
      </c>
      <c r="K987" s="49" t="str">
        <f t="shared" si="61"/>
        <v/>
      </c>
      <c r="L987" s="49" t="str">
        <f t="shared" si="62"/>
        <v/>
      </c>
    </row>
    <row r="988" spans="1:12">
      <c r="A988" s="49"/>
      <c r="B988" s="49"/>
      <c r="F988" s="49" t="str">
        <f t="shared" si="63"/>
        <v/>
      </c>
      <c r="J988" s="49" t="str">
        <f t="shared" si="60"/>
        <v/>
      </c>
      <c r="K988" s="49" t="str">
        <f t="shared" si="61"/>
        <v/>
      </c>
      <c r="L988" s="49" t="str">
        <f t="shared" si="62"/>
        <v/>
      </c>
    </row>
    <row r="989" spans="1:12">
      <c r="A989" s="49"/>
      <c r="B989" s="49"/>
      <c r="F989" s="49" t="str">
        <f t="shared" si="63"/>
        <v/>
      </c>
      <c r="J989" s="49" t="str">
        <f t="shared" si="60"/>
        <v/>
      </c>
      <c r="K989" s="49" t="str">
        <f t="shared" si="61"/>
        <v/>
      </c>
      <c r="L989" s="49" t="str">
        <f t="shared" si="62"/>
        <v/>
      </c>
    </row>
    <row r="990" spans="1:12">
      <c r="A990" s="49"/>
      <c r="B990" s="49"/>
      <c r="F990" s="49" t="str">
        <f t="shared" si="63"/>
        <v/>
      </c>
      <c r="J990" s="49" t="str">
        <f t="shared" si="60"/>
        <v/>
      </c>
      <c r="K990" s="49" t="str">
        <f t="shared" si="61"/>
        <v/>
      </c>
      <c r="L990" s="49" t="str">
        <f t="shared" si="62"/>
        <v/>
      </c>
    </row>
    <row r="991" spans="1:12">
      <c r="A991" s="49"/>
      <c r="B991" s="49"/>
      <c r="F991" s="49" t="str">
        <f t="shared" si="63"/>
        <v/>
      </c>
      <c r="J991" s="49" t="str">
        <f t="shared" si="60"/>
        <v/>
      </c>
      <c r="K991" s="49" t="str">
        <f t="shared" si="61"/>
        <v/>
      </c>
      <c r="L991" s="49" t="str">
        <f t="shared" si="62"/>
        <v/>
      </c>
    </row>
    <row r="992" spans="1:12">
      <c r="A992" s="49"/>
      <c r="B992" s="49"/>
      <c r="F992" s="49" t="str">
        <f t="shared" si="63"/>
        <v/>
      </c>
      <c r="J992" s="49" t="str">
        <f t="shared" si="60"/>
        <v/>
      </c>
      <c r="K992" s="49" t="str">
        <f t="shared" si="61"/>
        <v/>
      </c>
      <c r="L992" s="49" t="str">
        <f t="shared" si="62"/>
        <v/>
      </c>
    </row>
    <row r="993" spans="1:12">
      <c r="A993" s="49"/>
      <c r="B993" s="49"/>
      <c r="F993" s="49" t="str">
        <f t="shared" si="63"/>
        <v/>
      </c>
      <c r="J993" s="49" t="str">
        <f t="shared" si="60"/>
        <v/>
      </c>
      <c r="K993" s="49" t="str">
        <f t="shared" si="61"/>
        <v/>
      </c>
      <c r="L993" s="49" t="str">
        <f t="shared" si="62"/>
        <v/>
      </c>
    </row>
    <row r="994" spans="1:12">
      <c r="A994" s="49"/>
      <c r="B994" s="49"/>
      <c r="F994" s="49" t="str">
        <f t="shared" si="63"/>
        <v/>
      </c>
      <c r="J994" s="49" t="str">
        <f t="shared" si="60"/>
        <v/>
      </c>
      <c r="K994" s="49" t="str">
        <f t="shared" si="61"/>
        <v/>
      </c>
      <c r="L994" s="49" t="str">
        <f t="shared" si="62"/>
        <v/>
      </c>
    </row>
    <row r="995" spans="1:12">
      <c r="A995" s="49"/>
      <c r="B995" s="49"/>
      <c r="F995" s="49" t="str">
        <f t="shared" si="63"/>
        <v/>
      </c>
      <c r="J995" s="49" t="str">
        <f t="shared" si="60"/>
        <v/>
      </c>
      <c r="K995" s="49" t="str">
        <f t="shared" si="61"/>
        <v/>
      </c>
      <c r="L995" s="49" t="str">
        <f t="shared" si="62"/>
        <v/>
      </c>
    </row>
    <row r="996" spans="1:12">
      <c r="A996" s="49"/>
      <c r="B996" s="49"/>
      <c r="F996" s="49" t="str">
        <f t="shared" si="63"/>
        <v/>
      </c>
      <c r="J996" s="49" t="str">
        <f t="shared" si="60"/>
        <v/>
      </c>
      <c r="K996" s="49" t="str">
        <f t="shared" si="61"/>
        <v/>
      </c>
      <c r="L996" s="49" t="str">
        <f t="shared" si="62"/>
        <v/>
      </c>
    </row>
    <row r="997" spans="1:12">
      <c r="A997" s="49"/>
      <c r="B997" s="49"/>
      <c r="F997" s="49" t="str">
        <f t="shared" si="63"/>
        <v/>
      </c>
      <c r="J997" s="49" t="str">
        <f t="shared" si="60"/>
        <v/>
      </c>
      <c r="K997" s="49" t="str">
        <f t="shared" si="61"/>
        <v/>
      </c>
      <c r="L997" s="49" t="str">
        <f t="shared" si="62"/>
        <v/>
      </c>
    </row>
    <row r="998" spans="1:12">
      <c r="A998" s="49"/>
      <c r="B998" s="49"/>
      <c r="F998" s="49" t="str">
        <f t="shared" si="63"/>
        <v/>
      </c>
      <c r="J998" s="49" t="str">
        <f t="shared" si="60"/>
        <v/>
      </c>
      <c r="K998" s="49" t="str">
        <f t="shared" si="61"/>
        <v/>
      </c>
      <c r="L998" s="49" t="str">
        <f t="shared" si="62"/>
        <v/>
      </c>
    </row>
    <row r="999" spans="1:12">
      <c r="A999" s="49"/>
      <c r="B999" s="49"/>
      <c r="F999" s="49" t="str">
        <f t="shared" si="63"/>
        <v/>
      </c>
      <c r="J999" s="49" t="str">
        <f t="shared" si="60"/>
        <v/>
      </c>
      <c r="K999" s="49" t="str">
        <f t="shared" si="61"/>
        <v/>
      </c>
      <c r="L999" s="49" t="str">
        <f t="shared" si="62"/>
        <v/>
      </c>
    </row>
    <row r="1000" spans="1:12">
      <c r="A1000" s="49"/>
      <c r="B1000" s="49"/>
      <c r="F1000" s="49" t="str">
        <f t="shared" si="63"/>
        <v/>
      </c>
      <c r="J1000" s="49" t="str">
        <f t="shared" si="60"/>
        <v/>
      </c>
      <c r="K1000" s="49" t="str">
        <f t="shared" si="61"/>
        <v/>
      </c>
      <c r="L1000" s="49" t="str">
        <f t="shared" si="62"/>
        <v/>
      </c>
    </row>
    <row r="1001" spans="1:12">
      <c r="A1001" s="49"/>
      <c r="B1001" s="49"/>
      <c r="F1001" s="49" t="str">
        <f t="shared" si="63"/>
        <v/>
      </c>
      <c r="J1001" s="49" t="str">
        <f t="shared" si="60"/>
        <v/>
      </c>
      <c r="K1001" s="49" t="str">
        <f t="shared" si="61"/>
        <v/>
      </c>
      <c r="L1001" s="49" t="str">
        <f t="shared" si="62"/>
        <v/>
      </c>
    </row>
    <row r="1002" spans="1:12">
      <c r="A1002" s="49"/>
      <c r="B1002" s="49"/>
      <c r="F1002" s="49" t="str">
        <f t="shared" si="63"/>
        <v/>
      </c>
      <c r="J1002" s="49" t="str">
        <f t="shared" si="60"/>
        <v/>
      </c>
      <c r="K1002" s="49" t="str">
        <f t="shared" si="61"/>
        <v/>
      </c>
      <c r="L1002" s="49" t="str">
        <f t="shared" si="62"/>
        <v/>
      </c>
    </row>
    <row r="1003" spans="1:12">
      <c r="A1003" s="49"/>
      <c r="B1003" s="49"/>
      <c r="F1003" s="49" t="str">
        <f t="shared" si="63"/>
        <v/>
      </c>
      <c r="J1003" s="49" t="str">
        <f t="shared" si="60"/>
        <v/>
      </c>
      <c r="K1003" s="49" t="str">
        <f t="shared" si="61"/>
        <v/>
      </c>
      <c r="L1003" s="49" t="str">
        <f t="shared" si="62"/>
        <v/>
      </c>
    </row>
    <row r="1004" spans="1:12">
      <c r="A1004" s="49"/>
      <c r="B1004" s="49"/>
      <c r="F1004" s="49" t="str">
        <f t="shared" si="63"/>
        <v/>
      </c>
      <c r="J1004" s="49" t="str">
        <f t="shared" si="60"/>
        <v/>
      </c>
      <c r="K1004" s="49" t="str">
        <f t="shared" si="61"/>
        <v/>
      </c>
      <c r="L1004" s="49" t="str">
        <f t="shared" si="62"/>
        <v/>
      </c>
    </row>
    <row r="1005" spans="1:12">
      <c r="A1005" s="49"/>
      <c r="B1005" s="49"/>
      <c r="F1005" s="49" t="str">
        <f t="shared" si="63"/>
        <v/>
      </c>
      <c r="J1005" s="49" t="str">
        <f t="shared" si="60"/>
        <v/>
      </c>
      <c r="K1005" s="49" t="str">
        <f t="shared" si="61"/>
        <v/>
      </c>
      <c r="L1005" s="49" t="str">
        <f t="shared" si="62"/>
        <v/>
      </c>
    </row>
    <row r="1006" spans="1:12">
      <c r="A1006" s="49"/>
      <c r="B1006" s="49"/>
      <c r="F1006" s="49" t="str">
        <f t="shared" si="63"/>
        <v/>
      </c>
      <c r="J1006" s="49" t="str">
        <f t="shared" si="60"/>
        <v/>
      </c>
      <c r="K1006" s="49" t="str">
        <f t="shared" si="61"/>
        <v/>
      </c>
      <c r="L1006" s="49" t="str">
        <f t="shared" si="62"/>
        <v/>
      </c>
    </row>
    <row r="1007" spans="1:12">
      <c r="A1007" s="49"/>
      <c r="B1007" s="49"/>
      <c r="F1007" s="49" t="str">
        <f t="shared" si="63"/>
        <v/>
      </c>
      <c r="J1007" s="49" t="str">
        <f t="shared" si="60"/>
        <v/>
      </c>
      <c r="K1007" s="49" t="str">
        <f t="shared" si="61"/>
        <v/>
      </c>
      <c r="L1007" s="49" t="str">
        <f t="shared" si="62"/>
        <v/>
      </c>
    </row>
    <row r="1008" spans="1:12">
      <c r="A1008" s="49"/>
      <c r="B1008" s="49"/>
      <c r="F1008" s="49" t="str">
        <f t="shared" si="63"/>
        <v/>
      </c>
      <c r="J1008" s="49" t="str">
        <f t="shared" si="60"/>
        <v/>
      </c>
      <c r="K1008" s="49" t="str">
        <f t="shared" si="61"/>
        <v/>
      </c>
      <c r="L1008" s="49" t="str">
        <f t="shared" si="62"/>
        <v/>
      </c>
    </row>
    <row r="1009" spans="1:12">
      <c r="A1009" s="49"/>
      <c r="B1009" s="49"/>
      <c r="F1009" s="49" t="str">
        <f t="shared" si="63"/>
        <v/>
      </c>
      <c r="J1009" s="49" t="str">
        <f t="shared" si="60"/>
        <v/>
      </c>
      <c r="K1009" s="49" t="str">
        <f t="shared" si="61"/>
        <v/>
      </c>
      <c r="L1009" s="49" t="str">
        <f t="shared" si="62"/>
        <v/>
      </c>
    </row>
    <row r="1010" spans="1:12">
      <c r="A1010" s="49"/>
      <c r="B1010" s="49"/>
      <c r="F1010" s="49" t="str">
        <f t="shared" si="63"/>
        <v/>
      </c>
      <c r="J1010" s="49" t="str">
        <f t="shared" si="60"/>
        <v/>
      </c>
      <c r="K1010" s="49" t="str">
        <f t="shared" si="61"/>
        <v/>
      </c>
      <c r="L1010" s="49" t="str">
        <f t="shared" si="62"/>
        <v/>
      </c>
    </row>
    <row r="1011" spans="1:12">
      <c r="A1011" s="49"/>
      <c r="B1011" s="49"/>
      <c r="F1011" s="49" t="str">
        <f t="shared" si="63"/>
        <v/>
      </c>
      <c r="J1011" s="49" t="str">
        <f t="shared" si="60"/>
        <v/>
      </c>
      <c r="K1011" s="49" t="str">
        <f t="shared" si="61"/>
        <v/>
      </c>
      <c r="L1011" s="49" t="str">
        <f t="shared" si="62"/>
        <v/>
      </c>
    </row>
    <row r="1012" spans="1:12">
      <c r="A1012" s="49"/>
      <c r="B1012" s="49"/>
      <c r="F1012" s="49" t="str">
        <f t="shared" si="63"/>
        <v/>
      </c>
      <c r="J1012" s="49" t="str">
        <f t="shared" si="60"/>
        <v/>
      </c>
      <c r="K1012" s="49" t="str">
        <f t="shared" si="61"/>
        <v/>
      </c>
      <c r="L1012" s="49" t="str">
        <f t="shared" si="62"/>
        <v/>
      </c>
    </row>
    <row r="1013" spans="1:12">
      <c r="A1013" s="49"/>
      <c r="B1013" s="49"/>
      <c r="F1013" s="49" t="str">
        <f t="shared" si="63"/>
        <v/>
      </c>
      <c r="J1013" s="49" t="str">
        <f t="shared" si="60"/>
        <v/>
      </c>
      <c r="K1013" s="49" t="str">
        <f t="shared" si="61"/>
        <v/>
      </c>
      <c r="L1013" s="49" t="str">
        <f t="shared" si="62"/>
        <v/>
      </c>
    </row>
    <row r="1014" spans="1:12">
      <c r="A1014" s="49"/>
      <c r="B1014" s="49"/>
      <c r="F1014" s="49" t="str">
        <f t="shared" si="63"/>
        <v/>
      </c>
      <c r="J1014" s="49" t="str">
        <f t="shared" si="60"/>
        <v/>
      </c>
      <c r="K1014" s="49" t="str">
        <f t="shared" si="61"/>
        <v/>
      </c>
      <c r="L1014" s="49" t="str">
        <f t="shared" si="62"/>
        <v/>
      </c>
    </row>
    <row r="1015" spans="1:12">
      <c r="A1015" s="49"/>
      <c r="B1015" s="49"/>
      <c r="F1015" s="49" t="str">
        <f t="shared" si="63"/>
        <v/>
      </c>
      <c r="J1015" s="49" t="str">
        <f t="shared" si="60"/>
        <v/>
      </c>
      <c r="K1015" s="49" t="str">
        <f t="shared" si="61"/>
        <v/>
      </c>
      <c r="L1015" s="49" t="str">
        <f t="shared" si="62"/>
        <v/>
      </c>
    </row>
    <row r="1016" spans="1:12">
      <c r="A1016" s="49"/>
      <c r="B1016" s="49"/>
      <c r="F1016" s="49" t="str">
        <f t="shared" si="63"/>
        <v/>
      </c>
      <c r="J1016" s="49" t="str">
        <f t="shared" si="60"/>
        <v/>
      </c>
      <c r="K1016" s="49" t="str">
        <f t="shared" si="61"/>
        <v/>
      </c>
      <c r="L1016" s="49" t="str">
        <f t="shared" si="62"/>
        <v/>
      </c>
    </row>
    <row r="1017" spans="1:12">
      <c r="A1017" s="49"/>
      <c r="B1017" s="49"/>
      <c r="F1017" s="49" t="str">
        <f t="shared" si="63"/>
        <v/>
      </c>
      <c r="J1017" s="49" t="str">
        <f t="shared" si="60"/>
        <v/>
      </c>
      <c r="K1017" s="49" t="str">
        <f t="shared" si="61"/>
        <v/>
      </c>
      <c r="L1017" s="49" t="str">
        <f t="shared" si="62"/>
        <v/>
      </c>
    </row>
    <row r="1018" spans="1:12">
      <c r="A1018" s="49"/>
      <c r="B1018" s="49"/>
      <c r="F1018" s="49" t="str">
        <f t="shared" si="63"/>
        <v/>
      </c>
      <c r="J1018" s="49" t="str">
        <f t="shared" si="60"/>
        <v/>
      </c>
      <c r="K1018" s="49" t="str">
        <f t="shared" si="61"/>
        <v/>
      </c>
      <c r="L1018" s="49" t="str">
        <f t="shared" si="62"/>
        <v/>
      </c>
    </row>
    <row r="1019" spans="1:12">
      <c r="A1019" s="49"/>
      <c r="B1019" s="49"/>
      <c r="F1019" s="49" t="str">
        <f t="shared" si="63"/>
        <v/>
      </c>
      <c r="J1019" s="49" t="str">
        <f t="shared" si="60"/>
        <v/>
      </c>
      <c r="K1019" s="49" t="str">
        <f t="shared" si="61"/>
        <v/>
      </c>
      <c r="L1019" s="49" t="str">
        <f t="shared" si="62"/>
        <v/>
      </c>
    </row>
    <row r="1020" spans="1:12">
      <c r="A1020" s="49"/>
      <c r="B1020" s="49"/>
      <c r="F1020" s="49" t="str">
        <f t="shared" si="63"/>
        <v/>
      </c>
      <c r="J1020" s="49" t="str">
        <f t="shared" si="60"/>
        <v/>
      </c>
      <c r="K1020" s="49" t="str">
        <f t="shared" si="61"/>
        <v/>
      </c>
      <c r="L1020" s="49" t="str">
        <f t="shared" si="62"/>
        <v/>
      </c>
    </row>
    <row r="1021" spans="1:12">
      <c r="A1021" s="49"/>
      <c r="B1021" s="49"/>
      <c r="F1021" s="49" t="str">
        <f t="shared" si="63"/>
        <v/>
      </c>
      <c r="J1021" s="49" t="str">
        <f t="shared" si="60"/>
        <v/>
      </c>
      <c r="K1021" s="49" t="str">
        <f t="shared" si="61"/>
        <v/>
      </c>
      <c r="L1021" s="49" t="str">
        <f t="shared" si="62"/>
        <v/>
      </c>
    </row>
    <row r="1022" spans="1:12">
      <c r="A1022" s="49"/>
      <c r="B1022" s="49"/>
      <c r="F1022" s="49" t="str">
        <f t="shared" si="63"/>
        <v/>
      </c>
      <c r="J1022" s="49" t="str">
        <f t="shared" si="60"/>
        <v/>
      </c>
      <c r="K1022" s="49" t="str">
        <f t="shared" si="61"/>
        <v/>
      </c>
      <c r="L1022" s="49" t="str">
        <f t="shared" si="62"/>
        <v/>
      </c>
    </row>
    <row r="1023" spans="1:12">
      <c r="A1023" s="49"/>
      <c r="B1023" s="49"/>
      <c r="F1023" s="49" t="str">
        <f t="shared" si="63"/>
        <v/>
      </c>
      <c r="J1023" s="49" t="str">
        <f t="shared" si="60"/>
        <v/>
      </c>
      <c r="K1023" s="49" t="str">
        <f t="shared" si="61"/>
        <v/>
      </c>
      <c r="L1023" s="49" t="str">
        <f t="shared" si="62"/>
        <v/>
      </c>
    </row>
    <row r="1024" spans="1:12">
      <c r="A1024" s="49"/>
      <c r="B1024" s="49"/>
      <c r="F1024" s="49" t="str">
        <f t="shared" si="63"/>
        <v/>
      </c>
      <c r="J1024" s="49" t="str">
        <f t="shared" si="60"/>
        <v/>
      </c>
      <c r="K1024" s="49" t="str">
        <f t="shared" si="61"/>
        <v/>
      </c>
      <c r="L1024" s="49" t="str">
        <f t="shared" si="62"/>
        <v/>
      </c>
    </row>
    <row r="1025" spans="1:12">
      <c r="A1025" s="49"/>
      <c r="B1025" s="49"/>
      <c r="F1025" s="49" t="str">
        <f t="shared" si="63"/>
        <v/>
      </c>
      <c r="J1025" s="49" t="str">
        <f t="shared" si="60"/>
        <v/>
      </c>
      <c r="K1025" s="49" t="str">
        <f t="shared" si="61"/>
        <v/>
      </c>
      <c r="L1025" s="49" t="str">
        <f t="shared" si="62"/>
        <v/>
      </c>
    </row>
    <row r="1026" spans="1:12">
      <c r="A1026" s="49"/>
      <c r="B1026" s="49"/>
      <c r="F1026" s="49" t="str">
        <f t="shared" si="63"/>
        <v/>
      </c>
      <c r="J1026" s="49" t="str">
        <f t="shared" si="60"/>
        <v/>
      </c>
      <c r="K1026" s="49" t="str">
        <f t="shared" si="61"/>
        <v/>
      </c>
      <c r="L1026" s="49" t="str">
        <f t="shared" si="62"/>
        <v/>
      </c>
    </row>
    <row r="1027" spans="1:12">
      <c r="A1027" s="49"/>
      <c r="B1027" s="49"/>
      <c r="F1027" s="49" t="str">
        <f t="shared" si="63"/>
        <v/>
      </c>
      <c r="J1027" s="49" t="str">
        <f t="shared" ref="J1027:J1090" si="64">IF(A1027&lt;&gt;"",A1027*10,"")</f>
        <v/>
      </c>
      <c r="K1027" s="49" t="str">
        <f t="shared" ref="K1027:K1090" si="65">IF(B1027&lt;&gt;"",B1027*100,"")</f>
        <v/>
      </c>
      <c r="L1027" s="49" t="str">
        <f t="shared" ref="L1027:L1090" si="66">IF(F1027&lt;&gt;"",IF(K1027&lt;&gt;0,K1027/J1027,0),"")</f>
        <v/>
      </c>
    </row>
    <row r="1028" spans="1:12">
      <c r="A1028" s="49"/>
      <c r="B1028" s="49"/>
      <c r="F1028" s="49" t="str">
        <f t="shared" ref="F1028:F1091" si="67">IF(A1028&lt;&gt;"",F1027+1,"")</f>
        <v/>
      </c>
      <c r="J1028" s="49" t="str">
        <f t="shared" si="64"/>
        <v/>
      </c>
      <c r="K1028" s="49" t="str">
        <f t="shared" si="65"/>
        <v/>
      </c>
      <c r="L1028" s="49" t="str">
        <f t="shared" si="66"/>
        <v/>
      </c>
    </row>
    <row r="1029" spans="1:12">
      <c r="A1029" s="49"/>
      <c r="B1029" s="49"/>
      <c r="F1029" s="49" t="str">
        <f t="shared" si="67"/>
        <v/>
      </c>
      <c r="J1029" s="49" t="str">
        <f t="shared" si="64"/>
        <v/>
      </c>
      <c r="K1029" s="49" t="str">
        <f t="shared" si="65"/>
        <v/>
      </c>
      <c r="L1029" s="49" t="str">
        <f t="shared" si="66"/>
        <v/>
      </c>
    </row>
    <row r="1030" spans="1:12">
      <c r="A1030" s="49"/>
      <c r="B1030" s="49"/>
      <c r="F1030" s="49" t="str">
        <f t="shared" si="67"/>
        <v/>
      </c>
      <c r="J1030" s="49" t="str">
        <f t="shared" si="64"/>
        <v/>
      </c>
      <c r="K1030" s="49" t="str">
        <f t="shared" si="65"/>
        <v/>
      </c>
      <c r="L1030" s="49" t="str">
        <f t="shared" si="66"/>
        <v/>
      </c>
    </row>
    <row r="1031" spans="1:12">
      <c r="A1031" s="49"/>
      <c r="B1031" s="49"/>
      <c r="F1031" s="49" t="str">
        <f t="shared" si="67"/>
        <v/>
      </c>
      <c r="J1031" s="49" t="str">
        <f t="shared" si="64"/>
        <v/>
      </c>
      <c r="K1031" s="49" t="str">
        <f t="shared" si="65"/>
        <v/>
      </c>
      <c r="L1031" s="49" t="str">
        <f t="shared" si="66"/>
        <v/>
      </c>
    </row>
    <row r="1032" spans="1:12">
      <c r="A1032" s="49"/>
      <c r="B1032" s="49"/>
      <c r="F1032" s="49" t="str">
        <f t="shared" si="67"/>
        <v/>
      </c>
      <c r="J1032" s="49" t="str">
        <f t="shared" si="64"/>
        <v/>
      </c>
      <c r="K1032" s="49" t="str">
        <f t="shared" si="65"/>
        <v/>
      </c>
      <c r="L1032" s="49" t="str">
        <f t="shared" si="66"/>
        <v/>
      </c>
    </row>
    <row r="1033" spans="1:12">
      <c r="A1033" s="49"/>
      <c r="B1033" s="49"/>
      <c r="F1033" s="49" t="str">
        <f t="shared" si="67"/>
        <v/>
      </c>
      <c r="J1033" s="49" t="str">
        <f t="shared" si="64"/>
        <v/>
      </c>
      <c r="K1033" s="49" t="str">
        <f t="shared" si="65"/>
        <v/>
      </c>
      <c r="L1033" s="49" t="str">
        <f t="shared" si="66"/>
        <v/>
      </c>
    </row>
    <row r="1034" spans="1:12">
      <c r="A1034" s="49"/>
      <c r="B1034" s="49"/>
      <c r="F1034" s="49" t="str">
        <f t="shared" si="67"/>
        <v/>
      </c>
      <c r="J1034" s="49" t="str">
        <f t="shared" si="64"/>
        <v/>
      </c>
      <c r="K1034" s="49" t="str">
        <f t="shared" si="65"/>
        <v/>
      </c>
      <c r="L1034" s="49" t="str">
        <f t="shared" si="66"/>
        <v/>
      </c>
    </row>
    <row r="1035" spans="1:12">
      <c r="A1035" s="49"/>
      <c r="B1035" s="49"/>
      <c r="F1035" s="49" t="str">
        <f t="shared" si="67"/>
        <v/>
      </c>
      <c r="J1035" s="49" t="str">
        <f t="shared" si="64"/>
        <v/>
      </c>
      <c r="K1035" s="49" t="str">
        <f t="shared" si="65"/>
        <v/>
      </c>
      <c r="L1035" s="49" t="str">
        <f t="shared" si="66"/>
        <v/>
      </c>
    </row>
    <row r="1036" spans="1:12">
      <c r="A1036" s="49"/>
      <c r="B1036" s="49"/>
      <c r="F1036" s="49" t="str">
        <f t="shared" si="67"/>
        <v/>
      </c>
      <c r="J1036" s="49" t="str">
        <f t="shared" si="64"/>
        <v/>
      </c>
      <c r="K1036" s="49" t="str">
        <f t="shared" si="65"/>
        <v/>
      </c>
      <c r="L1036" s="49" t="str">
        <f t="shared" si="66"/>
        <v/>
      </c>
    </row>
    <row r="1037" spans="1:12">
      <c r="A1037" s="49"/>
      <c r="B1037" s="49"/>
      <c r="F1037" s="49" t="str">
        <f t="shared" si="67"/>
        <v/>
      </c>
      <c r="J1037" s="49" t="str">
        <f t="shared" si="64"/>
        <v/>
      </c>
      <c r="K1037" s="49" t="str">
        <f t="shared" si="65"/>
        <v/>
      </c>
      <c r="L1037" s="49" t="str">
        <f t="shared" si="66"/>
        <v/>
      </c>
    </row>
    <row r="1038" spans="1:12">
      <c r="A1038" s="49"/>
      <c r="B1038" s="49"/>
      <c r="F1038" s="49" t="str">
        <f t="shared" si="67"/>
        <v/>
      </c>
      <c r="J1038" s="49" t="str">
        <f t="shared" si="64"/>
        <v/>
      </c>
      <c r="K1038" s="49" t="str">
        <f t="shared" si="65"/>
        <v/>
      </c>
      <c r="L1038" s="49" t="str">
        <f t="shared" si="66"/>
        <v/>
      </c>
    </row>
    <row r="1039" spans="1:12">
      <c r="A1039" s="49"/>
      <c r="B1039" s="49"/>
      <c r="F1039" s="49" t="str">
        <f t="shared" si="67"/>
        <v/>
      </c>
      <c r="J1039" s="49" t="str">
        <f t="shared" si="64"/>
        <v/>
      </c>
      <c r="K1039" s="49" t="str">
        <f t="shared" si="65"/>
        <v/>
      </c>
      <c r="L1039" s="49" t="str">
        <f t="shared" si="66"/>
        <v/>
      </c>
    </row>
    <row r="1040" spans="1:12">
      <c r="A1040" s="49"/>
      <c r="B1040" s="49"/>
      <c r="F1040" s="49" t="str">
        <f t="shared" si="67"/>
        <v/>
      </c>
      <c r="J1040" s="49" t="str">
        <f t="shared" si="64"/>
        <v/>
      </c>
      <c r="K1040" s="49" t="str">
        <f t="shared" si="65"/>
        <v/>
      </c>
      <c r="L1040" s="49" t="str">
        <f t="shared" si="66"/>
        <v/>
      </c>
    </row>
    <row r="1041" spans="1:12">
      <c r="A1041" s="49"/>
      <c r="B1041" s="49"/>
      <c r="F1041" s="49" t="str">
        <f t="shared" si="67"/>
        <v/>
      </c>
      <c r="J1041" s="49" t="str">
        <f t="shared" si="64"/>
        <v/>
      </c>
      <c r="K1041" s="49" t="str">
        <f t="shared" si="65"/>
        <v/>
      </c>
      <c r="L1041" s="49" t="str">
        <f t="shared" si="66"/>
        <v/>
      </c>
    </row>
    <row r="1042" spans="1:12">
      <c r="A1042" s="49"/>
      <c r="B1042" s="49"/>
      <c r="F1042" s="49" t="str">
        <f t="shared" si="67"/>
        <v/>
      </c>
      <c r="J1042" s="49" t="str">
        <f t="shared" si="64"/>
        <v/>
      </c>
      <c r="K1042" s="49" t="str">
        <f t="shared" si="65"/>
        <v/>
      </c>
      <c r="L1042" s="49" t="str">
        <f t="shared" si="66"/>
        <v/>
      </c>
    </row>
    <row r="1043" spans="1:12">
      <c r="A1043" s="49"/>
      <c r="B1043" s="49"/>
      <c r="F1043" s="49" t="str">
        <f t="shared" si="67"/>
        <v/>
      </c>
      <c r="J1043" s="49" t="str">
        <f t="shared" si="64"/>
        <v/>
      </c>
      <c r="K1043" s="49" t="str">
        <f t="shared" si="65"/>
        <v/>
      </c>
      <c r="L1043" s="49" t="str">
        <f t="shared" si="66"/>
        <v/>
      </c>
    </row>
    <row r="1044" spans="1:12">
      <c r="A1044" s="49"/>
      <c r="B1044" s="49"/>
      <c r="F1044" s="49" t="str">
        <f t="shared" si="67"/>
        <v/>
      </c>
      <c r="J1044" s="49" t="str">
        <f t="shared" si="64"/>
        <v/>
      </c>
      <c r="K1044" s="49" t="str">
        <f t="shared" si="65"/>
        <v/>
      </c>
      <c r="L1044" s="49" t="str">
        <f t="shared" si="66"/>
        <v/>
      </c>
    </row>
    <row r="1045" spans="1:12">
      <c r="A1045" s="49"/>
      <c r="B1045" s="49"/>
      <c r="F1045" s="49" t="str">
        <f t="shared" si="67"/>
        <v/>
      </c>
      <c r="J1045" s="49" t="str">
        <f t="shared" si="64"/>
        <v/>
      </c>
      <c r="K1045" s="49" t="str">
        <f t="shared" si="65"/>
        <v/>
      </c>
      <c r="L1045" s="49" t="str">
        <f t="shared" si="66"/>
        <v/>
      </c>
    </row>
    <row r="1046" spans="1:12">
      <c r="A1046" s="49"/>
      <c r="B1046" s="49"/>
      <c r="F1046" s="49" t="str">
        <f t="shared" si="67"/>
        <v/>
      </c>
      <c r="J1046" s="49" t="str">
        <f t="shared" si="64"/>
        <v/>
      </c>
      <c r="K1046" s="49" t="str">
        <f t="shared" si="65"/>
        <v/>
      </c>
      <c r="L1046" s="49" t="str">
        <f t="shared" si="66"/>
        <v/>
      </c>
    </row>
    <row r="1047" spans="1:12">
      <c r="A1047" s="49"/>
      <c r="B1047" s="49"/>
      <c r="F1047" s="49" t="str">
        <f t="shared" si="67"/>
        <v/>
      </c>
      <c r="J1047" s="49" t="str">
        <f t="shared" si="64"/>
        <v/>
      </c>
      <c r="K1047" s="49" t="str">
        <f t="shared" si="65"/>
        <v/>
      </c>
      <c r="L1047" s="49" t="str">
        <f t="shared" si="66"/>
        <v/>
      </c>
    </row>
    <row r="1048" spans="1:12">
      <c r="A1048" s="49"/>
      <c r="B1048" s="49"/>
      <c r="F1048" s="49" t="str">
        <f t="shared" si="67"/>
        <v/>
      </c>
      <c r="J1048" s="49" t="str">
        <f t="shared" si="64"/>
        <v/>
      </c>
      <c r="K1048" s="49" t="str">
        <f t="shared" si="65"/>
        <v/>
      </c>
      <c r="L1048" s="49" t="str">
        <f t="shared" si="66"/>
        <v/>
      </c>
    </row>
    <row r="1049" spans="1:12">
      <c r="A1049" s="49"/>
      <c r="B1049" s="49"/>
      <c r="F1049" s="49" t="str">
        <f t="shared" si="67"/>
        <v/>
      </c>
      <c r="J1049" s="49" t="str">
        <f t="shared" si="64"/>
        <v/>
      </c>
      <c r="K1049" s="49" t="str">
        <f t="shared" si="65"/>
        <v/>
      </c>
      <c r="L1049" s="49" t="str">
        <f t="shared" si="66"/>
        <v/>
      </c>
    </row>
    <row r="1050" spans="1:12">
      <c r="A1050" s="49"/>
      <c r="B1050" s="49"/>
      <c r="F1050" s="49" t="str">
        <f t="shared" si="67"/>
        <v/>
      </c>
      <c r="J1050" s="49" t="str">
        <f t="shared" si="64"/>
        <v/>
      </c>
      <c r="K1050" s="49" t="str">
        <f t="shared" si="65"/>
        <v/>
      </c>
      <c r="L1050" s="49" t="str">
        <f t="shared" si="66"/>
        <v/>
      </c>
    </row>
    <row r="1051" spans="1:12">
      <c r="A1051" s="49"/>
      <c r="B1051" s="49"/>
      <c r="F1051" s="49" t="str">
        <f t="shared" si="67"/>
        <v/>
      </c>
      <c r="J1051" s="49" t="str">
        <f t="shared" si="64"/>
        <v/>
      </c>
      <c r="K1051" s="49" t="str">
        <f t="shared" si="65"/>
        <v/>
      </c>
      <c r="L1051" s="49" t="str">
        <f t="shared" si="66"/>
        <v/>
      </c>
    </row>
    <row r="1052" spans="1:12">
      <c r="A1052" s="49"/>
      <c r="B1052" s="49"/>
      <c r="F1052" s="49" t="str">
        <f t="shared" si="67"/>
        <v/>
      </c>
      <c r="J1052" s="49" t="str">
        <f t="shared" si="64"/>
        <v/>
      </c>
      <c r="K1052" s="49" t="str">
        <f t="shared" si="65"/>
        <v/>
      </c>
      <c r="L1052" s="49" t="str">
        <f t="shared" si="66"/>
        <v/>
      </c>
    </row>
    <row r="1053" spans="1:12">
      <c r="A1053" s="49"/>
      <c r="B1053" s="49"/>
      <c r="F1053" s="49" t="str">
        <f t="shared" si="67"/>
        <v/>
      </c>
      <c r="J1053" s="49" t="str">
        <f t="shared" si="64"/>
        <v/>
      </c>
      <c r="K1053" s="49" t="str">
        <f t="shared" si="65"/>
        <v/>
      </c>
      <c r="L1053" s="49" t="str">
        <f t="shared" si="66"/>
        <v/>
      </c>
    </row>
    <row r="1054" spans="1:12">
      <c r="A1054" s="49"/>
      <c r="B1054" s="49"/>
      <c r="F1054" s="49" t="str">
        <f t="shared" si="67"/>
        <v/>
      </c>
      <c r="J1054" s="49" t="str">
        <f t="shared" si="64"/>
        <v/>
      </c>
      <c r="K1054" s="49" t="str">
        <f t="shared" si="65"/>
        <v/>
      </c>
      <c r="L1054" s="49" t="str">
        <f t="shared" si="66"/>
        <v/>
      </c>
    </row>
    <row r="1055" spans="1:12">
      <c r="A1055" s="49"/>
      <c r="B1055" s="49"/>
      <c r="F1055" s="49" t="str">
        <f t="shared" si="67"/>
        <v/>
      </c>
      <c r="J1055" s="49" t="str">
        <f t="shared" si="64"/>
        <v/>
      </c>
      <c r="K1055" s="49" t="str">
        <f t="shared" si="65"/>
        <v/>
      </c>
      <c r="L1055" s="49" t="str">
        <f t="shared" si="66"/>
        <v/>
      </c>
    </row>
    <row r="1056" spans="1:12">
      <c r="A1056" s="49"/>
      <c r="B1056" s="49"/>
      <c r="F1056" s="49" t="str">
        <f t="shared" si="67"/>
        <v/>
      </c>
      <c r="J1056" s="49" t="str">
        <f t="shared" si="64"/>
        <v/>
      </c>
      <c r="K1056" s="49" t="str">
        <f t="shared" si="65"/>
        <v/>
      </c>
      <c r="L1056" s="49" t="str">
        <f t="shared" si="66"/>
        <v/>
      </c>
    </row>
    <row r="1057" spans="1:12">
      <c r="A1057" s="49"/>
      <c r="B1057" s="49"/>
      <c r="F1057" s="49" t="str">
        <f t="shared" si="67"/>
        <v/>
      </c>
      <c r="J1057" s="49" t="str">
        <f t="shared" si="64"/>
        <v/>
      </c>
      <c r="K1057" s="49" t="str">
        <f t="shared" si="65"/>
        <v/>
      </c>
      <c r="L1057" s="49" t="str">
        <f t="shared" si="66"/>
        <v/>
      </c>
    </row>
    <row r="1058" spans="1:12">
      <c r="A1058" s="49"/>
      <c r="B1058" s="49"/>
      <c r="F1058" s="49" t="str">
        <f t="shared" si="67"/>
        <v/>
      </c>
      <c r="J1058" s="49" t="str">
        <f t="shared" si="64"/>
        <v/>
      </c>
      <c r="K1058" s="49" t="str">
        <f t="shared" si="65"/>
        <v/>
      </c>
      <c r="L1058" s="49" t="str">
        <f t="shared" si="66"/>
        <v/>
      </c>
    </row>
    <row r="1059" spans="1:12">
      <c r="A1059" s="49"/>
      <c r="B1059" s="49"/>
      <c r="F1059" s="49" t="str">
        <f t="shared" si="67"/>
        <v/>
      </c>
      <c r="J1059" s="49" t="str">
        <f t="shared" si="64"/>
        <v/>
      </c>
      <c r="K1059" s="49" t="str">
        <f t="shared" si="65"/>
        <v/>
      </c>
      <c r="L1059" s="49" t="str">
        <f t="shared" si="66"/>
        <v/>
      </c>
    </row>
    <row r="1060" spans="1:12">
      <c r="A1060" s="49"/>
      <c r="B1060" s="49"/>
      <c r="F1060" s="49" t="str">
        <f t="shared" si="67"/>
        <v/>
      </c>
      <c r="J1060" s="49" t="str">
        <f t="shared" si="64"/>
        <v/>
      </c>
      <c r="K1060" s="49" t="str">
        <f t="shared" si="65"/>
        <v/>
      </c>
      <c r="L1060" s="49" t="str">
        <f t="shared" si="66"/>
        <v/>
      </c>
    </row>
    <row r="1061" spans="1:12">
      <c r="A1061" s="49"/>
      <c r="B1061" s="49"/>
      <c r="F1061" s="49" t="str">
        <f t="shared" si="67"/>
        <v/>
      </c>
      <c r="J1061" s="49" t="str">
        <f t="shared" si="64"/>
        <v/>
      </c>
      <c r="K1061" s="49" t="str">
        <f t="shared" si="65"/>
        <v/>
      </c>
      <c r="L1061" s="49" t="str">
        <f t="shared" si="66"/>
        <v/>
      </c>
    </row>
    <row r="1062" spans="1:12">
      <c r="A1062" s="49"/>
      <c r="B1062" s="49"/>
      <c r="F1062" s="49" t="str">
        <f t="shared" si="67"/>
        <v/>
      </c>
      <c r="J1062" s="49" t="str">
        <f t="shared" si="64"/>
        <v/>
      </c>
      <c r="K1062" s="49" t="str">
        <f t="shared" si="65"/>
        <v/>
      </c>
      <c r="L1062" s="49" t="str">
        <f t="shared" si="66"/>
        <v/>
      </c>
    </row>
    <row r="1063" spans="1:12">
      <c r="A1063" s="49"/>
      <c r="B1063" s="49"/>
      <c r="F1063" s="49" t="str">
        <f t="shared" si="67"/>
        <v/>
      </c>
      <c r="J1063" s="49" t="str">
        <f t="shared" si="64"/>
        <v/>
      </c>
      <c r="K1063" s="49" t="str">
        <f t="shared" si="65"/>
        <v/>
      </c>
      <c r="L1063" s="49" t="str">
        <f t="shared" si="66"/>
        <v/>
      </c>
    </row>
    <row r="1064" spans="1:12">
      <c r="A1064" s="49"/>
      <c r="B1064" s="49"/>
      <c r="F1064" s="49" t="str">
        <f t="shared" si="67"/>
        <v/>
      </c>
      <c r="J1064" s="49" t="str">
        <f t="shared" si="64"/>
        <v/>
      </c>
      <c r="K1064" s="49" t="str">
        <f t="shared" si="65"/>
        <v/>
      </c>
      <c r="L1064" s="49" t="str">
        <f t="shared" si="66"/>
        <v/>
      </c>
    </row>
    <row r="1065" spans="1:12">
      <c r="A1065" s="49"/>
      <c r="B1065" s="49"/>
      <c r="F1065" s="49" t="str">
        <f t="shared" si="67"/>
        <v/>
      </c>
      <c r="J1065" s="49" t="str">
        <f t="shared" si="64"/>
        <v/>
      </c>
      <c r="K1065" s="49" t="str">
        <f t="shared" si="65"/>
        <v/>
      </c>
      <c r="L1065" s="49" t="str">
        <f t="shared" si="66"/>
        <v/>
      </c>
    </row>
    <row r="1066" spans="1:12">
      <c r="A1066" s="49"/>
      <c r="B1066" s="49"/>
      <c r="F1066" s="49" t="str">
        <f t="shared" si="67"/>
        <v/>
      </c>
      <c r="J1066" s="49" t="str">
        <f t="shared" si="64"/>
        <v/>
      </c>
      <c r="K1066" s="49" t="str">
        <f t="shared" si="65"/>
        <v/>
      </c>
      <c r="L1066" s="49" t="str">
        <f t="shared" si="66"/>
        <v/>
      </c>
    </row>
    <row r="1067" spans="1:12">
      <c r="A1067" s="49"/>
      <c r="B1067" s="49"/>
      <c r="F1067" s="49" t="str">
        <f t="shared" si="67"/>
        <v/>
      </c>
      <c r="J1067" s="49" t="str">
        <f t="shared" si="64"/>
        <v/>
      </c>
      <c r="K1067" s="49" t="str">
        <f t="shared" si="65"/>
        <v/>
      </c>
      <c r="L1067" s="49" t="str">
        <f t="shared" si="66"/>
        <v/>
      </c>
    </row>
    <row r="1068" spans="1:12">
      <c r="A1068" s="49"/>
      <c r="B1068" s="49"/>
      <c r="F1068" s="49" t="str">
        <f t="shared" si="67"/>
        <v/>
      </c>
      <c r="J1068" s="49" t="str">
        <f t="shared" si="64"/>
        <v/>
      </c>
      <c r="K1068" s="49" t="str">
        <f t="shared" si="65"/>
        <v/>
      </c>
      <c r="L1068" s="49" t="str">
        <f t="shared" si="66"/>
        <v/>
      </c>
    </row>
    <row r="1069" spans="1:12">
      <c r="A1069" s="49"/>
      <c r="B1069" s="49"/>
      <c r="F1069" s="49" t="str">
        <f t="shared" si="67"/>
        <v/>
      </c>
      <c r="J1069" s="49" t="str">
        <f t="shared" si="64"/>
        <v/>
      </c>
      <c r="K1069" s="49" t="str">
        <f t="shared" si="65"/>
        <v/>
      </c>
      <c r="L1069" s="49" t="str">
        <f t="shared" si="66"/>
        <v/>
      </c>
    </row>
    <row r="1070" spans="1:12">
      <c r="A1070" s="49"/>
      <c r="B1070" s="49"/>
      <c r="F1070" s="49" t="str">
        <f t="shared" si="67"/>
        <v/>
      </c>
      <c r="J1070" s="49" t="str">
        <f t="shared" si="64"/>
        <v/>
      </c>
      <c r="K1070" s="49" t="str">
        <f t="shared" si="65"/>
        <v/>
      </c>
      <c r="L1070" s="49" t="str">
        <f t="shared" si="66"/>
        <v/>
      </c>
    </row>
    <row r="1071" spans="1:12">
      <c r="A1071" s="49"/>
      <c r="B1071" s="49"/>
      <c r="F1071" s="49" t="str">
        <f t="shared" si="67"/>
        <v/>
      </c>
      <c r="J1071" s="49" t="str">
        <f t="shared" si="64"/>
        <v/>
      </c>
      <c r="K1071" s="49" t="str">
        <f t="shared" si="65"/>
        <v/>
      </c>
      <c r="L1071" s="49" t="str">
        <f t="shared" si="66"/>
        <v/>
      </c>
    </row>
    <row r="1072" spans="1:12">
      <c r="A1072" s="49"/>
      <c r="B1072" s="49"/>
      <c r="F1072" s="49" t="str">
        <f t="shared" si="67"/>
        <v/>
      </c>
      <c r="J1072" s="49" t="str">
        <f t="shared" si="64"/>
        <v/>
      </c>
      <c r="K1072" s="49" t="str">
        <f t="shared" si="65"/>
        <v/>
      </c>
      <c r="L1072" s="49" t="str">
        <f t="shared" si="66"/>
        <v/>
      </c>
    </row>
    <row r="1073" spans="1:12">
      <c r="A1073" s="49"/>
      <c r="B1073" s="49"/>
      <c r="F1073" s="49" t="str">
        <f t="shared" si="67"/>
        <v/>
      </c>
      <c r="J1073" s="49" t="str">
        <f t="shared" si="64"/>
        <v/>
      </c>
      <c r="K1073" s="49" t="str">
        <f t="shared" si="65"/>
        <v/>
      </c>
      <c r="L1073" s="49" t="str">
        <f t="shared" si="66"/>
        <v/>
      </c>
    </row>
    <row r="1074" spans="1:12">
      <c r="A1074" s="49"/>
      <c r="B1074" s="49"/>
      <c r="F1074" s="49" t="str">
        <f t="shared" si="67"/>
        <v/>
      </c>
      <c r="J1074" s="49" t="str">
        <f t="shared" si="64"/>
        <v/>
      </c>
      <c r="K1074" s="49" t="str">
        <f t="shared" si="65"/>
        <v/>
      </c>
      <c r="L1074" s="49" t="str">
        <f t="shared" si="66"/>
        <v/>
      </c>
    </row>
    <row r="1075" spans="1:12">
      <c r="A1075" s="49"/>
      <c r="B1075" s="49"/>
      <c r="F1075" s="49" t="str">
        <f t="shared" si="67"/>
        <v/>
      </c>
      <c r="J1075" s="49" t="str">
        <f t="shared" si="64"/>
        <v/>
      </c>
      <c r="K1075" s="49" t="str">
        <f t="shared" si="65"/>
        <v/>
      </c>
      <c r="L1075" s="49" t="str">
        <f t="shared" si="66"/>
        <v/>
      </c>
    </row>
    <row r="1076" spans="1:12">
      <c r="A1076" s="49"/>
      <c r="B1076" s="49"/>
      <c r="F1076" s="49" t="str">
        <f t="shared" si="67"/>
        <v/>
      </c>
      <c r="J1076" s="49" t="str">
        <f t="shared" si="64"/>
        <v/>
      </c>
      <c r="K1076" s="49" t="str">
        <f t="shared" si="65"/>
        <v/>
      </c>
      <c r="L1076" s="49" t="str">
        <f t="shared" si="66"/>
        <v/>
      </c>
    </row>
    <row r="1077" spans="1:12">
      <c r="A1077" s="49"/>
      <c r="B1077" s="49"/>
      <c r="F1077" s="49" t="str">
        <f t="shared" si="67"/>
        <v/>
      </c>
      <c r="J1077" s="49" t="str">
        <f t="shared" si="64"/>
        <v/>
      </c>
      <c r="K1077" s="49" t="str">
        <f t="shared" si="65"/>
        <v/>
      </c>
      <c r="L1077" s="49" t="str">
        <f t="shared" si="66"/>
        <v/>
      </c>
    </row>
    <row r="1078" spans="1:12">
      <c r="A1078" s="49"/>
      <c r="B1078" s="49"/>
      <c r="F1078" s="49" t="str">
        <f t="shared" si="67"/>
        <v/>
      </c>
      <c r="J1078" s="49" t="str">
        <f t="shared" si="64"/>
        <v/>
      </c>
      <c r="K1078" s="49" t="str">
        <f t="shared" si="65"/>
        <v/>
      </c>
      <c r="L1078" s="49" t="str">
        <f t="shared" si="66"/>
        <v/>
      </c>
    </row>
    <row r="1079" spans="1:12">
      <c r="A1079" s="49"/>
      <c r="B1079" s="49"/>
      <c r="F1079" s="49" t="str">
        <f t="shared" si="67"/>
        <v/>
      </c>
      <c r="J1079" s="49" t="str">
        <f t="shared" si="64"/>
        <v/>
      </c>
      <c r="K1079" s="49" t="str">
        <f t="shared" si="65"/>
        <v/>
      </c>
      <c r="L1079" s="49" t="str">
        <f t="shared" si="66"/>
        <v/>
      </c>
    </row>
    <row r="1080" spans="1:12">
      <c r="A1080" s="49"/>
      <c r="B1080" s="49"/>
      <c r="F1080" s="49" t="str">
        <f t="shared" si="67"/>
        <v/>
      </c>
      <c r="J1080" s="49" t="str">
        <f t="shared" si="64"/>
        <v/>
      </c>
      <c r="K1080" s="49" t="str">
        <f t="shared" si="65"/>
        <v/>
      </c>
      <c r="L1080" s="49" t="str">
        <f t="shared" si="66"/>
        <v/>
      </c>
    </row>
    <row r="1081" spans="1:12">
      <c r="A1081" s="49"/>
      <c r="B1081" s="49"/>
      <c r="F1081" s="49" t="str">
        <f t="shared" si="67"/>
        <v/>
      </c>
      <c r="J1081" s="49" t="str">
        <f t="shared" si="64"/>
        <v/>
      </c>
      <c r="K1081" s="49" t="str">
        <f t="shared" si="65"/>
        <v/>
      </c>
      <c r="L1081" s="49" t="str">
        <f t="shared" si="66"/>
        <v/>
      </c>
    </row>
    <row r="1082" spans="1:12">
      <c r="A1082" s="49"/>
      <c r="B1082" s="49"/>
      <c r="F1082" s="49" t="str">
        <f t="shared" si="67"/>
        <v/>
      </c>
      <c r="J1082" s="49" t="str">
        <f t="shared" si="64"/>
        <v/>
      </c>
      <c r="K1082" s="49" t="str">
        <f t="shared" si="65"/>
        <v/>
      </c>
      <c r="L1082" s="49" t="str">
        <f t="shared" si="66"/>
        <v/>
      </c>
    </row>
    <row r="1083" spans="1:12">
      <c r="A1083" s="49"/>
      <c r="B1083" s="49"/>
      <c r="F1083" s="49" t="str">
        <f t="shared" si="67"/>
        <v/>
      </c>
      <c r="J1083" s="49" t="str">
        <f t="shared" si="64"/>
        <v/>
      </c>
      <c r="K1083" s="49" t="str">
        <f t="shared" si="65"/>
        <v/>
      </c>
      <c r="L1083" s="49" t="str">
        <f t="shared" si="66"/>
        <v/>
      </c>
    </row>
    <row r="1084" spans="1:12">
      <c r="A1084" s="49"/>
      <c r="B1084" s="49"/>
      <c r="F1084" s="49" t="str">
        <f t="shared" si="67"/>
        <v/>
      </c>
      <c r="J1084" s="49" t="str">
        <f t="shared" si="64"/>
        <v/>
      </c>
      <c r="K1084" s="49" t="str">
        <f t="shared" si="65"/>
        <v/>
      </c>
      <c r="L1084" s="49" t="str">
        <f t="shared" si="66"/>
        <v/>
      </c>
    </row>
    <row r="1085" spans="1:12">
      <c r="A1085" s="49"/>
      <c r="B1085" s="49"/>
      <c r="F1085" s="49" t="str">
        <f t="shared" si="67"/>
        <v/>
      </c>
      <c r="J1085" s="49" t="str">
        <f t="shared" si="64"/>
        <v/>
      </c>
      <c r="K1085" s="49" t="str">
        <f t="shared" si="65"/>
        <v/>
      </c>
      <c r="L1085" s="49" t="str">
        <f t="shared" si="66"/>
        <v/>
      </c>
    </row>
    <row r="1086" spans="1:12">
      <c r="A1086" s="49"/>
      <c r="B1086" s="49"/>
      <c r="F1086" s="49" t="str">
        <f t="shared" si="67"/>
        <v/>
      </c>
      <c r="J1086" s="49" t="str">
        <f t="shared" si="64"/>
        <v/>
      </c>
      <c r="K1086" s="49" t="str">
        <f t="shared" si="65"/>
        <v/>
      </c>
      <c r="L1086" s="49" t="str">
        <f t="shared" si="66"/>
        <v/>
      </c>
    </row>
    <row r="1087" spans="1:12">
      <c r="A1087" s="49"/>
      <c r="B1087" s="49"/>
      <c r="F1087" s="49" t="str">
        <f t="shared" si="67"/>
        <v/>
      </c>
      <c r="J1087" s="49" t="str">
        <f t="shared" si="64"/>
        <v/>
      </c>
      <c r="K1087" s="49" t="str">
        <f t="shared" si="65"/>
        <v/>
      </c>
      <c r="L1087" s="49" t="str">
        <f t="shared" si="66"/>
        <v/>
      </c>
    </row>
    <row r="1088" spans="1:12">
      <c r="A1088" s="49"/>
      <c r="B1088" s="49"/>
      <c r="F1088" s="49" t="str">
        <f t="shared" si="67"/>
        <v/>
      </c>
      <c r="J1088" s="49" t="str">
        <f t="shared" si="64"/>
        <v/>
      </c>
      <c r="K1088" s="49" t="str">
        <f t="shared" si="65"/>
        <v/>
      </c>
      <c r="L1088" s="49" t="str">
        <f t="shared" si="66"/>
        <v/>
      </c>
    </row>
    <row r="1089" spans="1:12">
      <c r="A1089" s="49"/>
      <c r="B1089" s="49"/>
      <c r="F1089" s="49" t="str">
        <f t="shared" si="67"/>
        <v/>
      </c>
      <c r="J1089" s="49" t="str">
        <f t="shared" si="64"/>
        <v/>
      </c>
      <c r="K1089" s="49" t="str">
        <f t="shared" si="65"/>
        <v/>
      </c>
      <c r="L1089" s="49" t="str">
        <f t="shared" si="66"/>
        <v/>
      </c>
    </row>
    <row r="1090" spans="1:12">
      <c r="A1090" s="49"/>
      <c r="B1090" s="49"/>
      <c r="F1090" s="49" t="str">
        <f t="shared" si="67"/>
        <v/>
      </c>
      <c r="J1090" s="49" t="str">
        <f t="shared" si="64"/>
        <v/>
      </c>
      <c r="K1090" s="49" t="str">
        <f t="shared" si="65"/>
        <v/>
      </c>
      <c r="L1090" s="49" t="str">
        <f t="shared" si="66"/>
        <v/>
      </c>
    </row>
    <row r="1091" spans="1:12">
      <c r="A1091" s="49"/>
      <c r="B1091" s="49"/>
      <c r="F1091" s="49" t="str">
        <f t="shared" si="67"/>
        <v/>
      </c>
      <c r="J1091" s="49" t="str">
        <f t="shared" ref="J1091:J1154" si="68">IF(A1091&lt;&gt;"",A1091*10,"")</f>
        <v/>
      </c>
      <c r="K1091" s="49" t="str">
        <f t="shared" ref="K1091:K1154" si="69">IF(B1091&lt;&gt;"",B1091*100,"")</f>
        <v/>
      </c>
      <c r="L1091" s="49" t="str">
        <f t="shared" ref="L1091:L1154" si="70">IF(F1091&lt;&gt;"",IF(K1091&lt;&gt;0,K1091/J1091,0),"")</f>
        <v/>
      </c>
    </row>
    <row r="1092" spans="1:12">
      <c r="A1092" s="49"/>
      <c r="B1092" s="49"/>
      <c r="F1092" s="49" t="str">
        <f t="shared" ref="F1092:F1155" si="71">IF(A1092&lt;&gt;"",F1091+1,"")</f>
        <v/>
      </c>
      <c r="J1092" s="49" t="str">
        <f t="shared" si="68"/>
        <v/>
      </c>
      <c r="K1092" s="49" t="str">
        <f t="shared" si="69"/>
        <v/>
      </c>
      <c r="L1092" s="49" t="str">
        <f t="shared" si="70"/>
        <v/>
      </c>
    </row>
    <row r="1093" spans="1:12">
      <c r="A1093" s="49"/>
      <c r="B1093" s="49"/>
      <c r="F1093" s="49" t="str">
        <f t="shared" si="71"/>
        <v/>
      </c>
      <c r="J1093" s="49" t="str">
        <f t="shared" si="68"/>
        <v/>
      </c>
      <c r="K1093" s="49" t="str">
        <f t="shared" si="69"/>
        <v/>
      </c>
      <c r="L1093" s="49" t="str">
        <f t="shared" si="70"/>
        <v/>
      </c>
    </row>
    <row r="1094" spans="1:12">
      <c r="A1094" s="49"/>
      <c r="B1094" s="49"/>
      <c r="F1094" s="49" t="str">
        <f t="shared" si="71"/>
        <v/>
      </c>
      <c r="J1094" s="49" t="str">
        <f t="shared" si="68"/>
        <v/>
      </c>
      <c r="K1094" s="49" t="str">
        <f t="shared" si="69"/>
        <v/>
      </c>
      <c r="L1094" s="49" t="str">
        <f t="shared" si="70"/>
        <v/>
      </c>
    </row>
    <row r="1095" spans="1:12">
      <c r="A1095" s="49"/>
      <c r="B1095" s="49"/>
      <c r="F1095" s="49" t="str">
        <f t="shared" si="71"/>
        <v/>
      </c>
      <c r="J1095" s="49" t="str">
        <f t="shared" si="68"/>
        <v/>
      </c>
      <c r="K1095" s="49" t="str">
        <f t="shared" si="69"/>
        <v/>
      </c>
      <c r="L1095" s="49" t="str">
        <f t="shared" si="70"/>
        <v/>
      </c>
    </row>
    <row r="1096" spans="1:12">
      <c r="A1096" s="49"/>
      <c r="B1096" s="49"/>
      <c r="F1096" s="49" t="str">
        <f t="shared" si="71"/>
        <v/>
      </c>
      <c r="J1096" s="49" t="str">
        <f t="shared" si="68"/>
        <v/>
      </c>
      <c r="K1096" s="49" t="str">
        <f t="shared" si="69"/>
        <v/>
      </c>
      <c r="L1096" s="49" t="str">
        <f t="shared" si="70"/>
        <v/>
      </c>
    </row>
    <row r="1097" spans="1:12">
      <c r="A1097" s="49"/>
      <c r="B1097" s="49"/>
      <c r="F1097" s="49" t="str">
        <f t="shared" si="71"/>
        <v/>
      </c>
      <c r="J1097" s="49" t="str">
        <f t="shared" si="68"/>
        <v/>
      </c>
      <c r="K1097" s="49" t="str">
        <f t="shared" si="69"/>
        <v/>
      </c>
      <c r="L1097" s="49" t="str">
        <f t="shared" si="70"/>
        <v/>
      </c>
    </row>
    <row r="1098" spans="1:12">
      <c r="A1098" s="49"/>
      <c r="B1098" s="49"/>
      <c r="F1098" s="49" t="str">
        <f t="shared" si="71"/>
        <v/>
      </c>
      <c r="J1098" s="49" t="str">
        <f t="shared" si="68"/>
        <v/>
      </c>
      <c r="K1098" s="49" t="str">
        <f t="shared" si="69"/>
        <v/>
      </c>
      <c r="L1098" s="49" t="str">
        <f t="shared" si="70"/>
        <v/>
      </c>
    </row>
    <row r="1099" spans="1:12">
      <c r="A1099" s="49"/>
      <c r="B1099" s="49"/>
      <c r="F1099" s="49" t="str">
        <f t="shared" si="71"/>
        <v/>
      </c>
      <c r="J1099" s="49" t="str">
        <f t="shared" si="68"/>
        <v/>
      </c>
      <c r="K1099" s="49" t="str">
        <f t="shared" si="69"/>
        <v/>
      </c>
      <c r="L1099" s="49" t="str">
        <f t="shared" si="70"/>
        <v/>
      </c>
    </row>
    <row r="1100" spans="1:12">
      <c r="A1100" s="49"/>
      <c r="B1100" s="49"/>
      <c r="F1100" s="49" t="str">
        <f t="shared" si="71"/>
        <v/>
      </c>
      <c r="J1100" s="49" t="str">
        <f t="shared" si="68"/>
        <v/>
      </c>
      <c r="K1100" s="49" t="str">
        <f t="shared" si="69"/>
        <v/>
      </c>
      <c r="L1100" s="49" t="str">
        <f t="shared" si="70"/>
        <v/>
      </c>
    </row>
    <row r="1101" spans="1:12">
      <c r="A1101" s="49"/>
      <c r="B1101" s="49"/>
      <c r="F1101" s="49" t="str">
        <f t="shared" si="71"/>
        <v/>
      </c>
      <c r="J1101" s="49" t="str">
        <f t="shared" si="68"/>
        <v/>
      </c>
      <c r="K1101" s="49" t="str">
        <f t="shared" si="69"/>
        <v/>
      </c>
      <c r="L1101" s="49" t="str">
        <f t="shared" si="70"/>
        <v/>
      </c>
    </row>
    <row r="1102" spans="1:12">
      <c r="A1102" s="49"/>
      <c r="B1102" s="49"/>
      <c r="F1102" s="49" t="str">
        <f t="shared" si="71"/>
        <v/>
      </c>
      <c r="J1102" s="49" t="str">
        <f t="shared" si="68"/>
        <v/>
      </c>
      <c r="K1102" s="49" t="str">
        <f t="shared" si="69"/>
        <v/>
      </c>
      <c r="L1102" s="49" t="str">
        <f t="shared" si="70"/>
        <v/>
      </c>
    </row>
    <row r="1103" spans="1:12">
      <c r="A1103" s="49"/>
      <c r="B1103" s="49"/>
      <c r="F1103" s="49" t="str">
        <f t="shared" si="71"/>
        <v/>
      </c>
      <c r="J1103" s="49" t="str">
        <f t="shared" si="68"/>
        <v/>
      </c>
      <c r="K1103" s="49" t="str">
        <f t="shared" si="69"/>
        <v/>
      </c>
      <c r="L1103" s="49" t="str">
        <f t="shared" si="70"/>
        <v/>
      </c>
    </row>
    <row r="1104" spans="1:12">
      <c r="A1104" s="49"/>
      <c r="B1104" s="49"/>
      <c r="F1104" s="49" t="str">
        <f t="shared" si="71"/>
        <v/>
      </c>
      <c r="J1104" s="49" t="str">
        <f t="shared" si="68"/>
        <v/>
      </c>
      <c r="K1104" s="49" t="str">
        <f t="shared" si="69"/>
        <v/>
      </c>
      <c r="L1104" s="49" t="str">
        <f t="shared" si="70"/>
        <v/>
      </c>
    </row>
    <row r="1105" spans="1:12">
      <c r="A1105" s="49"/>
      <c r="B1105" s="49"/>
      <c r="F1105" s="49" t="str">
        <f t="shared" si="71"/>
        <v/>
      </c>
      <c r="J1105" s="49" t="str">
        <f t="shared" si="68"/>
        <v/>
      </c>
      <c r="K1105" s="49" t="str">
        <f t="shared" si="69"/>
        <v/>
      </c>
      <c r="L1105" s="49" t="str">
        <f t="shared" si="70"/>
        <v/>
      </c>
    </row>
    <row r="1106" spans="1:12">
      <c r="A1106" s="49"/>
      <c r="B1106" s="49"/>
      <c r="F1106" s="49" t="str">
        <f t="shared" si="71"/>
        <v/>
      </c>
      <c r="J1106" s="49" t="str">
        <f t="shared" si="68"/>
        <v/>
      </c>
      <c r="K1106" s="49" t="str">
        <f t="shared" si="69"/>
        <v/>
      </c>
      <c r="L1106" s="49" t="str">
        <f t="shared" si="70"/>
        <v/>
      </c>
    </row>
    <row r="1107" spans="1:12">
      <c r="A1107" s="49"/>
      <c r="B1107" s="49"/>
      <c r="F1107" s="49" t="str">
        <f t="shared" si="71"/>
        <v/>
      </c>
      <c r="J1107" s="49" t="str">
        <f t="shared" si="68"/>
        <v/>
      </c>
      <c r="K1107" s="49" t="str">
        <f t="shared" si="69"/>
        <v/>
      </c>
      <c r="L1107" s="49" t="str">
        <f t="shared" si="70"/>
        <v/>
      </c>
    </row>
    <row r="1108" spans="1:12">
      <c r="A1108" s="49"/>
      <c r="B1108" s="49"/>
      <c r="F1108" s="49" t="str">
        <f t="shared" si="71"/>
        <v/>
      </c>
      <c r="J1108" s="49" t="str">
        <f t="shared" si="68"/>
        <v/>
      </c>
      <c r="K1108" s="49" t="str">
        <f t="shared" si="69"/>
        <v/>
      </c>
      <c r="L1108" s="49" t="str">
        <f t="shared" si="70"/>
        <v/>
      </c>
    </row>
    <row r="1109" spans="1:12">
      <c r="A1109" s="49"/>
      <c r="B1109" s="49"/>
      <c r="F1109" s="49" t="str">
        <f t="shared" si="71"/>
        <v/>
      </c>
      <c r="J1109" s="49" t="str">
        <f t="shared" si="68"/>
        <v/>
      </c>
      <c r="K1109" s="49" t="str">
        <f t="shared" si="69"/>
        <v/>
      </c>
      <c r="L1109" s="49" t="str">
        <f t="shared" si="70"/>
        <v/>
      </c>
    </row>
    <row r="1110" spans="1:12">
      <c r="A1110" s="49"/>
      <c r="B1110" s="49"/>
      <c r="F1110" s="49" t="str">
        <f t="shared" si="71"/>
        <v/>
      </c>
      <c r="J1110" s="49" t="str">
        <f t="shared" si="68"/>
        <v/>
      </c>
      <c r="K1110" s="49" t="str">
        <f t="shared" si="69"/>
        <v/>
      </c>
      <c r="L1110" s="49" t="str">
        <f t="shared" si="70"/>
        <v/>
      </c>
    </row>
    <row r="1111" spans="1:12">
      <c r="A1111" s="49"/>
      <c r="B1111" s="49"/>
      <c r="F1111" s="49" t="str">
        <f t="shared" si="71"/>
        <v/>
      </c>
      <c r="J1111" s="49" t="str">
        <f t="shared" si="68"/>
        <v/>
      </c>
      <c r="K1111" s="49" t="str">
        <f t="shared" si="69"/>
        <v/>
      </c>
      <c r="L1111" s="49" t="str">
        <f t="shared" si="70"/>
        <v/>
      </c>
    </row>
    <row r="1112" spans="1:12">
      <c r="A1112" s="49"/>
      <c r="B1112" s="49"/>
      <c r="F1112" s="49" t="str">
        <f t="shared" si="71"/>
        <v/>
      </c>
      <c r="J1112" s="49" t="str">
        <f t="shared" si="68"/>
        <v/>
      </c>
      <c r="K1112" s="49" t="str">
        <f t="shared" si="69"/>
        <v/>
      </c>
      <c r="L1112" s="49" t="str">
        <f t="shared" si="70"/>
        <v/>
      </c>
    </row>
    <row r="1113" spans="1:12">
      <c r="A1113" s="49"/>
      <c r="B1113" s="49"/>
      <c r="F1113" s="49" t="str">
        <f t="shared" si="71"/>
        <v/>
      </c>
      <c r="J1113" s="49" t="str">
        <f t="shared" si="68"/>
        <v/>
      </c>
      <c r="K1113" s="49" t="str">
        <f t="shared" si="69"/>
        <v/>
      </c>
      <c r="L1113" s="49" t="str">
        <f t="shared" si="70"/>
        <v/>
      </c>
    </row>
    <row r="1114" spans="1:12">
      <c r="A1114" s="49"/>
      <c r="B1114" s="49"/>
      <c r="F1114" s="49" t="str">
        <f t="shared" si="71"/>
        <v/>
      </c>
      <c r="J1114" s="49" t="str">
        <f t="shared" si="68"/>
        <v/>
      </c>
      <c r="K1114" s="49" t="str">
        <f t="shared" si="69"/>
        <v/>
      </c>
      <c r="L1114" s="49" t="str">
        <f t="shared" si="70"/>
        <v/>
      </c>
    </row>
    <row r="1115" spans="1:12">
      <c r="A1115" s="49"/>
      <c r="B1115" s="49"/>
      <c r="F1115" s="49" t="str">
        <f t="shared" si="71"/>
        <v/>
      </c>
      <c r="J1115" s="49" t="str">
        <f t="shared" si="68"/>
        <v/>
      </c>
      <c r="K1115" s="49" t="str">
        <f t="shared" si="69"/>
        <v/>
      </c>
      <c r="L1115" s="49" t="str">
        <f t="shared" si="70"/>
        <v/>
      </c>
    </row>
    <row r="1116" spans="1:12">
      <c r="A1116" s="49"/>
      <c r="B1116" s="49"/>
      <c r="F1116" s="49" t="str">
        <f t="shared" si="71"/>
        <v/>
      </c>
      <c r="J1116" s="49" t="str">
        <f t="shared" si="68"/>
        <v/>
      </c>
      <c r="K1116" s="49" t="str">
        <f t="shared" si="69"/>
        <v/>
      </c>
      <c r="L1116" s="49" t="str">
        <f t="shared" si="70"/>
        <v/>
      </c>
    </row>
    <row r="1117" spans="1:12">
      <c r="A1117" s="49"/>
      <c r="B1117" s="49"/>
      <c r="F1117" s="49" t="str">
        <f t="shared" si="71"/>
        <v/>
      </c>
      <c r="J1117" s="49" t="str">
        <f t="shared" si="68"/>
        <v/>
      </c>
      <c r="K1117" s="49" t="str">
        <f t="shared" si="69"/>
        <v/>
      </c>
      <c r="L1117" s="49" t="str">
        <f t="shared" si="70"/>
        <v/>
      </c>
    </row>
    <row r="1118" spans="1:12">
      <c r="A1118" s="49"/>
      <c r="B1118" s="49"/>
      <c r="F1118" s="49" t="str">
        <f t="shared" si="71"/>
        <v/>
      </c>
      <c r="J1118" s="49" t="str">
        <f t="shared" si="68"/>
        <v/>
      </c>
      <c r="K1118" s="49" t="str">
        <f t="shared" si="69"/>
        <v/>
      </c>
      <c r="L1118" s="49" t="str">
        <f t="shared" si="70"/>
        <v/>
      </c>
    </row>
    <row r="1119" spans="1:12">
      <c r="A1119" s="49"/>
      <c r="B1119" s="49"/>
      <c r="F1119" s="49" t="str">
        <f t="shared" si="71"/>
        <v/>
      </c>
      <c r="J1119" s="49" t="str">
        <f t="shared" si="68"/>
        <v/>
      </c>
      <c r="K1119" s="49" t="str">
        <f t="shared" si="69"/>
        <v/>
      </c>
      <c r="L1119" s="49" t="str">
        <f t="shared" si="70"/>
        <v/>
      </c>
    </row>
    <row r="1120" spans="1:12">
      <c r="A1120" s="49"/>
      <c r="B1120" s="49"/>
      <c r="F1120" s="49" t="str">
        <f t="shared" si="71"/>
        <v/>
      </c>
      <c r="J1120" s="49" t="str">
        <f t="shared" si="68"/>
        <v/>
      </c>
      <c r="K1120" s="49" t="str">
        <f t="shared" si="69"/>
        <v/>
      </c>
      <c r="L1120" s="49" t="str">
        <f t="shared" si="70"/>
        <v/>
      </c>
    </row>
    <row r="1121" spans="1:12">
      <c r="A1121" s="49"/>
      <c r="B1121" s="49"/>
      <c r="F1121" s="49" t="str">
        <f t="shared" si="71"/>
        <v/>
      </c>
      <c r="J1121" s="49" t="str">
        <f t="shared" si="68"/>
        <v/>
      </c>
      <c r="K1121" s="49" t="str">
        <f t="shared" si="69"/>
        <v/>
      </c>
      <c r="L1121" s="49" t="str">
        <f t="shared" si="70"/>
        <v/>
      </c>
    </row>
    <row r="1122" spans="1:12">
      <c r="A1122" s="49"/>
      <c r="B1122" s="49"/>
      <c r="F1122" s="49" t="str">
        <f t="shared" si="71"/>
        <v/>
      </c>
      <c r="J1122" s="49" t="str">
        <f t="shared" si="68"/>
        <v/>
      </c>
      <c r="K1122" s="49" t="str">
        <f t="shared" si="69"/>
        <v/>
      </c>
      <c r="L1122" s="49" t="str">
        <f t="shared" si="70"/>
        <v/>
      </c>
    </row>
    <row r="1123" spans="1:12">
      <c r="F1123" s="49" t="str">
        <f t="shared" si="71"/>
        <v/>
      </c>
      <c r="J1123" s="49" t="str">
        <f t="shared" si="68"/>
        <v/>
      </c>
      <c r="K1123" s="49" t="str">
        <f t="shared" si="69"/>
        <v/>
      </c>
      <c r="L1123" s="49" t="str">
        <f t="shared" si="70"/>
        <v/>
      </c>
    </row>
    <row r="1124" spans="1:12">
      <c r="F1124" s="49" t="str">
        <f t="shared" si="71"/>
        <v/>
      </c>
      <c r="J1124" s="49" t="str">
        <f t="shared" si="68"/>
        <v/>
      </c>
      <c r="K1124" s="49" t="str">
        <f t="shared" si="69"/>
        <v/>
      </c>
      <c r="L1124" s="49" t="str">
        <f t="shared" si="70"/>
        <v/>
      </c>
    </row>
    <row r="1125" spans="1:12">
      <c r="F1125" s="49" t="str">
        <f t="shared" si="71"/>
        <v/>
      </c>
      <c r="J1125" s="49" t="str">
        <f t="shared" si="68"/>
        <v/>
      </c>
      <c r="K1125" s="49" t="str">
        <f t="shared" si="69"/>
        <v/>
      </c>
      <c r="L1125" s="49" t="str">
        <f t="shared" si="70"/>
        <v/>
      </c>
    </row>
    <row r="1126" spans="1:12">
      <c r="F1126" s="49" t="str">
        <f t="shared" si="71"/>
        <v/>
      </c>
      <c r="J1126" s="49" t="str">
        <f t="shared" si="68"/>
        <v/>
      </c>
      <c r="K1126" s="49" t="str">
        <f t="shared" si="69"/>
        <v/>
      </c>
      <c r="L1126" s="49" t="str">
        <f t="shared" si="70"/>
        <v/>
      </c>
    </row>
    <row r="1127" spans="1:12">
      <c r="F1127" s="49" t="str">
        <f t="shared" si="71"/>
        <v/>
      </c>
      <c r="J1127" s="49" t="str">
        <f t="shared" si="68"/>
        <v/>
      </c>
      <c r="K1127" s="49" t="str">
        <f t="shared" si="69"/>
        <v/>
      </c>
      <c r="L1127" s="49" t="str">
        <f t="shared" si="70"/>
        <v/>
      </c>
    </row>
    <row r="1128" spans="1:12">
      <c r="F1128" s="49" t="str">
        <f t="shared" si="71"/>
        <v/>
      </c>
      <c r="J1128" s="49" t="str">
        <f t="shared" si="68"/>
        <v/>
      </c>
      <c r="K1128" s="49" t="str">
        <f t="shared" si="69"/>
        <v/>
      </c>
      <c r="L1128" s="49" t="str">
        <f t="shared" si="70"/>
        <v/>
      </c>
    </row>
    <row r="1129" spans="1:12">
      <c r="F1129" s="49" t="str">
        <f t="shared" si="71"/>
        <v/>
      </c>
      <c r="J1129" s="49" t="str">
        <f t="shared" si="68"/>
        <v/>
      </c>
      <c r="K1129" s="49" t="str">
        <f t="shared" si="69"/>
        <v/>
      </c>
      <c r="L1129" s="49" t="str">
        <f t="shared" si="70"/>
        <v/>
      </c>
    </row>
    <row r="1130" spans="1:12">
      <c r="F1130" s="49" t="str">
        <f t="shared" si="71"/>
        <v/>
      </c>
      <c r="J1130" s="49" t="str">
        <f t="shared" si="68"/>
        <v/>
      </c>
      <c r="K1130" s="49" t="str">
        <f t="shared" si="69"/>
        <v/>
      </c>
      <c r="L1130" s="49" t="str">
        <f t="shared" si="70"/>
        <v/>
      </c>
    </row>
    <row r="1131" spans="1:12">
      <c r="F1131" s="49" t="str">
        <f t="shared" si="71"/>
        <v/>
      </c>
      <c r="J1131" s="49" t="str">
        <f t="shared" si="68"/>
        <v/>
      </c>
      <c r="K1131" s="49" t="str">
        <f t="shared" si="69"/>
        <v/>
      </c>
      <c r="L1131" s="49" t="str">
        <f t="shared" si="70"/>
        <v/>
      </c>
    </row>
    <row r="1132" spans="1:12">
      <c r="F1132" s="49" t="str">
        <f t="shared" si="71"/>
        <v/>
      </c>
      <c r="J1132" s="49" t="str">
        <f t="shared" si="68"/>
        <v/>
      </c>
      <c r="K1132" s="49" t="str">
        <f t="shared" si="69"/>
        <v/>
      </c>
      <c r="L1132" s="49" t="str">
        <f t="shared" si="70"/>
        <v/>
      </c>
    </row>
    <row r="1133" spans="1:12">
      <c r="F1133" s="49" t="str">
        <f t="shared" si="71"/>
        <v/>
      </c>
      <c r="J1133" s="49" t="str">
        <f t="shared" si="68"/>
        <v/>
      </c>
      <c r="K1133" s="49" t="str">
        <f t="shared" si="69"/>
        <v/>
      </c>
      <c r="L1133" s="49" t="str">
        <f t="shared" si="70"/>
        <v/>
      </c>
    </row>
    <row r="1134" spans="1:12">
      <c r="F1134" s="49" t="str">
        <f t="shared" si="71"/>
        <v/>
      </c>
      <c r="J1134" s="49" t="str">
        <f t="shared" si="68"/>
        <v/>
      </c>
      <c r="K1134" s="49" t="str">
        <f t="shared" si="69"/>
        <v/>
      </c>
      <c r="L1134" s="49" t="str">
        <f t="shared" si="70"/>
        <v/>
      </c>
    </row>
    <row r="1135" spans="1:12">
      <c r="F1135" s="49" t="str">
        <f t="shared" si="71"/>
        <v/>
      </c>
      <c r="J1135" s="49" t="str">
        <f t="shared" si="68"/>
        <v/>
      </c>
      <c r="K1135" s="49" t="str">
        <f t="shared" si="69"/>
        <v/>
      </c>
      <c r="L1135" s="49" t="str">
        <f t="shared" si="70"/>
        <v/>
      </c>
    </row>
    <row r="1136" spans="1:12">
      <c r="F1136" s="49" t="str">
        <f t="shared" si="71"/>
        <v/>
      </c>
      <c r="J1136" s="49" t="str">
        <f t="shared" si="68"/>
        <v/>
      </c>
      <c r="K1136" s="49" t="str">
        <f t="shared" si="69"/>
        <v/>
      </c>
      <c r="L1136" s="49" t="str">
        <f t="shared" si="70"/>
        <v/>
      </c>
    </row>
    <row r="1137" spans="6:12">
      <c r="F1137" s="49" t="str">
        <f t="shared" si="71"/>
        <v/>
      </c>
      <c r="J1137" s="49" t="str">
        <f t="shared" si="68"/>
        <v/>
      </c>
      <c r="K1137" s="49" t="str">
        <f t="shared" si="69"/>
        <v/>
      </c>
      <c r="L1137" s="49" t="str">
        <f t="shared" si="70"/>
        <v/>
      </c>
    </row>
    <row r="1138" spans="6:12">
      <c r="F1138" s="49" t="str">
        <f t="shared" si="71"/>
        <v/>
      </c>
      <c r="J1138" s="49" t="str">
        <f t="shared" si="68"/>
        <v/>
      </c>
      <c r="K1138" s="49" t="str">
        <f t="shared" si="69"/>
        <v/>
      </c>
      <c r="L1138" s="49" t="str">
        <f t="shared" si="70"/>
        <v/>
      </c>
    </row>
    <row r="1139" spans="6:12">
      <c r="F1139" s="49" t="str">
        <f t="shared" si="71"/>
        <v/>
      </c>
      <c r="J1139" s="49" t="str">
        <f t="shared" si="68"/>
        <v/>
      </c>
      <c r="K1139" s="49" t="str">
        <f t="shared" si="69"/>
        <v/>
      </c>
      <c r="L1139" s="49" t="str">
        <f t="shared" si="70"/>
        <v/>
      </c>
    </row>
    <row r="1140" spans="6:12">
      <c r="F1140" s="49" t="str">
        <f t="shared" si="71"/>
        <v/>
      </c>
      <c r="J1140" s="49" t="str">
        <f t="shared" si="68"/>
        <v/>
      </c>
      <c r="K1140" s="49" t="str">
        <f t="shared" si="69"/>
        <v/>
      </c>
      <c r="L1140" s="49" t="str">
        <f t="shared" si="70"/>
        <v/>
      </c>
    </row>
    <row r="1141" spans="6:12">
      <c r="F1141" s="49" t="str">
        <f t="shared" si="71"/>
        <v/>
      </c>
      <c r="J1141" s="49" t="str">
        <f t="shared" si="68"/>
        <v/>
      </c>
      <c r="K1141" s="49" t="str">
        <f t="shared" si="69"/>
        <v/>
      </c>
      <c r="L1141" s="49" t="str">
        <f t="shared" si="70"/>
        <v/>
      </c>
    </row>
    <row r="1142" spans="6:12">
      <c r="F1142" s="49" t="str">
        <f t="shared" si="71"/>
        <v/>
      </c>
      <c r="J1142" s="49" t="str">
        <f t="shared" si="68"/>
        <v/>
      </c>
      <c r="K1142" s="49" t="str">
        <f t="shared" si="69"/>
        <v/>
      </c>
      <c r="L1142" s="49" t="str">
        <f t="shared" si="70"/>
        <v/>
      </c>
    </row>
    <row r="1143" spans="6:12">
      <c r="F1143" s="49" t="str">
        <f t="shared" si="71"/>
        <v/>
      </c>
      <c r="J1143" s="49" t="str">
        <f t="shared" si="68"/>
        <v/>
      </c>
      <c r="K1143" s="49" t="str">
        <f t="shared" si="69"/>
        <v/>
      </c>
      <c r="L1143" s="49" t="str">
        <f t="shared" si="70"/>
        <v/>
      </c>
    </row>
    <row r="1144" spans="6:12">
      <c r="F1144" s="49" t="str">
        <f t="shared" si="71"/>
        <v/>
      </c>
      <c r="J1144" s="49" t="str">
        <f t="shared" si="68"/>
        <v/>
      </c>
      <c r="K1144" s="49" t="str">
        <f t="shared" si="69"/>
        <v/>
      </c>
      <c r="L1144" s="49" t="str">
        <f t="shared" si="70"/>
        <v/>
      </c>
    </row>
    <row r="1145" spans="6:12">
      <c r="F1145" s="49" t="str">
        <f t="shared" si="71"/>
        <v/>
      </c>
      <c r="J1145" s="49" t="str">
        <f t="shared" si="68"/>
        <v/>
      </c>
      <c r="K1145" s="49" t="str">
        <f t="shared" si="69"/>
        <v/>
      </c>
      <c r="L1145" s="49" t="str">
        <f t="shared" si="70"/>
        <v/>
      </c>
    </row>
    <row r="1146" spans="6:12">
      <c r="F1146" s="49" t="str">
        <f t="shared" si="71"/>
        <v/>
      </c>
      <c r="J1146" s="49" t="str">
        <f t="shared" si="68"/>
        <v/>
      </c>
      <c r="K1146" s="49" t="str">
        <f t="shared" si="69"/>
        <v/>
      </c>
      <c r="L1146" s="49" t="str">
        <f t="shared" si="70"/>
        <v/>
      </c>
    </row>
    <row r="1147" spans="6:12">
      <c r="F1147" s="49" t="str">
        <f t="shared" si="71"/>
        <v/>
      </c>
      <c r="J1147" s="49" t="str">
        <f t="shared" si="68"/>
        <v/>
      </c>
      <c r="K1147" s="49" t="str">
        <f t="shared" si="69"/>
        <v/>
      </c>
      <c r="L1147" s="49" t="str">
        <f t="shared" si="70"/>
        <v/>
      </c>
    </row>
    <row r="1148" spans="6:12">
      <c r="F1148" s="49" t="str">
        <f t="shared" si="71"/>
        <v/>
      </c>
      <c r="J1148" s="49" t="str">
        <f t="shared" si="68"/>
        <v/>
      </c>
      <c r="K1148" s="49" t="str">
        <f t="shared" si="69"/>
        <v/>
      </c>
      <c r="L1148" s="49" t="str">
        <f t="shared" si="70"/>
        <v/>
      </c>
    </row>
    <row r="1149" spans="6:12">
      <c r="F1149" s="49" t="str">
        <f t="shared" si="71"/>
        <v/>
      </c>
      <c r="J1149" s="49" t="str">
        <f t="shared" si="68"/>
        <v/>
      </c>
      <c r="K1149" s="49" t="str">
        <f t="shared" si="69"/>
        <v/>
      </c>
      <c r="L1149" s="49" t="str">
        <f t="shared" si="70"/>
        <v/>
      </c>
    </row>
    <row r="1150" spans="6:12">
      <c r="F1150" s="49" t="str">
        <f t="shared" si="71"/>
        <v/>
      </c>
      <c r="J1150" s="49" t="str">
        <f t="shared" si="68"/>
        <v/>
      </c>
      <c r="K1150" s="49" t="str">
        <f t="shared" si="69"/>
        <v/>
      </c>
      <c r="L1150" s="49" t="str">
        <f t="shared" si="70"/>
        <v/>
      </c>
    </row>
    <row r="1151" spans="6:12">
      <c r="F1151" s="49" t="str">
        <f t="shared" si="71"/>
        <v/>
      </c>
      <c r="J1151" s="49" t="str">
        <f t="shared" si="68"/>
        <v/>
      </c>
      <c r="K1151" s="49" t="str">
        <f t="shared" si="69"/>
        <v/>
      </c>
      <c r="L1151" s="49" t="str">
        <f t="shared" si="70"/>
        <v/>
      </c>
    </row>
    <row r="1152" spans="6:12">
      <c r="F1152" s="49" t="str">
        <f t="shared" si="71"/>
        <v/>
      </c>
      <c r="J1152" s="49" t="str">
        <f t="shared" si="68"/>
        <v/>
      </c>
      <c r="K1152" s="49" t="str">
        <f t="shared" si="69"/>
        <v/>
      </c>
      <c r="L1152" s="49" t="str">
        <f t="shared" si="70"/>
        <v/>
      </c>
    </row>
    <row r="1153" spans="6:12">
      <c r="F1153" s="49" t="str">
        <f t="shared" si="71"/>
        <v/>
      </c>
      <c r="J1153" s="49" t="str">
        <f t="shared" si="68"/>
        <v/>
      </c>
      <c r="K1153" s="49" t="str">
        <f t="shared" si="69"/>
        <v/>
      </c>
      <c r="L1153" s="49" t="str">
        <f t="shared" si="70"/>
        <v/>
      </c>
    </row>
    <row r="1154" spans="6:12">
      <c r="F1154" s="49" t="str">
        <f t="shared" si="71"/>
        <v/>
      </c>
      <c r="J1154" s="49" t="str">
        <f t="shared" si="68"/>
        <v/>
      </c>
      <c r="K1154" s="49" t="str">
        <f t="shared" si="69"/>
        <v/>
      </c>
      <c r="L1154" s="49" t="str">
        <f t="shared" si="70"/>
        <v/>
      </c>
    </row>
    <row r="1155" spans="6:12">
      <c r="F1155" s="49" t="str">
        <f t="shared" si="71"/>
        <v/>
      </c>
      <c r="J1155" s="49" t="str">
        <f t="shared" ref="J1155:J1218" si="72">IF(A1155&lt;&gt;"",A1155*10,"")</f>
        <v/>
      </c>
      <c r="K1155" s="49" t="str">
        <f t="shared" ref="K1155:K1218" si="73">IF(B1155&lt;&gt;"",B1155*100,"")</f>
        <v/>
      </c>
      <c r="L1155" s="49" t="str">
        <f t="shared" ref="L1155:L1218" si="74">IF(F1155&lt;&gt;"",IF(K1155&lt;&gt;0,K1155/J1155,0),"")</f>
        <v/>
      </c>
    </row>
    <row r="1156" spans="6:12">
      <c r="F1156" s="49" t="str">
        <f t="shared" ref="F1156:F1219" si="75">IF(A1156&lt;&gt;"",F1155+1,"")</f>
        <v/>
      </c>
      <c r="J1156" s="49" t="str">
        <f t="shared" si="72"/>
        <v/>
      </c>
      <c r="K1156" s="49" t="str">
        <f t="shared" si="73"/>
        <v/>
      </c>
      <c r="L1156" s="49" t="str">
        <f t="shared" si="74"/>
        <v/>
      </c>
    </row>
    <row r="1157" spans="6:12">
      <c r="F1157" s="49" t="str">
        <f t="shared" si="75"/>
        <v/>
      </c>
      <c r="J1157" s="49" t="str">
        <f t="shared" si="72"/>
        <v/>
      </c>
      <c r="K1157" s="49" t="str">
        <f t="shared" si="73"/>
        <v/>
      </c>
      <c r="L1157" s="49" t="str">
        <f t="shared" si="74"/>
        <v/>
      </c>
    </row>
    <row r="1158" spans="6:12">
      <c r="F1158" s="49" t="str">
        <f t="shared" si="75"/>
        <v/>
      </c>
      <c r="J1158" s="49" t="str">
        <f t="shared" si="72"/>
        <v/>
      </c>
      <c r="K1158" s="49" t="str">
        <f t="shared" si="73"/>
        <v/>
      </c>
      <c r="L1158" s="49" t="str">
        <f t="shared" si="74"/>
        <v/>
      </c>
    </row>
    <row r="1159" spans="6:12">
      <c r="F1159" s="49" t="str">
        <f t="shared" si="75"/>
        <v/>
      </c>
      <c r="J1159" s="49" t="str">
        <f t="shared" si="72"/>
        <v/>
      </c>
      <c r="K1159" s="49" t="str">
        <f t="shared" si="73"/>
        <v/>
      </c>
      <c r="L1159" s="49" t="str">
        <f t="shared" si="74"/>
        <v/>
      </c>
    </row>
    <row r="1160" spans="6:12">
      <c r="F1160" s="49" t="str">
        <f t="shared" si="75"/>
        <v/>
      </c>
      <c r="J1160" s="49" t="str">
        <f t="shared" si="72"/>
        <v/>
      </c>
      <c r="K1160" s="49" t="str">
        <f t="shared" si="73"/>
        <v/>
      </c>
      <c r="L1160" s="49" t="str">
        <f t="shared" si="74"/>
        <v/>
      </c>
    </row>
    <row r="1161" spans="6:12">
      <c r="F1161" s="49" t="str">
        <f t="shared" si="75"/>
        <v/>
      </c>
      <c r="J1161" s="49" t="str">
        <f t="shared" si="72"/>
        <v/>
      </c>
      <c r="K1161" s="49" t="str">
        <f t="shared" si="73"/>
        <v/>
      </c>
      <c r="L1161" s="49" t="str">
        <f t="shared" si="74"/>
        <v/>
      </c>
    </row>
    <row r="1162" spans="6:12">
      <c r="F1162" s="49" t="str">
        <f t="shared" si="75"/>
        <v/>
      </c>
      <c r="J1162" s="49" t="str">
        <f t="shared" si="72"/>
        <v/>
      </c>
      <c r="K1162" s="49" t="str">
        <f t="shared" si="73"/>
        <v/>
      </c>
      <c r="L1162" s="49" t="str">
        <f t="shared" si="74"/>
        <v/>
      </c>
    </row>
    <row r="1163" spans="6:12">
      <c r="F1163" s="49" t="str">
        <f t="shared" si="75"/>
        <v/>
      </c>
      <c r="J1163" s="49" t="str">
        <f t="shared" si="72"/>
        <v/>
      </c>
      <c r="K1163" s="49" t="str">
        <f t="shared" si="73"/>
        <v/>
      </c>
      <c r="L1163" s="49" t="str">
        <f t="shared" si="74"/>
        <v/>
      </c>
    </row>
    <row r="1164" spans="6:12">
      <c r="F1164" s="49" t="str">
        <f t="shared" si="75"/>
        <v/>
      </c>
      <c r="J1164" s="49" t="str">
        <f t="shared" si="72"/>
        <v/>
      </c>
      <c r="K1164" s="49" t="str">
        <f t="shared" si="73"/>
        <v/>
      </c>
      <c r="L1164" s="49" t="str">
        <f t="shared" si="74"/>
        <v/>
      </c>
    </row>
    <row r="1165" spans="6:12">
      <c r="F1165" s="49" t="str">
        <f t="shared" si="75"/>
        <v/>
      </c>
      <c r="J1165" s="49" t="str">
        <f t="shared" si="72"/>
        <v/>
      </c>
      <c r="K1165" s="49" t="str">
        <f t="shared" si="73"/>
        <v/>
      </c>
      <c r="L1165" s="49" t="str">
        <f t="shared" si="74"/>
        <v/>
      </c>
    </row>
    <row r="1166" spans="6:12">
      <c r="F1166" s="49" t="str">
        <f t="shared" si="75"/>
        <v/>
      </c>
      <c r="J1166" s="49" t="str">
        <f t="shared" si="72"/>
        <v/>
      </c>
      <c r="K1166" s="49" t="str">
        <f t="shared" si="73"/>
        <v/>
      </c>
      <c r="L1166" s="49" t="str">
        <f t="shared" si="74"/>
        <v/>
      </c>
    </row>
    <row r="1167" spans="6:12">
      <c r="F1167" s="49" t="str">
        <f t="shared" si="75"/>
        <v/>
      </c>
      <c r="J1167" s="49" t="str">
        <f t="shared" si="72"/>
        <v/>
      </c>
      <c r="K1167" s="49" t="str">
        <f t="shared" si="73"/>
        <v/>
      </c>
      <c r="L1167" s="49" t="str">
        <f t="shared" si="74"/>
        <v/>
      </c>
    </row>
    <row r="1168" spans="6:12">
      <c r="F1168" s="49" t="str">
        <f t="shared" si="75"/>
        <v/>
      </c>
      <c r="J1168" s="49" t="str">
        <f t="shared" si="72"/>
        <v/>
      </c>
      <c r="K1168" s="49" t="str">
        <f t="shared" si="73"/>
        <v/>
      </c>
      <c r="L1168" s="49" t="str">
        <f t="shared" si="74"/>
        <v/>
      </c>
    </row>
    <row r="1169" spans="6:12">
      <c r="F1169" s="49" t="str">
        <f t="shared" si="75"/>
        <v/>
      </c>
      <c r="J1169" s="49" t="str">
        <f t="shared" si="72"/>
        <v/>
      </c>
      <c r="K1169" s="49" t="str">
        <f t="shared" si="73"/>
        <v/>
      </c>
      <c r="L1169" s="49" t="str">
        <f t="shared" si="74"/>
        <v/>
      </c>
    </row>
    <row r="1170" spans="6:12">
      <c r="F1170" s="49" t="str">
        <f t="shared" si="75"/>
        <v/>
      </c>
      <c r="J1170" s="49" t="str">
        <f t="shared" si="72"/>
        <v/>
      </c>
      <c r="K1170" s="49" t="str">
        <f t="shared" si="73"/>
        <v/>
      </c>
      <c r="L1170" s="49" t="str">
        <f t="shared" si="74"/>
        <v/>
      </c>
    </row>
    <row r="1171" spans="6:12">
      <c r="F1171" s="49" t="str">
        <f t="shared" si="75"/>
        <v/>
      </c>
      <c r="J1171" s="49" t="str">
        <f t="shared" si="72"/>
        <v/>
      </c>
      <c r="K1171" s="49" t="str">
        <f t="shared" si="73"/>
        <v/>
      </c>
      <c r="L1171" s="49" t="str">
        <f t="shared" si="74"/>
        <v/>
      </c>
    </row>
    <row r="1172" spans="6:12">
      <c r="F1172" s="49" t="str">
        <f t="shared" si="75"/>
        <v/>
      </c>
      <c r="J1172" s="49" t="str">
        <f t="shared" si="72"/>
        <v/>
      </c>
      <c r="K1172" s="49" t="str">
        <f t="shared" si="73"/>
        <v/>
      </c>
      <c r="L1172" s="49" t="str">
        <f t="shared" si="74"/>
        <v/>
      </c>
    </row>
    <row r="1173" spans="6:12">
      <c r="F1173" s="49" t="str">
        <f t="shared" si="75"/>
        <v/>
      </c>
      <c r="J1173" s="49" t="str">
        <f t="shared" si="72"/>
        <v/>
      </c>
      <c r="K1173" s="49" t="str">
        <f t="shared" si="73"/>
        <v/>
      </c>
      <c r="L1173" s="49" t="str">
        <f t="shared" si="74"/>
        <v/>
      </c>
    </row>
    <row r="1174" spans="6:12">
      <c r="F1174" s="49" t="str">
        <f t="shared" si="75"/>
        <v/>
      </c>
      <c r="J1174" s="49" t="str">
        <f t="shared" si="72"/>
        <v/>
      </c>
      <c r="K1174" s="49" t="str">
        <f t="shared" si="73"/>
        <v/>
      </c>
      <c r="L1174" s="49" t="str">
        <f t="shared" si="74"/>
        <v/>
      </c>
    </row>
    <row r="1175" spans="6:12">
      <c r="F1175" s="49" t="str">
        <f t="shared" si="75"/>
        <v/>
      </c>
      <c r="J1175" s="49" t="str">
        <f t="shared" si="72"/>
        <v/>
      </c>
      <c r="K1175" s="49" t="str">
        <f t="shared" si="73"/>
        <v/>
      </c>
      <c r="L1175" s="49" t="str">
        <f t="shared" si="74"/>
        <v/>
      </c>
    </row>
    <row r="1176" spans="6:12">
      <c r="F1176" s="49" t="str">
        <f t="shared" si="75"/>
        <v/>
      </c>
      <c r="J1176" s="49" t="str">
        <f t="shared" si="72"/>
        <v/>
      </c>
      <c r="K1176" s="49" t="str">
        <f t="shared" si="73"/>
        <v/>
      </c>
      <c r="L1176" s="49" t="str">
        <f t="shared" si="74"/>
        <v/>
      </c>
    </row>
    <row r="1177" spans="6:12">
      <c r="F1177" s="49" t="str">
        <f t="shared" si="75"/>
        <v/>
      </c>
      <c r="J1177" s="49" t="str">
        <f t="shared" si="72"/>
        <v/>
      </c>
      <c r="K1177" s="49" t="str">
        <f t="shared" si="73"/>
        <v/>
      </c>
      <c r="L1177" s="49" t="str">
        <f t="shared" si="74"/>
        <v/>
      </c>
    </row>
    <row r="1178" spans="6:12">
      <c r="F1178" s="49" t="str">
        <f t="shared" si="75"/>
        <v/>
      </c>
      <c r="J1178" s="49" t="str">
        <f t="shared" si="72"/>
        <v/>
      </c>
      <c r="K1178" s="49" t="str">
        <f t="shared" si="73"/>
        <v/>
      </c>
      <c r="L1178" s="49" t="str">
        <f t="shared" si="74"/>
        <v/>
      </c>
    </row>
    <row r="1179" spans="6:12">
      <c r="F1179" s="49" t="str">
        <f t="shared" si="75"/>
        <v/>
      </c>
      <c r="J1179" s="49" t="str">
        <f t="shared" si="72"/>
        <v/>
      </c>
      <c r="K1179" s="49" t="str">
        <f t="shared" si="73"/>
        <v/>
      </c>
      <c r="L1179" s="49" t="str">
        <f t="shared" si="74"/>
        <v/>
      </c>
    </row>
    <row r="1180" spans="6:12">
      <c r="F1180" s="49" t="str">
        <f t="shared" si="75"/>
        <v/>
      </c>
      <c r="J1180" s="49" t="str">
        <f t="shared" si="72"/>
        <v/>
      </c>
      <c r="K1180" s="49" t="str">
        <f t="shared" si="73"/>
        <v/>
      </c>
      <c r="L1180" s="49" t="str">
        <f t="shared" si="74"/>
        <v/>
      </c>
    </row>
    <row r="1181" spans="6:12">
      <c r="F1181" s="49" t="str">
        <f t="shared" si="75"/>
        <v/>
      </c>
      <c r="J1181" s="49" t="str">
        <f t="shared" si="72"/>
        <v/>
      </c>
      <c r="K1181" s="49" t="str">
        <f t="shared" si="73"/>
        <v/>
      </c>
      <c r="L1181" s="49" t="str">
        <f t="shared" si="74"/>
        <v/>
      </c>
    </row>
    <row r="1182" spans="6:12">
      <c r="F1182" s="49" t="str">
        <f t="shared" si="75"/>
        <v/>
      </c>
      <c r="J1182" s="49" t="str">
        <f t="shared" si="72"/>
        <v/>
      </c>
      <c r="K1182" s="49" t="str">
        <f t="shared" si="73"/>
        <v/>
      </c>
      <c r="L1182" s="49" t="str">
        <f t="shared" si="74"/>
        <v/>
      </c>
    </row>
    <row r="1183" spans="6:12">
      <c r="F1183" s="49" t="str">
        <f t="shared" si="75"/>
        <v/>
      </c>
      <c r="J1183" s="49" t="str">
        <f t="shared" si="72"/>
        <v/>
      </c>
      <c r="K1183" s="49" t="str">
        <f t="shared" si="73"/>
        <v/>
      </c>
      <c r="L1183" s="49" t="str">
        <f t="shared" si="74"/>
        <v/>
      </c>
    </row>
    <row r="1184" spans="6:12">
      <c r="F1184" s="49" t="str">
        <f t="shared" si="75"/>
        <v/>
      </c>
      <c r="J1184" s="49" t="str">
        <f t="shared" si="72"/>
        <v/>
      </c>
      <c r="K1184" s="49" t="str">
        <f t="shared" si="73"/>
        <v/>
      </c>
      <c r="L1184" s="49" t="str">
        <f t="shared" si="74"/>
        <v/>
      </c>
    </row>
    <row r="1185" spans="6:12">
      <c r="F1185" s="49" t="str">
        <f t="shared" si="75"/>
        <v/>
      </c>
      <c r="J1185" s="49" t="str">
        <f t="shared" si="72"/>
        <v/>
      </c>
      <c r="K1185" s="49" t="str">
        <f t="shared" si="73"/>
        <v/>
      </c>
      <c r="L1185" s="49" t="str">
        <f t="shared" si="74"/>
        <v/>
      </c>
    </row>
    <row r="1186" spans="6:12">
      <c r="F1186" s="49" t="str">
        <f t="shared" si="75"/>
        <v/>
      </c>
      <c r="J1186" s="49" t="str">
        <f t="shared" si="72"/>
        <v/>
      </c>
      <c r="K1186" s="49" t="str">
        <f t="shared" si="73"/>
        <v/>
      </c>
      <c r="L1186" s="49" t="str">
        <f t="shared" si="74"/>
        <v/>
      </c>
    </row>
    <row r="1187" spans="6:12">
      <c r="F1187" s="49" t="str">
        <f t="shared" si="75"/>
        <v/>
      </c>
      <c r="J1187" s="49" t="str">
        <f t="shared" si="72"/>
        <v/>
      </c>
      <c r="K1187" s="49" t="str">
        <f t="shared" si="73"/>
        <v/>
      </c>
      <c r="L1187" s="49" t="str">
        <f t="shared" si="74"/>
        <v/>
      </c>
    </row>
    <row r="1188" spans="6:12">
      <c r="F1188" s="49" t="str">
        <f t="shared" si="75"/>
        <v/>
      </c>
      <c r="J1188" s="49" t="str">
        <f t="shared" si="72"/>
        <v/>
      </c>
      <c r="K1188" s="49" t="str">
        <f t="shared" si="73"/>
        <v/>
      </c>
      <c r="L1188" s="49" t="str">
        <f t="shared" si="74"/>
        <v/>
      </c>
    </row>
    <row r="1189" spans="6:12">
      <c r="F1189" s="49" t="str">
        <f t="shared" si="75"/>
        <v/>
      </c>
      <c r="J1189" s="49" t="str">
        <f t="shared" si="72"/>
        <v/>
      </c>
      <c r="K1189" s="49" t="str">
        <f t="shared" si="73"/>
        <v/>
      </c>
      <c r="L1189" s="49" t="str">
        <f t="shared" si="74"/>
        <v/>
      </c>
    </row>
    <row r="1190" spans="6:12">
      <c r="F1190" s="49" t="str">
        <f t="shared" si="75"/>
        <v/>
      </c>
      <c r="J1190" s="49" t="str">
        <f t="shared" si="72"/>
        <v/>
      </c>
      <c r="K1190" s="49" t="str">
        <f t="shared" si="73"/>
        <v/>
      </c>
      <c r="L1190" s="49" t="str">
        <f t="shared" si="74"/>
        <v/>
      </c>
    </row>
    <row r="1191" spans="6:12">
      <c r="F1191" s="49" t="str">
        <f t="shared" si="75"/>
        <v/>
      </c>
      <c r="J1191" s="49" t="str">
        <f t="shared" si="72"/>
        <v/>
      </c>
      <c r="K1191" s="49" t="str">
        <f t="shared" si="73"/>
        <v/>
      </c>
      <c r="L1191" s="49" t="str">
        <f t="shared" si="74"/>
        <v/>
      </c>
    </row>
    <row r="1192" spans="6:12">
      <c r="F1192" s="49" t="str">
        <f t="shared" si="75"/>
        <v/>
      </c>
      <c r="J1192" s="49" t="str">
        <f t="shared" si="72"/>
        <v/>
      </c>
      <c r="K1192" s="49" t="str">
        <f t="shared" si="73"/>
        <v/>
      </c>
      <c r="L1192" s="49" t="str">
        <f t="shared" si="74"/>
        <v/>
      </c>
    </row>
    <row r="1193" spans="6:12">
      <c r="F1193" s="49" t="str">
        <f t="shared" si="75"/>
        <v/>
      </c>
      <c r="J1193" s="49" t="str">
        <f t="shared" si="72"/>
        <v/>
      </c>
      <c r="K1193" s="49" t="str">
        <f t="shared" si="73"/>
        <v/>
      </c>
      <c r="L1193" s="49" t="str">
        <f t="shared" si="74"/>
        <v/>
      </c>
    </row>
    <row r="1194" spans="6:12">
      <c r="F1194" s="49" t="str">
        <f t="shared" si="75"/>
        <v/>
      </c>
      <c r="J1194" s="49" t="str">
        <f t="shared" si="72"/>
        <v/>
      </c>
      <c r="K1194" s="49" t="str">
        <f t="shared" si="73"/>
        <v/>
      </c>
      <c r="L1194" s="49" t="str">
        <f t="shared" si="74"/>
        <v/>
      </c>
    </row>
    <row r="1195" spans="6:12">
      <c r="F1195" s="49" t="str">
        <f t="shared" si="75"/>
        <v/>
      </c>
      <c r="J1195" s="49" t="str">
        <f t="shared" si="72"/>
        <v/>
      </c>
      <c r="K1195" s="49" t="str">
        <f t="shared" si="73"/>
        <v/>
      </c>
      <c r="L1195" s="49" t="str">
        <f t="shared" si="74"/>
        <v/>
      </c>
    </row>
    <row r="1196" spans="6:12">
      <c r="F1196" s="49" t="str">
        <f t="shared" si="75"/>
        <v/>
      </c>
      <c r="J1196" s="49" t="str">
        <f t="shared" si="72"/>
        <v/>
      </c>
      <c r="K1196" s="49" t="str">
        <f t="shared" si="73"/>
        <v/>
      </c>
      <c r="L1196" s="49" t="str">
        <f t="shared" si="74"/>
        <v/>
      </c>
    </row>
    <row r="1197" spans="6:12">
      <c r="F1197" s="49" t="str">
        <f t="shared" si="75"/>
        <v/>
      </c>
      <c r="J1197" s="49" t="str">
        <f t="shared" si="72"/>
        <v/>
      </c>
      <c r="K1197" s="49" t="str">
        <f t="shared" si="73"/>
        <v/>
      </c>
      <c r="L1197" s="49" t="str">
        <f t="shared" si="74"/>
        <v/>
      </c>
    </row>
    <row r="1198" spans="6:12">
      <c r="F1198" s="49" t="str">
        <f t="shared" si="75"/>
        <v/>
      </c>
      <c r="J1198" s="49" t="str">
        <f t="shared" si="72"/>
        <v/>
      </c>
      <c r="K1198" s="49" t="str">
        <f t="shared" si="73"/>
        <v/>
      </c>
      <c r="L1198" s="49" t="str">
        <f t="shared" si="74"/>
        <v/>
      </c>
    </row>
    <row r="1199" spans="6:12">
      <c r="F1199" s="49" t="str">
        <f t="shared" si="75"/>
        <v/>
      </c>
      <c r="J1199" s="49" t="str">
        <f t="shared" si="72"/>
        <v/>
      </c>
      <c r="K1199" s="49" t="str">
        <f t="shared" si="73"/>
        <v/>
      </c>
      <c r="L1199" s="49" t="str">
        <f t="shared" si="74"/>
        <v/>
      </c>
    </row>
    <row r="1200" spans="6:12">
      <c r="F1200" s="49" t="str">
        <f t="shared" si="75"/>
        <v/>
      </c>
      <c r="J1200" s="49" t="str">
        <f t="shared" si="72"/>
        <v/>
      </c>
      <c r="K1200" s="49" t="str">
        <f t="shared" si="73"/>
        <v/>
      </c>
      <c r="L1200" s="49" t="str">
        <f t="shared" si="74"/>
        <v/>
      </c>
    </row>
    <row r="1201" spans="6:12">
      <c r="F1201" s="49" t="str">
        <f t="shared" si="75"/>
        <v/>
      </c>
      <c r="J1201" s="49" t="str">
        <f t="shared" si="72"/>
        <v/>
      </c>
      <c r="K1201" s="49" t="str">
        <f t="shared" si="73"/>
        <v/>
      </c>
      <c r="L1201" s="49" t="str">
        <f t="shared" si="74"/>
        <v/>
      </c>
    </row>
    <row r="1202" spans="6:12">
      <c r="F1202" s="49" t="str">
        <f t="shared" si="75"/>
        <v/>
      </c>
      <c r="J1202" s="49" t="str">
        <f t="shared" si="72"/>
        <v/>
      </c>
      <c r="K1202" s="49" t="str">
        <f t="shared" si="73"/>
        <v/>
      </c>
      <c r="L1202" s="49" t="str">
        <f t="shared" si="74"/>
        <v/>
      </c>
    </row>
    <row r="1203" spans="6:12">
      <c r="F1203" s="49" t="str">
        <f t="shared" si="75"/>
        <v/>
      </c>
      <c r="J1203" s="49" t="str">
        <f t="shared" si="72"/>
        <v/>
      </c>
      <c r="K1203" s="49" t="str">
        <f t="shared" si="73"/>
        <v/>
      </c>
      <c r="L1203" s="49" t="str">
        <f t="shared" si="74"/>
        <v/>
      </c>
    </row>
    <row r="1204" spans="6:12">
      <c r="F1204" s="49" t="str">
        <f t="shared" si="75"/>
        <v/>
      </c>
      <c r="J1204" s="49" t="str">
        <f t="shared" si="72"/>
        <v/>
      </c>
      <c r="K1204" s="49" t="str">
        <f t="shared" si="73"/>
        <v/>
      </c>
      <c r="L1204" s="49" t="str">
        <f t="shared" si="74"/>
        <v/>
      </c>
    </row>
    <row r="1205" spans="6:12">
      <c r="F1205" s="49" t="str">
        <f t="shared" si="75"/>
        <v/>
      </c>
      <c r="J1205" s="49" t="str">
        <f t="shared" si="72"/>
        <v/>
      </c>
      <c r="K1205" s="49" t="str">
        <f t="shared" si="73"/>
        <v/>
      </c>
      <c r="L1205" s="49" t="str">
        <f t="shared" si="74"/>
        <v/>
      </c>
    </row>
    <row r="1206" spans="6:12">
      <c r="F1206" s="49" t="str">
        <f t="shared" si="75"/>
        <v/>
      </c>
      <c r="J1206" s="49" t="str">
        <f t="shared" si="72"/>
        <v/>
      </c>
      <c r="K1206" s="49" t="str">
        <f t="shared" si="73"/>
        <v/>
      </c>
      <c r="L1206" s="49" t="str">
        <f t="shared" si="74"/>
        <v/>
      </c>
    </row>
    <row r="1207" spans="6:12">
      <c r="F1207" s="49" t="str">
        <f t="shared" si="75"/>
        <v/>
      </c>
      <c r="J1207" s="49" t="str">
        <f t="shared" si="72"/>
        <v/>
      </c>
      <c r="K1207" s="49" t="str">
        <f t="shared" si="73"/>
        <v/>
      </c>
      <c r="L1207" s="49" t="str">
        <f t="shared" si="74"/>
        <v/>
      </c>
    </row>
    <row r="1208" spans="6:12">
      <c r="F1208" s="49" t="str">
        <f t="shared" si="75"/>
        <v/>
      </c>
      <c r="J1208" s="49" t="str">
        <f t="shared" si="72"/>
        <v/>
      </c>
      <c r="K1208" s="49" t="str">
        <f t="shared" si="73"/>
        <v/>
      </c>
      <c r="L1208" s="49" t="str">
        <f t="shared" si="74"/>
        <v/>
      </c>
    </row>
    <row r="1209" spans="6:12">
      <c r="F1209" s="49" t="str">
        <f t="shared" si="75"/>
        <v/>
      </c>
      <c r="J1209" s="49" t="str">
        <f t="shared" si="72"/>
        <v/>
      </c>
      <c r="K1209" s="49" t="str">
        <f t="shared" si="73"/>
        <v/>
      </c>
      <c r="L1209" s="49" t="str">
        <f t="shared" si="74"/>
        <v/>
      </c>
    </row>
    <row r="1210" spans="6:12">
      <c r="F1210" s="49" t="str">
        <f t="shared" si="75"/>
        <v/>
      </c>
      <c r="J1210" s="49" t="str">
        <f t="shared" si="72"/>
        <v/>
      </c>
      <c r="K1210" s="49" t="str">
        <f t="shared" si="73"/>
        <v/>
      </c>
      <c r="L1210" s="49" t="str">
        <f t="shared" si="74"/>
        <v/>
      </c>
    </row>
    <row r="1211" spans="6:12">
      <c r="F1211" s="49" t="str">
        <f t="shared" si="75"/>
        <v/>
      </c>
      <c r="J1211" s="49" t="str">
        <f t="shared" si="72"/>
        <v/>
      </c>
      <c r="K1211" s="49" t="str">
        <f t="shared" si="73"/>
        <v/>
      </c>
      <c r="L1211" s="49" t="str">
        <f t="shared" si="74"/>
        <v/>
      </c>
    </row>
    <row r="1212" spans="6:12">
      <c r="F1212" s="49" t="str">
        <f t="shared" si="75"/>
        <v/>
      </c>
      <c r="J1212" s="49" t="str">
        <f t="shared" si="72"/>
        <v/>
      </c>
      <c r="K1212" s="49" t="str">
        <f t="shared" si="73"/>
        <v/>
      </c>
      <c r="L1212" s="49" t="str">
        <f t="shared" si="74"/>
        <v/>
      </c>
    </row>
    <row r="1213" spans="6:12">
      <c r="F1213" s="49" t="str">
        <f t="shared" si="75"/>
        <v/>
      </c>
      <c r="J1213" s="49" t="str">
        <f t="shared" si="72"/>
        <v/>
      </c>
      <c r="K1213" s="49" t="str">
        <f t="shared" si="73"/>
        <v/>
      </c>
      <c r="L1213" s="49" t="str">
        <f t="shared" si="74"/>
        <v/>
      </c>
    </row>
    <row r="1214" spans="6:12">
      <c r="F1214" s="49" t="str">
        <f t="shared" si="75"/>
        <v/>
      </c>
      <c r="J1214" s="49" t="str">
        <f t="shared" si="72"/>
        <v/>
      </c>
      <c r="K1214" s="49" t="str">
        <f t="shared" si="73"/>
        <v/>
      </c>
      <c r="L1214" s="49" t="str">
        <f t="shared" si="74"/>
        <v/>
      </c>
    </row>
    <row r="1215" spans="6:12">
      <c r="F1215" s="49" t="str">
        <f t="shared" si="75"/>
        <v/>
      </c>
      <c r="J1215" s="49" t="str">
        <f t="shared" si="72"/>
        <v/>
      </c>
      <c r="K1215" s="49" t="str">
        <f t="shared" si="73"/>
        <v/>
      </c>
      <c r="L1215" s="49" t="str">
        <f t="shared" si="74"/>
        <v/>
      </c>
    </row>
    <row r="1216" spans="6:12">
      <c r="F1216" s="49" t="str">
        <f t="shared" si="75"/>
        <v/>
      </c>
      <c r="J1216" s="49" t="str">
        <f t="shared" si="72"/>
        <v/>
      </c>
      <c r="K1216" s="49" t="str">
        <f t="shared" si="73"/>
        <v/>
      </c>
      <c r="L1216" s="49" t="str">
        <f t="shared" si="74"/>
        <v/>
      </c>
    </row>
    <row r="1217" spans="6:12">
      <c r="F1217" s="49" t="str">
        <f t="shared" si="75"/>
        <v/>
      </c>
      <c r="J1217" s="49" t="str">
        <f t="shared" si="72"/>
        <v/>
      </c>
      <c r="K1217" s="49" t="str">
        <f t="shared" si="73"/>
        <v/>
      </c>
      <c r="L1217" s="49" t="str">
        <f t="shared" si="74"/>
        <v/>
      </c>
    </row>
    <row r="1218" spans="6:12">
      <c r="F1218" s="49" t="str">
        <f t="shared" si="75"/>
        <v/>
      </c>
      <c r="J1218" s="49" t="str">
        <f t="shared" si="72"/>
        <v/>
      </c>
      <c r="K1218" s="49" t="str">
        <f t="shared" si="73"/>
        <v/>
      </c>
      <c r="L1218" s="49" t="str">
        <f t="shared" si="74"/>
        <v/>
      </c>
    </row>
    <row r="1219" spans="6:12">
      <c r="F1219" s="49" t="str">
        <f t="shared" si="75"/>
        <v/>
      </c>
      <c r="J1219" s="49" t="str">
        <f t="shared" ref="J1219:J1282" si="76">IF(A1219&lt;&gt;"",A1219*10,"")</f>
        <v/>
      </c>
      <c r="K1219" s="49" t="str">
        <f t="shared" ref="K1219:K1282" si="77">IF(B1219&lt;&gt;"",B1219*100,"")</f>
        <v/>
      </c>
      <c r="L1219" s="49" t="str">
        <f t="shared" ref="L1219:L1282" si="78">IF(F1219&lt;&gt;"",IF(K1219&lt;&gt;0,K1219/J1219,0),"")</f>
        <v/>
      </c>
    </row>
    <row r="1220" spans="6:12">
      <c r="F1220" s="49" t="str">
        <f t="shared" ref="F1220:F1283" si="79">IF(A1220&lt;&gt;"",F1219+1,"")</f>
        <v/>
      </c>
      <c r="J1220" s="49" t="str">
        <f t="shared" si="76"/>
        <v/>
      </c>
      <c r="K1220" s="49" t="str">
        <f t="shared" si="77"/>
        <v/>
      </c>
      <c r="L1220" s="49" t="str">
        <f t="shared" si="78"/>
        <v/>
      </c>
    </row>
    <row r="1221" spans="6:12">
      <c r="F1221" s="49" t="str">
        <f t="shared" si="79"/>
        <v/>
      </c>
      <c r="J1221" s="49" t="str">
        <f t="shared" si="76"/>
        <v/>
      </c>
      <c r="K1221" s="49" t="str">
        <f t="shared" si="77"/>
        <v/>
      </c>
      <c r="L1221" s="49" t="str">
        <f t="shared" si="78"/>
        <v/>
      </c>
    </row>
    <row r="1222" spans="6:12">
      <c r="F1222" s="49" t="str">
        <f t="shared" si="79"/>
        <v/>
      </c>
      <c r="J1222" s="49" t="str">
        <f t="shared" si="76"/>
        <v/>
      </c>
      <c r="K1222" s="49" t="str">
        <f t="shared" si="77"/>
        <v/>
      </c>
      <c r="L1222" s="49" t="str">
        <f t="shared" si="78"/>
        <v/>
      </c>
    </row>
    <row r="1223" spans="6:12">
      <c r="F1223" s="49" t="str">
        <f t="shared" si="79"/>
        <v/>
      </c>
      <c r="J1223" s="49" t="str">
        <f t="shared" si="76"/>
        <v/>
      </c>
      <c r="K1223" s="49" t="str">
        <f t="shared" si="77"/>
        <v/>
      </c>
      <c r="L1223" s="49" t="str">
        <f t="shared" si="78"/>
        <v/>
      </c>
    </row>
    <row r="1224" spans="6:12">
      <c r="F1224" s="49" t="str">
        <f t="shared" si="79"/>
        <v/>
      </c>
      <c r="J1224" s="49" t="str">
        <f t="shared" si="76"/>
        <v/>
      </c>
      <c r="K1224" s="49" t="str">
        <f t="shared" si="77"/>
        <v/>
      </c>
      <c r="L1224" s="49" t="str">
        <f t="shared" si="78"/>
        <v/>
      </c>
    </row>
    <row r="1225" spans="6:12">
      <c r="F1225" s="49" t="str">
        <f t="shared" si="79"/>
        <v/>
      </c>
      <c r="J1225" s="49" t="str">
        <f t="shared" si="76"/>
        <v/>
      </c>
      <c r="K1225" s="49" t="str">
        <f t="shared" si="77"/>
        <v/>
      </c>
      <c r="L1225" s="49" t="str">
        <f t="shared" si="78"/>
        <v/>
      </c>
    </row>
    <row r="1226" spans="6:12">
      <c r="F1226" s="49" t="str">
        <f t="shared" si="79"/>
        <v/>
      </c>
      <c r="J1226" s="49" t="str">
        <f t="shared" si="76"/>
        <v/>
      </c>
      <c r="K1226" s="49" t="str">
        <f t="shared" si="77"/>
        <v/>
      </c>
      <c r="L1226" s="49" t="str">
        <f t="shared" si="78"/>
        <v/>
      </c>
    </row>
    <row r="1227" spans="6:12">
      <c r="F1227" s="49" t="str">
        <f t="shared" si="79"/>
        <v/>
      </c>
      <c r="J1227" s="49" t="str">
        <f t="shared" si="76"/>
        <v/>
      </c>
      <c r="K1227" s="49" t="str">
        <f t="shared" si="77"/>
        <v/>
      </c>
      <c r="L1227" s="49" t="str">
        <f t="shared" si="78"/>
        <v/>
      </c>
    </row>
    <row r="1228" spans="6:12">
      <c r="F1228" s="49" t="str">
        <f t="shared" si="79"/>
        <v/>
      </c>
      <c r="J1228" s="49" t="str">
        <f t="shared" si="76"/>
        <v/>
      </c>
      <c r="K1228" s="49" t="str">
        <f t="shared" si="77"/>
        <v/>
      </c>
      <c r="L1228" s="49" t="str">
        <f t="shared" si="78"/>
        <v/>
      </c>
    </row>
    <row r="1229" spans="6:12">
      <c r="F1229" s="49" t="str">
        <f t="shared" si="79"/>
        <v/>
      </c>
      <c r="J1229" s="49" t="str">
        <f t="shared" si="76"/>
        <v/>
      </c>
      <c r="K1229" s="49" t="str">
        <f t="shared" si="77"/>
        <v/>
      </c>
      <c r="L1229" s="49" t="str">
        <f t="shared" si="78"/>
        <v/>
      </c>
    </row>
    <row r="1230" spans="6:12">
      <c r="F1230" s="49" t="str">
        <f t="shared" si="79"/>
        <v/>
      </c>
      <c r="J1230" s="49" t="str">
        <f t="shared" si="76"/>
        <v/>
      </c>
      <c r="K1230" s="49" t="str">
        <f t="shared" si="77"/>
        <v/>
      </c>
      <c r="L1230" s="49" t="str">
        <f t="shared" si="78"/>
        <v/>
      </c>
    </row>
    <row r="1231" spans="6:12">
      <c r="F1231" s="49" t="str">
        <f t="shared" si="79"/>
        <v/>
      </c>
      <c r="J1231" s="49" t="str">
        <f t="shared" si="76"/>
        <v/>
      </c>
      <c r="K1231" s="49" t="str">
        <f t="shared" si="77"/>
        <v/>
      </c>
      <c r="L1231" s="49" t="str">
        <f t="shared" si="78"/>
        <v/>
      </c>
    </row>
    <row r="1232" spans="6:12">
      <c r="F1232" s="49" t="str">
        <f t="shared" si="79"/>
        <v/>
      </c>
      <c r="J1232" s="49" t="str">
        <f t="shared" si="76"/>
        <v/>
      </c>
      <c r="K1232" s="49" t="str">
        <f t="shared" si="77"/>
        <v/>
      </c>
      <c r="L1232" s="49" t="str">
        <f t="shared" si="78"/>
        <v/>
      </c>
    </row>
    <row r="1233" spans="6:12">
      <c r="F1233" s="49" t="str">
        <f t="shared" si="79"/>
        <v/>
      </c>
      <c r="J1233" s="49" t="str">
        <f t="shared" si="76"/>
        <v/>
      </c>
      <c r="K1233" s="49" t="str">
        <f t="shared" si="77"/>
        <v/>
      </c>
      <c r="L1233" s="49" t="str">
        <f t="shared" si="78"/>
        <v/>
      </c>
    </row>
    <row r="1234" spans="6:12">
      <c r="F1234" s="49" t="str">
        <f t="shared" si="79"/>
        <v/>
      </c>
      <c r="J1234" s="49" t="str">
        <f t="shared" si="76"/>
        <v/>
      </c>
      <c r="K1234" s="49" t="str">
        <f t="shared" si="77"/>
        <v/>
      </c>
      <c r="L1234" s="49" t="str">
        <f t="shared" si="78"/>
        <v/>
      </c>
    </row>
    <row r="1235" spans="6:12">
      <c r="F1235" s="49" t="str">
        <f t="shared" si="79"/>
        <v/>
      </c>
      <c r="J1235" s="49" t="str">
        <f t="shared" si="76"/>
        <v/>
      </c>
      <c r="K1235" s="49" t="str">
        <f t="shared" si="77"/>
        <v/>
      </c>
      <c r="L1235" s="49" t="str">
        <f t="shared" si="78"/>
        <v/>
      </c>
    </row>
    <row r="1236" spans="6:12">
      <c r="F1236" s="49" t="str">
        <f t="shared" si="79"/>
        <v/>
      </c>
      <c r="J1236" s="49" t="str">
        <f t="shared" si="76"/>
        <v/>
      </c>
      <c r="K1236" s="49" t="str">
        <f t="shared" si="77"/>
        <v/>
      </c>
      <c r="L1236" s="49" t="str">
        <f t="shared" si="78"/>
        <v/>
      </c>
    </row>
    <row r="1237" spans="6:12">
      <c r="F1237" s="49" t="str">
        <f t="shared" si="79"/>
        <v/>
      </c>
      <c r="J1237" s="49" t="str">
        <f t="shared" si="76"/>
        <v/>
      </c>
      <c r="K1237" s="49" t="str">
        <f t="shared" si="77"/>
        <v/>
      </c>
      <c r="L1237" s="49" t="str">
        <f t="shared" si="78"/>
        <v/>
      </c>
    </row>
    <row r="1238" spans="6:12">
      <c r="F1238" s="49" t="str">
        <f t="shared" si="79"/>
        <v/>
      </c>
      <c r="J1238" s="49" t="str">
        <f t="shared" si="76"/>
        <v/>
      </c>
      <c r="K1238" s="49" t="str">
        <f t="shared" si="77"/>
        <v/>
      </c>
      <c r="L1238" s="49" t="str">
        <f t="shared" si="78"/>
        <v/>
      </c>
    </row>
    <row r="1239" spans="6:12">
      <c r="F1239" s="49" t="str">
        <f t="shared" si="79"/>
        <v/>
      </c>
      <c r="J1239" s="49" t="str">
        <f t="shared" si="76"/>
        <v/>
      </c>
      <c r="K1239" s="49" t="str">
        <f t="shared" si="77"/>
        <v/>
      </c>
      <c r="L1239" s="49" t="str">
        <f t="shared" si="78"/>
        <v/>
      </c>
    </row>
    <row r="1240" spans="6:12">
      <c r="F1240" s="49" t="str">
        <f t="shared" si="79"/>
        <v/>
      </c>
      <c r="J1240" s="49" t="str">
        <f t="shared" si="76"/>
        <v/>
      </c>
      <c r="K1240" s="49" t="str">
        <f t="shared" si="77"/>
        <v/>
      </c>
      <c r="L1240" s="49" t="str">
        <f t="shared" si="78"/>
        <v/>
      </c>
    </row>
    <row r="1241" spans="6:12">
      <c r="F1241" s="49" t="str">
        <f t="shared" si="79"/>
        <v/>
      </c>
      <c r="J1241" s="49" t="str">
        <f t="shared" si="76"/>
        <v/>
      </c>
      <c r="K1241" s="49" t="str">
        <f t="shared" si="77"/>
        <v/>
      </c>
      <c r="L1241" s="49" t="str">
        <f t="shared" si="78"/>
        <v/>
      </c>
    </row>
    <row r="1242" spans="6:12">
      <c r="F1242" s="49" t="str">
        <f t="shared" si="79"/>
        <v/>
      </c>
      <c r="J1242" s="49" t="str">
        <f t="shared" si="76"/>
        <v/>
      </c>
      <c r="K1242" s="49" t="str">
        <f t="shared" si="77"/>
        <v/>
      </c>
      <c r="L1242" s="49" t="str">
        <f t="shared" si="78"/>
        <v/>
      </c>
    </row>
    <row r="1243" spans="6:12">
      <c r="F1243" s="49" t="str">
        <f t="shared" si="79"/>
        <v/>
      </c>
      <c r="J1243" s="49" t="str">
        <f t="shared" si="76"/>
        <v/>
      </c>
      <c r="K1243" s="49" t="str">
        <f t="shared" si="77"/>
        <v/>
      </c>
      <c r="L1243" s="49" t="str">
        <f t="shared" si="78"/>
        <v/>
      </c>
    </row>
    <row r="1244" spans="6:12">
      <c r="F1244" s="49" t="str">
        <f t="shared" si="79"/>
        <v/>
      </c>
      <c r="J1244" s="49" t="str">
        <f t="shared" si="76"/>
        <v/>
      </c>
      <c r="K1244" s="49" t="str">
        <f t="shared" si="77"/>
        <v/>
      </c>
      <c r="L1244" s="49" t="str">
        <f t="shared" si="78"/>
        <v/>
      </c>
    </row>
    <row r="1245" spans="6:12">
      <c r="F1245" s="49" t="str">
        <f t="shared" si="79"/>
        <v/>
      </c>
      <c r="J1245" s="49" t="str">
        <f t="shared" si="76"/>
        <v/>
      </c>
      <c r="K1245" s="49" t="str">
        <f t="shared" si="77"/>
        <v/>
      </c>
      <c r="L1245" s="49" t="str">
        <f t="shared" si="78"/>
        <v/>
      </c>
    </row>
    <row r="1246" spans="6:12">
      <c r="F1246" s="49" t="str">
        <f t="shared" si="79"/>
        <v/>
      </c>
      <c r="J1246" s="49" t="str">
        <f t="shared" si="76"/>
        <v/>
      </c>
      <c r="K1246" s="49" t="str">
        <f t="shared" si="77"/>
        <v/>
      </c>
      <c r="L1246" s="49" t="str">
        <f t="shared" si="78"/>
        <v/>
      </c>
    </row>
    <row r="1247" spans="6:12">
      <c r="F1247" s="49" t="str">
        <f t="shared" si="79"/>
        <v/>
      </c>
      <c r="J1247" s="49" t="str">
        <f t="shared" si="76"/>
        <v/>
      </c>
      <c r="K1247" s="49" t="str">
        <f t="shared" si="77"/>
        <v/>
      </c>
      <c r="L1247" s="49" t="str">
        <f t="shared" si="78"/>
        <v/>
      </c>
    </row>
    <row r="1248" spans="6:12">
      <c r="F1248" s="49" t="str">
        <f t="shared" si="79"/>
        <v/>
      </c>
      <c r="J1248" s="49" t="str">
        <f t="shared" si="76"/>
        <v/>
      </c>
      <c r="K1248" s="49" t="str">
        <f t="shared" si="77"/>
        <v/>
      </c>
      <c r="L1248" s="49" t="str">
        <f t="shared" si="78"/>
        <v/>
      </c>
    </row>
    <row r="1249" spans="6:12">
      <c r="F1249" s="49" t="str">
        <f t="shared" si="79"/>
        <v/>
      </c>
      <c r="J1249" s="49" t="str">
        <f t="shared" si="76"/>
        <v/>
      </c>
      <c r="K1249" s="49" t="str">
        <f t="shared" si="77"/>
        <v/>
      </c>
      <c r="L1249" s="49" t="str">
        <f t="shared" si="78"/>
        <v/>
      </c>
    </row>
    <row r="1250" spans="6:12">
      <c r="F1250" s="49" t="str">
        <f t="shared" si="79"/>
        <v/>
      </c>
      <c r="J1250" s="49" t="str">
        <f t="shared" si="76"/>
        <v/>
      </c>
      <c r="K1250" s="49" t="str">
        <f t="shared" si="77"/>
        <v/>
      </c>
      <c r="L1250" s="49" t="str">
        <f t="shared" si="78"/>
        <v/>
      </c>
    </row>
    <row r="1251" spans="6:12">
      <c r="F1251" s="49" t="str">
        <f t="shared" si="79"/>
        <v/>
      </c>
      <c r="J1251" s="49" t="str">
        <f t="shared" si="76"/>
        <v/>
      </c>
      <c r="K1251" s="49" t="str">
        <f t="shared" si="77"/>
        <v/>
      </c>
      <c r="L1251" s="49" t="str">
        <f t="shared" si="78"/>
        <v/>
      </c>
    </row>
    <row r="1252" spans="6:12">
      <c r="F1252" s="49" t="str">
        <f t="shared" si="79"/>
        <v/>
      </c>
      <c r="J1252" s="49" t="str">
        <f t="shared" si="76"/>
        <v/>
      </c>
      <c r="K1252" s="49" t="str">
        <f t="shared" si="77"/>
        <v/>
      </c>
      <c r="L1252" s="49" t="str">
        <f t="shared" si="78"/>
        <v/>
      </c>
    </row>
    <row r="1253" spans="6:12">
      <c r="F1253" s="49" t="str">
        <f t="shared" si="79"/>
        <v/>
      </c>
      <c r="J1253" s="49" t="str">
        <f t="shared" si="76"/>
        <v/>
      </c>
      <c r="K1253" s="49" t="str">
        <f t="shared" si="77"/>
        <v/>
      </c>
      <c r="L1253" s="49" t="str">
        <f t="shared" si="78"/>
        <v/>
      </c>
    </row>
    <row r="1254" spans="6:12">
      <c r="F1254" s="49" t="str">
        <f t="shared" si="79"/>
        <v/>
      </c>
      <c r="J1254" s="49" t="str">
        <f t="shared" si="76"/>
        <v/>
      </c>
      <c r="K1254" s="49" t="str">
        <f t="shared" si="77"/>
        <v/>
      </c>
      <c r="L1254" s="49" t="str">
        <f t="shared" si="78"/>
        <v/>
      </c>
    </row>
    <row r="1255" spans="6:12">
      <c r="F1255" s="49" t="str">
        <f t="shared" si="79"/>
        <v/>
      </c>
      <c r="J1255" s="49" t="str">
        <f t="shared" si="76"/>
        <v/>
      </c>
      <c r="K1255" s="49" t="str">
        <f t="shared" si="77"/>
        <v/>
      </c>
      <c r="L1255" s="49" t="str">
        <f t="shared" si="78"/>
        <v/>
      </c>
    </row>
    <row r="1256" spans="6:12">
      <c r="F1256" s="49" t="str">
        <f t="shared" si="79"/>
        <v/>
      </c>
      <c r="J1256" s="49" t="str">
        <f t="shared" si="76"/>
        <v/>
      </c>
      <c r="K1256" s="49" t="str">
        <f t="shared" si="77"/>
        <v/>
      </c>
      <c r="L1256" s="49" t="str">
        <f t="shared" si="78"/>
        <v/>
      </c>
    </row>
    <row r="1257" spans="6:12">
      <c r="F1257" s="49" t="str">
        <f t="shared" si="79"/>
        <v/>
      </c>
      <c r="J1257" s="49" t="str">
        <f t="shared" si="76"/>
        <v/>
      </c>
      <c r="K1257" s="49" t="str">
        <f t="shared" si="77"/>
        <v/>
      </c>
      <c r="L1257" s="49" t="str">
        <f t="shared" si="78"/>
        <v/>
      </c>
    </row>
    <row r="1258" spans="6:12">
      <c r="F1258" s="49" t="str">
        <f t="shared" si="79"/>
        <v/>
      </c>
      <c r="J1258" s="49" t="str">
        <f t="shared" si="76"/>
        <v/>
      </c>
      <c r="K1258" s="49" t="str">
        <f t="shared" si="77"/>
        <v/>
      </c>
      <c r="L1258" s="49" t="str">
        <f t="shared" si="78"/>
        <v/>
      </c>
    </row>
    <row r="1259" spans="6:12">
      <c r="F1259" s="49" t="str">
        <f t="shared" si="79"/>
        <v/>
      </c>
      <c r="J1259" s="49" t="str">
        <f t="shared" si="76"/>
        <v/>
      </c>
      <c r="K1259" s="49" t="str">
        <f t="shared" si="77"/>
        <v/>
      </c>
      <c r="L1259" s="49" t="str">
        <f t="shared" si="78"/>
        <v/>
      </c>
    </row>
    <row r="1260" spans="6:12">
      <c r="F1260" s="49" t="str">
        <f t="shared" si="79"/>
        <v/>
      </c>
      <c r="J1260" s="49" t="str">
        <f t="shared" si="76"/>
        <v/>
      </c>
      <c r="K1260" s="49" t="str">
        <f t="shared" si="77"/>
        <v/>
      </c>
      <c r="L1260" s="49" t="str">
        <f t="shared" si="78"/>
        <v/>
      </c>
    </row>
    <row r="1261" spans="6:12">
      <c r="F1261" s="49" t="str">
        <f t="shared" si="79"/>
        <v/>
      </c>
      <c r="J1261" s="49" t="str">
        <f t="shared" si="76"/>
        <v/>
      </c>
      <c r="K1261" s="49" t="str">
        <f t="shared" si="77"/>
        <v/>
      </c>
      <c r="L1261" s="49" t="str">
        <f t="shared" si="78"/>
        <v/>
      </c>
    </row>
    <row r="1262" spans="6:12">
      <c r="F1262" s="49" t="str">
        <f t="shared" si="79"/>
        <v/>
      </c>
      <c r="J1262" s="49" t="str">
        <f t="shared" si="76"/>
        <v/>
      </c>
      <c r="K1262" s="49" t="str">
        <f t="shared" si="77"/>
        <v/>
      </c>
      <c r="L1262" s="49" t="str">
        <f t="shared" si="78"/>
        <v/>
      </c>
    </row>
    <row r="1263" spans="6:12">
      <c r="F1263" s="49" t="str">
        <f t="shared" si="79"/>
        <v/>
      </c>
      <c r="J1263" s="49" t="str">
        <f t="shared" si="76"/>
        <v/>
      </c>
      <c r="K1263" s="49" t="str">
        <f t="shared" si="77"/>
        <v/>
      </c>
      <c r="L1263" s="49" t="str">
        <f t="shared" si="78"/>
        <v/>
      </c>
    </row>
    <row r="1264" spans="6:12">
      <c r="F1264" s="49" t="str">
        <f t="shared" si="79"/>
        <v/>
      </c>
      <c r="J1264" s="49" t="str">
        <f t="shared" si="76"/>
        <v/>
      </c>
      <c r="K1264" s="49" t="str">
        <f t="shared" si="77"/>
        <v/>
      </c>
      <c r="L1264" s="49" t="str">
        <f t="shared" si="78"/>
        <v/>
      </c>
    </row>
    <row r="1265" spans="6:12">
      <c r="F1265" s="49" t="str">
        <f t="shared" si="79"/>
        <v/>
      </c>
      <c r="J1265" s="49" t="str">
        <f t="shared" si="76"/>
        <v/>
      </c>
      <c r="K1265" s="49" t="str">
        <f t="shared" si="77"/>
        <v/>
      </c>
      <c r="L1265" s="49" t="str">
        <f t="shared" si="78"/>
        <v/>
      </c>
    </row>
    <row r="1266" spans="6:12">
      <c r="F1266" s="49" t="str">
        <f t="shared" si="79"/>
        <v/>
      </c>
      <c r="J1266" s="49" t="str">
        <f t="shared" si="76"/>
        <v/>
      </c>
      <c r="K1266" s="49" t="str">
        <f t="shared" si="77"/>
        <v/>
      </c>
      <c r="L1266" s="49" t="str">
        <f t="shared" si="78"/>
        <v/>
      </c>
    </row>
    <row r="1267" spans="6:12">
      <c r="F1267" s="49" t="str">
        <f t="shared" si="79"/>
        <v/>
      </c>
      <c r="J1267" s="49" t="str">
        <f t="shared" si="76"/>
        <v/>
      </c>
      <c r="K1267" s="49" t="str">
        <f t="shared" si="77"/>
        <v/>
      </c>
      <c r="L1267" s="49" t="str">
        <f t="shared" si="78"/>
        <v/>
      </c>
    </row>
    <row r="1268" spans="6:12">
      <c r="F1268" s="49" t="str">
        <f t="shared" si="79"/>
        <v/>
      </c>
      <c r="J1268" s="49" t="str">
        <f t="shared" si="76"/>
        <v/>
      </c>
      <c r="K1268" s="49" t="str">
        <f t="shared" si="77"/>
        <v/>
      </c>
      <c r="L1268" s="49" t="str">
        <f t="shared" si="78"/>
        <v/>
      </c>
    </row>
    <row r="1269" spans="6:12">
      <c r="F1269" s="49" t="str">
        <f t="shared" si="79"/>
        <v/>
      </c>
      <c r="J1269" s="49" t="str">
        <f t="shared" si="76"/>
        <v/>
      </c>
      <c r="K1269" s="49" t="str">
        <f t="shared" si="77"/>
        <v/>
      </c>
      <c r="L1269" s="49" t="str">
        <f t="shared" si="78"/>
        <v/>
      </c>
    </row>
    <row r="1270" spans="6:12">
      <c r="F1270" s="49" t="str">
        <f t="shared" si="79"/>
        <v/>
      </c>
      <c r="J1270" s="49" t="str">
        <f t="shared" si="76"/>
        <v/>
      </c>
      <c r="K1270" s="49" t="str">
        <f t="shared" si="77"/>
        <v/>
      </c>
      <c r="L1270" s="49" t="str">
        <f t="shared" si="78"/>
        <v/>
      </c>
    </row>
    <row r="1271" spans="6:12">
      <c r="F1271" s="49" t="str">
        <f t="shared" si="79"/>
        <v/>
      </c>
      <c r="J1271" s="49" t="str">
        <f t="shared" si="76"/>
        <v/>
      </c>
      <c r="K1271" s="49" t="str">
        <f t="shared" si="77"/>
        <v/>
      </c>
      <c r="L1271" s="49" t="str">
        <f t="shared" si="78"/>
        <v/>
      </c>
    </row>
    <row r="1272" spans="6:12">
      <c r="F1272" s="49" t="str">
        <f t="shared" si="79"/>
        <v/>
      </c>
      <c r="J1272" s="49" t="str">
        <f t="shared" si="76"/>
        <v/>
      </c>
      <c r="K1272" s="49" t="str">
        <f t="shared" si="77"/>
        <v/>
      </c>
      <c r="L1272" s="49" t="str">
        <f t="shared" si="78"/>
        <v/>
      </c>
    </row>
    <row r="1273" spans="6:12">
      <c r="F1273" s="49" t="str">
        <f t="shared" si="79"/>
        <v/>
      </c>
      <c r="J1273" s="49" t="str">
        <f t="shared" si="76"/>
        <v/>
      </c>
      <c r="K1273" s="49" t="str">
        <f t="shared" si="77"/>
        <v/>
      </c>
      <c r="L1273" s="49" t="str">
        <f t="shared" si="78"/>
        <v/>
      </c>
    </row>
    <row r="1274" spans="6:12">
      <c r="F1274" s="49" t="str">
        <f t="shared" si="79"/>
        <v/>
      </c>
      <c r="J1274" s="49" t="str">
        <f t="shared" si="76"/>
        <v/>
      </c>
      <c r="K1274" s="49" t="str">
        <f t="shared" si="77"/>
        <v/>
      </c>
      <c r="L1274" s="49" t="str">
        <f t="shared" si="78"/>
        <v/>
      </c>
    </row>
    <row r="1275" spans="6:12">
      <c r="F1275" s="49" t="str">
        <f t="shared" si="79"/>
        <v/>
      </c>
      <c r="J1275" s="49" t="str">
        <f t="shared" si="76"/>
        <v/>
      </c>
      <c r="K1275" s="49" t="str">
        <f t="shared" si="77"/>
        <v/>
      </c>
      <c r="L1275" s="49" t="str">
        <f t="shared" si="78"/>
        <v/>
      </c>
    </row>
    <row r="1276" spans="6:12">
      <c r="F1276" s="49" t="str">
        <f t="shared" si="79"/>
        <v/>
      </c>
      <c r="J1276" s="49" t="str">
        <f t="shared" si="76"/>
        <v/>
      </c>
      <c r="K1276" s="49" t="str">
        <f t="shared" si="77"/>
        <v/>
      </c>
      <c r="L1276" s="49" t="str">
        <f t="shared" si="78"/>
        <v/>
      </c>
    </row>
    <row r="1277" spans="6:12">
      <c r="F1277" s="49" t="str">
        <f t="shared" si="79"/>
        <v/>
      </c>
      <c r="J1277" s="49" t="str">
        <f t="shared" si="76"/>
        <v/>
      </c>
      <c r="K1277" s="49" t="str">
        <f t="shared" si="77"/>
        <v/>
      </c>
      <c r="L1277" s="49" t="str">
        <f t="shared" si="78"/>
        <v/>
      </c>
    </row>
    <row r="1278" spans="6:12">
      <c r="F1278" s="49" t="str">
        <f t="shared" si="79"/>
        <v/>
      </c>
      <c r="J1278" s="49" t="str">
        <f t="shared" si="76"/>
        <v/>
      </c>
      <c r="K1278" s="49" t="str">
        <f t="shared" si="77"/>
        <v/>
      </c>
      <c r="L1278" s="49" t="str">
        <f t="shared" si="78"/>
        <v/>
      </c>
    </row>
    <row r="1279" spans="6:12">
      <c r="F1279" s="49" t="str">
        <f t="shared" si="79"/>
        <v/>
      </c>
      <c r="J1279" s="49" t="str">
        <f t="shared" si="76"/>
        <v/>
      </c>
      <c r="K1279" s="49" t="str">
        <f t="shared" si="77"/>
        <v/>
      </c>
      <c r="L1279" s="49" t="str">
        <f t="shared" si="78"/>
        <v/>
      </c>
    </row>
    <row r="1280" spans="6:12">
      <c r="F1280" s="49" t="str">
        <f t="shared" si="79"/>
        <v/>
      </c>
      <c r="J1280" s="49" t="str">
        <f t="shared" si="76"/>
        <v/>
      </c>
      <c r="K1280" s="49" t="str">
        <f t="shared" si="77"/>
        <v/>
      </c>
      <c r="L1280" s="49" t="str">
        <f t="shared" si="78"/>
        <v/>
      </c>
    </row>
    <row r="1281" spans="6:12">
      <c r="F1281" s="49" t="str">
        <f t="shared" si="79"/>
        <v/>
      </c>
      <c r="J1281" s="49" t="str">
        <f t="shared" si="76"/>
        <v/>
      </c>
      <c r="K1281" s="49" t="str">
        <f t="shared" si="77"/>
        <v/>
      </c>
      <c r="L1281" s="49" t="str">
        <f t="shared" si="78"/>
        <v/>
      </c>
    </row>
    <row r="1282" spans="6:12">
      <c r="F1282" s="49" t="str">
        <f t="shared" si="79"/>
        <v/>
      </c>
      <c r="J1282" s="49" t="str">
        <f t="shared" si="76"/>
        <v/>
      </c>
      <c r="K1282" s="49" t="str">
        <f t="shared" si="77"/>
        <v/>
      </c>
      <c r="L1282" s="49" t="str">
        <f t="shared" si="78"/>
        <v/>
      </c>
    </row>
    <row r="1283" spans="6:12">
      <c r="F1283" s="49" t="str">
        <f t="shared" si="79"/>
        <v/>
      </c>
      <c r="J1283" s="49" t="str">
        <f t="shared" ref="J1283:J1346" si="80">IF(A1283&lt;&gt;"",A1283*10,"")</f>
        <v/>
      </c>
      <c r="K1283" s="49" t="str">
        <f t="shared" ref="K1283:K1346" si="81">IF(B1283&lt;&gt;"",B1283*100,"")</f>
        <v/>
      </c>
      <c r="L1283" s="49" t="str">
        <f t="shared" ref="L1283:L1346" si="82">IF(F1283&lt;&gt;"",IF(K1283&lt;&gt;0,K1283/J1283,0),"")</f>
        <v/>
      </c>
    </row>
    <row r="1284" spans="6:12">
      <c r="F1284" s="49" t="str">
        <f t="shared" ref="F1284:F1347" si="83">IF(A1284&lt;&gt;"",F1283+1,"")</f>
        <v/>
      </c>
      <c r="J1284" s="49" t="str">
        <f t="shared" si="80"/>
        <v/>
      </c>
      <c r="K1284" s="49" t="str">
        <f t="shared" si="81"/>
        <v/>
      </c>
      <c r="L1284" s="49" t="str">
        <f t="shared" si="82"/>
        <v/>
      </c>
    </row>
    <row r="1285" spans="6:12">
      <c r="F1285" s="49" t="str">
        <f t="shared" si="83"/>
        <v/>
      </c>
      <c r="J1285" s="49" t="str">
        <f t="shared" si="80"/>
        <v/>
      </c>
      <c r="K1285" s="49" t="str">
        <f t="shared" si="81"/>
        <v/>
      </c>
      <c r="L1285" s="49" t="str">
        <f t="shared" si="82"/>
        <v/>
      </c>
    </row>
    <row r="1286" spans="6:12">
      <c r="F1286" s="49" t="str">
        <f t="shared" si="83"/>
        <v/>
      </c>
      <c r="J1286" s="49" t="str">
        <f t="shared" si="80"/>
        <v/>
      </c>
      <c r="K1286" s="49" t="str">
        <f t="shared" si="81"/>
        <v/>
      </c>
      <c r="L1286" s="49" t="str">
        <f t="shared" si="82"/>
        <v/>
      </c>
    </row>
    <row r="1287" spans="6:12">
      <c r="F1287" s="49" t="str">
        <f t="shared" si="83"/>
        <v/>
      </c>
      <c r="J1287" s="49" t="str">
        <f t="shared" si="80"/>
        <v/>
      </c>
      <c r="K1287" s="49" t="str">
        <f t="shared" si="81"/>
        <v/>
      </c>
      <c r="L1287" s="49" t="str">
        <f t="shared" si="82"/>
        <v/>
      </c>
    </row>
    <row r="1288" spans="6:12">
      <c r="F1288" s="49" t="str">
        <f t="shared" si="83"/>
        <v/>
      </c>
      <c r="J1288" s="49" t="str">
        <f t="shared" si="80"/>
        <v/>
      </c>
      <c r="K1288" s="49" t="str">
        <f t="shared" si="81"/>
        <v/>
      </c>
      <c r="L1288" s="49" t="str">
        <f t="shared" si="82"/>
        <v/>
      </c>
    </row>
    <row r="1289" spans="6:12">
      <c r="F1289" s="49" t="str">
        <f t="shared" si="83"/>
        <v/>
      </c>
      <c r="J1289" s="49" t="str">
        <f t="shared" si="80"/>
        <v/>
      </c>
      <c r="K1289" s="49" t="str">
        <f t="shared" si="81"/>
        <v/>
      </c>
      <c r="L1289" s="49" t="str">
        <f t="shared" si="82"/>
        <v/>
      </c>
    </row>
    <row r="1290" spans="6:12">
      <c r="F1290" s="49" t="str">
        <f t="shared" si="83"/>
        <v/>
      </c>
      <c r="J1290" s="49" t="str">
        <f t="shared" si="80"/>
        <v/>
      </c>
      <c r="K1290" s="49" t="str">
        <f t="shared" si="81"/>
        <v/>
      </c>
      <c r="L1290" s="49" t="str">
        <f t="shared" si="82"/>
        <v/>
      </c>
    </row>
    <row r="1291" spans="6:12">
      <c r="F1291" s="49" t="str">
        <f t="shared" si="83"/>
        <v/>
      </c>
      <c r="J1291" s="49" t="str">
        <f t="shared" si="80"/>
        <v/>
      </c>
      <c r="K1291" s="49" t="str">
        <f t="shared" si="81"/>
        <v/>
      </c>
      <c r="L1291" s="49" t="str">
        <f t="shared" si="82"/>
        <v/>
      </c>
    </row>
    <row r="1292" spans="6:12">
      <c r="F1292" s="49" t="str">
        <f t="shared" si="83"/>
        <v/>
      </c>
      <c r="J1292" s="49" t="str">
        <f t="shared" si="80"/>
        <v/>
      </c>
      <c r="K1292" s="49" t="str">
        <f t="shared" si="81"/>
        <v/>
      </c>
      <c r="L1292" s="49" t="str">
        <f t="shared" si="82"/>
        <v/>
      </c>
    </row>
    <row r="1293" spans="6:12">
      <c r="F1293" s="49" t="str">
        <f t="shared" si="83"/>
        <v/>
      </c>
      <c r="J1293" s="49" t="str">
        <f t="shared" si="80"/>
        <v/>
      </c>
      <c r="K1293" s="49" t="str">
        <f t="shared" si="81"/>
        <v/>
      </c>
      <c r="L1293" s="49" t="str">
        <f t="shared" si="82"/>
        <v/>
      </c>
    </row>
    <row r="1294" spans="6:12">
      <c r="F1294" s="49" t="str">
        <f t="shared" si="83"/>
        <v/>
      </c>
      <c r="J1294" s="49" t="str">
        <f t="shared" si="80"/>
        <v/>
      </c>
      <c r="K1294" s="49" t="str">
        <f t="shared" si="81"/>
        <v/>
      </c>
      <c r="L1294" s="49" t="str">
        <f t="shared" si="82"/>
        <v/>
      </c>
    </row>
    <row r="1295" spans="6:12">
      <c r="F1295" s="49" t="str">
        <f t="shared" si="83"/>
        <v/>
      </c>
      <c r="J1295" s="49" t="str">
        <f t="shared" si="80"/>
        <v/>
      </c>
      <c r="K1295" s="49" t="str">
        <f t="shared" si="81"/>
        <v/>
      </c>
      <c r="L1295" s="49" t="str">
        <f t="shared" si="82"/>
        <v/>
      </c>
    </row>
    <row r="1296" spans="6:12">
      <c r="F1296" s="49" t="str">
        <f t="shared" si="83"/>
        <v/>
      </c>
      <c r="J1296" s="49" t="str">
        <f t="shared" si="80"/>
        <v/>
      </c>
      <c r="K1296" s="49" t="str">
        <f t="shared" si="81"/>
        <v/>
      </c>
      <c r="L1296" s="49" t="str">
        <f t="shared" si="82"/>
        <v/>
      </c>
    </row>
    <row r="1297" spans="6:12">
      <c r="F1297" s="49" t="str">
        <f t="shared" si="83"/>
        <v/>
      </c>
      <c r="J1297" s="49" t="str">
        <f t="shared" si="80"/>
        <v/>
      </c>
      <c r="K1297" s="49" t="str">
        <f t="shared" si="81"/>
        <v/>
      </c>
      <c r="L1297" s="49" t="str">
        <f t="shared" si="82"/>
        <v/>
      </c>
    </row>
    <row r="1298" spans="6:12">
      <c r="F1298" s="49" t="str">
        <f t="shared" si="83"/>
        <v/>
      </c>
      <c r="J1298" s="49" t="str">
        <f t="shared" si="80"/>
        <v/>
      </c>
      <c r="K1298" s="49" t="str">
        <f t="shared" si="81"/>
        <v/>
      </c>
      <c r="L1298" s="49" t="str">
        <f t="shared" si="82"/>
        <v/>
      </c>
    </row>
    <row r="1299" spans="6:12">
      <c r="F1299" s="49" t="str">
        <f t="shared" si="83"/>
        <v/>
      </c>
      <c r="J1299" s="49" t="str">
        <f t="shared" si="80"/>
        <v/>
      </c>
      <c r="K1299" s="49" t="str">
        <f t="shared" si="81"/>
        <v/>
      </c>
      <c r="L1299" s="49" t="str">
        <f t="shared" si="82"/>
        <v/>
      </c>
    </row>
    <row r="1300" spans="6:12">
      <c r="F1300" s="49" t="str">
        <f t="shared" si="83"/>
        <v/>
      </c>
      <c r="J1300" s="49" t="str">
        <f t="shared" si="80"/>
        <v/>
      </c>
      <c r="K1300" s="49" t="str">
        <f t="shared" si="81"/>
        <v/>
      </c>
      <c r="L1300" s="49" t="str">
        <f t="shared" si="82"/>
        <v/>
      </c>
    </row>
    <row r="1301" spans="6:12">
      <c r="F1301" s="49" t="str">
        <f t="shared" si="83"/>
        <v/>
      </c>
      <c r="J1301" s="49" t="str">
        <f t="shared" si="80"/>
        <v/>
      </c>
      <c r="K1301" s="49" t="str">
        <f t="shared" si="81"/>
        <v/>
      </c>
      <c r="L1301" s="49" t="str">
        <f t="shared" si="82"/>
        <v/>
      </c>
    </row>
    <row r="1302" spans="6:12">
      <c r="F1302" s="49" t="str">
        <f t="shared" si="83"/>
        <v/>
      </c>
      <c r="J1302" s="49" t="str">
        <f t="shared" si="80"/>
        <v/>
      </c>
      <c r="K1302" s="49" t="str">
        <f t="shared" si="81"/>
        <v/>
      </c>
      <c r="L1302" s="49" t="str">
        <f t="shared" si="82"/>
        <v/>
      </c>
    </row>
    <row r="1303" spans="6:12">
      <c r="F1303" s="49" t="str">
        <f t="shared" si="83"/>
        <v/>
      </c>
      <c r="J1303" s="49" t="str">
        <f t="shared" si="80"/>
        <v/>
      </c>
      <c r="K1303" s="49" t="str">
        <f t="shared" si="81"/>
        <v/>
      </c>
      <c r="L1303" s="49" t="str">
        <f t="shared" si="82"/>
        <v/>
      </c>
    </row>
    <row r="1304" spans="6:12">
      <c r="F1304" s="49" t="str">
        <f t="shared" si="83"/>
        <v/>
      </c>
      <c r="J1304" s="49" t="str">
        <f t="shared" si="80"/>
        <v/>
      </c>
      <c r="K1304" s="49" t="str">
        <f t="shared" si="81"/>
        <v/>
      </c>
      <c r="L1304" s="49" t="str">
        <f t="shared" si="82"/>
        <v/>
      </c>
    </row>
    <row r="1305" spans="6:12">
      <c r="F1305" s="49" t="str">
        <f t="shared" si="83"/>
        <v/>
      </c>
      <c r="J1305" s="49" t="str">
        <f t="shared" si="80"/>
        <v/>
      </c>
      <c r="K1305" s="49" t="str">
        <f t="shared" si="81"/>
        <v/>
      </c>
      <c r="L1305" s="49" t="str">
        <f t="shared" si="82"/>
        <v/>
      </c>
    </row>
    <row r="1306" spans="6:12">
      <c r="F1306" s="49" t="str">
        <f t="shared" si="83"/>
        <v/>
      </c>
      <c r="J1306" s="49" t="str">
        <f t="shared" si="80"/>
        <v/>
      </c>
      <c r="K1306" s="49" t="str">
        <f t="shared" si="81"/>
        <v/>
      </c>
      <c r="L1306" s="49" t="str">
        <f t="shared" si="82"/>
        <v/>
      </c>
    </row>
    <row r="1307" spans="6:12">
      <c r="F1307" s="49" t="str">
        <f t="shared" si="83"/>
        <v/>
      </c>
      <c r="J1307" s="49" t="str">
        <f t="shared" si="80"/>
        <v/>
      </c>
      <c r="K1307" s="49" t="str">
        <f t="shared" si="81"/>
        <v/>
      </c>
      <c r="L1307" s="49" t="str">
        <f t="shared" si="82"/>
        <v/>
      </c>
    </row>
    <row r="1308" spans="6:12">
      <c r="F1308" s="49" t="str">
        <f t="shared" si="83"/>
        <v/>
      </c>
      <c r="J1308" s="49" t="str">
        <f t="shared" si="80"/>
        <v/>
      </c>
      <c r="K1308" s="49" t="str">
        <f t="shared" si="81"/>
        <v/>
      </c>
      <c r="L1308" s="49" t="str">
        <f t="shared" si="82"/>
        <v/>
      </c>
    </row>
    <row r="1309" spans="6:12">
      <c r="F1309" s="49" t="str">
        <f t="shared" si="83"/>
        <v/>
      </c>
      <c r="J1309" s="49" t="str">
        <f t="shared" si="80"/>
        <v/>
      </c>
      <c r="K1309" s="49" t="str">
        <f t="shared" si="81"/>
        <v/>
      </c>
      <c r="L1309" s="49" t="str">
        <f t="shared" si="82"/>
        <v/>
      </c>
    </row>
    <row r="1310" spans="6:12">
      <c r="F1310" s="49" t="str">
        <f t="shared" si="83"/>
        <v/>
      </c>
      <c r="J1310" s="49" t="str">
        <f t="shared" si="80"/>
        <v/>
      </c>
      <c r="K1310" s="49" t="str">
        <f t="shared" si="81"/>
        <v/>
      </c>
      <c r="L1310" s="49" t="str">
        <f t="shared" si="82"/>
        <v/>
      </c>
    </row>
    <row r="1311" spans="6:12">
      <c r="F1311" s="49" t="str">
        <f t="shared" si="83"/>
        <v/>
      </c>
      <c r="J1311" s="49" t="str">
        <f t="shared" si="80"/>
        <v/>
      </c>
      <c r="K1311" s="49" t="str">
        <f t="shared" si="81"/>
        <v/>
      </c>
      <c r="L1311" s="49" t="str">
        <f t="shared" si="82"/>
        <v/>
      </c>
    </row>
    <row r="1312" spans="6:12">
      <c r="F1312" s="49" t="str">
        <f t="shared" si="83"/>
        <v/>
      </c>
      <c r="J1312" s="49" t="str">
        <f t="shared" si="80"/>
        <v/>
      </c>
      <c r="K1312" s="49" t="str">
        <f t="shared" si="81"/>
        <v/>
      </c>
      <c r="L1312" s="49" t="str">
        <f t="shared" si="82"/>
        <v/>
      </c>
    </row>
    <row r="1313" spans="6:12">
      <c r="F1313" s="49" t="str">
        <f t="shared" si="83"/>
        <v/>
      </c>
      <c r="J1313" s="49" t="str">
        <f t="shared" si="80"/>
        <v/>
      </c>
      <c r="K1313" s="49" t="str">
        <f t="shared" si="81"/>
        <v/>
      </c>
      <c r="L1313" s="49" t="str">
        <f t="shared" si="82"/>
        <v/>
      </c>
    </row>
    <row r="1314" spans="6:12">
      <c r="F1314" s="49" t="str">
        <f t="shared" si="83"/>
        <v/>
      </c>
      <c r="J1314" s="49" t="str">
        <f t="shared" si="80"/>
        <v/>
      </c>
      <c r="K1314" s="49" t="str">
        <f t="shared" si="81"/>
        <v/>
      </c>
      <c r="L1314" s="49" t="str">
        <f t="shared" si="82"/>
        <v/>
      </c>
    </row>
    <row r="1315" spans="6:12">
      <c r="F1315" s="49" t="str">
        <f t="shared" si="83"/>
        <v/>
      </c>
      <c r="J1315" s="49" t="str">
        <f t="shared" si="80"/>
        <v/>
      </c>
      <c r="K1315" s="49" t="str">
        <f t="shared" si="81"/>
        <v/>
      </c>
      <c r="L1315" s="49" t="str">
        <f t="shared" si="82"/>
        <v/>
      </c>
    </row>
    <row r="1316" spans="6:12">
      <c r="F1316" s="49" t="str">
        <f t="shared" si="83"/>
        <v/>
      </c>
      <c r="J1316" s="49" t="str">
        <f t="shared" si="80"/>
        <v/>
      </c>
      <c r="K1316" s="49" t="str">
        <f t="shared" si="81"/>
        <v/>
      </c>
      <c r="L1316" s="49" t="str">
        <f t="shared" si="82"/>
        <v/>
      </c>
    </row>
    <row r="1317" spans="6:12">
      <c r="F1317" s="49" t="str">
        <f t="shared" si="83"/>
        <v/>
      </c>
      <c r="J1317" s="49" t="str">
        <f t="shared" si="80"/>
        <v/>
      </c>
      <c r="K1317" s="49" t="str">
        <f t="shared" si="81"/>
        <v/>
      </c>
      <c r="L1317" s="49" t="str">
        <f t="shared" si="82"/>
        <v/>
      </c>
    </row>
    <row r="1318" spans="6:12">
      <c r="F1318" s="49" t="str">
        <f t="shared" si="83"/>
        <v/>
      </c>
      <c r="J1318" s="49" t="str">
        <f t="shared" si="80"/>
        <v/>
      </c>
      <c r="K1318" s="49" t="str">
        <f t="shared" si="81"/>
        <v/>
      </c>
      <c r="L1318" s="49" t="str">
        <f t="shared" si="82"/>
        <v/>
      </c>
    </row>
    <row r="1319" spans="6:12">
      <c r="F1319" s="49" t="str">
        <f t="shared" si="83"/>
        <v/>
      </c>
      <c r="J1319" s="49" t="str">
        <f t="shared" si="80"/>
        <v/>
      </c>
      <c r="K1319" s="49" t="str">
        <f t="shared" si="81"/>
        <v/>
      </c>
      <c r="L1319" s="49" t="str">
        <f t="shared" si="82"/>
        <v/>
      </c>
    </row>
    <row r="1320" spans="6:12">
      <c r="F1320" s="49" t="str">
        <f t="shared" si="83"/>
        <v/>
      </c>
      <c r="J1320" s="49" t="str">
        <f t="shared" si="80"/>
        <v/>
      </c>
      <c r="K1320" s="49" t="str">
        <f t="shared" si="81"/>
        <v/>
      </c>
      <c r="L1320" s="49" t="str">
        <f t="shared" si="82"/>
        <v/>
      </c>
    </row>
    <row r="1321" spans="6:12">
      <c r="F1321" s="49" t="str">
        <f t="shared" si="83"/>
        <v/>
      </c>
      <c r="J1321" s="49" t="str">
        <f t="shared" si="80"/>
        <v/>
      </c>
      <c r="K1321" s="49" t="str">
        <f t="shared" si="81"/>
        <v/>
      </c>
      <c r="L1321" s="49" t="str">
        <f t="shared" si="82"/>
        <v/>
      </c>
    </row>
    <row r="1322" spans="6:12">
      <c r="F1322" s="49" t="str">
        <f t="shared" si="83"/>
        <v/>
      </c>
      <c r="J1322" s="49" t="str">
        <f t="shared" si="80"/>
        <v/>
      </c>
      <c r="K1322" s="49" t="str">
        <f t="shared" si="81"/>
        <v/>
      </c>
      <c r="L1322" s="49" t="str">
        <f t="shared" si="82"/>
        <v/>
      </c>
    </row>
    <row r="1323" spans="6:12">
      <c r="F1323" s="49" t="str">
        <f t="shared" si="83"/>
        <v/>
      </c>
      <c r="J1323" s="49" t="str">
        <f t="shared" si="80"/>
        <v/>
      </c>
      <c r="K1323" s="49" t="str">
        <f t="shared" si="81"/>
        <v/>
      </c>
      <c r="L1323" s="49" t="str">
        <f t="shared" si="82"/>
        <v/>
      </c>
    </row>
    <row r="1324" spans="6:12">
      <c r="F1324" s="49" t="str">
        <f t="shared" si="83"/>
        <v/>
      </c>
      <c r="J1324" s="49" t="str">
        <f t="shared" si="80"/>
        <v/>
      </c>
      <c r="K1324" s="49" t="str">
        <f t="shared" si="81"/>
        <v/>
      </c>
      <c r="L1324" s="49" t="str">
        <f t="shared" si="82"/>
        <v/>
      </c>
    </row>
    <row r="1325" spans="6:12">
      <c r="F1325" s="49" t="str">
        <f t="shared" si="83"/>
        <v/>
      </c>
      <c r="J1325" s="49" t="str">
        <f t="shared" si="80"/>
        <v/>
      </c>
      <c r="K1325" s="49" t="str">
        <f t="shared" si="81"/>
        <v/>
      </c>
      <c r="L1325" s="49" t="str">
        <f t="shared" si="82"/>
        <v/>
      </c>
    </row>
    <row r="1326" spans="6:12">
      <c r="F1326" s="49" t="str">
        <f t="shared" si="83"/>
        <v/>
      </c>
      <c r="J1326" s="49" t="str">
        <f t="shared" si="80"/>
        <v/>
      </c>
      <c r="K1326" s="49" t="str">
        <f t="shared" si="81"/>
        <v/>
      </c>
      <c r="L1326" s="49" t="str">
        <f t="shared" si="82"/>
        <v/>
      </c>
    </row>
    <row r="1327" spans="6:12">
      <c r="F1327" s="49" t="str">
        <f t="shared" si="83"/>
        <v/>
      </c>
      <c r="J1327" s="49" t="str">
        <f t="shared" si="80"/>
        <v/>
      </c>
      <c r="K1327" s="49" t="str">
        <f t="shared" si="81"/>
        <v/>
      </c>
      <c r="L1327" s="49" t="str">
        <f t="shared" si="82"/>
        <v/>
      </c>
    </row>
    <row r="1328" spans="6:12">
      <c r="F1328" s="49" t="str">
        <f t="shared" si="83"/>
        <v/>
      </c>
      <c r="J1328" s="49" t="str">
        <f t="shared" si="80"/>
        <v/>
      </c>
      <c r="K1328" s="49" t="str">
        <f t="shared" si="81"/>
        <v/>
      </c>
      <c r="L1328" s="49" t="str">
        <f t="shared" si="82"/>
        <v/>
      </c>
    </row>
    <row r="1329" spans="6:12">
      <c r="F1329" s="49" t="str">
        <f t="shared" si="83"/>
        <v/>
      </c>
      <c r="J1329" s="49" t="str">
        <f t="shared" si="80"/>
        <v/>
      </c>
      <c r="K1329" s="49" t="str">
        <f t="shared" si="81"/>
        <v/>
      </c>
      <c r="L1329" s="49" t="str">
        <f t="shared" si="82"/>
        <v/>
      </c>
    </row>
    <row r="1330" spans="6:12">
      <c r="F1330" s="49" t="str">
        <f t="shared" si="83"/>
        <v/>
      </c>
      <c r="J1330" s="49" t="str">
        <f t="shared" si="80"/>
        <v/>
      </c>
      <c r="K1330" s="49" t="str">
        <f t="shared" si="81"/>
        <v/>
      </c>
      <c r="L1330" s="49" t="str">
        <f t="shared" si="82"/>
        <v/>
      </c>
    </row>
    <row r="1331" spans="6:12">
      <c r="F1331" s="49" t="str">
        <f t="shared" si="83"/>
        <v/>
      </c>
      <c r="J1331" s="49" t="str">
        <f t="shared" si="80"/>
        <v/>
      </c>
      <c r="K1331" s="49" t="str">
        <f t="shared" si="81"/>
        <v/>
      </c>
      <c r="L1331" s="49" t="str">
        <f t="shared" si="82"/>
        <v/>
      </c>
    </row>
    <row r="1332" spans="6:12">
      <c r="F1332" s="49" t="str">
        <f t="shared" si="83"/>
        <v/>
      </c>
      <c r="J1332" s="49" t="str">
        <f t="shared" si="80"/>
        <v/>
      </c>
      <c r="K1332" s="49" t="str">
        <f t="shared" si="81"/>
        <v/>
      </c>
      <c r="L1332" s="49" t="str">
        <f t="shared" si="82"/>
        <v/>
      </c>
    </row>
    <row r="1333" spans="6:12">
      <c r="F1333" s="49" t="str">
        <f t="shared" si="83"/>
        <v/>
      </c>
      <c r="J1333" s="49" t="str">
        <f t="shared" si="80"/>
        <v/>
      </c>
      <c r="K1333" s="49" t="str">
        <f t="shared" si="81"/>
        <v/>
      </c>
      <c r="L1333" s="49" t="str">
        <f t="shared" si="82"/>
        <v/>
      </c>
    </row>
    <row r="1334" spans="6:12">
      <c r="F1334" s="49" t="str">
        <f t="shared" si="83"/>
        <v/>
      </c>
      <c r="J1334" s="49" t="str">
        <f t="shared" si="80"/>
        <v/>
      </c>
      <c r="K1334" s="49" t="str">
        <f t="shared" si="81"/>
        <v/>
      </c>
      <c r="L1334" s="49" t="str">
        <f t="shared" si="82"/>
        <v/>
      </c>
    </row>
    <row r="1335" spans="6:12">
      <c r="F1335" s="49" t="str">
        <f t="shared" si="83"/>
        <v/>
      </c>
      <c r="J1335" s="49" t="str">
        <f t="shared" si="80"/>
        <v/>
      </c>
      <c r="K1335" s="49" t="str">
        <f t="shared" si="81"/>
        <v/>
      </c>
      <c r="L1335" s="49" t="str">
        <f t="shared" si="82"/>
        <v/>
      </c>
    </row>
    <row r="1336" spans="6:12">
      <c r="F1336" s="49" t="str">
        <f t="shared" si="83"/>
        <v/>
      </c>
      <c r="J1336" s="49" t="str">
        <f t="shared" si="80"/>
        <v/>
      </c>
      <c r="K1336" s="49" t="str">
        <f t="shared" si="81"/>
        <v/>
      </c>
      <c r="L1336" s="49" t="str">
        <f t="shared" si="82"/>
        <v/>
      </c>
    </row>
    <row r="1337" spans="6:12">
      <c r="F1337" s="49" t="str">
        <f t="shared" si="83"/>
        <v/>
      </c>
      <c r="J1337" s="49" t="str">
        <f t="shared" si="80"/>
        <v/>
      </c>
      <c r="K1337" s="49" t="str">
        <f t="shared" si="81"/>
        <v/>
      </c>
      <c r="L1337" s="49" t="str">
        <f t="shared" si="82"/>
        <v/>
      </c>
    </row>
    <row r="1338" spans="6:12">
      <c r="F1338" s="49" t="str">
        <f t="shared" si="83"/>
        <v/>
      </c>
      <c r="J1338" s="49" t="str">
        <f t="shared" si="80"/>
        <v/>
      </c>
      <c r="K1338" s="49" t="str">
        <f t="shared" si="81"/>
        <v/>
      </c>
      <c r="L1338" s="49" t="str">
        <f t="shared" si="82"/>
        <v/>
      </c>
    </row>
    <row r="1339" spans="6:12">
      <c r="F1339" s="49" t="str">
        <f t="shared" si="83"/>
        <v/>
      </c>
      <c r="J1339" s="49" t="str">
        <f t="shared" si="80"/>
        <v/>
      </c>
      <c r="K1339" s="49" t="str">
        <f t="shared" si="81"/>
        <v/>
      </c>
      <c r="L1339" s="49" t="str">
        <f t="shared" si="82"/>
        <v/>
      </c>
    </row>
    <row r="1340" spans="6:12">
      <c r="F1340" s="49" t="str">
        <f t="shared" si="83"/>
        <v/>
      </c>
      <c r="J1340" s="49" t="str">
        <f t="shared" si="80"/>
        <v/>
      </c>
      <c r="K1340" s="49" t="str">
        <f t="shared" si="81"/>
        <v/>
      </c>
      <c r="L1340" s="49" t="str">
        <f t="shared" si="82"/>
        <v/>
      </c>
    </row>
    <row r="1341" spans="6:12">
      <c r="F1341" s="49" t="str">
        <f t="shared" si="83"/>
        <v/>
      </c>
      <c r="J1341" s="49" t="str">
        <f t="shared" si="80"/>
        <v/>
      </c>
      <c r="K1341" s="49" t="str">
        <f t="shared" si="81"/>
        <v/>
      </c>
      <c r="L1341" s="49" t="str">
        <f t="shared" si="82"/>
        <v/>
      </c>
    </row>
    <row r="1342" spans="6:12">
      <c r="F1342" s="49" t="str">
        <f t="shared" si="83"/>
        <v/>
      </c>
      <c r="J1342" s="49" t="str">
        <f t="shared" si="80"/>
        <v/>
      </c>
      <c r="K1342" s="49" t="str">
        <f t="shared" si="81"/>
        <v/>
      </c>
      <c r="L1342" s="49" t="str">
        <f t="shared" si="82"/>
        <v/>
      </c>
    </row>
    <row r="1343" spans="6:12">
      <c r="F1343" s="49" t="str">
        <f t="shared" si="83"/>
        <v/>
      </c>
      <c r="J1343" s="49" t="str">
        <f t="shared" si="80"/>
        <v/>
      </c>
      <c r="K1343" s="49" t="str">
        <f t="shared" si="81"/>
        <v/>
      </c>
      <c r="L1343" s="49" t="str">
        <f t="shared" si="82"/>
        <v/>
      </c>
    </row>
    <row r="1344" spans="6:12">
      <c r="F1344" s="49" t="str">
        <f t="shared" si="83"/>
        <v/>
      </c>
      <c r="J1344" s="49" t="str">
        <f t="shared" si="80"/>
        <v/>
      </c>
      <c r="K1344" s="49" t="str">
        <f t="shared" si="81"/>
        <v/>
      </c>
      <c r="L1344" s="49" t="str">
        <f t="shared" si="82"/>
        <v/>
      </c>
    </row>
    <row r="1345" spans="6:12">
      <c r="F1345" s="49" t="str">
        <f t="shared" si="83"/>
        <v/>
      </c>
      <c r="J1345" s="49" t="str">
        <f t="shared" si="80"/>
        <v/>
      </c>
      <c r="K1345" s="49" t="str">
        <f t="shared" si="81"/>
        <v/>
      </c>
      <c r="L1345" s="49" t="str">
        <f t="shared" si="82"/>
        <v/>
      </c>
    </row>
    <row r="1346" spans="6:12">
      <c r="F1346" s="49" t="str">
        <f t="shared" si="83"/>
        <v/>
      </c>
      <c r="J1346" s="49" t="str">
        <f t="shared" si="80"/>
        <v/>
      </c>
      <c r="K1346" s="49" t="str">
        <f t="shared" si="81"/>
        <v/>
      </c>
      <c r="L1346" s="49" t="str">
        <f t="shared" si="82"/>
        <v/>
      </c>
    </row>
    <row r="1347" spans="6:12">
      <c r="F1347" s="49" t="str">
        <f t="shared" si="83"/>
        <v/>
      </c>
      <c r="J1347" s="49" t="str">
        <f t="shared" ref="J1347:J1410" si="84">IF(A1347&lt;&gt;"",A1347*10,"")</f>
        <v/>
      </c>
      <c r="K1347" s="49" t="str">
        <f t="shared" ref="K1347:K1410" si="85">IF(B1347&lt;&gt;"",B1347*100,"")</f>
        <v/>
      </c>
      <c r="L1347" s="49" t="str">
        <f t="shared" ref="L1347:L1410" si="86">IF(F1347&lt;&gt;"",IF(K1347&lt;&gt;0,K1347/J1347,0),"")</f>
        <v/>
      </c>
    </row>
    <row r="1348" spans="6:12">
      <c r="F1348" s="49" t="str">
        <f t="shared" ref="F1348:F1411" si="87">IF(A1348&lt;&gt;"",F1347+1,"")</f>
        <v/>
      </c>
      <c r="J1348" s="49" t="str">
        <f t="shared" si="84"/>
        <v/>
      </c>
      <c r="K1348" s="49" t="str">
        <f t="shared" si="85"/>
        <v/>
      </c>
      <c r="L1348" s="49" t="str">
        <f t="shared" si="86"/>
        <v/>
      </c>
    </row>
    <row r="1349" spans="6:12">
      <c r="F1349" s="49" t="str">
        <f t="shared" si="87"/>
        <v/>
      </c>
      <c r="J1349" s="49" t="str">
        <f t="shared" si="84"/>
        <v/>
      </c>
      <c r="K1349" s="49" t="str">
        <f t="shared" si="85"/>
        <v/>
      </c>
      <c r="L1349" s="49" t="str">
        <f t="shared" si="86"/>
        <v/>
      </c>
    </row>
    <row r="1350" spans="6:12">
      <c r="F1350" s="49" t="str">
        <f t="shared" si="87"/>
        <v/>
      </c>
      <c r="J1350" s="49" t="str">
        <f t="shared" si="84"/>
        <v/>
      </c>
      <c r="K1350" s="49" t="str">
        <f t="shared" si="85"/>
        <v/>
      </c>
      <c r="L1350" s="49" t="str">
        <f t="shared" si="86"/>
        <v/>
      </c>
    </row>
    <row r="1351" spans="6:12">
      <c r="F1351" s="49" t="str">
        <f t="shared" si="87"/>
        <v/>
      </c>
      <c r="J1351" s="49" t="str">
        <f t="shared" si="84"/>
        <v/>
      </c>
      <c r="K1351" s="49" t="str">
        <f t="shared" si="85"/>
        <v/>
      </c>
      <c r="L1351" s="49" t="str">
        <f t="shared" si="86"/>
        <v/>
      </c>
    </row>
    <row r="1352" spans="6:12">
      <c r="F1352" s="49" t="str">
        <f t="shared" si="87"/>
        <v/>
      </c>
      <c r="J1352" s="49" t="str">
        <f t="shared" si="84"/>
        <v/>
      </c>
      <c r="K1352" s="49" t="str">
        <f t="shared" si="85"/>
        <v/>
      </c>
      <c r="L1352" s="49" t="str">
        <f t="shared" si="86"/>
        <v/>
      </c>
    </row>
    <row r="1353" spans="6:12">
      <c r="F1353" s="49" t="str">
        <f t="shared" si="87"/>
        <v/>
      </c>
      <c r="J1353" s="49" t="str">
        <f t="shared" si="84"/>
        <v/>
      </c>
      <c r="K1353" s="49" t="str">
        <f t="shared" si="85"/>
        <v/>
      </c>
      <c r="L1353" s="49" t="str">
        <f t="shared" si="86"/>
        <v/>
      </c>
    </row>
    <row r="1354" spans="6:12">
      <c r="F1354" s="49" t="str">
        <f t="shared" si="87"/>
        <v/>
      </c>
      <c r="J1354" s="49" t="str">
        <f t="shared" si="84"/>
        <v/>
      </c>
      <c r="K1354" s="49" t="str">
        <f t="shared" si="85"/>
        <v/>
      </c>
      <c r="L1354" s="49" t="str">
        <f t="shared" si="86"/>
        <v/>
      </c>
    </row>
    <row r="1355" spans="6:12">
      <c r="F1355" s="49" t="str">
        <f t="shared" si="87"/>
        <v/>
      </c>
      <c r="J1355" s="49" t="str">
        <f t="shared" si="84"/>
        <v/>
      </c>
      <c r="K1355" s="49" t="str">
        <f t="shared" si="85"/>
        <v/>
      </c>
      <c r="L1355" s="49" t="str">
        <f t="shared" si="86"/>
        <v/>
      </c>
    </row>
    <row r="1356" spans="6:12">
      <c r="F1356" s="49" t="str">
        <f t="shared" si="87"/>
        <v/>
      </c>
      <c r="J1356" s="49" t="str">
        <f t="shared" si="84"/>
        <v/>
      </c>
      <c r="K1356" s="49" t="str">
        <f t="shared" si="85"/>
        <v/>
      </c>
      <c r="L1356" s="49" t="str">
        <f t="shared" si="86"/>
        <v/>
      </c>
    </row>
    <row r="1357" spans="6:12">
      <c r="F1357" s="49" t="str">
        <f t="shared" si="87"/>
        <v/>
      </c>
      <c r="J1357" s="49" t="str">
        <f t="shared" si="84"/>
        <v/>
      </c>
      <c r="K1357" s="49" t="str">
        <f t="shared" si="85"/>
        <v/>
      </c>
      <c r="L1357" s="49" t="str">
        <f t="shared" si="86"/>
        <v/>
      </c>
    </row>
    <row r="1358" spans="6:12">
      <c r="F1358" s="49" t="str">
        <f t="shared" si="87"/>
        <v/>
      </c>
      <c r="J1358" s="49" t="str">
        <f t="shared" si="84"/>
        <v/>
      </c>
      <c r="K1358" s="49" t="str">
        <f t="shared" si="85"/>
        <v/>
      </c>
      <c r="L1358" s="49" t="str">
        <f t="shared" si="86"/>
        <v/>
      </c>
    </row>
    <row r="1359" spans="6:12">
      <c r="F1359" s="49" t="str">
        <f t="shared" si="87"/>
        <v/>
      </c>
      <c r="J1359" s="49" t="str">
        <f t="shared" si="84"/>
        <v/>
      </c>
      <c r="K1359" s="49" t="str">
        <f t="shared" si="85"/>
        <v/>
      </c>
      <c r="L1359" s="49" t="str">
        <f t="shared" si="86"/>
        <v/>
      </c>
    </row>
    <row r="1360" spans="6:12">
      <c r="F1360" s="49" t="str">
        <f t="shared" si="87"/>
        <v/>
      </c>
      <c r="J1360" s="49" t="str">
        <f t="shared" si="84"/>
        <v/>
      </c>
      <c r="K1360" s="49" t="str">
        <f t="shared" si="85"/>
        <v/>
      </c>
      <c r="L1360" s="49" t="str">
        <f t="shared" si="86"/>
        <v/>
      </c>
    </row>
    <row r="1361" spans="6:12">
      <c r="F1361" s="49" t="str">
        <f t="shared" si="87"/>
        <v/>
      </c>
      <c r="J1361" s="49" t="str">
        <f t="shared" si="84"/>
        <v/>
      </c>
      <c r="K1361" s="49" t="str">
        <f t="shared" si="85"/>
        <v/>
      </c>
      <c r="L1361" s="49" t="str">
        <f t="shared" si="86"/>
        <v/>
      </c>
    </row>
    <row r="1362" spans="6:12">
      <c r="F1362" s="49" t="str">
        <f t="shared" si="87"/>
        <v/>
      </c>
      <c r="J1362" s="49" t="str">
        <f t="shared" si="84"/>
        <v/>
      </c>
      <c r="K1362" s="49" t="str">
        <f t="shared" si="85"/>
        <v/>
      </c>
      <c r="L1362" s="49" t="str">
        <f t="shared" si="86"/>
        <v/>
      </c>
    </row>
    <row r="1363" spans="6:12">
      <c r="F1363" s="49" t="str">
        <f t="shared" si="87"/>
        <v/>
      </c>
      <c r="J1363" s="49" t="str">
        <f t="shared" si="84"/>
        <v/>
      </c>
      <c r="K1363" s="49" t="str">
        <f t="shared" si="85"/>
        <v/>
      </c>
      <c r="L1363" s="49" t="str">
        <f t="shared" si="86"/>
        <v/>
      </c>
    </row>
    <row r="1364" spans="6:12">
      <c r="F1364" s="49" t="str">
        <f t="shared" si="87"/>
        <v/>
      </c>
      <c r="J1364" s="49" t="str">
        <f t="shared" si="84"/>
        <v/>
      </c>
      <c r="K1364" s="49" t="str">
        <f t="shared" si="85"/>
        <v/>
      </c>
      <c r="L1364" s="49" t="str">
        <f t="shared" si="86"/>
        <v/>
      </c>
    </row>
    <row r="1365" spans="6:12">
      <c r="F1365" s="49" t="str">
        <f t="shared" si="87"/>
        <v/>
      </c>
      <c r="J1365" s="49" t="str">
        <f t="shared" si="84"/>
        <v/>
      </c>
      <c r="K1365" s="49" t="str">
        <f t="shared" si="85"/>
        <v/>
      </c>
      <c r="L1365" s="49" t="str">
        <f t="shared" si="86"/>
        <v/>
      </c>
    </row>
    <row r="1366" spans="6:12">
      <c r="F1366" s="49" t="str">
        <f t="shared" si="87"/>
        <v/>
      </c>
      <c r="J1366" s="49" t="str">
        <f t="shared" si="84"/>
        <v/>
      </c>
      <c r="K1366" s="49" t="str">
        <f t="shared" si="85"/>
        <v/>
      </c>
      <c r="L1366" s="49" t="str">
        <f t="shared" si="86"/>
        <v/>
      </c>
    </row>
    <row r="1367" spans="6:12">
      <c r="F1367" s="49" t="str">
        <f t="shared" si="87"/>
        <v/>
      </c>
      <c r="J1367" s="49" t="str">
        <f t="shared" si="84"/>
        <v/>
      </c>
      <c r="K1367" s="49" t="str">
        <f t="shared" si="85"/>
        <v/>
      </c>
      <c r="L1367" s="49" t="str">
        <f t="shared" si="86"/>
        <v/>
      </c>
    </row>
    <row r="1368" spans="6:12">
      <c r="F1368" s="49" t="str">
        <f t="shared" si="87"/>
        <v/>
      </c>
      <c r="J1368" s="49" t="str">
        <f t="shared" si="84"/>
        <v/>
      </c>
      <c r="K1368" s="49" t="str">
        <f t="shared" si="85"/>
        <v/>
      </c>
      <c r="L1368" s="49" t="str">
        <f t="shared" si="86"/>
        <v/>
      </c>
    </row>
    <row r="1369" spans="6:12">
      <c r="F1369" s="49" t="str">
        <f t="shared" si="87"/>
        <v/>
      </c>
      <c r="J1369" s="49" t="str">
        <f t="shared" si="84"/>
        <v/>
      </c>
      <c r="K1369" s="49" t="str">
        <f t="shared" si="85"/>
        <v/>
      </c>
      <c r="L1369" s="49" t="str">
        <f t="shared" si="86"/>
        <v/>
      </c>
    </row>
    <row r="1370" spans="6:12">
      <c r="F1370" s="49" t="str">
        <f t="shared" si="87"/>
        <v/>
      </c>
      <c r="J1370" s="49" t="str">
        <f t="shared" si="84"/>
        <v/>
      </c>
      <c r="K1370" s="49" t="str">
        <f t="shared" si="85"/>
        <v/>
      </c>
      <c r="L1370" s="49" t="str">
        <f t="shared" si="86"/>
        <v/>
      </c>
    </row>
    <row r="1371" spans="6:12">
      <c r="F1371" s="49" t="str">
        <f t="shared" si="87"/>
        <v/>
      </c>
      <c r="J1371" s="49" t="str">
        <f t="shared" si="84"/>
        <v/>
      </c>
      <c r="K1371" s="49" t="str">
        <f t="shared" si="85"/>
        <v/>
      </c>
      <c r="L1371" s="49" t="str">
        <f t="shared" si="86"/>
        <v/>
      </c>
    </row>
    <row r="1372" spans="6:12">
      <c r="F1372" s="49" t="str">
        <f t="shared" si="87"/>
        <v/>
      </c>
      <c r="J1372" s="49" t="str">
        <f t="shared" si="84"/>
        <v/>
      </c>
      <c r="K1372" s="49" t="str">
        <f t="shared" si="85"/>
        <v/>
      </c>
      <c r="L1372" s="49" t="str">
        <f t="shared" si="86"/>
        <v/>
      </c>
    </row>
    <row r="1373" spans="6:12">
      <c r="F1373" s="49" t="str">
        <f t="shared" si="87"/>
        <v/>
      </c>
      <c r="J1373" s="49" t="str">
        <f t="shared" si="84"/>
        <v/>
      </c>
      <c r="K1373" s="49" t="str">
        <f t="shared" si="85"/>
        <v/>
      </c>
      <c r="L1373" s="49" t="str">
        <f t="shared" si="86"/>
        <v/>
      </c>
    </row>
    <row r="1374" spans="6:12">
      <c r="F1374" s="49" t="str">
        <f t="shared" si="87"/>
        <v/>
      </c>
      <c r="J1374" s="49" t="str">
        <f t="shared" si="84"/>
        <v/>
      </c>
      <c r="K1374" s="49" t="str">
        <f t="shared" si="85"/>
        <v/>
      </c>
      <c r="L1374" s="49" t="str">
        <f t="shared" si="86"/>
        <v/>
      </c>
    </row>
    <row r="1375" spans="6:12">
      <c r="F1375" s="49" t="str">
        <f t="shared" si="87"/>
        <v/>
      </c>
      <c r="J1375" s="49" t="str">
        <f t="shared" si="84"/>
        <v/>
      </c>
      <c r="K1375" s="49" t="str">
        <f t="shared" si="85"/>
        <v/>
      </c>
      <c r="L1375" s="49" t="str">
        <f t="shared" si="86"/>
        <v/>
      </c>
    </row>
    <row r="1376" spans="6:12">
      <c r="F1376" s="49" t="str">
        <f t="shared" si="87"/>
        <v/>
      </c>
      <c r="J1376" s="49" t="str">
        <f t="shared" si="84"/>
        <v/>
      </c>
      <c r="K1376" s="49" t="str">
        <f t="shared" si="85"/>
        <v/>
      </c>
      <c r="L1376" s="49" t="str">
        <f t="shared" si="86"/>
        <v/>
      </c>
    </row>
    <row r="1377" spans="6:12">
      <c r="F1377" s="49" t="str">
        <f t="shared" si="87"/>
        <v/>
      </c>
      <c r="J1377" s="49" t="str">
        <f t="shared" si="84"/>
        <v/>
      </c>
      <c r="K1377" s="49" t="str">
        <f t="shared" si="85"/>
        <v/>
      </c>
      <c r="L1377" s="49" t="str">
        <f t="shared" si="86"/>
        <v/>
      </c>
    </row>
    <row r="1378" spans="6:12">
      <c r="F1378" s="49" t="str">
        <f t="shared" si="87"/>
        <v/>
      </c>
      <c r="J1378" s="49" t="str">
        <f t="shared" si="84"/>
        <v/>
      </c>
      <c r="K1378" s="49" t="str">
        <f t="shared" si="85"/>
        <v/>
      </c>
      <c r="L1378" s="49" t="str">
        <f t="shared" si="86"/>
        <v/>
      </c>
    </row>
    <row r="1379" spans="6:12">
      <c r="F1379" s="49" t="str">
        <f t="shared" si="87"/>
        <v/>
      </c>
      <c r="J1379" s="49" t="str">
        <f t="shared" si="84"/>
        <v/>
      </c>
      <c r="K1379" s="49" t="str">
        <f t="shared" si="85"/>
        <v/>
      </c>
      <c r="L1379" s="49" t="str">
        <f t="shared" si="86"/>
        <v/>
      </c>
    </row>
    <row r="1380" spans="6:12">
      <c r="F1380" s="49" t="str">
        <f t="shared" si="87"/>
        <v/>
      </c>
      <c r="J1380" s="49" t="str">
        <f t="shared" si="84"/>
        <v/>
      </c>
      <c r="K1380" s="49" t="str">
        <f t="shared" si="85"/>
        <v/>
      </c>
      <c r="L1380" s="49" t="str">
        <f t="shared" si="86"/>
        <v/>
      </c>
    </row>
    <row r="1381" spans="6:12">
      <c r="F1381" s="49" t="str">
        <f t="shared" si="87"/>
        <v/>
      </c>
      <c r="J1381" s="49" t="str">
        <f t="shared" si="84"/>
        <v/>
      </c>
      <c r="K1381" s="49" t="str">
        <f t="shared" si="85"/>
        <v/>
      </c>
      <c r="L1381" s="49" t="str">
        <f t="shared" si="86"/>
        <v/>
      </c>
    </row>
    <row r="1382" spans="6:12">
      <c r="F1382" s="49" t="str">
        <f t="shared" si="87"/>
        <v/>
      </c>
      <c r="J1382" s="49" t="str">
        <f t="shared" si="84"/>
        <v/>
      </c>
      <c r="K1382" s="49" t="str">
        <f t="shared" si="85"/>
        <v/>
      </c>
      <c r="L1382" s="49" t="str">
        <f t="shared" si="86"/>
        <v/>
      </c>
    </row>
    <row r="1383" spans="6:12">
      <c r="F1383" s="49" t="str">
        <f t="shared" si="87"/>
        <v/>
      </c>
      <c r="J1383" s="49" t="str">
        <f t="shared" si="84"/>
        <v/>
      </c>
      <c r="K1383" s="49" t="str">
        <f t="shared" si="85"/>
        <v/>
      </c>
      <c r="L1383" s="49" t="str">
        <f t="shared" si="86"/>
        <v/>
      </c>
    </row>
    <row r="1384" spans="6:12">
      <c r="F1384" s="49" t="str">
        <f t="shared" si="87"/>
        <v/>
      </c>
      <c r="J1384" s="49" t="str">
        <f t="shared" si="84"/>
        <v/>
      </c>
      <c r="K1384" s="49" t="str">
        <f t="shared" si="85"/>
        <v/>
      </c>
      <c r="L1384" s="49" t="str">
        <f t="shared" si="86"/>
        <v/>
      </c>
    </row>
    <row r="1385" spans="6:12">
      <c r="F1385" s="49" t="str">
        <f t="shared" si="87"/>
        <v/>
      </c>
      <c r="J1385" s="49" t="str">
        <f t="shared" si="84"/>
        <v/>
      </c>
      <c r="K1385" s="49" t="str">
        <f t="shared" si="85"/>
        <v/>
      </c>
      <c r="L1385" s="49" t="str">
        <f t="shared" si="86"/>
        <v/>
      </c>
    </row>
    <row r="1386" spans="6:12">
      <c r="F1386" s="49" t="str">
        <f t="shared" si="87"/>
        <v/>
      </c>
      <c r="J1386" s="49" t="str">
        <f t="shared" si="84"/>
        <v/>
      </c>
      <c r="K1386" s="49" t="str">
        <f t="shared" si="85"/>
        <v/>
      </c>
      <c r="L1386" s="49" t="str">
        <f t="shared" si="86"/>
        <v/>
      </c>
    </row>
    <row r="1387" spans="6:12">
      <c r="F1387" s="49" t="str">
        <f t="shared" si="87"/>
        <v/>
      </c>
      <c r="J1387" s="49" t="str">
        <f t="shared" si="84"/>
        <v/>
      </c>
      <c r="K1387" s="49" t="str">
        <f t="shared" si="85"/>
        <v/>
      </c>
      <c r="L1387" s="49" t="str">
        <f t="shared" si="86"/>
        <v/>
      </c>
    </row>
    <row r="1388" spans="6:12">
      <c r="F1388" s="49" t="str">
        <f t="shared" si="87"/>
        <v/>
      </c>
      <c r="J1388" s="49" t="str">
        <f t="shared" si="84"/>
        <v/>
      </c>
      <c r="K1388" s="49" t="str">
        <f t="shared" si="85"/>
        <v/>
      </c>
      <c r="L1388" s="49" t="str">
        <f t="shared" si="86"/>
        <v/>
      </c>
    </row>
    <row r="1389" spans="6:12">
      <c r="F1389" s="49" t="str">
        <f t="shared" si="87"/>
        <v/>
      </c>
      <c r="J1389" s="49" t="str">
        <f t="shared" si="84"/>
        <v/>
      </c>
      <c r="K1389" s="49" t="str">
        <f t="shared" si="85"/>
        <v/>
      </c>
      <c r="L1389" s="49" t="str">
        <f t="shared" si="86"/>
        <v/>
      </c>
    </row>
    <row r="1390" spans="6:12">
      <c r="F1390" s="49" t="str">
        <f t="shared" si="87"/>
        <v/>
      </c>
      <c r="J1390" s="49" t="str">
        <f t="shared" si="84"/>
        <v/>
      </c>
      <c r="K1390" s="49" t="str">
        <f t="shared" si="85"/>
        <v/>
      </c>
      <c r="L1390" s="49" t="str">
        <f t="shared" si="86"/>
        <v/>
      </c>
    </row>
    <row r="1391" spans="6:12">
      <c r="F1391" s="49" t="str">
        <f t="shared" si="87"/>
        <v/>
      </c>
      <c r="J1391" s="49" t="str">
        <f t="shared" si="84"/>
        <v/>
      </c>
      <c r="K1391" s="49" t="str">
        <f t="shared" si="85"/>
        <v/>
      </c>
      <c r="L1391" s="49" t="str">
        <f t="shared" si="86"/>
        <v/>
      </c>
    </row>
    <row r="1392" spans="6:12">
      <c r="F1392" s="49" t="str">
        <f t="shared" si="87"/>
        <v/>
      </c>
      <c r="J1392" s="49" t="str">
        <f t="shared" si="84"/>
        <v/>
      </c>
      <c r="K1392" s="49" t="str">
        <f t="shared" si="85"/>
        <v/>
      </c>
      <c r="L1392" s="49" t="str">
        <f t="shared" si="86"/>
        <v/>
      </c>
    </row>
    <row r="1393" spans="6:12">
      <c r="F1393" s="49" t="str">
        <f t="shared" si="87"/>
        <v/>
      </c>
      <c r="J1393" s="49" t="str">
        <f t="shared" si="84"/>
        <v/>
      </c>
      <c r="K1393" s="49" t="str">
        <f t="shared" si="85"/>
        <v/>
      </c>
      <c r="L1393" s="49" t="str">
        <f t="shared" si="86"/>
        <v/>
      </c>
    </row>
    <row r="1394" spans="6:12">
      <c r="F1394" s="49" t="str">
        <f t="shared" si="87"/>
        <v/>
      </c>
      <c r="J1394" s="49" t="str">
        <f t="shared" si="84"/>
        <v/>
      </c>
      <c r="K1394" s="49" t="str">
        <f t="shared" si="85"/>
        <v/>
      </c>
      <c r="L1394" s="49" t="str">
        <f t="shared" si="86"/>
        <v/>
      </c>
    </row>
    <row r="1395" spans="6:12">
      <c r="F1395" s="49" t="str">
        <f t="shared" si="87"/>
        <v/>
      </c>
      <c r="J1395" s="49" t="str">
        <f t="shared" si="84"/>
        <v/>
      </c>
      <c r="K1395" s="49" t="str">
        <f t="shared" si="85"/>
        <v/>
      </c>
      <c r="L1395" s="49" t="str">
        <f t="shared" si="86"/>
        <v/>
      </c>
    </row>
    <row r="1396" spans="6:12">
      <c r="F1396" s="49" t="str">
        <f t="shared" si="87"/>
        <v/>
      </c>
      <c r="J1396" s="49" t="str">
        <f t="shared" si="84"/>
        <v/>
      </c>
      <c r="K1396" s="49" t="str">
        <f t="shared" si="85"/>
        <v/>
      </c>
      <c r="L1396" s="49" t="str">
        <f t="shared" si="86"/>
        <v/>
      </c>
    </row>
    <row r="1397" spans="6:12">
      <c r="F1397" s="49" t="str">
        <f t="shared" si="87"/>
        <v/>
      </c>
      <c r="J1397" s="49" t="str">
        <f t="shared" si="84"/>
        <v/>
      </c>
      <c r="K1397" s="49" t="str">
        <f t="shared" si="85"/>
        <v/>
      </c>
      <c r="L1397" s="49" t="str">
        <f t="shared" si="86"/>
        <v/>
      </c>
    </row>
    <row r="1398" spans="6:12">
      <c r="F1398" s="49" t="str">
        <f t="shared" si="87"/>
        <v/>
      </c>
      <c r="J1398" s="49" t="str">
        <f t="shared" si="84"/>
        <v/>
      </c>
      <c r="K1398" s="49" t="str">
        <f t="shared" si="85"/>
        <v/>
      </c>
      <c r="L1398" s="49" t="str">
        <f t="shared" si="86"/>
        <v/>
      </c>
    </row>
    <row r="1399" spans="6:12">
      <c r="F1399" s="49" t="str">
        <f t="shared" si="87"/>
        <v/>
      </c>
      <c r="J1399" s="49" t="str">
        <f t="shared" si="84"/>
        <v/>
      </c>
      <c r="K1399" s="49" t="str">
        <f t="shared" si="85"/>
        <v/>
      </c>
      <c r="L1399" s="49" t="str">
        <f t="shared" si="86"/>
        <v/>
      </c>
    </row>
    <row r="1400" spans="6:12">
      <c r="F1400" s="49" t="str">
        <f t="shared" si="87"/>
        <v/>
      </c>
      <c r="J1400" s="49" t="str">
        <f t="shared" si="84"/>
        <v/>
      </c>
      <c r="K1400" s="49" t="str">
        <f t="shared" si="85"/>
        <v/>
      </c>
      <c r="L1400" s="49" t="str">
        <f t="shared" si="86"/>
        <v/>
      </c>
    </row>
    <row r="1401" spans="6:12">
      <c r="F1401" s="49" t="str">
        <f t="shared" si="87"/>
        <v/>
      </c>
      <c r="J1401" s="49" t="str">
        <f t="shared" si="84"/>
        <v/>
      </c>
      <c r="K1401" s="49" t="str">
        <f t="shared" si="85"/>
        <v/>
      </c>
      <c r="L1401" s="49" t="str">
        <f t="shared" si="86"/>
        <v/>
      </c>
    </row>
    <row r="1402" spans="6:12">
      <c r="F1402" s="49" t="str">
        <f t="shared" si="87"/>
        <v/>
      </c>
      <c r="J1402" s="49" t="str">
        <f t="shared" si="84"/>
        <v/>
      </c>
      <c r="K1402" s="49" t="str">
        <f t="shared" si="85"/>
        <v/>
      </c>
      <c r="L1402" s="49" t="str">
        <f t="shared" si="86"/>
        <v/>
      </c>
    </row>
    <row r="1403" spans="6:12">
      <c r="F1403" s="49" t="str">
        <f t="shared" si="87"/>
        <v/>
      </c>
      <c r="J1403" s="49" t="str">
        <f t="shared" si="84"/>
        <v/>
      </c>
      <c r="K1403" s="49" t="str">
        <f t="shared" si="85"/>
        <v/>
      </c>
      <c r="L1403" s="49" t="str">
        <f t="shared" si="86"/>
        <v/>
      </c>
    </row>
    <row r="1404" spans="6:12">
      <c r="F1404" s="49" t="str">
        <f t="shared" si="87"/>
        <v/>
      </c>
      <c r="J1404" s="49" t="str">
        <f t="shared" si="84"/>
        <v/>
      </c>
      <c r="K1404" s="49" t="str">
        <f t="shared" si="85"/>
        <v/>
      </c>
      <c r="L1404" s="49" t="str">
        <f t="shared" si="86"/>
        <v/>
      </c>
    </row>
    <row r="1405" spans="6:12">
      <c r="F1405" s="49" t="str">
        <f t="shared" si="87"/>
        <v/>
      </c>
      <c r="J1405" s="49" t="str">
        <f t="shared" si="84"/>
        <v/>
      </c>
      <c r="K1405" s="49" t="str">
        <f t="shared" si="85"/>
        <v/>
      </c>
      <c r="L1405" s="49" t="str">
        <f t="shared" si="86"/>
        <v/>
      </c>
    </row>
    <row r="1406" spans="6:12">
      <c r="F1406" s="49" t="str">
        <f t="shared" si="87"/>
        <v/>
      </c>
      <c r="J1406" s="49" t="str">
        <f t="shared" si="84"/>
        <v/>
      </c>
      <c r="K1406" s="49" t="str">
        <f t="shared" si="85"/>
        <v/>
      </c>
      <c r="L1406" s="49" t="str">
        <f t="shared" si="86"/>
        <v/>
      </c>
    </row>
    <row r="1407" spans="6:12">
      <c r="F1407" s="49" t="str">
        <f t="shared" si="87"/>
        <v/>
      </c>
      <c r="J1407" s="49" t="str">
        <f t="shared" si="84"/>
        <v/>
      </c>
      <c r="K1407" s="49" t="str">
        <f t="shared" si="85"/>
        <v/>
      </c>
      <c r="L1407" s="49" t="str">
        <f t="shared" si="86"/>
        <v/>
      </c>
    </row>
    <row r="1408" spans="6:12">
      <c r="F1408" s="49" t="str">
        <f t="shared" si="87"/>
        <v/>
      </c>
      <c r="J1408" s="49" t="str">
        <f t="shared" si="84"/>
        <v/>
      </c>
      <c r="K1408" s="49" t="str">
        <f t="shared" si="85"/>
        <v/>
      </c>
      <c r="L1408" s="49" t="str">
        <f t="shared" si="86"/>
        <v/>
      </c>
    </row>
    <row r="1409" spans="6:12">
      <c r="F1409" s="49" t="str">
        <f t="shared" si="87"/>
        <v/>
      </c>
      <c r="J1409" s="49" t="str">
        <f t="shared" si="84"/>
        <v/>
      </c>
      <c r="K1409" s="49" t="str">
        <f t="shared" si="85"/>
        <v/>
      </c>
      <c r="L1409" s="49" t="str">
        <f t="shared" si="86"/>
        <v/>
      </c>
    </row>
    <row r="1410" spans="6:12">
      <c r="F1410" s="49" t="str">
        <f t="shared" si="87"/>
        <v/>
      </c>
      <c r="J1410" s="49" t="str">
        <f t="shared" si="84"/>
        <v/>
      </c>
      <c r="K1410" s="49" t="str">
        <f t="shared" si="85"/>
        <v/>
      </c>
      <c r="L1410" s="49" t="str">
        <f t="shared" si="86"/>
        <v/>
      </c>
    </row>
    <row r="1411" spans="6:12">
      <c r="F1411" s="49" t="str">
        <f t="shared" si="87"/>
        <v/>
      </c>
      <c r="J1411" s="49" t="str">
        <f t="shared" ref="J1411:J1474" si="88">IF(A1411&lt;&gt;"",A1411*10,"")</f>
        <v/>
      </c>
      <c r="K1411" s="49" t="str">
        <f t="shared" ref="K1411:K1474" si="89">IF(B1411&lt;&gt;"",B1411*100,"")</f>
        <v/>
      </c>
      <c r="L1411" s="49" t="str">
        <f t="shared" ref="L1411:L1474" si="90">IF(F1411&lt;&gt;"",IF(K1411&lt;&gt;0,K1411/J1411,0),"")</f>
        <v/>
      </c>
    </row>
    <row r="1412" spans="6:12">
      <c r="F1412" s="49" t="str">
        <f t="shared" ref="F1412:F1475" si="91">IF(A1412&lt;&gt;"",F1411+1,"")</f>
        <v/>
      </c>
      <c r="J1412" s="49" t="str">
        <f t="shared" si="88"/>
        <v/>
      </c>
      <c r="K1412" s="49" t="str">
        <f t="shared" si="89"/>
        <v/>
      </c>
      <c r="L1412" s="49" t="str">
        <f t="shared" si="90"/>
        <v/>
      </c>
    </row>
    <row r="1413" spans="6:12">
      <c r="F1413" s="49" t="str">
        <f t="shared" si="91"/>
        <v/>
      </c>
      <c r="J1413" s="49" t="str">
        <f t="shared" si="88"/>
        <v/>
      </c>
      <c r="K1413" s="49" t="str">
        <f t="shared" si="89"/>
        <v/>
      </c>
      <c r="L1413" s="49" t="str">
        <f t="shared" si="90"/>
        <v/>
      </c>
    </row>
    <row r="1414" spans="6:12">
      <c r="F1414" s="49" t="str">
        <f t="shared" si="91"/>
        <v/>
      </c>
      <c r="J1414" s="49" t="str">
        <f t="shared" si="88"/>
        <v/>
      </c>
      <c r="K1414" s="49" t="str">
        <f t="shared" si="89"/>
        <v/>
      </c>
      <c r="L1414" s="49" t="str">
        <f t="shared" si="90"/>
        <v/>
      </c>
    </row>
    <row r="1415" spans="6:12">
      <c r="F1415" s="49" t="str">
        <f t="shared" si="91"/>
        <v/>
      </c>
      <c r="J1415" s="49" t="str">
        <f t="shared" si="88"/>
        <v/>
      </c>
      <c r="K1415" s="49" t="str">
        <f t="shared" si="89"/>
        <v/>
      </c>
      <c r="L1415" s="49" t="str">
        <f t="shared" si="90"/>
        <v/>
      </c>
    </row>
    <row r="1416" spans="6:12">
      <c r="F1416" s="49" t="str">
        <f t="shared" si="91"/>
        <v/>
      </c>
      <c r="J1416" s="49" t="str">
        <f t="shared" si="88"/>
        <v/>
      </c>
      <c r="K1416" s="49" t="str">
        <f t="shared" si="89"/>
        <v/>
      </c>
      <c r="L1416" s="49" t="str">
        <f t="shared" si="90"/>
        <v/>
      </c>
    </row>
    <row r="1417" spans="6:12">
      <c r="F1417" s="49" t="str">
        <f t="shared" si="91"/>
        <v/>
      </c>
      <c r="J1417" s="49" t="str">
        <f t="shared" si="88"/>
        <v/>
      </c>
      <c r="K1417" s="49" t="str">
        <f t="shared" si="89"/>
        <v/>
      </c>
      <c r="L1417" s="49" t="str">
        <f t="shared" si="90"/>
        <v/>
      </c>
    </row>
    <row r="1418" spans="6:12">
      <c r="F1418" s="49" t="str">
        <f t="shared" si="91"/>
        <v/>
      </c>
      <c r="J1418" s="49" t="str">
        <f t="shared" si="88"/>
        <v/>
      </c>
      <c r="K1418" s="49" t="str">
        <f t="shared" si="89"/>
        <v/>
      </c>
      <c r="L1418" s="49" t="str">
        <f t="shared" si="90"/>
        <v/>
      </c>
    </row>
    <row r="1419" spans="6:12">
      <c r="F1419" s="49" t="str">
        <f t="shared" si="91"/>
        <v/>
      </c>
      <c r="J1419" s="49" t="str">
        <f t="shared" si="88"/>
        <v/>
      </c>
      <c r="K1419" s="49" t="str">
        <f t="shared" si="89"/>
        <v/>
      </c>
      <c r="L1419" s="49" t="str">
        <f t="shared" si="90"/>
        <v/>
      </c>
    </row>
    <row r="1420" spans="6:12">
      <c r="F1420" s="49" t="str">
        <f t="shared" si="91"/>
        <v/>
      </c>
      <c r="J1420" s="49" t="str">
        <f t="shared" si="88"/>
        <v/>
      </c>
      <c r="K1420" s="49" t="str">
        <f t="shared" si="89"/>
        <v/>
      </c>
      <c r="L1420" s="49" t="str">
        <f t="shared" si="90"/>
        <v/>
      </c>
    </row>
    <row r="1421" spans="6:12">
      <c r="F1421" s="49" t="str">
        <f t="shared" si="91"/>
        <v/>
      </c>
      <c r="J1421" s="49" t="str">
        <f t="shared" si="88"/>
        <v/>
      </c>
      <c r="K1421" s="49" t="str">
        <f t="shared" si="89"/>
        <v/>
      </c>
      <c r="L1421" s="49" t="str">
        <f t="shared" si="90"/>
        <v/>
      </c>
    </row>
    <row r="1422" spans="6:12">
      <c r="F1422" s="49" t="str">
        <f t="shared" si="91"/>
        <v/>
      </c>
      <c r="J1422" s="49" t="str">
        <f t="shared" si="88"/>
        <v/>
      </c>
      <c r="K1422" s="49" t="str">
        <f t="shared" si="89"/>
        <v/>
      </c>
      <c r="L1422" s="49" t="str">
        <f t="shared" si="90"/>
        <v/>
      </c>
    </row>
    <row r="1423" spans="6:12">
      <c r="F1423" s="49" t="str">
        <f t="shared" si="91"/>
        <v/>
      </c>
      <c r="J1423" s="49" t="str">
        <f t="shared" si="88"/>
        <v/>
      </c>
      <c r="K1423" s="49" t="str">
        <f t="shared" si="89"/>
        <v/>
      </c>
      <c r="L1423" s="49" t="str">
        <f t="shared" si="90"/>
        <v/>
      </c>
    </row>
    <row r="1424" spans="6:12">
      <c r="F1424" s="49" t="str">
        <f t="shared" si="91"/>
        <v/>
      </c>
      <c r="J1424" s="49" t="str">
        <f t="shared" si="88"/>
        <v/>
      </c>
      <c r="K1424" s="49" t="str">
        <f t="shared" si="89"/>
        <v/>
      </c>
      <c r="L1424" s="49" t="str">
        <f t="shared" si="90"/>
        <v/>
      </c>
    </row>
    <row r="1425" spans="6:12">
      <c r="F1425" s="49" t="str">
        <f t="shared" si="91"/>
        <v/>
      </c>
      <c r="J1425" s="49" t="str">
        <f t="shared" si="88"/>
        <v/>
      </c>
      <c r="K1425" s="49" t="str">
        <f t="shared" si="89"/>
        <v/>
      </c>
      <c r="L1425" s="49" t="str">
        <f t="shared" si="90"/>
        <v/>
      </c>
    </row>
    <row r="1426" spans="6:12">
      <c r="F1426" s="49" t="str">
        <f t="shared" si="91"/>
        <v/>
      </c>
      <c r="J1426" s="49" t="str">
        <f t="shared" si="88"/>
        <v/>
      </c>
      <c r="K1426" s="49" t="str">
        <f t="shared" si="89"/>
        <v/>
      </c>
      <c r="L1426" s="49" t="str">
        <f t="shared" si="90"/>
        <v/>
      </c>
    </row>
    <row r="1427" spans="6:12">
      <c r="F1427" s="49" t="str">
        <f t="shared" si="91"/>
        <v/>
      </c>
      <c r="J1427" s="49" t="str">
        <f t="shared" si="88"/>
        <v/>
      </c>
      <c r="K1427" s="49" t="str">
        <f t="shared" si="89"/>
        <v/>
      </c>
      <c r="L1427" s="49" t="str">
        <f t="shared" si="90"/>
        <v/>
      </c>
    </row>
    <row r="1428" spans="6:12">
      <c r="F1428" s="49" t="str">
        <f t="shared" si="91"/>
        <v/>
      </c>
      <c r="J1428" s="49" t="str">
        <f t="shared" si="88"/>
        <v/>
      </c>
      <c r="K1428" s="49" t="str">
        <f t="shared" si="89"/>
        <v/>
      </c>
      <c r="L1428" s="49" t="str">
        <f t="shared" si="90"/>
        <v/>
      </c>
    </row>
    <row r="1429" spans="6:12">
      <c r="F1429" s="49" t="str">
        <f t="shared" si="91"/>
        <v/>
      </c>
      <c r="J1429" s="49" t="str">
        <f t="shared" si="88"/>
        <v/>
      </c>
      <c r="K1429" s="49" t="str">
        <f t="shared" si="89"/>
        <v/>
      </c>
      <c r="L1429" s="49" t="str">
        <f t="shared" si="90"/>
        <v/>
      </c>
    </row>
    <row r="1430" spans="6:12">
      <c r="F1430" s="49" t="str">
        <f t="shared" si="91"/>
        <v/>
      </c>
      <c r="J1430" s="49" t="str">
        <f t="shared" si="88"/>
        <v/>
      </c>
      <c r="K1430" s="49" t="str">
        <f t="shared" si="89"/>
        <v/>
      </c>
      <c r="L1430" s="49" t="str">
        <f t="shared" si="90"/>
        <v/>
      </c>
    </row>
    <row r="1431" spans="6:12">
      <c r="F1431" s="49" t="str">
        <f t="shared" si="91"/>
        <v/>
      </c>
      <c r="J1431" s="49" t="str">
        <f t="shared" si="88"/>
        <v/>
      </c>
      <c r="K1431" s="49" t="str">
        <f t="shared" si="89"/>
        <v/>
      </c>
      <c r="L1431" s="49" t="str">
        <f t="shared" si="90"/>
        <v/>
      </c>
    </row>
    <row r="1432" spans="6:12">
      <c r="F1432" s="49" t="str">
        <f t="shared" si="91"/>
        <v/>
      </c>
      <c r="J1432" s="49" t="str">
        <f t="shared" si="88"/>
        <v/>
      </c>
      <c r="K1432" s="49" t="str">
        <f t="shared" si="89"/>
        <v/>
      </c>
      <c r="L1432" s="49" t="str">
        <f t="shared" si="90"/>
        <v/>
      </c>
    </row>
    <row r="1433" spans="6:12">
      <c r="F1433" s="49" t="str">
        <f t="shared" si="91"/>
        <v/>
      </c>
      <c r="J1433" s="49" t="str">
        <f t="shared" si="88"/>
        <v/>
      </c>
      <c r="K1433" s="49" t="str">
        <f t="shared" si="89"/>
        <v/>
      </c>
      <c r="L1433" s="49" t="str">
        <f t="shared" si="90"/>
        <v/>
      </c>
    </row>
    <row r="1434" spans="6:12">
      <c r="F1434" s="49" t="str">
        <f t="shared" si="91"/>
        <v/>
      </c>
      <c r="J1434" s="49" t="str">
        <f t="shared" si="88"/>
        <v/>
      </c>
      <c r="K1434" s="49" t="str">
        <f t="shared" si="89"/>
        <v/>
      </c>
      <c r="L1434" s="49" t="str">
        <f t="shared" si="90"/>
        <v/>
      </c>
    </row>
    <row r="1435" spans="6:12">
      <c r="F1435" s="49" t="str">
        <f t="shared" si="91"/>
        <v/>
      </c>
      <c r="J1435" s="49" t="str">
        <f t="shared" si="88"/>
        <v/>
      </c>
      <c r="K1435" s="49" t="str">
        <f t="shared" si="89"/>
        <v/>
      </c>
      <c r="L1435" s="49" t="str">
        <f t="shared" si="90"/>
        <v/>
      </c>
    </row>
    <row r="1436" spans="6:12">
      <c r="F1436" s="49" t="str">
        <f t="shared" si="91"/>
        <v/>
      </c>
      <c r="J1436" s="49" t="str">
        <f t="shared" si="88"/>
        <v/>
      </c>
      <c r="K1436" s="49" t="str">
        <f t="shared" si="89"/>
        <v/>
      </c>
      <c r="L1436" s="49" t="str">
        <f t="shared" si="90"/>
        <v/>
      </c>
    </row>
    <row r="1437" spans="6:12">
      <c r="F1437" s="49" t="str">
        <f t="shared" si="91"/>
        <v/>
      </c>
      <c r="J1437" s="49" t="str">
        <f t="shared" si="88"/>
        <v/>
      </c>
      <c r="K1437" s="49" t="str">
        <f t="shared" si="89"/>
        <v/>
      </c>
      <c r="L1437" s="49" t="str">
        <f t="shared" si="90"/>
        <v/>
      </c>
    </row>
    <row r="1438" spans="6:12">
      <c r="F1438" s="49" t="str">
        <f t="shared" si="91"/>
        <v/>
      </c>
      <c r="J1438" s="49" t="str">
        <f t="shared" si="88"/>
        <v/>
      </c>
      <c r="K1438" s="49" t="str">
        <f t="shared" si="89"/>
        <v/>
      </c>
      <c r="L1438" s="49" t="str">
        <f t="shared" si="90"/>
        <v/>
      </c>
    </row>
    <row r="1439" spans="6:12">
      <c r="F1439" s="49" t="str">
        <f t="shared" si="91"/>
        <v/>
      </c>
      <c r="J1439" s="49" t="str">
        <f t="shared" si="88"/>
        <v/>
      </c>
      <c r="K1439" s="49" t="str">
        <f t="shared" si="89"/>
        <v/>
      </c>
      <c r="L1439" s="49" t="str">
        <f t="shared" si="90"/>
        <v/>
      </c>
    </row>
    <row r="1440" spans="6:12">
      <c r="F1440" s="49" t="str">
        <f t="shared" si="91"/>
        <v/>
      </c>
      <c r="J1440" s="49" t="str">
        <f t="shared" si="88"/>
        <v/>
      </c>
      <c r="K1440" s="49" t="str">
        <f t="shared" si="89"/>
        <v/>
      </c>
      <c r="L1440" s="49" t="str">
        <f t="shared" si="90"/>
        <v/>
      </c>
    </row>
    <row r="1441" spans="6:12">
      <c r="F1441" s="49" t="str">
        <f t="shared" si="91"/>
        <v/>
      </c>
      <c r="J1441" s="49" t="str">
        <f t="shared" si="88"/>
        <v/>
      </c>
      <c r="K1441" s="49" t="str">
        <f t="shared" si="89"/>
        <v/>
      </c>
      <c r="L1441" s="49" t="str">
        <f t="shared" si="90"/>
        <v/>
      </c>
    </row>
    <row r="1442" spans="6:12">
      <c r="F1442" s="49" t="str">
        <f t="shared" si="91"/>
        <v/>
      </c>
      <c r="J1442" s="49" t="str">
        <f t="shared" si="88"/>
        <v/>
      </c>
      <c r="K1442" s="49" t="str">
        <f t="shared" si="89"/>
        <v/>
      </c>
      <c r="L1442" s="49" t="str">
        <f t="shared" si="90"/>
        <v/>
      </c>
    </row>
    <row r="1443" spans="6:12">
      <c r="F1443" s="49" t="str">
        <f t="shared" si="91"/>
        <v/>
      </c>
      <c r="J1443" s="49" t="str">
        <f t="shared" si="88"/>
        <v/>
      </c>
      <c r="K1443" s="49" t="str">
        <f t="shared" si="89"/>
        <v/>
      </c>
      <c r="L1443" s="49" t="str">
        <f t="shared" si="90"/>
        <v/>
      </c>
    </row>
    <row r="1444" spans="6:12">
      <c r="F1444" s="49" t="str">
        <f t="shared" si="91"/>
        <v/>
      </c>
      <c r="J1444" s="49" t="str">
        <f t="shared" si="88"/>
        <v/>
      </c>
      <c r="K1444" s="49" t="str">
        <f t="shared" si="89"/>
        <v/>
      </c>
      <c r="L1444" s="49" t="str">
        <f t="shared" si="90"/>
        <v/>
      </c>
    </row>
    <row r="1445" spans="6:12">
      <c r="F1445" s="49" t="str">
        <f t="shared" si="91"/>
        <v/>
      </c>
      <c r="J1445" s="49" t="str">
        <f t="shared" si="88"/>
        <v/>
      </c>
      <c r="K1445" s="49" t="str">
        <f t="shared" si="89"/>
        <v/>
      </c>
      <c r="L1445" s="49" t="str">
        <f t="shared" si="90"/>
        <v/>
      </c>
    </row>
    <row r="1446" spans="6:12">
      <c r="F1446" s="49" t="str">
        <f t="shared" si="91"/>
        <v/>
      </c>
      <c r="J1446" s="49" t="str">
        <f t="shared" si="88"/>
        <v/>
      </c>
      <c r="K1446" s="49" t="str">
        <f t="shared" si="89"/>
        <v/>
      </c>
      <c r="L1446" s="49" t="str">
        <f t="shared" si="90"/>
        <v/>
      </c>
    </row>
    <row r="1447" spans="6:12">
      <c r="F1447" s="49" t="str">
        <f t="shared" si="91"/>
        <v/>
      </c>
      <c r="J1447" s="49" t="str">
        <f t="shared" si="88"/>
        <v/>
      </c>
      <c r="K1447" s="49" t="str">
        <f t="shared" si="89"/>
        <v/>
      </c>
      <c r="L1447" s="49" t="str">
        <f t="shared" si="90"/>
        <v/>
      </c>
    </row>
    <row r="1448" spans="6:12">
      <c r="F1448" s="49" t="str">
        <f t="shared" si="91"/>
        <v/>
      </c>
      <c r="J1448" s="49" t="str">
        <f t="shared" si="88"/>
        <v/>
      </c>
      <c r="K1448" s="49" t="str">
        <f t="shared" si="89"/>
        <v/>
      </c>
      <c r="L1448" s="49" t="str">
        <f t="shared" si="90"/>
        <v/>
      </c>
    </row>
    <row r="1449" spans="6:12">
      <c r="F1449" s="49" t="str">
        <f t="shared" si="91"/>
        <v/>
      </c>
      <c r="J1449" s="49" t="str">
        <f t="shared" si="88"/>
        <v/>
      </c>
      <c r="K1449" s="49" t="str">
        <f t="shared" si="89"/>
        <v/>
      </c>
      <c r="L1449" s="49" t="str">
        <f t="shared" si="90"/>
        <v/>
      </c>
    </row>
    <row r="1450" spans="6:12">
      <c r="F1450" s="49" t="str">
        <f t="shared" si="91"/>
        <v/>
      </c>
      <c r="J1450" s="49" t="str">
        <f t="shared" si="88"/>
        <v/>
      </c>
      <c r="K1450" s="49" t="str">
        <f t="shared" si="89"/>
        <v/>
      </c>
      <c r="L1450" s="49" t="str">
        <f t="shared" si="90"/>
        <v/>
      </c>
    </row>
    <row r="1451" spans="6:12">
      <c r="F1451" s="49" t="str">
        <f t="shared" si="91"/>
        <v/>
      </c>
      <c r="J1451" s="49" t="str">
        <f t="shared" si="88"/>
        <v/>
      </c>
      <c r="K1451" s="49" t="str">
        <f t="shared" si="89"/>
        <v/>
      </c>
      <c r="L1451" s="49" t="str">
        <f t="shared" si="90"/>
        <v/>
      </c>
    </row>
    <row r="1452" spans="6:12">
      <c r="F1452" s="49" t="str">
        <f t="shared" si="91"/>
        <v/>
      </c>
      <c r="J1452" s="49" t="str">
        <f t="shared" si="88"/>
        <v/>
      </c>
      <c r="K1452" s="49" t="str">
        <f t="shared" si="89"/>
        <v/>
      </c>
      <c r="L1452" s="49" t="str">
        <f t="shared" si="90"/>
        <v/>
      </c>
    </row>
    <row r="1453" spans="6:12">
      <c r="F1453" s="49" t="str">
        <f t="shared" si="91"/>
        <v/>
      </c>
      <c r="J1453" s="49" t="str">
        <f t="shared" si="88"/>
        <v/>
      </c>
      <c r="K1453" s="49" t="str">
        <f t="shared" si="89"/>
        <v/>
      </c>
      <c r="L1453" s="49" t="str">
        <f t="shared" si="90"/>
        <v/>
      </c>
    </row>
    <row r="1454" spans="6:12">
      <c r="F1454" s="49" t="str">
        <f t="shared" si="91"/>
        <v/>
      </c>
      <c r="J1454" s="49" t="str">
        <f t="shared" si="88"/>
        <v/>
      </c>
      <c r="K1454" s="49" t="str">
        <f t="shared" si="89"/>
        <v/>
      </c>
      <c r="L1454" s="49" t="str">
        <f t="shared" si="90"/>
        <v/>
      </c>
    </row>
    <row r="1455" spans="6:12">
      <c r="F1455" s="49" t="str">
        <f t="shared" si="91"/>
        <v/>
      </c>
      <c r="J1455" s="49" t="str">
        <f t="shared" si="88"/>
        <v/>
      </c>
      <c r="K1455" s="49" t="str">
        <f t="shared" si="89"/>
        <v/>
      </c>
      <c r="L1455" s="49" t="str">
        <f t="shared" si="90"/>
        <v/>
      </c>
    </row>
    <row r="1456" spans="6:12">
      <c r="F1456" s="49" t="str">
        <f t="shared" si="91"/>
        <v/>
      </c>
      <c r="J1456" s="49" t="str">
        <f t="shared" si="88"/>
        <v/>
      </c>
      <c r="K1456" s="49" t="str">
        <f t="shared" si="89"/>
        <v/>
      </c>
      <c r="L1456" s="49" t="str">
        <f t="shared" si="90"/>
        <v/>
      </c>
    </row>
    <row r="1457" spans="6:12">
      <c r="F1457" s="49" t="str">
        <f t="shared" si="91"/>
        <v/>
      </c>
      <c r="J1457" s="49" t="str">
        <f t="shared" si="88"/>
        <v/>
      </c>
      <c r="K1457" s="49" t="str">
        <f t="shared" si="89"/>
        <v/>
      </c>
      <c r="L1457" s="49" t="str">
        <f t="shared" si="90"/>
        <v/>
      </c>
    </row>
    <row r="1458" spans="6:12">
      <c r="F1458" s="49" t="str">
        <f t="shared" si="91"/>
        <v/>
      </c>
      <c r="J1458" s="49" t="str">
        <f t="shared" si="88"/>
        <v/>
      </c>
      <c r="K1458" s="49" t="str">
        <f t="shared" si="89"/>
        <v/>
      </c>
      <c r="L1458" s="49" t="str">
        <f t="shared" si="90"/>
        <v/>
      </c>
    </row>
    <row r="1459" spans="6:12">
      <c r="F1459" s="49" t="str">
        <f t="shared" si="91"/>
        <v/>
      </c>
      <c r="J1459" s="49" t="str">
        <f t="shared" si="88"/>
        <v/>
      </c>
      <c r="K1459" s="49" t="str">
        <f t="shared" si="89"/>
        <v/>
      </c>
      <c r="L1459" s="49" t="str">
        <f t="shared" si="90"/>
        <v/>
      </c>
    </row>
    <row r="1460" spans="6:12">
      <c r="F1460" s="49" t="str">
        <f t="shared" si="91"/>
        <v/>
      </c>
      <c r="J1460" s="49" t="str">
        <f t="shared" si="88"/>
        <v/>
      </c>
      <c r="K1460" s="49" t="str">
        <f t="shared" si="89"/>
        <v/>
      </c>
      <c r="L1460" s="49" t="str">
        <f t="shared" si="90"/>
        <v/>
      </c>
    </row>
    <row r="1461" spans="6:12">
      <c r="F1461" s="49" t="str">
        <f t="shared" si="91"/>
        <v/>
      </c>
      <c r="J1461" s="49" t="str">
        <f t="shared" si="88"/>
        <v/>
      </c>
      <c r="K1461" s="49" t="str">
        <f t="shared" si="89"/>
        <v/>
      </c>
      <c r="L1461" s="49" t="str">
        <f t="shared" si="90"/>
        <v/>
      </c>
    </row>
    <row r="1462" spans="6:12">
      <c r="F1462" s="49" t="str">
        <f t="shared" si="91"/>
        <v/>
      </c>
      <c r="J1462" s="49" t="str">
        <f t="shared" si="88"/>
        <v/>
      </c>
      <c r="K1462" s="49" t="str">
        <f t="shared" si="89"/>
        <v/>
      </c>
      <c r="L1462" s="49" t="str">
        <f t="shared" si="90"/>
        <v/>
      </c>
    </row>
    <row r="1463" spans="6:12">
      <c r="F1463" s="49" t="str">
        <f t="shared" si="91"/>
        <v/>
      </c>
      <c r="J1463" s="49" t="str">
        <f t="shared" si="88"/>
        <v/>
      </c>
      <c r="K1463" s="49" t="str">
        <f t="shared" si="89"/>
        <v/>
      </c>
      <c r="L1463" s="49" t="str">
        <f t="shared" si="90"/>
        <v/>
      </c>
    </row>
    <row r="1464" spans="6:12">
      <c r="F1464" s="49" t="str">
        <f t="shared" si="91"/>
        <v/>
      </c>
      <c r="J1464" s="49" t="str">
        <f t="shared" si="88"/>
        <v/>
      </c>
      <c r="K1464" s="49" t="str">
        <f t="shared" si="89"/>
        <v/>
      </c>
      <c r="L1464" s="49" t="str">
        <f t="shared" si="90"/>
        <v/>
      </c>
    </row>
    <row r="1465" spans="6:12">
      <c r="F1465" s="49" t="str">
        <f t="shared" si="91"/>
        <v/>
      </c>
      <c r="J1465" s="49" t="str">
        <f t="shared" si="88"/>
        <v/>
      </c>
      <c r="K1465" s="49" t="str">
        <f t="shared" si="89"/>
        <v/>
      </c>
      <c r="L1465" s="49" t="str">
        <f t="shared" si="90"/>
        <v/>
      </c>
    </row>
    <row r="1466" spans="6:12">
      <c r="F1466" s="49" t="str">
        <f t="shared" si="91"/>
        <v/>
      </c>
      <c r="J1466" s="49" t="str">
        <f t="shared" si="88"/>
        <v/>
      </c>
      <c r="K1466" s="49" t="str">
        <f t="shared" si="89"/>
        <v/>
      </c>
      <c r="L1466" s="49" t="str">
        <f t="shared" si="90"/>
        <v/>
      </c>
    </row>
    <row r="1467" spans="6:12">
      <c r="F1467" s="49" t="str">
        <f t="shared" si="91"/>
        <v/>
      </c>
      <c r="J1467" s="49" t="str">
        <f t="shared" si="88"/>
        <v/>
      </c>
      <c r="K1467" s="49" t="str">
        <f t="shared" si="89"/>
        <v/>
      </c>
      <c r="L1467" s="49" t="str">
        <f t="shared" si="90"/>
        <v/>
      </c>
    </row>
    <row r="1468" spans="6:12">
      <c r="F1468" s="49" t="str">
        <f t="shared" si="91"/>
        <v/>
      </c>
      <c r="J1468" s="49" t="str">
        <f t="shared" si="88"/>
        <v/>
      </c>
      <c r="K1468" s="49" t="str">
        <f t="shared" si="89"/>
        <v/>
      </c>
      <c r="L1468" s="49" t="str">
        <f t="shared" si="90"/>
        <v/>
      </c>
    </row>
    <row r="1469" spans="6:12">
      <c r="F1469" s="49" t="str">
        <f t="shared" si="91"/>
        <v/>
      </c>
      <c r="J1469" s="49" t="str">
        <f t="shared" si="88"/>
        <v/>
      </c>
      <c r="K1469" s="49" t="str">
        <f t="shared" si="89"/>
        <v/>
      </c>
      <c r="L1469" s="49" t="str">
        <f t="shared" si="90"/>
        <v/>
      </c>
    </row>
    <row r="1470" spans="6:12">
      <c r="F1470" s="49" t="str">
        <f t="shared" si="91"/>
        <v/>
      </c>
      <c r="J1470" s="49" t="str">
        <f t="shared" si="88"/>
        <v/>
      </c>
      <c r="K1470" s="49" t="str">
        <f t="shared" si="89"/>
        <v/>
      </c>
      <c r="L1470" s="49" t="str">
        <f t="shared" si="90"/>
        <v/>
      </c>
    </row>
    <row r="1471" spans="6:12">
      <c r="F1471" s="49" t="str">
        <f t="shared" si="91"/>
        <v/>
      </c>
      <c r="J1471" s="49" t="str">
        <f t="shared" si="88"/>
        <v/>
      </c>
      <c r="K1471" s="49" t="str">
        <f t="shared" si="89"/>
        <v/>
      </c>
      <c r="L1471" s="49" t="str">
        <f t="shared" si="90"/>
        <v/>
      </c>
    </row>
    <row r="1472" spans="6:12">
      <c r="F1472" s="49" t="str">
        <f t="shared" si="91"/>
        <v/>
      </c>
      <c r="J1472" s="49" t="str">
        <f t="shared" si="88"/>
        <v/>
      </c>
      <c r="K1472" s="49" t="str">
        <f t="shared" si="89"/>
        <v/>
      </c>
      <c r="L1472" s="49" t="str">
        <f t="shared" si="90"/>
        <v/>
      </c>
    </row>
    <row r="1473" spans="6:12">
      <c r="F1473" s="49" t="str">
        <f t="shared" si="91"/>
        <v/>
      </c>
      <c r="J1473" s="49" t="str">
        <f t="shared" si="88"/>
        <v/>
      </c>
      <c r="K1473" s="49" t="str">
        <f t="shared" si="89"/>
        <v/>
      </c>
      <c r="L1473" s="49" t="str">
        <f t="shared" si="90"/>
        <v/>
      </c>
    </row>
    <row r="1474" spans="6:12">
      <c r="F1474" s="49" t="str">
        <f t="shared" si="91"/>
        <v/>
      </c>
      <c r="J1474" s="49" t="str">
        <f t="shared" si="88"/>
        <v/>
      </c>
      <c r="K1474" s="49" t="str">
        <f t="shared" si="89"/>
        <v/>
      </c>
      <c r="L1474" s="49" t="str">
        <f t="shared" si="90"/>
        <v/>
      </c>
    </row>
    <row r="1475" spans="6:12">
      <c r="F1475" s="49" t="str">
        <f t="shared" si="91"/>
        <v/>
      </c>
      <c r="J1475" s="49" t="str">
        <f t="shared" ref="J1475:J1538" si="92">IF(A1475&lt;&gt;"",A1475*10,"")</f>
        <v/>
      </c>
      <c r="K1475" s="49" t="str">
        <f t="shared" ref="K1475:K1538" si="93">IF(B1475&lt;&gt;"",B1475*100,"")</f>
        <v/>
      </c>
      <c r="L1475" s="49" t="str">
        <f t="shared" ref="L1475:L1538" si="94">IF(F1475&lt;&gt;"",IF(K1475&lt;&gt;0,K1475/J1475,0),"")</f>
        <v/>
      </c>
    </row>
    <row r="1476" spans="6:12">
      <c r="F1476" s="49" t="str">
        <f t="shared" ref="F1476:F1539" si="95">IF(A1476&lt;&gt;"",F1475+1,"")</f>
        <v/>
      </c>
      <c r="J1476" s="49" t="str">
        <f t="shared" si="92"/>
        <v/>
      </c>
      <c r="K1476" s="49" t="str">
        <f t="shared" si="93"/>
        <v/>
      </c>
      <c r="L1476" s="49" t="str">
        <f t="shared" si="94"/>
        <v/>
      </c>
    </row>
    <row r="1477" spans="6:12">
      <c r="F1477" s="49" t="str">
        <f t="shared" si="95"/>
        <v/>
      </c>
      <c r="J1477" s="49" t="str">
        <f t="shared" si="92"/>
        <v/>
      </c>
      <c r="K1477" s="49" t="str">
        <f t="shared" si="93"/>
        <v/>
      </c>
      <c r="L1477" s="49" t="str">
        <f t="shared" si="94"/>
        <v/>
      </c>
    </row>
    <row r="1478" spans="6:12">
      <c r="F1478" s="49" t="str">
        <f t="shared" si="95"/>
        <v/>
      </c>
      <c r="J1478" s="49" t="str">
        <f t="shared" si="92"/>
        <v/>
      </c>
      <c r="K1478" s="49" t="str">
        <f t="shared" si="93"/>
        <v/>
      </c>
      <c r="L1478" s="49" t="str">
        <f t="shared" si="94"/>
        <v/>
      </c>
    </row>
    <row r="1479" spans="6:12">
      <c r="F1479" s="49" t="str">
        <f t="shared" si="95"/>
        <v/>
      </c>
      <c r="J1479" s="49" t="str">
        <f t="shared" si="92"/>
        <v/>
      </c>
      <c r="K1479" s="49" t="str">
        <f t="shared" si="93"/>
        <v/>
      </c>
      <c r="L1479" s="49" t="str">
        <f t="shared" si="94"/>
        <v/>
      </c>
    </row>
    <row r="1480" spans="6:12">
      <c r="F1480" s="49" t="str">
        <f t="shared" si="95"/>
        <v/>
      </c>
      <c r="J1480" s="49" t="str">
        <f t="shared" si="92"/>
        <v/>
      </c>
      <c r="K1480" s="49" t="str">
        <f t="shared" si="93"/>
        <v/>
      </c>
      <c r="L1480" s="49" t="str">
        <f t="shared" si="94"/>
        <v/>
      </c>
    </row>
    <row r="1481" spans="6:12">
      <c r="F1481" s="49" t="str">
        <f t="shared" si="95"/>
        <v/>
      </c>
      <c r="J1481" s="49" t="str">
        <f t="shared" si="92"/>
        <v/>
      </c>
      <c r="K1481" s="49" t="str">
        <f t="shared" si="93"/>
        <v/>
      </c>
      <c r="L1481" s="49" t="str">
        <f t="shared" si="94"/>
        <v/>
      </c>
    </row>
    <row r="1482" spans="6:12">
      <c r="F1482" s="49" t="str">
        <f t="shared" si="95"/>
        <v/>
      </c>
      <c r="J1482" s="49" t="str">
        <f t="shared" si="92"/>
        <v/>
      </c>
      <c r="K1482" s="49" t="str">
        <f t="shared" si="93"/>
        <v/>
      </c>
      <c r="L1482" s="49" t="str">
        <f t="shared" si="94"/>
        <v/>
      </c>
    </row>
    <row r="1483" spans="6:12">
      <c r="F1483" s="49" t="str">
        <f t="shared" si="95"/>
        <v/>
      </c>
      <c r="J1483" s="49" t="str">
        <f t="shared" si="92"/>
        <v/>
      </c>
      <c r="K1483" s="49" t="str">
        <f t="shared" si="93"/>
        <v/>
      </c>
      <c r="L1483" s="49" t="str">
        <f t="shared" si="94"/>
        <v/>
      </c>
    </row>
    <row r="1484" spans="6:12">
      <c r="F1484" s="49" t="str">
        <f t="shared" si="95"/>
        <v/>
      </c>
      <c r="J1484" s="49" t="str">
        <f t="shared" si="92"/>
        <v/>
      </c>
      <c r="K1484" s="49" t="str">
        <f t="shared" si="93"/>
        <v/>
      </c>
      <c r="L1484" s="49" t="str">
        <f t="shared" si="94"/>
        <v/>
      </c>
    </row>
    <row r="1485" spans="6:12">
      <c r="F1485" s="49" t="str">
        <f t="shared" si="95"/>
        <v/>
      </c>
      <c r="J1485" s="49" t="str">
        <f t="shared" si="92"/>
        <v/>
      </c>
      <c r="K1485" s="49" t="str">
        <f t="shared" si="93"/>
        <v/>
      </c>
      <c r="L1485" s="49" t="str">
        <f t="shared" si="94"/>
        <v/>
      </c>
    </row>
    <row r="1486" spans="6:12">
      <c r="F1486" s="49" t="str">
        <f t="shared" si="95"/>
        <v/>
      </c>
      <c r="J1486" s="49" t="str">
        <f t="shared" si="92"/>
        <v/>
      </c>
      <c r="K1486" s="49" t="str">
        <f t="shared" si="93"/>
        <v/>
      </c>
      <c r="L1486" s="49" t="str">
        <f t="shared" si="94"/>
        <v/>
      </c>
    </row>
    <row r="1487" spans="6:12">
      <c r="F1487" s="49" t="str">
        <f t="shared" si="95"/>
        <v/>
      </c>
      <c r="J1487" s="49" t="str">
        <f t="shared" si="92"/>
        <v/>
      </c>
      <c r="K1487" s="49" t="str">
        <f t="shared" si="93"/>
        <v/>
      </c>
      <c r="L1487" s="49" t="str">
        <f t="shared" si="94"/>
        <v/>
      </c>
    </row>
    <row r="1488" spans="6:12">
      <c r="F1488" s="49" t="str">
        <f t="shared" si="95"/>
        <v/>
      </c>
      <c r="J1488" s="49" t="str">
        <f t="shared" si="92"/>
        <v/>
      </c>
      <c r="K1488" s="49" t="str">
        <f t="shared" si="93"/>
        <v/>
      </c>
      <c r="L1488" s="49" t="str">
        <f t="shared" si="94"/>
        <v/>
      </c>
    </row>
    <row r="1489" spans="6:12">
      <c r="F1489" s="49" t="str">
        <f t="shared" si="95"/>
        <v/>
      </c>
      <c r="J1489" s="49" t="str">
        <f t="shared" si="92"/>
        <v/>
      </c>
      <c r="K1489" s="49" t="str">
        <f t="shared" si="93"/>
        <v/>
      </c>
      <c r="L1489" s="49" t="str">
        <f t="shared" si="94"/>
        <v/>
      </c>
    </row>
    <row r="1490" spans="6:12">
      <c r="F1490" s="49" t="str">
        <f t="shared" si="95"/>
        <v/>
      </c>
      <c r="J1490" s="49" t="str">
        <f t="shared" si="92"/>
        <v/>
      </c>
      <c r="K1490" s="49" t="str">
        <f t="shared" si="93"/>
        <v/>
      </c>
      <c r="L1490" s="49" t="str">
        <f t="shared" si="94"/>
        <v/>
      </c>
    </row>
    <row r="1491" spans="6:12">
      <c r="F1491" s="49" t="str">
        <f t="shared" si="95"/>
        <v/>
      </c>
      <c r="J1491" s="49" t="str">
        <f t="shared" si="92"/>
        <v/>
      </c>
      <c r="K1491" s="49" t="str">
        <f t="shared" si="93"/>
        <v/>
      </c>
      <c r="L1491" s="49" t="str">
        <f t="shared" si="94"/>
        <v/>
      </c>
    </row>
    <row r="1492" spans="6:12">
      <c r="F1492" s="49" t="str">
        <f t="shared" si="95"/>
        <v/>
      </c>
      <c r="J1492" s="49" t="str">
        <f t="shared" si="92"/>
        <v/>
      </c>
      <c r="K1492" s="49" t="str">
        <f t="shared" si="93"/>
        <v/>
      </c>
      <c r="L1492" s="49" t="str">
        <f t="shared" si="94"/>
        <v/>
      </c>
    </row>
    <row r="1493" spans="6:12">
      <c r="F1493" s="49" t="str">
        <f t="shared" si="95"/>
        <v/>
      </c>
      <c r="J1493" s="49" t="str">
        <f t="shared" si="92"/>
        <v/>
      </c>
      <c r="K1493" s="49" t="str">
        <f t="shared" si="93"/>
        <v/>
      </c>
      <c r="L1493" s="49" t="str">
        <f t="shared" si="94"/>
        <v/>
      </c>
    </row>
    <row r="1494" spans="6:12">
      <c r="F1494" s="49" t="str">
        <f t="shared" si="95"/>
        <v/>
      </c>
      <c r="J1494" s="49" t="str">
        <f t="shared" si="92"/>
        <v/>
      </c>
      <c r="K1494" s="49" t="str">
        <f t="shared" si="93"/>
        <v/>
      </c>
      <c r="L1494" s="49" t="str">
        <f t="shared" si="94"/>
        <v/>
      </c>
    </row>
    <row r="1495" spans="6:12">
      <c r="F1495" s="49" t="str">
        <f t="shared" si="95"/>
        <v/>
      </c>
      <c r="J1495" s="49" t="str">
        <f t="shared" si="92"/>
        <v/>
      </c>
      <c r="K1495" s="49" t="str">
        <f t="shared" si="93"/>
        <v/>
      </c>
      <c r="L1495" s="49" t="str">
        <f t="shared" si="94"/>
        <v/>
      </c>
    </row>
    <row r="1496" spans="6:12">
      <c r="F1496" s="49" t="str">
        <f t="shared" si="95"/>
        <v/>
      </c>
      <c r="J1496" s="49" t="str">
        <f t="shared" si="92"/>
        <v/>
      </c>
      <c r="K1496" s="49" t="str">
        <f t="shared" si="93"/>
        <v/>
      </c>
      <c r="L1496" s="49" t="str">
        <f t="shared" si="94"/>
        <v/>
      </c>
    </row>
    <row r="1497" spans="6:12">
      <c r="F1497" s="49" t="str">
        <f t="shared" si="95"/>
        <v/>
      </c>
      <c r="J1497" s="49" t="str">
        <f t="shared" si="92"/>
        <v/>
      </c>
      <c r="K1497" s="49" t="str">
        <f t="shared" si="93"/>
        <v/>
      </c>
      <c r="L1497" s="49" t="str">
        <f t="shared" si="94"/>
        <v/>
      </c>
    </row>
    <row r="1498" spans="6:12">
      <c r="F1498" s="49" t="str">
        <f t="shared" si="95"/>
        <v/>
      </c>
      <c r="J1498" s="49" t="str">
        <f t="shared" si="92"/>
        <v/>
      </c>
      <c r="K1498" s="49" t="str">
        <f t="shared" si="93"/>
        <v/>
      </c>
      <c r="L1498" s="49" t="str">
        <f t="shared" si="94"/>
        <v/>
      </c>
    </row>
    <row r="1499" spans="6:12">
      <c r="F1499" s="49" t="str">
        <f t="shared" si="95"/>
        <v/>
      </c>
      <c r="J1499" s="49" t="str">
        <f t="shared" si="92"/>
        <v/>
      </c>
      <c r="K1499" s="49" t="str">
        <f t="shared" si="93"/>
        <v/>
      </c>
      <c r="L1499" s="49" t="str">
        <f t="shared" si="94"/>
        <v/>
      </c>
    </row>
    <row r="1500" spans="6:12">
      <c r="F1500" s="49" t="str">
        <f t="shared" si="95"/>
        <v/>
      </c>
      <c r="J1500" s="49" t="str">
        <f t="shared" si="92"/>
        <v/>
      </c>
      <c r="K1500" s="49" t="str">
        <f t="shared" si="93"/>
        <v/>
      </c>
      <c r="L1500" s="49" t="str">
        <f t="shared" si="94"/>
        <v/>
      </c>
    </row>
    <row r="1501" spans="6:12">
      <c r="F1501" s="49" t="str">
        <f t="shared" si="95"/>
        <v/>
      </c>
      <c r="J1501" s="49" t="str">
        <f t="shared" si="92"/>
        <v/>
      </c>
      <c r="K1501" s="49" t="str">
        <f t="shared" si="93"/>
        <v/>
      </c>
      <c r="L1501" s="49" t="str">
        <f t="shared" si="94"/>
        <v/>
      </c>
    </row>
    <row r="1502" spans="6:12">
      <c r="F1502" s="49" t="str">
        <f t="shared" si="95"/>
        <v/>
      </c>
      <c r="J1502" s="49" t="str">
        <f t="shared" si="92"/>
        <v/>
      </c>
      <c r="K1502" s="49" t="str">
        <f t="shared" si="93"/>
        <v/>
      </c>
      <c r="L1502" s="49" t="str">
        <f t="shared" si="94"/>
        <v/>
      </c>
    </row>
    <row r="1503" spans="6:12">
      <c r="F1503" s="49" t="str">
        <f t="shared" si="95"/>
        <v/>
      </c>
      <c r="J1503" s="49" t="str">
        <f t="shared" si="92"/>
        <v/>
      </c>
      <c r="K1503" s="49" t="str">
        <f t="shared" si="93"/>
        <v/>
      </c>
      <c r="L1503" s="49" t="str">
        <f t="shared" si="94"/>
        <v/>
      </c>
    </row>
    <row r="1504" spans="6:12">
      <c r="F1504" s="49" t="str">
        <f t="shared" si="95"/>
        <v/>
      </c>
      <c r="J1504" s="49" t="str">
        <f t="shared" si="92"/>
        <v/>
      </c>
      <c r="K1504" s="49" t="str">
        <f t="shared" si="93"/>
        <v/>
      </c>
      <c r="L1504" s="49" t="str">
        <f t="shared" si="94"/>
        <v/>
      </c>
    </row>
    <row r="1505" spans="6:12">
      <c r="F1505" s="49" t="str">
        <f t="shared" si="95"/>
        <v/>
      </c>
      <c r="J1505" s="49" t="str">
        <f t="shared" si="92"/>
        <v/>
      </c>
      <c r="K1505" s="49" t="str">
        <f t="shared" si="93"/>
        <v/>
      </c>
      <c r="L1505" s="49" t="str">
        <f t="shared" si="94"/>
        <v/>
      </c>
    </row>
    <row r="1506" spans="6:12">
      <c r="F1506" s="49" t="str">
        <f t="shared" si="95"/>
        <v/>
      </c>
      <c r="J1506" s="49" t="str">
        <f t="shared" si="92"/>
        <v/>
      </c>
      <c r="K1506" s="49" t="str">
        <f t="shared" si="93"/>
        <v/>
      </c>
      <c r="L1506" s="49" t="str">
        <f t="shared" si="94"/>
        <v/>
      </c>
    </row>
    <row r="1507" spans="6:12">
      <c r="F1507" s="49" t="str">
        <f t="shared" si="95"/>
        <v/>
      </c>
      <c r="J1507" s="49" t="str">
        <f t="shared" si="92"/>
        <v/>
      </c>
      <c r="K1507" s="49" t="str">
        <f t="shared" si="93"/>
        <v/>
      </c>
      <c r="L1507" s="49" t="str">
        <f t="shared" si="94"/>
        <v/>
      </c>
    </row>
    <row r="1508" spans="6:12">
      <c r="F1508" s="49" t="str">
        <f t="shared" si="95"/>
        <v/>
      </c>
      <c r="J1508" s="49" t="str">
        <f t="shared" si="92"/>
        <v/>
      </c>
      <c r="K1508" s="49" t="str">
        <f t="shared" si="93"/>
        <v/>
      </c>
      <c r="L1508" s="49" t="str">
        <f t="shared" si="94"/>
        <v/>
      </c>
    </row>
    <row r="1509" spans="6:12">
      <c r="F1509" s="49" t="str">
        <f t="shared" si="95"/>
        <v/>
      </c>
      <c r="J1509" s="49" t="str">
        <f t="shared" si="92"/>
        <v/>
      </c>
      <c r="K1509" s="49" t="str">
        <f t="shared" si="93"/>
        <v/>
      </c>
      <c r="L1509" s="49" t="str">
        <f t="shared" si="94"/>
        <v/>
      </c>
    </row>
    <row r="1510" spans="6:12">
      <c r="F1510" s="49" t="str">
        <f t="shared" si="95"/>
        <v/>
      </c>
      <c r="J1510" s="49" t="str">
        <f t="shared" si="92"/>
        <v/>
      </c>
      <c r="K1510" s="49" t="str">
        <f t="shared" si="93"/>
        <v/>
      </c>
      <c r="L1510" s="49" t="str">
        <f t="shared" si="94"/>
        <v/>
      </c>
    </row>
    <row r="1511" spans="6:12">
      <c r="F1511" s="49" t="str">
        <f t="shared" si="95"/>
        <v/>
      </c>
      <c r="J1511" s="49" t="str">
        <f t="shared" si="92"/>
        <v/>
      </c>
      <c r="K1511" s="49" t="str">
        <f t="shared" si="93"/>
        <v/>
      </c>
      <c r="L1511" s="49" t="str">
        <f t="shared" si="94"/>
        <v/>
      </c>
    </row>
    <row r="1512" spans="6:12">
      <c r="F1512" s="49" t="str">
        <f t="shared" si="95"/>
        <v/>
      </c>
      <c r="J1512" s="49" t="str">
        <f t="shared" si="92"/>
        <v/>
      </c>
      <c r="K1512" s="49" t="str">
        <f t="shared" si="93"/>
        <v/>
      </c>
      <c r="L1512" s="49" t="str">
        <f t="shared" si="94"/>
        <v/>
      </c>
    </row>
    <row r="1513" spans="6:12">
      <c r="F1513" s="49" t="str">
        <f t="shared" si="95"/>
        <v/>
      </c>
      <c r="J1513" s="49" t="str">
        <f t="shared" si="92"/>
        <v/>
      </c>
      <c r="K1513" s="49" t="str">
        <f t="shared" si="93"/>
        <v/>
      </c>
      <c r="L1513" s="49" t="str">
        <f t="shared" si="94"/>
        <v/>
      </c>
    </row>
    <row r="1514" spans="6:12">
      <c r="F1514" s="49" t="str">
        <f t="shared" si="95"/>
        <v/>
      </c>
      <c r="J1514" s="49" t="str">
        <f t="shared" si="92"/>
        <v/>
      </c>
      <c r="K1514" s="49" t="str">
        <f t="shared" si="93"/>
        <v/>
      </c>
      <c r="L1514" s="49" t="str">
        <f t="shared" si="94"/>
        <v/>
      </c>
    </row>
    <row r="1515" spans="6:12">
      <c r="F1515" s="49" t="str">
        <f t="shared" si="95"/>
        <v/>
      </c>
      <c r="J1515" s="49" t="str">
        <f t="shared" si="92"/>
        <v/>
      </c>
      <c r="K1515" s="49" t="str">
        <f t="shared" si="93"/>
        <v/>
      </c>
      <c r="L1515" s="49" t="str">
        <f t="shared" si="94"/>
        <v/>
      </c>
    </row>
    <row r="1516" spans="6:12">
      <c r="F1516" s="49" t="str">
        <f t="shared" si="95"/>
        <v/>
      </c>
      <c r="J1516" s="49" t="str">
        <f t="shared" si="92"/>
        <v/>
      </c>
      <c r="K1516" s="49" t="str">
        <f t="shared" si="93"/>
        <v/>
      </c>
      <c r="L1516" s="49" t="str">
        <f t="shared" si="94"/>
        <v/>
      </c>
    </row>
    <row r="1517" spans="6:12">
      <c r="F1517" s="49" t="str">
        <f t="shared" si="95"/>
        <v/>
      </c>
      <c r="J1517" s="49" t="str">
        <f t="shared" si="92"/>
        <v/>
      </c>
      <c r="K1517" s="49" t="str">
        <f t="shared" si="93"/>
        <v/>
      </c>
      <c r="L1517" s="49" t="str">
        <f t="shared" si="94"/>
        <v/>
      </c>
    </row>
    <row r="1518" spans="6:12">
      <c r="F1518" s="49" t="str">
        <f t="shared" si="95"/>
        <v/>
      </c>
      <c r="J1518" s="49" t="str">
        <f t="shared" si="92"/>
        <v/>
      </c>
      <c r="K1518" s="49" t="str">
        <f t="shared" si="93"/>
        <v/>
      </c>
      <c r="L1518" s="49" t="str">
        <f t="shared" si="94"/>
        <v/>
      </c>
    </row>
    <row r="1519" spans="6:12">
      <c r="F1519" s="49" t="str">
        <f t="shared" si="95"/>
        <v/>
      </c>
      <c r="J1519" s="49" t="str">
        <f t="shared" si="92"/>
        <v/>
      </c>
      <c r="K1519" s="49" t="str">
        <f t="shared" si="93"/>
        <v/>
      </c>
      <c r="L1519" s="49" t="str">
        <f t="shared" si="94"/>
        <v/>
      </c>
    </row>
    <row r="1520" spans="6:12">
      <c r="F1520" s="49" t="str">
        <f t="shared" si="95"/>
        <v/>
      </c>
      <c r="J1520" s="49" t="str">
        <f t="shared" si="92"/>
        <v/>
      </c>
      <c r="K1520" s="49" t="str">
        <f t="shared" si="93"/>
        <v/>
      </c>
      <c r="L1520" s="49" t="str">
        <f t="shared" si="94"/>
        <v/>
      </c>
    </row>
    <row r="1521" spans="6:12">
      <c r="F1521" s="49" t="str">
        <f t="shared" si="95"/>
        <v/>
      </c>
      <c r="J1521" s="49" t="str">
        <f t="shared" si="92"/>
        <v/>
      </c>
      <c r="K1521" s="49" t="str">
        <f t="shared" si="93"/>
        <v/>
      </c>
      <c r="L1521" s="49" t="str">
        <f t="shared" si="94"/>
        <v/>
      </c>
    </row>
    <row r="1522" spans="6:12">
      <c r="F1522" s="49" t="str">
        <f t="shared" si="95"/>
        <v/>
      </c>
      <c r="J1522" s="49" t="str">
        <f t="shared" si="92"/>
        <v/>
      </c>
      <c r="K1522" s="49" t="str">
        <f t="shared" si="93"/>
        <v/>
      </c>
      <c r="L1522" s="49" t="str">
        <f t="shared" si="94"/>
        <v/>
      </c>
    </row>
    <row r="1523" spans="6:12">
      <c r="F1523" s="49" t="str">
        <f t="shared" si="95"/>
        <v/>
      </c>
      <c r="J1523" s="49" t="str">
        <f t="shared" si="92"/>
        <v/>
      </c>
      <c r="K1523" s="49" t="str">
        <f t="shared" si="93"/>
        <v/>
      </c>
      <c r="L1523" s="49" t="str">
        <f t="shared" si="94"/>
        <v/>
      </c>
    </row>
    <row r="1524" spans="6:12">
      <c r="F1524" s="49" t="str">
        <f t="shared" si="95"/>
        <v/>
      </c>
      <c r="J1524" s="49" t="str">
        <f t="shared" si="92"/>
        <v/>
      </c>
      <c r="K1524" s="49" t="str">
        <f t="shared" si="93"/>
        <v/>
      </c>
      <c r="L1524" s="49" t="str">
        <f t="shared" si="94"/>
        <v/>
      </c>
    </row>
    <row r="1525" spans="6:12">
      <c r="F1525" s="49" t="str">
        <f t="shared" si="95"/>
        <v/>
      </c>
      <c r="J1525" s="49" t="str">
        <f t="shared" si="92"/>
        <v/>
      </c>
      <c r="K1525" s="49" t="str">
        <f t="shared" si="93"/>
        <v/>
      </c>
      <c r="L1525" s="49" t="str">
        <f t="shared" si="94"/>
        <v/>
      </c>
    </row>
    <row r="1526" spans="6:12">
      <c r="F1526" s="49" t="str">
        <f t="shared" si="95"/>
        <v/>
      </c>
      <c r="J1526" s="49" t="str">
        <f t="shared" si="92"/>
        <v/>
      </c>
      <c r="K1526" s="49" t="str">
        <f t="shared" si="93"/>
        <v/>
      </c>
      <c r="L1526" s="49" t="str">
        <f t="shared" si="94"/>
        <v/>
      </c>
    </row>
    <row r="1527" spans="6:12">
      <c r="F1527" s="49" t="str">
        <f t="shared" si="95"/>
        <v/>
      </c>
      <c r="J1527" s="49" t="str">
        <f t="shared" si="92"/>
        <v/>
      </c>
      <c r="K1527" s="49" t="str">
        <f t="shared" si="93"/>
        <v/>
      </c>
      <c r="L1527" s="49" t="str">
        <f t="shared" si="94"/>
        <v/>
      </c>
    </row>
    <row r="1528" spans="6:12">
      <c r="F1528" s="49" t="str">
        <f t="shared" si="95"/>
        <v/>
      </c>
      <c r="J1528" s="49" t="str">
        <f t="shared" si="92"/>
        <v/>
      </c>
      <c r="K1528" s="49" t="str">
        <f t="shared" si="93"/>
        <v/>
      </c>
      <c r="L1528" s="49" t="str">
        <f t="shared" si="94"/>
        <v/>
      </c>
    </row>
    <row r="1529" spans="6:12">
      <c r="F1529" s="49" t="str">
        <f t="shared" si="95"/>
        <v/>
      </c>
      <c r="J1529" s="49" t="str">
        <f t="shared" si="92"/>
        <v/>
      </c>
      <c r="K1529" s="49" t="str">
        <f t="shared" si="93"/>
        <v/>
      </c>
      <c r="L1529" s="49" t="str">
        <f t="shared" si="94"/>
        <v/>
      </c>
    </row>
    <row r="1530" spans="6:12">
      <c r="F1530" s="49" t="str">
        <f t="shared" si="95"/>
        <v/>
      </c>
      <c r="J1530" s="49" t="str">
        <f t="shared" si="92"/>
        <v/>
      </c>
      <c r="K1530" s="49" t="str">
        <f t="shared" si="93"/>
        <v/>
      </c>
      <c r="L1530" s="49" t="str">
        <f t="shared" si="94"/>
        <v/>
      </c>
    </row>
    <row r="1531" spans="6:12">
      <c r="F1531" s="49" t="str">
        <f t="shared" si="95"/>
        <v/>
      </c>
      <c r="J1531" s="49" t="str">
        <f t="shared" si="92"/>
        <v/>
      </c>
      <c r="K1531" s="49" t="str">
        <f t="shared" si="93"/>
        <v/>
      </c>
      <c r="L1531" s="49" t="str">
        <f t="shared" si="94"/>
        <v/>
      </c>
    </row>
    <row r="1532" spans="6:12">
      <c r="F1532" s="49" t="str">
        <f t="shared" si="95"/>
        <v/>
      </c>
      <c r="J1532" s="49" t="str">
        <f t="shared" si="92"/>
        <v/>
      </c>
      <c r="K1532" s="49" t="str">
        <f t="shared" si="93"/>
        <v/>
      </c>
      <c r="L1532" s="49" t="str">
        <f t="shared" si="94"/>
        <v/>
      </c>
    </row>
    <row r="1533" spans="6:12">
      <c r="F1533" s="49" t="str">
        <f t="shared" si="95"/>
        <v/>
      </c>
      <c r="J1533" s="49" t="str">
        <f t="shared" si="92"/>
        <v/>
      </c>
      <c r="K1533" s="49" t="str">
        <f t="shared" si="93"/>
        <v/>
      </c>
      <c r="L1533" s="49" t="str">
        <f t="shared" si="94"/>
        <v/>
      </c>
    </row>
    <row r="1534" spans="6:12">
      <c r="F1534" s="49" t="str">
        <f t="shared" si="95"/>
        <v/>
      </c>
      <c r="J1534" s="49" t="str">
        <f t="shared" si="92"/>
        <v/>
      </c>
      <c r="K1534" s="49" t="str">
        <f t="shared" si="93"/>
        <v/>
      </c>
      <c r="L1534" s="49" t="str">
        <f t="shared" si="94"/>
        <v/>
      </c>
    </row>
    <row r="1535" spans="6:12">
      <c r="F1535" s="49" t="str">
        <f t="shared" si="95"/>
        <v/>
      </c>
      <c r="J1535" s="49" t="str">
        <f t="shared" si="92"/>
        <v/>
      </c>
      <c r="K1535" s="49" t="str">
        <f t="shared" si="93"/>
        <v/>
      </c>
      <c r="L1535" s="49" t="str">
        <f t="shared" si="94"/>
        <v/>
      </c>
    </row>
    <row r="1536" spans="6:12">
      <c r="F1536" s="49" t="str">
        <f t="shared" si="95"/>
        <v/>
      </c>
      <c r="J1536" s="49" t="str">
        <f t="shared" si="92"/>
        <v/>
      </c>
      <c r="K1536" s="49" t="str">
        <f t="shared" si="93"/>
        <v/>
      </c>
      <c r="L1536" s="49" t="str">
        <f t="shared" si="94"/>
        <v/>
      </c>
    </row>
    <row r="1537" spans="6:12">
      <c r="F1537" s="49" t="str">
        <f t="shared" si="95"/>
        <v/>
      </c>
      <c r="J1537" s="49" t="str">
        <f t="shared" si="92"/>
        <v/>
      </c>
      <c r="K1537" s="49" t="str">
        <f t="shared" si="93"/>
        <v/>
      </c>
      <c r="L1537" s="49" t="str">
        <f t="shared" si="94"/>
        <v/>
      </c>
    </row>
    <row r="1538" spans="6:12">
      <c r="F1538" s="49" t="str">
        <f t="shared" si="95"/>
        <v/>
      </c>
      <c r="J1538" s="49" t="str">
        <f t="shared" si="92"/>
        <v/>
      </c>
      <c r="K1538" s="49" t="str">
        <f t="shared" si="93"/>
        <v/>
      </c>
      <c r="L1538" s="49" t="str">
        <f t="shared" si="94"/>
        <v/>
      </c>
    </row>
    <row r="1539" spans="6:12">
      <c r="F1539" s="49" t="str">
        <f t="shared" si="95"/>
        <v/>
      </c>
      <c r="J1539" s="49" t="str">
        <f t="shared" ref="J1539:J1602" si="96">IF(A1539&lt;&gt;"",A1539*10,"")</f>
        <v/>
      </c>
      <c r="K1539" s="49" t="str">
        <f t="shared" ref="K1539:K1602" si="97">IF(B1539&lt;&gt;"",B1539*100,"")</f>
        <v/>
      </c>
      <c r="L1539" s="49" t="str">
        <f t="shared" ref="L1539:L1602" si="98">IF(F1539&lt;&gt;"",IF(K1539&lt;&gt;0,K1539/J1539,0),"")</f>
        <v/>
      </c>
    </row>
    <row r="1540" spans="6:12">
      <c r="F1540" s="49" t="str">
        <f t="shared" ref="F1540:F1603" si="99">IF(A1540&lt;&gt;"",F1539+1,"")</f>
        <v/>
      </c>
      <c r="J1540" s="49" t="str">
        <f t="shared" si="96"/>
        <v/>
      </c>
      <c r="K1540" s="49" t="str">
        <f t="shared" si="97"/>
        <v/>
      </c>
      <c r="L1540" s="49" t="str">
        <f t="shared" si="98"/>
        <v/>
      </c>
    </row>
    <row r="1541" spans="6:12">
      <c r="F1541" s="49" t="str">
        <f t="shared" si="99"/>
        <v/>
      </c>
      <c r="J1541" s="49" t="str">
        <f t="shared" si="96"/>
        <v/>
      </c>
      <c r="K1541" s="49" t="str">
        <f t="shared" si="97"/>
        <v/>
      </c>
      <c r="L1541" s="49" t="str">
        <f t="shared" si="98"/>
        <v/>
      </c>
    </row>
    <row r="1542" spans="6:12">
      <c r="F1542" s="49" t="str">
        <f t="shared" si="99"/>
        <v/>
      </c>
      <c r="J1542" s="49" t="str">
        <f t="shared" si="96"/>
        <v/>
      </c>
      <c r="K1542" s="49" t="str">
        <f t="shared" si="97"/>
        <v/>
      </c>
      <c r="L1542" s="49" t="str">
        <f t="shared" si="98"/>
        <v/>
      </c>
    </row>
    <row r="1543" spans="6:12">
      <c r="F1543" s="49" t="str">
        <f t="shared" si="99"/>
        <v/>
      </c>
      <c r="J1543" s="49" t="str">
        <f t="shared" si="96"/>
        <v/>
      </c>
      <c r="K1543" s="49" t="str">
        <f t="shared" si="97"/>
        <v/>
      </c>
      <c r="L1543" s="49" t="str">
        <f t="shared" si="98"/>
        <v/>
      </c>
    </row>
    <row r="1544" spans="6:12">
      <c r="F1544" s="49" t="str">
        <f t="shared" si="99"/>
        <v/>
      </c>
      <c r="J1544" s="49" t="str">
        <f t="shared" si="96"/>
        <v/>
      </c>
      <c r="K1544" s="49" t="str">
        <f t="shared" si="97"/>
        <v/>
      </c>
      <c r="L1544" s="49" t="str">
        <f t="shared" si="98"/>
        <v/>
      </c>
    </row>
    <row r="1545" spans="6:12">
      <c r="F1545" s="49" t="str">
        <f t="shared" si="99"/>
        <v/>
      </c>
      <c r="J1545" s="49" t="str">
        <f t="shared" si="96"/>
        <v/>
      </c>
      <c r="K1545" s="49" t="str">
        <f t="shared" si="97"/>
        <v/>
      </c>
      <c r="L1545" s="49" t="str">
        <f t="shared" si="98"/>
        <v/>
      </c>
    </row>
    <row r="1546" spans="6:12">
      <c r="F1546" s="49" t="str">
        <f t="shared" si="99"/>
        <v/>
      </c>
      <c r="J1546" s="49" t="str">
        <f t="shared" si="96"/>
        <v/>
      </c>
      <c r="K1546" s="49" t="str">
        <f t="shared" si="97"/>
        <v/>
      </c>
      <c r="L1546" s="49" t="str">
        <f t="shared" si="98"/>
        <v/>
      </c>
    </row>
    <row r="1547" spans="6:12">
      <c r="F1547" s="49" t="str">
        <f t="shared" si="99"/>
        <v/>
      </c>
      <c r="J1547" s="49" t="str">
        <f t="shared" si="96"/>
        <v/>
      </c>
      <c r="K1547" s="49" t="str">
        <f t="shared" si="97"/>
        <v/>
      </c>
      <c r="L1547" s="49" t="str">
        <f t="shared" si="98"/>
        <v/>
      </c>
    </row>
    <row r="1548" spans="6:12">
      <c r="F1548" s="49" t="str">
        <f t="shared" si="99"/>
        <v/>
      </c>
      <c r="J1548" s="49" t="str">
        <f t="shared" si="96"/>
        <v/>
      </c>
      <c r="K1548" s="49" t="str">
        <f t="shared" si="97"/>
        <v/>
      </c>
      <c r="L1548" s="49" t="str">
        <f t="shared" si="98"/>
        <v/>
      </c>
    </row>
    <row r="1549" spans="6:12">
      <c r="F1549" s="49" t="str">
        <f t="shared" si="99"/>
        <v/>
      </c>
      <c r="J1549" s="49" t="str">
        <f t="shared" si="96"/>
        <v/>
      </c>
      <c r="K1549" s="49" t="str">
        <f t="shared" si="97"/>
        <v/>
      </c>
      <c r="L1549" s="49" t="str">
        <f t="shared" si="98"/>
        <v/>
      </c>
    </row>
    <row r="1550" spans="6:12">
      <c r="F1550" s="49" t="str">
        <f t="shared" si="99"/>
        <v/>
      </c>
      <c r="J1550" s="49" t="str">
        <f t="shared" si="96"/>
        <v/>
      </c>
      <c r="K1550" s="49" t="str">
        <f t="shared" si="97"/>
        <v/>
      </c>
      <c r="L1550" s="49" t="str">
        <f t="shared" si="98"/>
        <v/>
      </c>
    </row>
    <row r="1551" spans="6:12">
      <c r="F1551" s="49" t="str">
        <f t="shared" si="99"/>
        <v/>
      </c>
      <c r="J1551" s="49" t="str">
        <f t="shared" si="96"/>
        <v/>
      </c>
      <c r="K1551" s="49" t="str">
        <f t="shared" si="97"/>
        <v/>
      </c>
      <c r="L1551" s="49" t="str">
        <f t="shared" si="98"/>
        <v/>
      </c>
    </row>
    <row r="1552" spans="6:12">
      <c r="F1552" s="49" t="str">
        <f t="shared" si="99"/>
        <v/>
      </c>
      <c r="J1552" s="49" t="str">
        <f t="shared" si="96"/>
        <v/>
      </c>
      <c r="K1552" s="49" t="str">
        <f t="shared" si="97"/>
        <v/>
      </c>
      <c r="L1552" s="49" t="str">
        <f t="shared" si="98"/>
        <v/>
      </c>
    </row>
    <row r="1553" spans="6:12">
      <c r="F1553" s="49" t="str">
        <f t="shared" si="99"/>
        <v/>
      </c>
      <c r="J1553" s="49" t="str">
        <f t="shared" si="96"/>
        <v/>
      </c>
      <c r="K1553" s="49" t="str">
        <f t="shared" si="97"/>
        <v/>
      </c>
      <c r="L1553" s="49" t="str">
        <f t="shared" si="98"/>
        <v/>
      </c>
    </row>
    <row r="1554" spans="6:12">
      <c r="F1554" s="49" t="str">
        <f t="shared" si="99"/>
        <v/>
      </c>
      <c r="J1554" s="49" t="str">
        <f t="shared" si="96"/>
        <v/>
      </c>
      <c r="K1554" s="49" t="str">
        <f t="shared" si="97"/>
        <v/>
      </c>
      <c r="L1554" s="49" t="str">
        <f t="shared" si="98"/>
        <v/>
      </c>
    </row>
    <row r="1555" spans="6:12">
      <c r="F1555" s="49" t="str">
        <f t="shared" si="99"/>
        <v/>
      </c>
      <c r="J1555" s="49" t="str">
        <f t="shared" si="96"/>
        <v/>
      </c>
      <c r="K1555" s="49" t="str">
        <f t="shared" si="97"/>
        <v/>
      </c>
      <c r="L1555" s="49" t="str">
        <f t="shared" si="98"/>
        <v/>
      </c>
    </row>
    <row r="1556" spans="6:12">
      <c r="F1556" s="49" t="str">
        <f t="shared" si="99"/>
        <v/>
      </c>
      <c r="J1556" s="49" t="str">
        <f t="shared" si="96"/>
        <v/>
      </c>
      <c r="K1556" s="49" t="str">
        <f t="shared" si="97"/>
        <v/>
      </c>
      <c r="L1556" s="49" t="str">
        <f t="shared" si="98"/>
        <v/>
      </c>
    </row>
    <row r="1557" spans="6:12">
      <c r="F1557" s="49" t="str">
        <f t="shared" si="99"/>
        <v/>
      </c>
      <c r="J1557" s="49" t="str">
        <f t="shared" si="96"/>
        <v/>
      </c>
      <c r="K1557" s="49" t="str">
        <f t="shared" si="97"/>
        <v/>
      </c>
      <c r="L1557" s="49" t="str">
        <f t="shared" si="98"/>
        <v/>
      </c>
    </row>
    <row r="1558" spans="6:12">
      <c r="F1558" s="49" t="str">
        <f t="shared" si="99"/>
        <v/>
      </c>
      <c r="J1558" s="49" t="str">
        <f t="shared" si="96"/>
        <v/>
      </c>
      <c r="K1558" s="49" t="str">
        <f t="shared" si="97"/>
        <v/>
      </c>
      <c r="L1558" s="49" t="str">
        <f t="shared" si="98"/>
        <v/>
      </c>
    </row>
    <row r="1559" spans="6:12">
      <c r="F1559" s="49" t="str">
        <f t="shared" si="99"/>
        <v/>
      </c>
      <c r="J1559" s="49" t="str">
        <f t="shared" si="96"/>
        <v/>
      </c>
      <c r="K1559" s="49" t="str">
        <f t="shared" si="97"/>
        <v/>
      </c>
      <c r="L1559" s="49" t="str">
        <f t="shared" si="98"/>
        <v/>
      </c>
    </row>
    <row r="1560" spans="6:12">
      <c r="F1560" s="49" t="str">
        <f t="shared" si="99"/>
        <v/>
      </c>
      <c r="J1560" s="49" t="str">
        <f t="shared" si="96"/>
        <v/>
      </c>
      <c r="K1560" s="49" t="str">
        <f t="shared" si="97"/>
        <v/>
      </c>
      <c r="L1560" s="49" t="str">
        <f t="shared" si="98"/>
        <v/>
      </c>
    </row>
    <row r="1561" spans="6:12">
      <c r="F1561" s="49" t="str">
        <f t="shared" si="99"/>
        <v/>
      </c>
      <c r="J1561" s="49" t="str">
        <f t="shared" si="96"/>
        <v/>
      </c>
      <c r="K1561" s="49" t="str">
        <f t="shared" si="97"/>
        <v/>
      </c>
      <c r="L1561" s="49" t="str">
        <f t="shared" si="98"/>
        <v/>
      </c>
    </row>
    <row r="1562" spans="6:12">
      <c r="F1562" s="49" t="str">
        <f t="shared" si="99"/>
        <v/>
      </c>
      <c r="J1562" s="49" t="str">
        <f t="shared" si="96"/>
        <v/>
      </c>
      <c r="K1562" s="49" t="str">
        <f t="shared" si="97"/>
        <v/>
      </c>
      <c r="L1562" s="49" t="str">
        <f t="shared" si="98"/>
        <v/>
      </c>
    </row>
    <row r="1563" spans="6:12">
      <c r="F1563" s="49" t="str">
        <f t="shared" si="99"/>
        <v/>
      </c>
      <c r="J1563" s="49" t="str">
        <f t="shared" si="96"/>
        <v/>
      </c>
      <c r="K1563" s="49" t="str">
        <f t="shared" si="97"/>
        <v/>
      </c>
      <c r="L1563" s="49" t="str">
        <f t="shared" si="98"/>
        <v/>
      </c>
    </row>
    <row r="1564" spans="6:12">
      <c r="F1564" s="49" t="str">
        <f t="shared" si="99"/>
        <v/>
      </c>
      <c r="J1564" s="49" t="str">
        <f t="shared" si="96"/>
        <v/>
      </c>
      <c r="K1564" s="49" t="str">
        <f t="shared" si="97"/>
        <v/>
      </c>
      <c r="L1564" s="49" t="str">
        <f t="shared" si="98"/>
        <v/>
      </c>
    </row>
    <row r="1565" spans="6:12">
      <c r="F1565" s="49" t="str">
        <f t="shared" si="99"/>
        <v/>
      </c>
      <c r="J1565" s="49" t="str">
        <f t="shared" si="96"/>
        <v/>
      </c>
      <c r="K1565" s="49" t="str">
        <f t="shared" si="97"/>
        <v/>
      </c>
      <c r="L1565" s="49" t="str">
        <f t="shared" si="98"/>
        <v/>
      </c>
    </row>
    <row r="1566" spans="6:12">
      <c r="F1566" s="49" t="str">
        <f t="shared" si="99"/>
        <v/>
      </c>
      <c r="J1566" s="49" t="str">
        <f t="shared" si="96"/>
        <v/>
      </c>
      <c r="K1566" s="49" t="str">
        <f t="shared" si="97"/>
        <v/>
      </c>
      <c r="L1566" s="49" t="str">
        <f t="shared" si="98"/>
        <v/>
      </c>
    </row>
    <row r="1567" spans="6:12">
      <c r="F1567" s="49" t="str">
        <f t="shared" si="99"/>
        <v/>
      </c>
      <c r="J1567" s="49" t="str">
        <f t="shared" si="96"/>
        <v/>
      </c>
      <c r="K1567" s="49" t="str">
        <f t="shared" si="97"/>
        <v/>
      </c>
      <c r="L1567" s="49" t="str">
        <f t="shared" si="98"/>
        <v/>
      </c>
    </row>
    <row r="1568" spans="6:12">
      <c r="F1568" s="49" t="str">
        <f t="shared" si="99"/>
        <v/>
      </c>
      <c r="J1568" s="49" t="str">
        <f t="shared" si="96"/>
        <v/>
      </c>
      <c r="K1568" s="49" t="str">
        <f t="shared" si="97"/>
        <v/>
      </c>
      <c r="L1568" s="49" t="str">
        <f t="shared" si="98"/>
        <v/>
      </c>
    </row>
    <row r="1569" spans="6:12">
      <c r="F1569" s="49" t="str">
        <f t="shared" si="99"/>
        <v/>
      </c>
      <c r="J1569" s="49" t="str">
        <f t="shared" si="96"/>
        <v/>
      </c>
      <c r="K1569" s="49" t="str">
        <f t="shared" si="97"/>
        <v/>
      </c>
      <c r="L1569" s="49" t="str">
        <f t="shared" si="98"/>
        <v/>
      </c>
    </row>
    <row r="1570" spans="6:12">
      <c r="F1570" s="49" t="str">
        <f t="shared" si="99"/>
        <v/>
      </c>
      <c r="J1570" s="49" t="str">
        <f t="shared" si="96"/>
        <v/>
      </c>
      <c r="K1570" s="49" t="str">
        <f t="shared" si="97"/>
        <v/>
      </c>
      <c r="L1570" s="49" t="str">
        <f t="shared" si="98"/>
        <v/>
      </c>
    </row>
    <row r="1571" spans="6:12">
      <c r="F1571" s="49" t="str">
        <f t="shared" si="99"/>
        <v/>
      </c>
      <c r="J1571" s="49" t="str">
        <f t="shared" si="96"/>
        <v/>
      </c>
      <c r="K1571" s="49" t="str">
        <f t="shared" si="97"/>
        <v/>
      </c>
      <c r="L1571" s="49" t="str">
        <f t="shared" si="98"/>
        <v/>
      </c>
    </row>
    <row r="1572" spans="6:12">
      <c r="F1572" s="49" t="str">
        <f t="shared" si="99"/>
        <v/>
      </c>
      <c r="J1572" s="49" t="str">
        <f t="shared" si="96"/>
        <v/>
      </c>
      <c r="K1572" s="49" t="str">
        <f t="shared" si="97"/>
        <v/>
      </c>
      <c r="L1572" s="49" t="str">
        <f t="shared" si="98"/>
        <v/>
      </c>
    </row>
    <row r="1573" spans="6:12">
      <c r="F1573" s="49" t="str">
        <f t="shared" si="99"/>
        <v/>
      </c>
      <c r="J1573" s="49" t="str">
        <f t="shared" si="96"/>
        <v/>
      </c>
      <c r="K1573" s="49" t="str">
        <f t="shared" si="97"/>
        <v/>
      </c>
      <c r="L1573" s="49" t="str">
        <f t="shared" si="98"/>
        <v/>
      </c>
    </row>
    <row r="1574" spans="6:12">
      <c r="F1574" s="49" t="str">
        <f t="shared" si="99"/>
        <v/>
      </c>
      <c r="J1574" s="49" t="str">
        <f t="shared" si="96"/>
        <v/>
      </c>
      <c r="K1574" s="49" t="str">
        <f t="shared" si="97"/>
        <v/>
      </c>
      <c r="L1574" s="49" t="str">
        <f t="shared" si="98"/>
        <v/>
      </c>
    </row>
    <row r="1575" spans="6:12">
      <c r="F1575" s="49" t="str">
        <f t="shared" si="99"/>
        <v/>
      </c>
      <c r="J1575" s="49" t="str">
        <f t="shared" si="96"/>
        <v/>
      </c>
      <c r="K1575" s="49" t="str">
        <f t="shared" si="97"/>
        <v/>
      </c>
      <c r="L1575" s="49" t="str">
        <f t="shared" si="98"/>
        <v/>
      </c>
    </row>
    <row r="1576" spans="6:12">
      <c r="F1576" s="49" t="str">
        <f t="shared" si="99"/>
        <v/>
      </c>
      <c r="J1576" s="49" t="str">
        <f t="shared" si="96"/>
        <v/>
      </c>
      <c r="K1576" s="49" t="str">
        <f t="shared" si="97"/>
        <v/>
      </c>
      <c r="L1576" s="49" t="str">
        <f t="shared" si="98"/>
        <v/>
      </c>
    </row>
    <row r="1577" spans="6:12">
      <c r="F1577" s="49" t="str">
        <f t="shared" si="99"/>
        <v/>
      </c>
      <c r="J1577" s="49" t="str">
        <f t="shared" si="96"/>
        <v/>
      </c>
      <c r="K1577" s="49" t="str">
        <f t="shared" si="97"/>
        <v/>
      </c>
      <c r="L1577" s="49" t="str">
        <f t="shared" si="98"/>
        <v/>
      </c>
    </row>
    <row r="1578" spans="6:12">
      <c r="F1578" s="49" t="str">
        <f t="shared" si="99"/>
        <v/>
      </c>
      <c r="J1578" s="49" t="str">
        <f t="shared" si="96"/>
        <v/>
      </c>
      <c r="K1578" s="49" t="str">
        <f t="shared" si="97"/>
        <v/>
      </c>
      <c r="L1578" s="49" t="str">
        <f t="shared" si="98"/>
        <v/>
      </c>
    </row>
    <row r="1579" spans="6:12">
      <c r="F1579" s="49" t="str">
        <f t="shared" si="99"/>
        <v/>
      </c>
      <c r="J1579" s="49" t="str">
        <f t="shared" si="96"/>
        <v/>
      </c>
      <c r="K1579" s="49" t="str">
        <f t="shared" si="97"/>
        <v/>
      </c>
      <c r="L1579" s="49" t="str">
        <f t="shared" si="98"/>
        <v/>
      </c>
    </row>
    <row r="1580" spans="6:12">
      <c r="F1580" s="49" t="str">
        <f t="shared" si="99"/>
        <v/>
      </c>
      <c r="J1580" s="49" t="str">
        <f t="shared" si="96"/>
        <v/>
      </c>
      <c r="K1580" s="49" t="str">
        <f t="shared" si="97"/>
        <v/>
      </c>
      <c r="L1580" s="49" t="str">
        <f t="shared" si="98"/>
        <v/>
      </c>
    </row>
    <row r="1581" spans="6:12">
      <c r="F1581" s="49" t="str">
        <f t="shared" si="99"/>
        <v/>
      </c>
      <c r="J1581" s="49" t="str">
        <f t="shared" si="96"/>
        <v/>
      </c>
      <c r="K1581" s="49" t="str">
        <f t="shared" si="97"/>
        <v/>
      </c>
      <c r="L1581" s="49" t="str">
        <f t="shared" si="98"/>
        <v/>
      </c>
    </row>
    <row r="1582" spans="6:12">
      <c r="F1582" s="49" t="str">
        <f t="shared" si="99"/>
        <v/>
      </c>
      <c r="J1582" s="49" t="str">
        <f t="shared" si="96"/>
        <v/>
      </c>
      <c r="K1582" s="49" t="str">
        <f t="shared" si="97"/>
        <v/>
      </c>
      <c r="L1582" s="49" t="str">
        <f t="shared" si="98"/>
        <v/>
      </c>
    </row>
    <row r="1583" spans="6:12">
      <c r="F1583" s="49" t="str">
        <f t="shared" si="99"/>
        <v/>
      </c>
      <c r="J1583" s="49" t="str">
        <f t="shared" si="96"/>
        <v/>
      </c>
      <c r="K1583" s="49" t="str">
        <f t="shared" si="97"/>
        <v/>
      </c>
      <c r="L1583" s="49" t="str">
        <f t="shared" si="98"/>
        <v/>
      </c>
    </row>
    <row r="1584" spans="6:12">
      <c r="F1584" s="49" t="str">
        <f t="shared" si="99"/>
        <v/>
      </c>
      <c r="J1584" s="49" t="str">
        <f t="shared" si="96"/>
        <v/>
      </c>
      <c r="K1584" s="49" t="str">
        <f t="shared" si="97"/>
        <v/>
      </c>
      <c r="L1584" s="49" t="str">
        <f t="shared" si="98"/>
        <v/>
      </c>
    </row>
    <row r="1585" spans="6:12">
      <c r="F1585" s="49" t="str">
        <f t="shared" si="99"/>
        <v/>
      </c>
      <c r="J1585" s="49" t="str">
        <f t="shared" si="96"/>
        <v/>
      </c>
      <c r="K1585" s="49" t="str">
        <f t="shared" si="97"/>
        <v/>
      </c>
      <c r="L1585" s="49" t="str">
        <f t="shared" si="98"/>
        <v/>
      </c>
    </row>
    <row r="1586" spans="6:12">
      <c r="F1586" s="49" t="str">
        <f t="shared" si="99"/>
        <v/>
      </c>
      <c r="J1586" s="49" t="str">
        <f t="shared" si="96"/>
        <v/>
      </c>
      <c r="K1586" s="49" t="str">
        <f t="shared" si="97"/>
        <v/>
      </c>
      <c r="L1586" s="49" t="str">
        <f t="shared" si="98"/>
        <v/>
      </c>
    </row>
    <row r="1587" spans="6:12">
      <c r="F1587" s="49" t="str">
        <f t="shared" si="99"/>
        <v/>
      </c>
      <c r="J1587" s="49" t="str">
        <f t="shared" si="96"/>
        <v/>
      </c>
      <c r="K1587" s="49" t="str">
        <f t="shared" si="97"/>
        <v/>
      </c>
      <c r="L1587" s="49" t="str">
        <f t="shared" si="98"/>
        <v/>
      </c>
    </row>
    <row r="1588" spans="6:12">
      <c r="F1588" s="49" t="str">
        <f t="shared" si="99"/>
        <v/>
      </c>
      <c r="J1588" s="49" t="str">
        <f t="shared" si="96"/>
        <v/>
      </c>
      <c r="K1588" s="49" t="str">
        <f t="shared" si="97"/>
        <v/>
      </c>
      <c r="L1588" s="49" t="str">
        <f t="shared" si="98"/>
        <v/>
      </c>
    </row>
    <row r="1589" spans="6:12">
      <c r="F1589" s="49" t="str">
        <f t="shared" si="99"/>
        <v/>
      </c>
      <c r="J1589" s="49" t="str">
        <f t="shared" si="96"/>
        <v/>
      </c>
      <c r="K1589" s="49" t="str">
        <f t="shared" si="97"/>
        <v/>
      </c>
      <c r="L1589" s="49" t="str">
        <f t="shared" si="98"/>
        <v/>
      </c>
    </row>
    <row r="1590" spans="6:12">
      <c r="F1590" s="49" t="str">
        <f t="shared" si="99"/>
        <v/>
      </c>
      <c r="J1590" s="49" t="str">
        <f t="shared" si="96"/>
        <v/>
      </c>
      <c r="K1590" s="49" t="str">
        <f t="shared" si="97"/>
        <v/>
      </c>
      <c r="L1590" s="49" t="str">
        <f t="shared" si="98"/>
        <v/>
      </c>
    </row>
    <row r="1591" spans="6:12">
      <c r="F1591" s="49" t="str">
        <f t="shared" si="99"/>
        <v/>
      </c>
      <c r="J1591" s="49" t="str">
        <f t="shared" si="96"/>
        <v/>
      </c>
      <c r="K1591" s="49" t="str">
        <f t="shared" si="97"/>
        <v/>
      </c>
      <c r="L1591" s="49" t="str">
        <f t="shared" si="98"/>
        <v/>
      </c>
    </row>
    <row r="1592" spans="6:12">
      <c r="F1592" s="49" t="str">
        <f t="shared" si="99"/>
        <v/>
      </c>
      <c r="J1592" s="49" t="str">
        <f t="shared" si="96"/>
        <v/>
      </c>
      <c r="K1592" s="49" t="str">
        <f t="shared" si="97"/>
        <v/>
      </c>
      <c r="L1592" s="49" t="str">
        <f t="shared" si="98"/>
        <v/>
      </c>
    </row>
    <row r="1593" spans="6:12">
      <c r="F1593" s="49" t="str">
        <f t="shared" si="99"/>
        <v/>
      </c>
      <c r="J1593" s="49" t="str">
        <f t="shared" si="96"/>
        <v/>
      </c>
      <c r="K1593" s="49" t="str">
        <f t="shared" si="97"/>
        <v/>
      </c>
      <c r="L1593" s="49" t="str">
        <f t="shared" si="98"/>
        <v/>
      </c>
    </row>
    <row r="1594" spans="6:12">
      <c r="F1594" s="49" t="str">
        <f t="shared" si="99"/>
        <v/>
      </c>
      <c r="J1594" s="49" t="str">
        <f t="shared" si="96"/>
        <v/>
      </c>
      <c r="K1594" s="49" t="str">
        <f t="shared" si="97"/>
        <v/>
      </c>
      <c r="L1594" s="49" t="str">
        <f t="shared" si="98"/>
        <v/>
      </c>
    </row>
    <row r="1595" spans="6:12">
      <c r="F1595" s="49" t="str">
        <f t="shared" si="99"/>
        <v/>
      </c>
      <c r="J1595" s="49" t="str">
        <f t="shared" si="96"/>
        <v/>
      </c>
      <c r="K1595" s="49" t="str">
        <f t="shared" si="97"/>
        <v/>
      </c>
      <c r="L1595" s="49" t="str">
        <f t="shared" si="98"/>
        <v/>
      </c>
    </row>
    <row r="1596" spans="6:12">
      <c r="F1596" s="49" t="str">
        <f t="shared" si="99"/>
        <v/>
      </c>
      <c r="J1596" s="49" t="str">
        <f t="shared" si="96"/>
        <v/>
      </c>
      <c r="K1596" s="49" t="str">
        <f t="shared" si="97"/>
        <v/>
      </c>
      <c r="L1596" s="49" t="str">
        <f t="shared" si="98"/>
        <v/>
      </c>
    </row>
    <row r="1597" spans="6:12">
      <c r="F1597" s="49" t="str">
        <f t="shared" si="99"/>
        <v/>
      </c>
      <c r="J1597" s="49" t="str">
        <f t="shared" si="96"/>
        <v/>
      </c>
      <c r="K1597" s="49" t="str">
        <f t="shared" si="97"/>
        <v/>
      </c>
      <c r="L1597" s="49" t="str">
        <f t="shared" si="98"/>
        <v/>
      </c>
    </row>
    <row r="1598" spans="6:12">
      <c r="F1598" s="49" t="str">
        <f t="shared" si="99"/>
        <v/>
      </c>
      <c r="J1598" s="49" t="str">
        <f t="shared" si="96"/>
        <v/>
      </c>
      <c r="K1598" s="49" t="str">
        <f t="shared" si="97"/>
        <v/>
      </c>
      <c r="L1598" s="49" t="str">
        <f t="shared" si="98"/>
        <v/>
      </c>
    </row>
    <row r="1599" spans="6:12">
      <c r="F1599" s="49" t="str">
        <f t="shared" si="99"/>
        <v/>
      </c>
      <c r="J1599" s="49" t="str">
        <f t="shared" si="96"/>
        <v/>
      </c>
      <c r="K1599" s="49" t="str">
        <f t="shared" si="97"/>
        <v/>
      </c>
      <c r="L1599" s="49" t="str">
        <f t="shared" si="98"/>
        <v/>
      </c>
    </row>
    <row r="1600" spans="6:12">
      <c r="F1600" s="49" t="str">
        <f t="shared" si="99"/>
        <v/>
      </c>
      <c r="J1600" s="49" t="str">
        <f t="shared" si="96"/>
        <v/>
      </c>
      <c r="K1600" s="49" t="str">
        <f t="shared" si="97"/>
        <v/>
      </c>
      <c r="L1600" s="49" t="str">
        <f t="shared" si="98"/>
        <v/>
      </c>
    </row>
    <row r="1601" spans="6:12">
      <c r="F1601" s="49" t="str">
        <f t="shared" si="99"/>
        <v/>
      </c>
      <c r="J1601" s="49" t="str">
        <f t="shared" si="96"/>
        <v/>
      </c>
      <c r="K1601" s="49" t="str">
        <f t="shared" si="97"/>
        <v/>
      </c>
      <c r="L1601" s="49" t="str">
        <f t="shared" si="98"/>
        <v/>
      </c>
    </row>
    <row r="1602" spans="6:12">
      <c r="F1602" s="49" t="str">
        <f t="shared" si="99"/>
        <v/>
      </c>
      <c r="J1602" s="49" t="str">
        <f t="shared" si="96"/>
        <v/>
      </c>
      <c r="K1602" s="49" t="str">
        <f t="shared" si="97"/>
        <v/>
      </c>
      <c r="L1602" s="49" t="str">
        <f t="shared" si="98"/>
        <v/>
      </c>
    </row>
    <row r="1603" spans="6:12">
      <c r="F1603" s="49" t="str">
        <f t="shared" si="99"/>
        <v/>
      </c>
      <c r="J1603" s="49" t="str">
        <f t="shared" ref="J1603:J1666" si="100">IF(A1603&lt;&gt;"",A1603*10,"")</f>
        <v/>
      </c>
      <c r="K1603" s="49" t="str">
        <f t="shared" ref="K1603:K1666" si="101">IF(B1603&lt;&gt;"",B1603*100,"")</f>
        <v/>
      </c>
      <c r="L1603" s="49" t="str">
        <f t="shared" ref="L1603:L1666" si="102">IF(F1603&lt;&gt;"",IF(K1603&lt;&gt;0,K1603/J1603,0),"")</f>
        <v/>
      </c>
    </row>
    <row r="1604" spans="6:12">
      <c r="F1604" s="49" t="str">
        <f t="shared" ref="F1604:F1667" si="103">IF(A1604&lt;&gt;"",F1603+1,"")</f>
        <v/>
      </c>
      <c r="J1604" s="49" t="str">
        <f t="shared" si="100"/>
        <v/>
      </c>
      <c r="K1604" s="49" t="str">
        <f t="shared" si="101"/>
        <v/>
      </c>
      <c r="L1604" s="49" t="str">
        <f t="shared" si="102"/>
        <v/>
      </c>
    </row>
    <row r="1605" spans="6:12">
      <c r="F1605" s="49" t="str">
        <f t="shared" si="103"/>
        <v/>
      </c>
      <c r="J1605" s="49" t="str">
        <f t="shared" si="100"/>
        <v/>
      </c>
      <c r="K1605" s="49" t="str">
        <f t="shared" si="101"/>
        <v/>
      </c>
      <c r="L1605" s="49" t="str">
        <f t="shared" si="102"/>
        <v/>
      </c>
    </row>
    <row r="1606" spans="6:12">
      <c r="F1606" s="49" t="str">
        <f t="shared" si="103"/>
        <v/>
      </c>
      <c r="J1606" s="49" t="str">
        <f t="shared" si="100"/>
        <v/>
      </c>
      <c r="K1606" s="49" t="str">
        <f t="shared" si="101"/>
        <v/>
      </c>
      <c r="L1606" s="49" t="str">
        <f t="shared" si="102"/>
        <v/>
      </c>
    </row>
    <row r="1607" spans="6:12">
      <c r="F1607" s="49" t="str">
        <f t="shared" si="103"/>
        <v/>
      </c>
      <c r="J1607" s="49" t="str">
        <f t="shared" si="100"/>
        <v/>
      </c>
      <c r="K1607" s="49" t="str">
        <f t="shared" si="101"/>
        <v/>
      </c>
      <c r="L1607" s="49" t="str">
        <f t="shared" si="102"/>
        <v/>
      </c>
    </row>
    <row r="1608" spans="6:12">
      <c r="F1608" s="49" t="str">
        <f t="shared" si="103"/>
        <v/>
      </c>
      <c r="J1608" s="49" t="str">
        <f t="shared" si="100"/>
        <v/>
      </c>
      <c r="K1608" s="49" t="str">
        <f t="shared" si="101"/>
        <v/>
      </c>
      <c r="L1608" s="49" t="str">
        <f t="shared" si="102"/>
        <v/>
      </c>
    </row>
    <row r="1609" spans="6:12">
      <c r="F1609" s="49" t="str">
        <f t="shared" si="103"/>
        <v/>
      </c>
      <c r="J1609" s="49" t="str">
        <f t="shared" si="100"/>
        <v/>
      </c>
      <c r="K1609" s="49" t="str">
        <f t="shared" si="101"/>
        <v/>
      </c>
      <c r="L1609" s="49" t="str">
        <f t="shared" si="102"/>
        <v/>
      </c>
    </row>
    <row r="1610" spans="6:12">
      <c r="F1610" s="49" t="str">
        <f t="shared" si="103"/>
        <v/>
      </c>
      <c r="J1610" s="49" t="str">
        <f t="shared" si="100"/>
        <v/>
      </c>
      <c r="K1610" s="49" t="str">
        <f t="shared" si="101"/>
        <v/>
      </c>
      <c r="L1610" s="49" t="str">
        <f t="shared" si="102"/>
        <v/>
      </c>
    </row>
    <row r="1611" spans="6:12">
      <c r="F1611" s="49" t="str">
        <f t="shared" si="103"/>
        <v/>
      </c>
      <c r="J1611" s="49" t="str">
        <f t="shared" si="100"/>
        <v/>
      </c>
      <c r="K1611" s="49" t="str">
        <f t="shared" si="101"/>
        <v/>
      </c>
      <c r="L1611" s="49" t="str">
        <f t="shared" si="102"/>
        <v/>
      </c>
    </row>
    <row r="1612" spans="6:12">
      <c r="F1612" s="49" t="str">
        <f t="shared" si="103"/>
        <v/>
      </c>
      <c r="J1612" s="49" t="str">
        <f t="shared" si="100"/>
        <v/>
      </c>
      <c r="K1612" s="49" t="str">
        <f t="shared" si="101"/>
        <v/>
      </c>
      <c r="L1612" s="49" t="str">
        <f t="shared" si="102"/>
        <v/>
      </c>
    </row>
    <row r="1613" spans="6:12">
      <c r="F1613" s="49" t="str">
        <f t="shared" si="103"/>
        <v/>
      </c>
      <c r="J1613" s="49" t="str">
        <f t="shared" si="100"/>
        <v/>
      </c>
      <c r="K1613" s="49" t="str">
        <f t="shared" si="101"/>
        <v/>
      </c>
      <c r="L1613" s="49" t="str">
        <f t="shared" si="102"/>
        <v/>
      </c>
    </row>
    <row r="1614" spans="6:12">
      <c r="F1614" s="49" t="str">
        <f t="shared" si="103"/>
        <v/>
      </c>
      <c r="J1614" s="49" t="str">
        <f t="shared" si="100"/>
        <v/>
      </c>
      <c r="K1614" s="49" t="str">
        <f t="shared" si="101"/>
        <v/>
      </c>
      <c r="L1614" s="49" t="str">
        <f t="shared" si="102"/>
        <v/>
      </c>
    </row>
    <row r="1615" spans="6:12">
      <c r="F1615" s="49" t="str">
        <f t="shared" si="103"/>
        <v/>
      </c>
      <c r="J1615" s="49" t="str">
        <f t="shared" si="100"/>
        <v/>
      </c>
      <c r="K1615" s="49" t="str">
        <f t="shared" si="101"/>
        <v/>
      </c>
      <c r="L1615" s="49" t="str">
        <f t="shared" si="102"/>
        <v/>
      </c>
    </row>
    <row r="1616" spans="6:12">
      <c r="F1616" s="49" t="str">
        <f t="shared" si="103"/>
        <v/>
      </c>
      <c r="J1616" s="49" t="str">
        <f t="shared" si="100"/>
        <v/>
      </c>
      <c r="K1616" s="49" t="str">
        <f t="shared" si="101"/>
        <v/>
      </c>
      <c r="L1616" s="49" t="str">
        <f t="shared" si="102"/>
        <v/>
      </c>
    </row>
    <row r="1617" spans="6:12">
      <c r="F1617" s="49" t="str">
        <f t="shared" si="103"/>
        <v/>
      </c>
      <c r="J1617" s="49" t="str">
        <f t="shared" si="100"/>
        <v/>
      </c>
      <c r="K1617" s="49" t="str">
        <f t="shared" si="101"/>
        <v/>
      </c>
      <c r="L1617" s="49" t="str">
        <f t="shared" si="102"/>
        <v/>
      </c>
    </row>
    <row r="1618" spans="6:12">
      <c r="F1618" s="49" t="str">
        <f t="shared" si="103"/>
        <v/>
      </c>
      <c r="J1618" s="49" t="str">
        <f t="shared" si="100"/>
        <v/>
      </c>
      <c r="K1618" s="49" t="str">
        <f t="shared" si="101"/>
        <v/>
      </c>
      <c r="L1618" s="49" t="str">
        <f t="shared" si="102"/>
        <v/>
      </c>
    </row>
    <row r="1619" spans="6:12">
      <c r="F1619" s="49" t="str">
        <f t="shared" si="103"/>
        <v/>
      </c>
      <c r="J1619" s="49" t="str">
        <f t="shared" si="100"/>
        <v/>
      </c>
      <c r="K1619" s="49" t="str">
        <f t="shared" si="101"/>
        <v/>
      </c>
      <c r="L1619" s="49" t="str">
        <f t="shared" si="102"/>
        <v/>
      </c>
    </row>
    <row r="1620" spans="6:12">
      <c r="F1620" s="49" t="str">
        <f t="shared" si="103"/>
        <v/>
      </c>
      <c r="J1620" s="49" t="str">
        <f t="shared" si="100"/>
        <v/>
      </c>
      <c r="K1620" s="49" t="str">
        <f t="shared" si="101"/>
        <v/>
      </c>
      <c r="L1620" s="49" t="str">
        <f t="shared" si="102"/>
        <v/>
      </c>
    </row>
    <row r="1621" spans="6:12">
      <c r="F1621" s="49" t="str">
        <f t="shared" si="103"/>
        <v/>
      </c>
      <c r="J1621" s="49" t="str">
        <f t="shared" si="100"/>
        <v/>
      </c>
      <c r="K1621" s="49" t="str">
        <f t="shared" si="101"/>
        <v/>
      </c>
      <c r="L1621" s="49" t="str">
        <f t="shared" si="102"/>
        <v/>
      </c>
    </row>
    <row r="1622" spans="6:12">
      <c r="F1622" s="49" t="str">
        <f t="shared" si="103"/>
        <v/>
      </c>
      <c r="J1622" s="49" t="str">
        <f t="shared" si="100"/>
        <v/>
      </c>
      <c r="K1622" s="49" t="str">
        <f t="shared" si="101"/>
        <v/>
      </c>
      <c r="L1622" s="49" t="str">
        <f t="shared" si="102"/>
        <v/>
      </c>
    </row>
    <row r="1623" spans="6:12">
      <c r="F1623" s="49" t="str">
        <f t="shared" si="103"/>
        <v/>
      </c>
      <c r="J1623" s="49" t="str">
        <f t="shared" si="100"/>
        <v/>
      </c>
      <c r="K1623" s="49" t="str">
        <f t="shared" si="101"/>
        <v/>
      </c>
      <c r="L1623" s="49" t="str">
        <f t="shared" si="102"/>
        <v/>
      </c>
    </row>
    <row r="1624" spans="6:12">
      <c r="F1624" s="49" t="str">
        <f t="shared" si="103"/>
        <v/>
      </c>
      <c r="J1624" s="49" t="str">
        <f t="shared" si="100"/>
        <v/>
      </c>
      <c r="K1624" s="49" t="str">
        <f t="shared" si="101"/>
        <v/>
      </c>
      <c r="L1624" s="49" t="str">
        <f t="shared" si="102"/>
        <v/>
      </c>
    </row>
    <row r="1625" spans="6:12">
      <c r="F1625" s="49" t="str">
        <f t="shared" si="103"/>
        <v/>
      </c>
      <c r="J1625" s="49" t="str">
        <f t="shared" si="100"/>
        <v/>
      </c>
      <c r="K1625" s="49" t="str">
        <f t="shared" si="101"/>
        <v/>
      </c>
      <c r="L1625" s="49" t="str">
        <f t="shared" si="102"/>
        <v/>
      </c>
    </row>
    <row r="1626" spans="6:12">
      <c r="F1626" s="49" t="str">
        <f t="shared" si="103"/>
        <v/>
      </c>
      <c r="J1626" s="49" t="str">
        <f t="shared" si="100"/>
        <v/>
      </c>
      <c r="K1626" s="49" t="str">
        <f t="shared" si="101"/>
        <v/>
      </c>
      <c r="L1626" s="49" t="str">
        <f t="shared" si="102"/>
        <v/>
      </c>
    </row>
    <row r="1627" spans="6:12">
      <c r="F1627" s="49" t="str">
        <f t="shared" si="103"/>
        <v/>
      </c>
      <c r="J1627" s="49" t="str">
        <f t="shared" si="100"/>
        <v/>
      </c>
      <c r="K1627" s="49" t="str">
        <f t="shared" si="101"/>
        <v/>
      </c>
      <c r="L1627" s="49" t="str">
        <f t="shared" si="102"/>
        <v/>
      </c>
    </row>
    <row r="1628" spans="6:12">
      <c r="F1628" s="49" t="str">
        <f t="shared" si="103"/>
        <v/>
      </c>
      <c r="J1628" s="49" t="str">
        <f t="shared" si="100"/>
        <v/>
      </c>
      <c r="K1628" s="49" t="str">
        <f t="shared" si="101"/>
        <v/>
      </c>
      <c r="L1628" s="49" t="str">
        <f t="shared" si="102"/>
        <v/>
      </c>
    </row>
    <row r="1629" spans="6:12">
      <c r="F1629" s="49" t="str">
        <f t="shared" si="103"/>
        <v/>
      </c>
      <c r="J1629" s="49" t="str">
        <f t="shared" si="100"/>
        <v/>
      </c>
      <c r="K1629" s="49" t="str">
        <f t="shared" si="101"/>
        <v/>
      </c>
      <c r="L1629" s="49" t="str">
        <f t="shared" si="102"/>
        <v/>
      </c>
    </row>
    <row r="1630" spans="6:12">
      <c r="F1630" s="49" t="str">
        <f t="shared" si="103"/>
        <v/>
      </c>
      <c r="J1630" s="49" t="str">
        <f t="shared" si="100"/>
        <v/>
      </c>
      <c r="K1630" s="49" t="str">
        <f t="shared" si="101"/>
        <v/>
      </c>
      <c r="L1630" s="49" t="str">
        <f t="shared" si="102"/>
        <v/>
      </c>
    </row>
    <row r="1631" spans="6:12">
      <c r="F1631" s="49" t="str">
        <f t="shared" si="103"/>
        <v/>
      </c>
      <c r="J1631" s="49" t="str">
        <f t="shared" si="100"/>
        <v/>
      </c>
      <c r="K1631" s="49" t="str">
        <f t="shared" si="101"/>
        <v/>
      </c>
      <c r="L1631" s="49" t="str">
        <f t="shared" si="102"/>
        <v/>
      </c>
    </row>
    <row r="1632" spans="6:12">
      <c r="F1632" s="49" t="str">
        <f t="shared" si="103"/>
        <v/>
      </c>
      <c r="J1632" s="49" t="str">
        <f t="shared" si="100"/>
        <v/>
      </c>
      <c r="K1632" s="49" t="str">
        <f t="shared" si="101"/>
        <v/>
      </c>
      <c r="L1632" s="49" t="str">
        <f t="shared" si="102"/>
        <v/>
      </c>
    </row>
    <row r="1633" spans="6:12">
      <c r="F1633" s="49" t="str">
        <f t="shared" si="103"/>
        <v/>
      </c>
      <c r="J1633" s="49" t="str">
        <f t="shared" si="100"/>
        <v/>
      </c>
      <c r="K1633" s="49" t="str">
        <f t="shared" si="101"/>
        <v/>
      </c>
      <c r="L1633" s="49" t="str">
        <f t="shared" si="102"/>
        <v/>
      </c>
    </row>
    <row r="1634" spans="6:12">
      <c r="F1634" s="49" t="str">
        <f t="shared" si="103"/>
        <v/>
      </c>
      <c r="J1634" s="49" t="str">
        <f t="shared" si="100"/>
        <v/>
      </c>
      <c r="K1634" s="49" t="str">
        <f t="shared" si="101"/>
        <v/>
      </c>
      <c r="L1634" s="49" t="str">
        <f t="shared" si="102"/>
        <v/>
      </c>
    </row>
    <row r="1635" spans="6:12">
      <c r="F1635" s="49" t="str">
        <f t="shared" si="103"/>
        <v/>
      </c>
      <c r="J1635" s="49" t="str">
        <f t="shared" si="100"/>
        <v/>
      </c>
      <c r="K1635" s="49" t="str">
        <f t="shared" si="101"/>
        <v/>
      </c>
      <c r="L1635" s="49" t="str">
        <f t="shared" si="102"/>
        <v/>
      </c>
    </row>
    <row r="1636" spans="6:12">
      <c r="F1636" s="49" t="str">
        <f t="shared" si="103"/>
        <v/>
      </c>
      <c r="J1636" s="49" t="str">
        <f t="shared" si="100"/>
        <v/>
      </c>
      <c r="K1636" s="49" t="str">
        <f t="shared" si="101"/>
        <v/>
      </c>
      <c r="L1636" s="49" t="str">
        <f t="shared" si="102"/>
        <v/>
      </c>
    </row>
    <row r="1637" spans="6:12">
      <c r="F1637" s="49" t="str">
        <f t="shared" si="103"/>
        <v/>
      </c>
      <c r="J1637" s="49" t="str">
        <f t="shared" si="100"/>
        <v/>
      </c>
      <c r="K1637" s="49" t="str">
        <f t="shared" si="101"/>
        <v/>
      </c>
      <c r="L1637" s="49" t="str">
        <f t="shared" si="102"/>
        <v/>
      </c>
    </row>
    <row r="1638" spans="6:12">
      <c r="F1638" s="49" t="str">
        <f t="shared" si="103"/>
        <v/>
      </c>
      <c r="J1638" s="49" t="str">
        <f t="shared" si="100"/>
        <v/>
      </c>
      <c r="K1638" s="49" t="str">
        <f t="shared" si="101"/>
        <v/>
      </c>
      <c r="L1638" s="49" t="str">
        <f t="shared" si="102"/>
        <v/>
      </c>
    </row>
    <row r="1639" spans="6:12">
      <c r="F1639" s="49" t="str">
        <f t="shared" si="103"/>
        <v/>
      </c>
      <c r="J1639" s="49" t="str">
        <f t="shared" si="100"/>
        <v/>
      </c>
      <c r="K1639" s="49" t="str">
        <f t="shared" si="101"/>
        <v/>
      </c>
      <c r="L1639" s="49" t="str">
        <f t="shared" si="102"/>
        <v/>
      </c>
    </row>
    <row r="1640" spans="6:12">
      <c r="F1640" s="49" t="str">
        <f t="shared" si="103"/>
        <v/>
      </c>
      <c r="J1640" s="49" t="str">
        <f t="shared" si="100"/>
        <v/>
      </c>
      <c r="K1640" s="49" t="str">
        <f t="shared" si="101"/>
        <v/>
      </c>
      <c r="L1640" s="49" t="str">
        <f t="shared" si="102"/>
        <v/>
      </c>
    </row>
    <row r="1641" spans="6:12">
      <c r="F1641" s="49" t="str">
        <f t="shared" si="103"/>
        <v/>
      </c>
      <c r="J1641" s="49" t="str">
        <f t="shared" si="100"/>
        <v/>
      </c>
      <c r="K1641" s="49" t="str">
        <f t="shared" si="101"/>
        <v/>
      </c>
      <c r="L1641" s="49" t="str">
        <f t="shared" si="102"/>
        <v/>
      </c>
    </row>
    <row r="1642" spans="6:12">
      <c r="F1642" s="49" t="str">
        <f t="shared" si="103"/>
        <v/>
      </c>
      <c r="J1642" s="49" t="str">
        <f t="shared" si="100"/>
        <v/>
      </c>
      <c r="K1642" s="49" t="str">
        <f t="shared" si="101"/>
        <v/>
      </c>
      <c r="L1642" s="49" t="str">
        <f t="shared" si="102"/>
        <v/>
      </c>
    </row>
    <row r="1643" spans="6:12">
      <c r="F1643" s="49" t="str">
        <f t="shared" si="103"/>
        <v/>
      </c>
      <c r="J1643" s="49" t="str">
        <f t="shared" si="100"/>
        <v/>
      </c>
      <c r="K1643" s="49" t="str">
        <f t="shared" si="101"/>
        <v/>
      </c>
      <c r="L1643" s="49" t="str">
        <f t="shared" si="102"/>
        <v/>
      </c>
    </row>
    <row r="1644" spans="6:12">
      <c r="F1644" s="49" t="str">
        <f t="shared" si="103"/>
        <v/>
      </c>
      <c r="J1644" s="49" t="str">
        <f t="shared" si="100"/>
        <v/>
      </c>
      <c r="K1644" s="49" t="str">
        <f t="shared" si="101"/>
        <v/>
      </c>
      <c r="L1644" s="49" t="str">
        <f t="shared" si="102"/>
        <v/>
      </c>
    </row>
    <row r="1645" spans="6:12">
      <c r="F1645" s="49" t="str">
        <f t="shared" si="103"/>
        <v/>
      </c>
      <c r="J1645" s="49" t="str">
        <f t="shared" si="100"/>
        <v/>
      </c>
      <c r="K1645" s="49" t="str">
        <f t="shared" si="101"/>
        <v/>
      </c>
      <c r="L1645" s="49" t="str">
        <f t="shared" si="102"/>
        <v/>
      </c>
    </row>
    <row r="1646" spans="6:12">
      <c r="F1646" s="49" t="str">
        <f t="shared" si="103"/>
        <v/>
      </c>
      <c r="J1646" s="49" t="str">
        <f t="shared" si="100"/>
        <v/>
      </c>
      <c r="K1646" s="49" t="str">
        <f t="shared" si="101"/>
        <v/>
      </c>
      <c r="L1646" s="49" t="str">
        <f t="shared" si="102"/>
        <v/>
      </c>
    </row>
    <row r="1647" spans="6:12">
      <c r="F1647" s="49" t="str">
        <f t="shared" si="103"/>
        <v/>
      </c>
      <c r="J1647" s="49" t="str">
        <f t="shared" si="100"/>
        <v/>
      </c>
      <c r="K1647" s="49" t="str">
        <f t="shared" si="101"/>
        <v/>
      </c>
      <c r="L1647" s="49" t="str">
        <f t="shared" si="102"/>
        <v/>
      </c>
    </row>
    <row r="1648" spans="6:12">
      <c r="F1648" s="49" t="str">
        <f t="shared" si="103"/>
        <v/>
      </c>
      <c r="J1648" s="49" t="str">
        <f t="shared" si="100"/>
        <v/>
      </c>
      <c r="K1648" s="49" t="str">
        <f t="shared" si="101"/>
        <v/>
      </c>
      <c r="L1648" s="49" t="str">
        <f t="shared" si="102"/>
        <v/>
      </c>
    </row>
    <row r="1649" spans="6:12">
      <c r="F1649" s="49" t="str">
        <f t="shared" si="103"/>
        <v/>
      </c>
      <c r="J1649" s="49" t="str">
        <f t="shared" si="100"/>
        <v/>
      </c>
      <c r="K1649" s="49" t="str">
        <f t="shared" si="101"/>
        <v/>
      </c>
      <c r="L1649" s="49" t="str">
        <f t="shared" si="102"/>
        <v/>
      </c>
    </row>
    <row r="1650" spans="6:12">
      <c r="F1650" s="49" t="str">
        <f t="shared" si="103"/>
        <v/>
      </c>
      <c r="J1650" s="49" t="str">
        <f t="shared" si="100"/>
        <v/>
      </c>
      <c r="K1650" s="49" t="str">
        <f t="shared" si="101"/>
        <v/>
      </c>
      <c r="L1650" s="49" t="str">
        <f t="shared" si="102"/>
        <v/>
      </c>
    </row>
    <row r="1651" spans="6:12">
      <c r="F1651" s="49" t="str">
        <f t="shared" si="103"/>
        <v/>
      </c>
      <c r="J1651" s="49" t="str">
        <f t="shared" si="100"/>
        <v/>
      </c>
      <c r="K1651" s="49" t="str">
        <f t="shared" si="101"/>
        <v/>
      </c>
      <c r="L1651" s="49" t="str">
        <f t="shared" si="102"/>
        <v/>
      </c>
    </row>
    <row r="1652" spans="6:12">
      <c r="F1652" s="49" t="str">
        <f t="shared" si="103"/>
        <v/>
      </c>
      <c r="J1652" s="49" t="str">
        <f t="shared" si="100"/>
        <v/>
      </c>
      <c r="K1652" s="49" t="str">
        <f t="shared" si="101"/>
        <v/>
      </c>
      <c r="L1652" s="49" t="str">
        <f t="shared" si="102"/>
        <v/>
      </c>
    </row>
    <row r="1653" spans="6:12">
      <c r="F1653" s="49" t="str">
        <f t="shared" si="103"/>
        <v/>
      </c>
      <c r="J1653" s="49" t="str">
        <f t="shared" si="100"/>
        <v/>
      </c>
      <c r="K1653" s="49" t="str">
        <f t="shared" si="101"/>
        <v/>
      </c>
      <c r="L1653" s="49" t="str">
        <f t="shared" si="102"/>
        <v/>
      </c>
    </row>
    <row r="1654" spans="6:12">
      <c r="F1654" s="49" t="str">
        <f t="shared" si="103"/>
        <v/>
      </c>
      <c r="J1654" s="49" t="str">
        <f t="shared" si="100"/>
        <v/>
      </c>
      <c r="K1654" s="49" t="str">
        <f t="shared" si="101"/>
        <v/>
      </c>
      <c r="L1654" s="49" t="str">
        <f t="shared" si="102"/>
        <v/>
      </c>
    </row>
    <row r="1655" spans="6:12">
      <c r="F1655" s="49" t="str">
        <f t="shared" si="103"/>
        <v/>
      </c>
      <c r="J1655" s="49" t="str">
        <f t="shared" si="100"/>
        <v/>
      </c>
      <c r="K1655" s="49" t="str">
        <f t="shared" si="101"/>
        <v/>
      </c>
      <c r="L1655" s="49" t="str">
        <f t="shared" si="102"/>
        <v/>
      </c>
    </row>
    <row r="1656" spans="6:12">
      <c r="F1656" s="49" t="str">
        <f t="shared" si="103"/>
        <v/>
      </c>
      <c r="J1656" s="49" t="str">
        <f t="shared" si="100"/>
        <v/>
      </c>
      <c r="K1656" s="49" t="str">
        <f t="shared" si="101"/>
        <v/>
      </c>
      <c r="L1656" s="49" t="str">
        <f t="shared" si="102"/>
        <v/>
      </c>
    </row>
    <row r="1657" spans="6:12">
      <c r="F1657" s="49" t="str">
        <f t="shared" si="103"/>
        <v/>
      </c>
      <c r="J1657" s="49" t="str">
        <f t="shared" si="100"/>
        <v/>
      </c>
      <c r="K1657" s="49" t="str">
        <f t="shared" si="101"/>
        <v/>
      </c>
      <c r="L1657" s="49" t="str">
        <f t="shared" si="102"/>
        <v/>
      </c>
    </row>
    <row r="1658" spans="6:12">
      <c r="F1658" s="49" t="str">
        <f t="shared" si="103"/>
        <v/>
      </c>
      <c r="J1658" s="49" t="str">
        <f t="shared" si="100"/>
        <v/>
      </c>
      <c r="K1658" s="49" t="str">
        <f t="shared" si="101"/>
        <v/>
      </c>
      <c r="L1658" s="49" t="str">
        <f t="shared" si="102"/>
        <v/>
      </c>
    </row>
    <row r="1659" spans="6:12">
      <c r="F1659" s="49" t="str">
        <f t="shared" si="103"/>
        <v/>
      </c>
      <c r="J1659" s="49" t="str">
        <f t="shared" si="100"/>
        <v/>
      </c>
      <c r="K1659" s="49" t="str">
        <f t="shared" si="101"/>
        <v/>
      </c>
      <c r="L1659" s="49" t="str">
        <f t="shared" si="102"/>
        <v/>
      </c>
    </row>
    <row r="1660" spans="6:12">
      <c r="F1660" s="49" t="str">
        <f t="shared" si="103"/>
        <v/>
      </c>
      <c r="J1660" s="49" t="str">
        <f t="shared" si="100"/>
        <v/>
      </c>
      <c r="K1660" s="49" t="str">
        <f t="shared" si="101"/>
        <v/>
      </c>
      <c r="L1660" s="49" t="str">
        <f t="shared" si="102"/>
        <v/>
      </c>
    </row>
    <row r="1661" spans="6:12">
      <c r="F1661" s="49" t="str">
        <f t="shared" si="103"/>
        <v/>
      </c>
      <c r="J1661" s="49" t="str">
        <f t="shared" si="100"/>
        <v/>
      </c>
      <c r="K1661" s="49" t="str">
        <f t="shared" si="101"/>
        <v/>
      </c>
      <c r="L1661" s="49" t="str">
        <f t="shared" si="102"/>
        <v/>
      </c>
    </row>
    <row r="1662" spans="6:12">
      <c r="F1662" s="49" t="str">
        <f t="shared" si="103"/>
        <v/>
      </c>
      <c r="J1662" s="49" t="str">
        <f t="shared" si="100"/>
        <v/>
      </c>
      <c r="K1662" s="49" t="str">
        <f t="shared" si="101"/>
        <v/>
      </c>
      <c r="L1662" s="49" t="str">
        <f t="shared" si="102"/>
        <v/>
      </c>
    </row>
    <row r="1663" spans="6:12">
      <c r="F1663" s="49" t="str">
        <f t="shared" si="103"/>
        <v/>
      </c>
      <c r="J1663" s="49" t="str">
        <f t="shared" si="100"/>
        <v/>
      </c>
      <c r="K1663" s="49" t="str">
        <f t="shared" si="101"/>
        <v/>
      </c>
      <c r="L1663" s="49" t="str">
        <f t="shared" si="102"/>
        <v/>
      </c>
    </row>
    <row r="1664" spans="6:12">
      <c r="F1664" s="49" t="str">
        <f t="shared" si="103"/>
        <v/>
      </c>
      <c r="J1664" s="49" t="str">
        <f t="shared" si="100"/>
        <v/>
      </c>
      <c r="K1664" s="49" t="str">
        <f t="shared" si="101"/>
        <v/>
      </c>
      <c r="L1664" s="49" t="str">
        <f t="shared" si="102"/>
        <v/>
      </c>
    </row>
    <row r="1665" spans="6:12">
      <c r="F1665" s="49" t="str">
        <f t="shared" si="103"/>
        <v/>
      </c>
      <c r="J1665" s="49" t="str">
        <f t="shared" si="100"/>
        <v/>
      </c>
      <c r="K1665" s="49" t="str">
        <f t="shared" si="101"/>
        <v/>
      </c>
      <c r="L1665" s="49" t="str">
        <f t="shared" si="102"/>
        <v/>
      </c>
    </row>
    <row r="1666" spans="6:12">
      <c r="F1666" s="49" t="str">
        <f t="shared" si="103"/>
        <v/>
      </c>
      <c r="J1666" s="49" t="str">
        <f t="shared" si="100"/>
        <v/>
      </c>
      <c r="K1666" s="49" t="str">
        <f t="shared" si="101"/>
        <v/>
      </c>
      <c r="L1666" s="49" t="str">
        <f t="shared" si="102"/>
        <v/>
      </c>
    </row>
    <row r="1667" spans="6:12">
      <c r="F1667" s="49" t="str">
        <f t="shared" si="103"/>
        <v/>
      </c>
      <c r="J1667" s="49" t="str">
        <f t="shared" ref="J1667:J1730" si="104">IF(A1667&lt;&gt;"",A1667*10,"")</f>
        <v/>
      </c>
      <c r="K1667" s="49" t="str">
        <f t="shared" ref="K1667:K1730" si="105">IF(B1667&lt;&gt;"",B1667*100,"")</f>
        <v/>
      </c>
      <c r="L1667" s="49" t="str">
        <f t="shared" ref="L1667:L1730" si="106">IF(F1667&lt;&gt;"",IF(K1667&lt;&gt;0,K1667/J1667,0),"")</f>
        <v/>
      </c>
    </row>
    <row r="1668" spans="6:12">
      <c r="F1668" s="49" t="str">
        <f t="shared" ref="F1668:F1731" si="107">IF(A1668&lt;&gt;"",F1667+1,"")</f>
        <v/>
      </c>
      <c r="J1668" s="49" t="str">
        <f t="shared" si="104"/>
        <v/>
      </c>
      <c r="K1668" s="49" t="str">
        <f t="shared" si="105"/>
        <v/>
      </c>
      <c r="L1668" s="49" t="str">
        <f t="shared" si="106"/>
        <v/>
      </c>
    </row>
    <row r="1669" spans="6:12">
      <c r="F1669" s="49" t="str">
        <f t="shared" si="107"/>
        <v/>
      </c>
      <c r="J1669" s="49" t="str">
        <f t="shared" si="104"/>
        <v/>
      </c>
      <c r="K1669" s="49" t="str">
        <f t="shared" si="105"/>
        <v/>
      </c>
      <c r="L1669" s="49" t="str">
        <f t="shared" si="106"/>
        <v/>
      </c>
    </row>
    <row r="1670" spans="6:12">
      <c r="F1670" s="49" t="str">
        <f t="shared" si="107"/>
        <v/>
      </c>
      <c r="J1670" s="49" t="str">
        <f t="shared" si="104"/>
        <v/>
      </c>
      <c r="K1670" s="49" t="str">
        <f t="shared" si="105"/>
        <v/>
      </c>
      <c r="L1670" s="49" t="str">
        <f t="shared" si="106"/>
        <v/>
      </c>
    </row>
    <row r="1671" spans="6:12">
      <c r="F1671" s="49" t="str">
        <f t="shared" si="107"/>
        <v/>
      </c>
      <c r="J1671" s="49" t="str">
        <f t="shared" si="104"/>
        <v/>
      </c>
      <c r="K1671" s="49" t="str">
        <f t="shared" si="105"/>
        <v/>
      </c>
      <c r="L1671" s="49" t="str">
        <f t="shared" si="106"/>
        <v/>
      </c>
    </row>
    <row r="1672" spans="6:12">
      <c r="F1672" s="49" t="str">
        <f t="shared" si="107"/>
        <v/>
      </c>
      <c r="J1672" s="49" t="str">
        <f t="shared" si="104"/>
        <v/>
      </c>
      <c r="K1672" s="49" t="str">
        <f t="shared" si="105"/>
        <v/>
      </c>
      <c r="L1672" s="49" t="str">
        <f t="shared" si="106"/>
        <v/>
      </c>
    </row>
    <row r="1673" spans="6:12">
      <c r="F1673" s="49" t="str">
        <f t="shared" si="107"/>
        <v/>
      </c>
      <c r="J1673" s="49" t="str">
        <f t="shared" si="104"/>
        <v/>
      </c>
      <c r="K1673" s="49" t="str">
        <f t="shared" si="105"/>
        <v/>
      </c>
      <c r="L1673" s="49" t="str">
        <f t="shared" si="106"/>
        <v/>
      </c>
    </row>
    <row r="1674" spans="6:12">
      <c r="F1674" s="49" t="str">
        <f t="shared" si="107"/>
        <v/>
      </c>
      <c r="J1674" s="49" t="str">
        <f t="shared" si="104"/>
        <v/>
      </c>
      <c r="K1674" s="49" t="str">
        <f t="shared" si="105"/>
        <v/>
      </c>
      <c r="L1674" s="49" t="str">
        <f t="shared" si="106"/>
        <v/>
      </c>
    </row>
    <row r="1675" spans="6:12">
      <c r="F1675" s="49" t="str">
        <f t="shared" si="107"/>
        <v/>
      </c>
      <c r="J1675" s="49" t="str">
        <f t="shared" si="104"/>
        <v/>
      </c>
      <c r="K1675" s="49" t="str">
        <f t="shared" si="105"/>
        <v/>
      </c>
      <c r="L1675" s="49" t="str">
        <f t="shared" si="106"/>
        <v/>
      </c>
    </row>
    <row r="1676" spans="6:12">
      <c r="F1676" s="49" t="str">
        <f t="shared" si="107"/>
        <v/>
      </c>
      <c r="J1676" s="49" t="str">
        <f t="shared" si="104"/>
        <v/>
      </c>
      <c r="K1676" s="49" t="str">
        <f t="shared" si="105"/>
        <v/>
      </c>
      <c r="L1676" s="49" t="str">
        <f t="shared" si="106"/>
        <v/>
      </c>
    </row>
    <row r="1677" spans="6:12">
      <c r="F1677" s="49" t="str">
        <f t="shared" si="107"/>
        <v/>
      </c>
      <c r="J1677" s="49" t="str">
        <f t="shared" si="104"/>
        <v/>
      </c>
      <c r="K1677" s="49" t="str">
        <f t="shared" si="105"/>
        <v/>
      </c>
      <c r="L1677" s="49" t="str">
        <f t="shared" si="106"/>
        <v/>
      </c>
    </row>
    <row r="1678" spans="6:12">
      <c r="F1678" s="49" t="str">
        <f t="shared" si="107"/>
        <v/>
      </c>
      <c r="J1678" s="49" t="str">
        <f t="shared" si="104"/>
        <v/>
      </c>
      <c r="K1678" s="49" t="str">
        <f t="shared" si="105"/>
        <v/>
      </c>
      <c r="L1678" s="49" t="str">
        <f t="shared" si="106"/>
        <v/>
      </c>
    </row>
    <row r="1679" spans="6:12">
      <c r="F1679" s="49" t="str">
        <f t="shared" si="107"/>
        <v/>
      </c>
      <c r="J1679" s="49" t="str">
        <f t="shared" si="104"/>
        <v/>
      </c>
      <c r="K1679" s="49" t="str">
        <f t="shared" si="105"/>
        <v/>
      </c>
      <c r="L1679" s="49" t="str">
        <f t="shared" si="106"/>
        <v/>
      </c>
    </row>
    <row r="1680" spans="6:12">
      <c r="F1680" s="49" t="str">
        <f t="shared" si="107"/>
        <v/>
      </c>
      <c r="J1680" s="49" t="str">
        <f t="shared" si="104"/>
        <v/>
      </c>
      <c r="K1680" s="49" t="str">
        <f t="shared" si="105"/>
        <v/>
      </c>
      <c r="L1680" s="49" t="str">
        <f t="shared" si="106"/>
        <v/>
      </c>
    </row>
    <row r="1681" spans="6:12">
      <c r="F1681" s="49" t="str">
        <f t="shared" si="107"/>
        <v/>
      </c>
      <c r="J1681" s="49" t="str">
        <f t="shared" si="104"/>
        <v/>
      </c>
      <c r="K1681" s="49" t="str">
        <f t="shared" si="105"/>
        <v/>
      </c>
      <c r="L1681" s="49" t="str">
        <f t="shared" si="106"/>
        <v/>
      </c>
    </row>
    <row r="1682" spans="6:12">
      <c r="F1682" s="49" t="str">
        <f t="shared" si="107"/>
        <v/>
      </c>
      <c r="J1682" s="49" t="str">
        <f t="shared" si="104"/>
        <v/>
      </c>
      <c r="K1682" s="49" t="str">
        <f t="shared" si="105"/>
        <v/>
      </c>
      <c r="L1682" s="49" t="str">
        <f t="shared" si="106"/>
        <v/>
      </c>
    </row>
    <row r="1683" spans="6:12">
      <c r="F1683" s="49" t="str">
        <f t="shared" si="107"/>
        <v/>
      </c>
      <c r="J1683" s="49" t="str">
        <f t="shared" si="104"/>
        <v/>
      </c>
      <c r="K1683" s="49" t="str">
        <f t="shared" si="105"/>
        <v/>
      </c>
      <c r="L1683" s="49" t="str">
        <f t="shared" si="106"/>
        <v/>
      </c>
    </row>
    <row r="1684" spans="6:12">
      <c r="F1684" s="49" t="str">
        <f t="shared" si="107"/>
        <v/>
      </c>
      <c r="J1684" s="49" t="str">
        <f t="shared" si="104"/>
        <v/>
      </c>
      <c r="K1684" s="49" t="str">
        <f t="shared" si="105"/>
        <v/>
      </c>
      <c r="L1684" s="49" t="str">
        <f t="shared" si="106"/>
        <v/>
      </c>
    </row>
    <row r="1685" spans="6:12">
      <c r="F1685" s="49" t="str">
        <f t="shared" si="107"/>
        <v/>
      </c>
      <c r="J1685" s="49" t="str">
        <f t="shared" si="104"/>
        <v/>
      </c>
      <c r="K1685" s="49" t="str">
        <f t="shared" si="105"/>
        <v/>
      </c>
      <c r="L1685" s="49" t="str">
        <f t="shared" si="106"/>
        <v/>
      </c>
    </row>
    <row r="1686" spans="6:12">
      <c r="F1686" s="49" t="str">
        <f t="shared" si="107"/>
        <v/>
      </c>
      <c r="J1686" s="49" t="str">
        <f t="shared" si="104"/>
        <v/>
      </c>
      <c r="K1686" s="49" t="str">
        <f t="shared" si="105"/>
        <v/>
      </c>
      <c r="L1686" s="49" t="str">
        <f t="shared" si="106"/>
        <v/>
      </c>
    </row>
    <row r="1687" spans="6:12">
      <c r="F1687" s="49" t="str">
        <f t="shared" si="107"/>
        <v/>
      </c>
      <c r="J1687" s="49" t="str">
        <f t="shared" si="104"/>
        <v/>
      </c>
      <c r="K1687" s="49" t="str">
        <f t="shared" si="105"/>
        <v/>
      </c>
      <c r="L1687" s="49" t="str">
        <f t="shared" si="106"/>
        <v/>
      </c>
    </row>
    <row r="1688" spans="6:12">
      <c r="F1688" s="49" t="str">
        <f t="shared" si="107"/>
        <v/>
      </c>
      <c r="J1688" s="49" t="str">
        <f t="shared" si="104"/>
        <v/>
      </c>
      <c r="K1688" s="49" t="str">
        <f t="shared" si="105"/>
        <v/>
      </c>
      <c r="L1688" s="49" t="str">
        <f t="shared" si="106"/>
        <v/>
      </c>
    </row>
    <row r="1689" spans="6:12">
      <c r="F1689" s="49" t="str">
        <f t="shared" si="107"/>
        <v/>
      </c>
      <c r="J1689" s="49" t="str">
        <f t="shared" si="104"/>
        <v/>
      </c>
      <c r="K1689" s="49" t="str">
        <f t="shared" si="105"/>
        <v/>
      </c>
      <c r="L1689" s="49" t="str">
        <f t="shared" si="106"/>
        <v/>
      </c>
    </row>
    <row r="1690" spans="6:12">
      <c r="F1690" s="49" t="str">
        <f t="shared" si="107"/>
        <v/>
      </c>
      <c r="J1690" s="49" t="str">
        <f t="shared" si="104"/>
        <v/>
      </c>
      <c r="K1690" s="49" t="str">
        <f t="shared" si="105"/>
        <v/>
      </c>
      <c r="L1690" s="49" t="str">
        <f t="shared" si="106"/>
        <v/>
      </c>
    </row>
    <row r="1691" spans="6:12">
      <c r="F1691" s="49" t="str">
        <f t="shared" si="107"/>
        <v/>
      </c>
      <c r="J1691" s="49" t="str">
        <f t="shared" si="104"/>
        <v/>
      </c>
      <c r="K1691" s="49" t="str">
        <f t="shared" si="105"/>
        <v/>
      </c>
      <c r="L1691" s="49" t="str">
        <f t="shared" si="106"/>
        <v/>
      </c>
    </row>
    <row r="1692" spans="6:12">
      <c r="F1692" s="49" t="str">
        <f t="shared" si="107"/>
        <v/>
      </c>
      <c r="J1692" s="49" t="str">
        <f t="shared" si="104"/>
        <v/>
      </c>
      <c r="K1692" s="49" t="str">
        <f t="shared" si="105"/>
        <v/>
      </c>
      <c r="L1692" s="49" t="str">
        <f t="shared" si="106"/>
        <v/>
      </c>
    </row>
    <row r="1693" spans="6:12">
      <c r="F1693" s="49" t="str">
        <f t="shared" si="107"/>
        <v/>
      </c>
      <c r="J1693" s="49" t="str">
        <f t="shared" si="104"/>
        <v/>
      </c>
      <c r="K1693" s="49" t="str">
        <f t="shared" si="105"/>
        <v/>
      </c>
      <c r="L1693" s="49" t="str">
        <f t="shared" si="106"/>
        <v/>
      </c>
    </row>
    <row r="1694" spans="6:12">
      <c r="F1694" s="49" t="str">
        <f t="shared" si="107"/>
        <v/>
      </c>
      <c r="J1694" s="49" t="str">
        <f t="shared" si="104"/>
        <v/>
      </c>
      <c r="K1694" s="49" t="str">
        <f t="shared" si="105"/>
        <v/>
      </c>
      <c r="L1694" s="49" t="str">
        <f t="shared" si="106"/>
        <v/>
      </c>
    </row>
    <row r="1695" spans="6:12">
      <c r="F1695" s="49" t="str">
        <f t="shared" si="107"/>
        <v/>
      </c>
      <c r="J1695" s="49" t="str">
        <f t="shared" si="104"/>
        <v/>
      </c>
      <c r="K1695" s="49" t="str">
        <f t="shared" si="105"/>
        <v/>
      </c>
      <c r="L1695" s="49" t="str">
        <f t="shared" si="106"/>
        <v/>
      </c>
    </row>
    <row r="1696" spans="6:12">
      <c r="F1696" s="49" t="str">
        <f t="shared" si="107"/>
        <v/>
      </c>
      <c r="J1696" s="49" t="str">
        <f t="shared" si="104"/>
        <v/>
      </c>
      <c r="K1696" s="49" t="str">
        <f t="shared" si="105"/>
        <v/>
      </c>
      <c r="L1696" s="49" t="str">
        <f t="shared" si="106"/>
        <v/>
      </c>
    </row>
    <row r="1697" spans="6:12">
      <c r="F1697" s="49" t="str">
        <f t="shared" si="107"/>
        <v/>
      </c>
      <c r="J1697" s="49" t="str">
        <f t="shared" si="104"/>
        <v/>
      </c>
      <c r="K1697" s="49" t="str">
        <f t="shared" si="105"/>
        <v/>
      </c>
      <c r="L1697" s="49" t="str">
        <f t="shared" si="106"/>
        <v/>
      </c>
    </row>
    <row r="1698" spans="6:12">
      <c r="F1698" s="49" t="str">
        <f t="shared" si="107"/>
        <v/>
      </c>
      <c r="J1698" s="49" t="str">
        <f t="shared" si="104"/>
        <v/>
      </c>
      <c r="K1698" s="49" t="str">
        <f t="shared" si="105"/>
        <v/>
      </c>
      <c r="L1698" s="49" t="str">
        <f t="shared" si="106"/>
        <v/>
      </c>
    </row>
    <row r="1699" spans="6:12">
      <c r="F1699" s="49" t="str">
        <f t="shared" si="107"/>
        <v/>
      </c>
      <c r="J1699" s="49" t="str">
        <f t="shared" si="104"/>
        <v/>
      </c>
      <c r="K1699" s="49" t="str">
        <f t="shared" si="105"/>
        <v/>
      </c>
      <c r="L1699" s="49" t="str">
        <f t="shared" si="106"/>
        <v/>
      </c>
    </row>
    <row r="1700" spans="6:12">
      <c r="F1700" s="49" t="str">
        <f t="shared" si="107"/>
        <v/>
      </c>
      <c r="J1700" s="49" t="str">
        <f t="shared" si="104"/>
        <v/>
      </c>
      <c r="K1700" s="49" t="str">
        <f t="shared" si="105"/>
        <v/>
      </c>
      <c r="L1700" s="49" t="str">
        <f t="shared" si="106"/>
        <v/>
      </c>
    </row>
    <row r="1701" spans="6:12">
      <c r="F1701" s="49" t="str">
        <f t="shared" si="107"/>
        <v/>
      </c>
      <c r="J1701" s="49" t="str">
        <f t="shared" si="104"/>
        <v/>
      </c>
      <c r="K1701" s="49" t="str">
        <f t="shared" si="105"/>
        <v/>
      </c>
      <c r="L1701" s="49" t="str">
        <f t="shared" si="106"/>
        <v/>
      </c>
    </row>
    <row r="1702" spans="6:12">
      <c r="F1702" s="49" t="str">
        <f t="shared" si="107"/>
        <v/>
      </c>
      <c r="J1702" s="49" t="str">
        <f t="shared" si="104"/>
        <v/>
      </c>
      <c r="K1702" s="49" t="str">
        <f t="shared" si="105"/>
        <v/>
      </c>
      <c r="L1702" s="49" t="str">
        <f t="shared" si="106"/>
        <v/>
      </c>
    </row>
    <row r="1703" spans="6:12">
      <c r="F1703" s="49" t="str">
        <f t="shared" si="107"/>
        <v/>
      </c>
      <c r="J1703" s="49" t="str">
        <f t="shared" si="104"/>
        <v/>
      </c>
      <c r="K1703" s="49" t="str">
        <f t="shared" si="105"/>
        <v/>
      </c>
      <c r="L1703" s="49" t="str">
        <f t="shared" si="106"/>
        <v/>
      </c>
    </row>
    <row r="1704" spans="6:12">
      <c r="F1704" s="49" t="str">
        <f t="shared" si="107"/>
        <v/>
      </c>
      <c r="J1704" s="49" t="str">
        <f t="shared" si="104"/>
        <v/>
      </c>
      <c r="K1704" s="49" t="str">
        <f t="shared" si="105"/>
        <v/>
      </c>
      <c r="L1704" s="49" t="str">
        <f t="shared" si="106"/>
        <v/>
      </c>
    </row>
    <row r="1705" spans="6:12">
      <c r="F1705" s="49" t="str">
        <f t="shared" si="107"/>
        <v/>
      </c>
      <c r="J1705" s="49" t="str">
        <f t="shared" si="104"/>
        <v/>
      </c>
      <c r="K1705" s="49" t="str">
        <f t="shared" si="105"/>
        <v/>
      </c>
      <c r="L1705" s="49" t="str">
        <f t="shared" si="106"/>
        <v/>
      </c>
    </row>
    <row r="1706" spans="6:12">
      <c r="F1706" s="49" t="str">
        <f t="shared" si="107"/>
        <v/>
      </c>
      <c r="J1706" s="49" t="str">
        <f t="shared" si="104"/>
        <v/>
      </c>
      <c r="K1706" s="49" t="str">
        <f t="shared" si="105"/>
        <v/>
      </c>
      <c r="L1706" s="49" t="str">
        <f t="shared" si="106"/>
        <v/>
      </c>
    </row>
    <row r="1707" spans="6:12">
      <c r="F1707" s="49" t="str">
        <f t="shared" si="107"/>
        <v/>
      </c>
      <c r="J1707" s="49" t="str">
        <f t="shared" si="104"/>
        <v/>
      </c>
      <c r="K1707" s="49" t="str">
        <f t="shared" si="105"/>
        <v/>
      </c>
      <c r="L1707" s="49" t="str">
        <f t="shared" si="106"/>
        <v/>
      </c>
    </row>
    <row r="1708" spans="6:12">
      <c r="F1708" s="49" t="str">
        <f t="shared" si="107"/>
        <v/>
      </c>
      <c r="J1708" s="49" t="str">
        <f t="shared" si="104"/>
        <v/>
      </c>
      <c r="K1708" s="49" t="str">
        <f t="shared" si="105"/>
        <v/>
      </c>
      <c r="L1708" s="49" t="str">
        <f t="shared" si="106"/>
        <v/>
      </c>
    </row>
    <row r="1709" spans="6:12">
      <c r="F1709" s="49" t="str">
        <f t="shared" si="107"/>
        <v/>
      </c>
      <c r="J1709" s="49" t="str">
        <f t="shared" si="104"/>
        <v/>
      </c>
      <c r="K1709" s="49" t="str">
        <f t="shared" si="105"/>
        <v/>
      </c>
      <c r="L1709" s="49" t="str">
        <f t="shared" si="106"/>
        <v/>
      </c>
    </row>
    <row r="1710" spans="6:12">
      <c r="F1710" s="49" t="str">
        <f t="shared" si="107"/>
        <v/>
      </c>
      <c r="J1710" s="49" t="str">
        <f t="shared" si="104"/>
        <v/>
      </c>
      <c r="K1710" s="49" t="str">
        <f t="shared" si="105"/>
        <v/>
      </c>
      <c r="L1710" s="49" t="str">
        <f t="shared" si="106"/>
        <v/>
      </c>
    </row>
    <row r="1711" spans="6:12">
      <c r="F1711" s="49" t="str">
        <f t="shared" si="107"/>
        <v/>
      </c>
      <c r="J1711" s="49" t="str">
        <f t="shared" si="104"/>
        <v/>
      </c>
      <c r="K1711" s="49" t="str">
        <f t="shared" si="105"/>
        <v/>
      </c>
      <c r="L1711" s="49" t="str">
        <f t="shared" si="106"/>
        <v/>
      </c>
    </row>
    <row r="1712" spans="6:12">
      <c r="F1712" s="49" t="str">
        <f t="shared" si="107"/>
        <v/>
      </c>
      <c r="J1712" s="49" t="str">
        <f t="shared" si="104"/>
        <v/>
      </c>
      <c r="K1712" s="49" t="str">
        <f t="shared" si="105"/>
        <v/>
      </c>
      <c r="L1712" s="49" t="str">
        <f t="shared" si="106"/>
        <v/>
      </c>
    </row>
    <row r="1713" spans="6:12">
      <c r="F1713" s="49" t="str">
        <f t="shared" si="107"/>
        <v/>
      </c>
      <c r="J1713" s="49" t="str">
        <f t="shared" si="104"/>
        <v/>
      </c>
      <c r="K1713" s="49" t="str">
        <f t="shared" si="105"/>
        <v/>
      </c>
      <c r="L1713" s="49" t="str">
        <f t="shared" si="106"/>
        <v/>
      </c>
    </row>
    <row r="1714" spans="6:12">
      <c r="F1714" s="49" t="str">
        <f t="shared" si="107"/>
        <v/>
      </c>
      <c r="J1714" s="49" t="str">
        <f t="shared" si="104"/>
        <v/>
      </c>
      <c r="K1714" s="49" t="str">
        <f t="shared" si="105"/>
        <v/>
      </c>
      <c r="L1714" s="49" t="str">
        <f t="shared" si="106"/>
        <v/>
      </c>
    </row>
    <row r="1715" spans="6:12">
      <c r="F1715" s="49" t="str">
        <f t="shared" si="107"/>
        <v/>
      </c>
      <c r="J1715" s="49" t="str">
        <f t="shared" si="104"/>
        <v/>
      </c>
      <c r="K1715" s="49" t="str">
        <f t="shared" si="105"/>
        <v/>
      </c>
      <c r="L1715" s="49" t="str">
        <f t="shared" si="106"/>
        <v/>
      </c>
    </row>
    <row r="1716" spans="6:12">
      <c r="F1716" s="49" t="str">
        <f t="shared" si="107"/>
        <v/>
      </c>
      <c r="J1716" s="49" t="str">
        <f t="shared" si="104"/>
        <v/>
      </c>
      <c r="K1716" s="49" t="str">
        <f t="shared" si="105"/>
        <v/>
      </c>
      <c r="L1716" s="49" t="str">
        <f t="shared" si="106"/>
        <v/>
      </c>
    </row>
    <row r="1717" spans="6:12">
      <c r="F1717" s="49" t="str">
        <f t="shared" si="107"/>
        <v/>
      </c>
      <c r="J1717" s="49" t="str">
        <f t="shared" si="104"/>
        <v/>
      </c>
      <c r="K1717" s="49" t="str">
        <f t="shared" si="105"/>
        <v/>
      </c>
      <c r="L1717" s="49" t="str">
        <f t="shared" si="106"/>
        <v/>
      </c>
    </row>
    <row r="1718" spans="6:12">
      <c r="F1718" s="49" t="str">
        <f t="shared" si="107"/>
        <v/>
      </c>
      <c r="J1718" s="49" t="str">
        <f t="shared" si="104"/>
        <v/>
      </c>
      <c r="K1718" s="49" t="str">
        <f t="shared" si="105"/>
        <v/>
      </c>
      <c r="L1718" s="49" t="str">
        <f t="shared" si="106"/>
        <v/>
      </c>
    </row>
    <row r="1719" spans="6:12">
      <c r="F1719" s="49" t="str">
        <f t="shared" si="107"/>
        <v/>
      </c>
      <c r="J1719" s="49" t="str">
        <f t="shared" si="104"/>
        <v/>
      </c>
      <c r="K1719" s="49" t="str">
        <f t="shared" si="105"/>
        <v/>
      </c>
      <c r="L1719" s="49" t="str">
        <f t="shared" si="106"/>
        <v/>
      </c>
    </row>
    <row r="1720" spans="6:12">
      <c r="F1720" s="49" t="str">
        <f t="shared" si="107"/>
        <v/>
      </c>
      <c r="J1720" s="49" t="str">
        <f t="shared" si="104"/>
        <v/>
      </c>
      <c r="K1720" s="49" t="str">
        <f t="shared" si="105"/>
        <v/>
      </c>
      <c r="L1720" s="49" t="str">
        <f t="shared" si="106"/>
        <v/>
      </c>
    </row>
    <row r="1721" spans="6:12">
      <c r="F1721" s="49" t="str">
        <f t="shared" si="107"/>
        <v/>
      </c>
      <c r="J1721" s="49" t="str">
        <f t="shared" si="104"/>
        <v/>
      </c>
      <c r="K1721" s="49" t="str">
        <f t="shared" si="105"/>
        <v/>
      </c>
      <c r="L1721" s="49" t="str">
        <f t="shared" si="106"/>
        <v/>
      </c>
    </row>
    <row r="1722" spans="6:12">
      <c r="F1722" s="49" t="str">
        <f t="shared" si="107"/>
        <v/>
      </c>
      <c r="J1722" s="49" t="str">
        <f t="shared" si="104"/>
        <v/>
      </c>
      <c r="K1722" s="49" t="str">
        <f t="shared" si="105"/>
        <v/>
      </c>
      <c r="L1722" s="49" t="str">
        <f t="shared" si="106"/>
        <v/>
      </c>
    </row>
    <row r="1723" spans="6:12">
      <c r="F1723" s="49" t="str">
        <f t="shared" si="107"/>
        <v/>
      </c>
      <c r="J1723" s="49" t="str">
        <f t="shared" si="104"/>
        <v/>
      </c>
      <c r="K1723" s="49" t="str">
        <f t="shared" si="105"/>
        <v/>
      </c>
      <c r="L1723" s="49" t="str">
        <f t="shared" si="106"/>
        <v/>
      </c>
    </row>
    <row r="1724" spans="6:12">
      <c r="F1724" s="49" t="str">
        <f t="shared" si="107"/>
        <v/>
      </c>
      <c r="J1724" s="49" t="str">
        <f t="shared" si="104"/>
        <v/>
      </c>
      <c r="K1724" s="49" t="str">
        <f t="shared" si="105"/>
        <v/>
      </c>
      <c r="L1724" s="49" t="str">
        <f t="shared" si="106"/>
        <v/>
      </c>
    </row>
    <row r="1725" spans="6:12">
      <c r="F1725" s="49" t="str">
        <f t="shared" si="107"/>
        <v/>
      </c>
      <c r="J1725" s="49" t="str">
        <f t="shared" si="104"/>
        <v/>
      </c>
      <c r="K1725" s="49" t="str">
        <f t="shared" si="105"/>
        <v/>
      </c>
      <c r="L1725" s="49" t="str">
        <f t="shared" si="106"/>
        <v/>
      </c>
    </row>
    <row r="1726" spans="6:12">
      <c r="F1726" s="49" t="str">
        <f t="shared" si="107"/>
        <v/>
      </c>
      <c r="J1726" s="49" t="str">
        <f t="shared" si="104"/>
        <v/>
      </c>
      <c r="K1726" s="49" t="str">
        <f t="shared" si="105"/>
        <v/>
      </c>
      <c r="L1726" s="49" t="str">
        <f t="shared" si="106"/>
        <v/>
      </c>
    </row>
    <row r="1727" spans="6:12">
      <c r="F1727" s="49" t="str">
        <f t="shared" si="107"/>
        <v/>
      </c>
      <c r="J1727" s="49" t="str">
        <f t="shared" si="104"/>
        <v/>
      </c>
      <c r="K1727" s="49" t="str">
        <f t="shared" si="105"/>
        <v/>
      </c>
      <c r="L1727" s="49" t="str">
        <f t="shared" si="106"/>
        <v/>
      </c>
    </row>
    <row r="1728" spans="6:12">
      <c r="F1728" s="49" t="str">
        <f t="shared" si="107"/>
        <v/>
      </c>
      <c r="J1728" s="49" t="str">
        <f t="shared" si="104"/>
        <v/>
      </c>
      <c r="K1728" s="49" t="str">
        <f t="shared" si="105"/>
        <v/>
      </c>
      <c r="L1728" s="49" t="str">
        <f t="shared" si="106"/>
        <v/>
      </c>
    </row>
    <row r="1729" spans="6:12">
      <c r="F1729" s="49" t="str">
        <f t="shared" si="107"/>
        <v/>
      </c>
      <c r="J1729" s="49" t="str">
        <f t="shared" si="104"/>
        <v/>
      </c>
      <c r="K1729" s="49" t="str">
        <f t="shared" si="105"/>
        <v/>
      </c>
      <c r="L1729" s="49" t="str">
        <f t="shared" si="106"/>
        <v/>
      </c>
    </row>
    <row r="1730" spans="6:12">
      <c r="F1730" s="49" t="str">
        <f t="shared" si="107"/>
        <v/>
      </c>
      <c r="J1730" s="49" t="str">
        <f t="shared" si="104"/>
        <v/>
      </c>
      <c r="K1730" s="49" t="str">
        <f t="shared" si="105"/>
        <v/>
      </c>
      <c r="L1730" s="49" t="str">
        <f t="shared" si="106"/>
        <v/>
      </c>
    </row>
    <row r="1731" spans="6:12">
      <c r="F1731" s="49" t="str">
        <f t="shared" si="107"/>
        <v/>
      </c>
      <c r="J1731" s="49" t="str">
        <f t="shared" ref="J1731:J1794" si="108">IF(A1731&lt;&gt;"",A1731*10,"")</f>
        <v/>
      </c>
      <c r="K1731" s="49" t="str">
        <f t="shared" ref="K1731:K1794" si="109">IF(B1731&lt;&gt;"",B1731*100,"")</f>
        <v/>
      </c>
      <c r="L1731" s="49" t="str">
        <f t="shared" ref="L1731:L1794" si="110">IF(F1731&lt;&gt;"",IF(K1731&lt;&gt;0,K1731/J1731,0),"")</f>
        <v/>
      </c>
    </row>
    <row r="1732" spans="6:12">
      <c r="F1732" s="49" t="str">
        <f t="shared" ref="F1732:F1795" si="111">IF(A1732&lt;&gt;"",F1731+1,"")</f>
        <v/>
      </c>
      <c r="J1732" s="49" t="str">
        <f t="shared" si="108"/>
        <v/>
      </c>
      <c r="K1732" s="49" t="str">
        <f t="shared" si="109"/>
        <v/>
      </c>
      <c r="L1732" s="49" t="str">
        <f t="shared" si="110"/>
        <v/>
      </c>
    </row>
    <row r="1733" spans="6:12">
      <c r="F1733" s="49" t="str">
        <f t="shared" si="111"/>
        <v/>
      </c>
      <c r="J1733" s="49" t="str">
        <f t="shared" si="108"/>
        <v/>
      </c>
      <c r="K1733" s="49" t="str">
        <f t="shared" si="109"/>
        <v/>
      </c>
      <c r="L1733" s="49" t="str">
        <f t="shared" si="110"/>
        <v/>
      </c>
    </row>
    <row r="1734" spans="6:12">
      <c r="F1734" s="49" t="str">
        <f t="shared" si="111"/>
        <v/>
      </c>
      <c r="J1734" s="49" t="str">
        <f t="shared" si="108"/>
        <v/>
      </c>
      <c r="K1734" s="49" t="str">
        <f t="shared" si="109"/>
        <v/>
      </c>
      <c r="L1734" s="49" t="str">
        <f t="shared" si="110"/>
        <v/>
      </c>
    </row>
    <row r="1735" spans="6:12">
      <c r="F1735" s="49" t="str">
        <f t="shared" si="111"/>
        <v/>
      </c>
      <c r="J1735" s="49" t="str">
        <f t="shared" si="108"/>
        <v/>
      </c>
      <c r="K1735" s="49" t="str">
        <f t="shared" si="109"/>
        <v/>
      </c>
      <c r="L1735" s="49" t="str">
        <f t="shared" si="110"/>
        <v/>
      </c>
    </row>
    <row r="1736" spans="6:12">
      <c r="F1736" s="49" t="str">
        <f t="shared" si="111"/>
        <v/>
      </c>
      <c r="J1736" s="49" t="str">
        <f t="shared" si="108"/>
        <v/>
      </c>
      <c r="K1736" s="49" t="str">
        <f t="shared" si="109"/>
        <v/>
      </c>
      <c r="L1736" s="49" t="str">
        <f t="shared" si="110"/>
        <v/>
      </c>
    </row>
    <row r="1737" spans="6:12">
      <c r="F1737" s="49" t="str">
        <f t="shared" si="111"/>
        <v/>
      </c>
      <c r="J1737" s="49" t="str">
        <f t="shared" si="108"/>
        <v/>
      </c>
      <c r="K1737" s="49" t="str">
        <f t="shared" si="109"/>
        <v/>
      </c>
      <c r="L1737" s="49" t="str">
        <f t="shared" si="110"/>
        <v/>
      </c>
    </row>
    <row r="1738" spans="6:12">
      <c r="F1738" s="49" t="str">
        <f t="shared" si="111"/>
        <v/>
      </c>
      <c r="J1738" s="49" t="str">
        <f t="shared" si="108"/>
        <v/>
      </c>
      <c r="K1738" s="49" t="str">
        <f t="shared" si="109"/>
        <v/>
      </c>
      <c r="L1738" s="49" t="str">
        <f t="shared" si="110"/>
        <v/>
      </c>
    </row>
    <row r="1739" spans="6:12">
      <c r="F1739" s="49" t="str">
        <f t="shared" si="111"/>
        <v/>
      </c>
      <c r="J1739" s="49" t="str">
        <f t="shared" si="108"/>
        <v/>
      </c>
      <c r="K1739" s="49" t="str">
        <f t="shared" si="109"/>
        <v/>
      </c>
      <c r="L1739" s="49" t="str">
        <f t="shared" si="110"/>
        <v/>
      </c>
    </row>
    <row r="1740" spans="6:12">
      <c r="F1740" s="49" t="str">
        <f t="shared" si="111"/>
        <v/>
      </c>
      <c r="J1740" s="49" t="str">
        <f t="shared" si="108"/>
        <v/>
      </c>
      <c r="K1740" s="49" t="str">
        <f t="shared" si="109"/>
        <v/>
      </c>
      <c r="L1740" s="49" t="str">
        <f t="shared" si="110"/>
        <v/>
      </c>
    </row>
    <row r="1741" spans="6:12">
      <c r="F1741" s="49" t="str">
        <f t="shared" si="111"/>
        <v/>
      </c>
      <c r="J1741" s="49" t="str">
        <f t="shared" si="108"/>
        <v/>
      </c>
      <c r="K1741" s="49" t="str">
        <f t="shared" si="109"/>
        <v/>
      </c>
      <c r="L1741" s="49" t="str">
        <f t="shared" si="110"/>
        <v/>
      </c>
    </row>
    <row r="1742" spans="6:12">
      <c r="F1742" s="49" t="str">
        <f t="shared" si="111"/>
        <v/>
      </c>
      <c r="J1742" s="49" t="str">
        <f t="shared" si="108"/>
        <v/>
      </c>
      <c r="K1742" s="49" t="str">
        <f t="shared" si="109"/>
        <v/>
      </c>
      <c r="L1742" s="49" t="str">
        <f t="shared" si="110"/>
        <v/>
      </c>
    </row>
    <row r="1743" spans="6:12">
      <c r="F1743" s="49" t="str">
        <f t="shared" si="111"/>
        <v/>
      </c>
      <c r="J1743" s="49" t="str">
        <f t="shared" si="108"/>
        <v/>
      </c>
      <c r="K1743" s="49" t="str">
        <f t="shared" si="109"/>
        <v/>
      </c>
      <c r="L1743" s="49" t="str">
        <f t="shared" si="110"/>
        <v/>
      </c>
    </row>
    <row r="1744" spans="6:12">
      <c r="F1744" s="49" t="str">
        <f t="shared" si="111"/>
        <v/>
      </c>
      <c r="J1744" s="49" t="str">
        <f t="shared" si="108"/>
        <v/>
      </c>
      <c r="K1744" s="49" t="str">
        <f t="shared" si="109"/>
        <v/>
      </c>
      <c r="L1744" s="49" t="str">
        <f t="shared" si="110"/>
        <v/>
      </c>
    </row>
    <row r="1745" spans="6:12">
      <c r="F1745" s="49" t="str">
        <f t="shared" si="111"/>
        <v/>
      </c>
      <c r="J1745" s="49" t="str">
        <f t="shared" si="108"/>
        <v/>
      </c>
      <c r="K1745" s="49" t="str">
        <f t="shared" si="109"/>
        <v/>
      </c>
      <c r="L1745" s="49" t="str">
        <f t="shared" si="110"/>
        <v/>
      </c>
    </row>
    <row r="1746" spans="6:12">
      <c r="F1746" s="49" t="str">
        <f t="shared" si="111"/>
        <v/>
      </c>
      <c r="J1746" s="49" t="str">
        <f t="shared" si="108"/>
        <v/>
      </c>
      <c r="K1746" s="49" t="str">
        <f t="shared" si="109"/>
        <v/>
      </c>
      <c r="L1746" s="49" t="str">
        <f t="shared" si="110"/>
        <v/>
      </c>
    </row>
    <row r="1747" spans="6:12">
      <c r="F1747" s="49" t="str">
        <f t="shared" si="111"/>
        <v/>
      </c>
      <c r="J1747" s="49" t="str">
        <f t="shared" si="108"/>
        <v/>
      </c>
      <c r="K1747" s="49" t="str">
        <f t="shared" si="109"/>
        <v/>
      </c>
      <c r="L1747" s="49" t="str">
        <f t="shared" si="110"/>
        <v/>
      </c>
    </row>
    <row r="1748" spans="6:12">
      <c r="F1748" s="49" t="str">
        <f t="shared" si="111"/>
        <v/>
      </c>
      <c r="J1748" s="49" t="str">
        <f t="shared" si="108"/>
        <v/>
      </c>
      <c r="K1748" s="49" t="str">
        <f t="shared" si="109"/>
        <v/>
      </c>
      <c r="L1748" s="49" t="str">
        <f t="shared" si="110"/>
        <v/>
      </c>
    </row>
    <row r="1749" spans="6:12">
      <c r="F1749" s="49" t="str">
        <f t="shared" si="111"/>
        <v/>
      </c>
      <c r="J1749" s="49" t="str">
        <f t="shared" si="108"/>
        <v/>
      </c>
      <c r="K1749" s="49" t="str">
        <f t="shared" si="109"/>
        <v/>
      </c>
      <c r="L1749" s="49" t="str">
        <f t="shared" si="110"/>
        <v/>
      </c>
    </row>
    <row r="1750" spans="6:12">
      <c r="F1750" s="49" t="str">
        <f t="shared" si="111"/>
        <v/>
      </c>
      <c r="J1750" s="49" t="str">
        <f t="shared" si="108"/>
        <v/>
      </c>
      <c r="K1750" s="49" t="str">
        <f t="shared" si="109"/>
        <v/>
      </c>
      <c r="L1750" s="49" t="str">
        <f t="shared" si="110"/>
        <v/>
      </c>
    </row>
    <row r="1751" spans="6:12">
      <c r="F1751" s="49" t="str">
        <f t="shared" si="111"/>
        <v/>
      </c>
      <c r="J1751" s="49" t="str">
        <f t="shared" si="108"/>
        <v/>
      </c>
      <c r="K1751" s="49" t="str">
        <f t="shared" si="109"/>
        <v/>
      </c>
      <c r="L1751" s="49" t="str">
        <f t="shared" si="110"/>
        <v/>
      </c>
    </row>
    <row r="1752" spans="6:12">
      <c r="F1752" s="49" t="str">
        <f t="shared" si="111"/>
        <v/>
      </c>
      <c r="J1752" s="49" t="str">
        <f t="shared" si="108"/>
        <v/>
      </c>
      <c r="K1752" s="49" t="str">
        <f t="shared" si="109"/>
        <v/>
      </c>
      <c r="L1752" s="49" t="str">
        <f t="shared" si="110"/>
        <v/>
      </c>
    </row>
    <row r="1753" spans="6:12">
      <c r="F1753" s="49" t="str">
        <f t="shared" si="111"/>
        <v/>
      </c>
      <c r="J1753" s="49" t="str">
        <f t="shared" si="108"/>
        <v/>
      </c>
      <c r="K1753" s="49" t="str">
        <f t="shared" si="109"/>
        <v/>
      </c>
      <c r="L1753" s="49" t="str">
        <f t="shared" si="110"/>
        <v/>
      </c>
    </row>
    <row r="1754" spans="6:12">
      <c r="F1754" s="49" t="str">
        <f t="shared" si="111"/>
        <v/>
      </c>
      <c r="J1754" s="49" t="str">
        <f t="shared" si="108"/>
        <v/>
      </c>
      <c r="K1754" s="49" t="str">
        <f t="shared" si="109"/>
        <v/>
      </c>
      <c r="L1754" s="49" t="str">
        <f t="shared" si="110"/>
        <v/>
      </c>
    </row>
    <row r="1755" spans="6:12">
      <c r="F1755" s="49" t="str">
        <f t="shared" si="111"/>
        <v/>
      </c>
      <c r="J1755" s="49" t="str">
        <f t="shared" si="108"/>
        <v/>
      </c>
      <c r="K1755" s="49" t="str">
        <f t="shared" si="109"/>
        <v/>
      </c>
      <c r="L1755" s="49" t="str">
        <f t="shared" si="110"/>
        <v/>
      </c>
    </row>
    <row r="1756" spans="6:12">
      <c r="F1756" s="49" t="str">
        <f t="shared" si="111"/>
        <v/>
      </c>
      <c r="J1756" s="49" t="str">
        <f t="shared" si="108"/>
        <v/>
      </c>
      <c r="K1756" s="49" t="str">
        <f t="shared" si="109"/>
        <v/>
      </c>
      <c r="L1756" s="49" t="str">
        <f t="shared" si="110"/>
        <v/>
      </c>
    </row>
    <row r="1757" spans="6:12">
      <c r="F1757" s="49" t="str">
        <f t="shared" si="111"/>
        <v/>
      </c>
      <c r="J1757" s="49" t="str">
        <f t="shared" si="108"/>
        <v/>
      </c>
      <c r="K1757" s="49" t="str">
        <f t="shared" si="109"/>
        <v/>
      </c>
      <c r="L1757" s="49" t="str">
        <f t="shared" si="110"/>
        <v/>
      </c>
    </row>
    <row r="1758" spans="6:12">
      <c r="F1758" s="49" t="str">
        <f t="shared" si="111"/>
        <v/>
      </c>
      <c r="J1758" s="49" t="str">
        <f t="shared" si="108"/>
        <v/>
      </c>
      <c r="K1758" s="49" t="str">
        <f t="shared" si="109"/>
        <v/>
      </c>
      <c r="L1758" s="49" t="str">
        <f t="shared" si="110"/>
        <v/>
      </c>
    </row>
    <row r="1759" spans="6:12">
      <c r="F1759" s="49" t="str">
        <f t="shared" si="111"/>
        <v/>
      </c>
      <c r="J1759" s="49" t="str">
        <f t="shared" si="108"/>
        <v/>
      </c>
      <c r="K1759" s="49" t="str">
        <f t="shared" si="109"/>
        <v/>
      </c>
      <c r="L1759" s="49" t="str">
        <f t="shared" si="110"/>
        <v/>
      </c>
    </row>
    <row r="1760" spans="6:12">
      <c r="F1760" s="49" t="str">
        <f t="shared" si="111"/>
        <v/>
      </c>
      <c r="J1760" s="49" t="str">
        <f t="shared" si="108"/>
        <v/>
      </c>
      <c r="K1760" s="49" t="str">
        <f t="shared" si="109"/>
        <v/>
      </c>
      <c r="L1760" s="49" t="str">
        <f t="shared" si="110"/>
        <v/>
      </c>
    </row>
    <row r="1761" spans="6:12">
      <c r="F1761" s="49" t="str">
        <f t="shared" si="111"/>
        <v/>
      </c>
      <c r="J1761" s="49" t="str">
        <f t="shared" si="108"/>
        <v/>
      </c>
      <c r="K1761" s="49" t="str">
        <f t="shared" si="109"/>
        <v/>
      </c>
      <c r="L1761" s="49" t="str">
        <f t="shared" si="110"/>
        <v/>
      </c>
    </row>
    <row r="1762" spans="6:12">
      <c r="F1762" s="49" t="str">
        <f t="shared" si="111"/>
        <v/>
      </c>
      <c r="J1762" s="49" t="str">
        <f t="shared" si="108"/>
        <v/>
      </c>
      <c r="K1762" s="49" t="str">
        <f t="shared" si="109"/>
        <v/>
      </c>
      <c r="L1762" s="49" t="str">
        <f t="shared" si="110"/>
        <v/>
      </c>
    </row>
    <row r="1763" spans="6:12">
      <c r="F1763" s="49" t="str">
        <f t="shared" si="111"/>
        <v/>
      </c>
      <c r="J1763" s="49" t="str">
        <f t="shared" si="108"/>
        <v/>
      </c>
      <c r="K1763" s="49" t="str">
        <f t="shared" si="109"/>
        <v/>
      </c>
      <c r="L1763" s="49" t="str">
        <f t="shared" si="110"/>
        <v/>
      </c>
    </row>
    <row r="1764" spans="6:12">
      <c r="F1764" s="49" t="str">
        <f t="shared" si="111"/>
        <v/>
      </c>
      <c r="J1764" s="49" t="str">
        <f t="shared" si="108"/>
        <v/>
      </c>
      <c r="K1764" s="49" t="str">
        <f t="shared" si="109"/>
        <v/>
      </c>
      <c r="L1764" s="49" t="str">
        <f t="shared" si="110"/>
        <v/>
      </c>
    </row>
    <row r="1765" spans="6:12">
      <c r="F1765" s="49" t="str">
        <f t="shared" si="111"/>
        <v/>
      </c>
      <c r="J1765" s="49" t="str">
        <f t="shared" si="108"/>
        <v/>
      </c>
      <c r="K1765" s="49" t="str">
        <f t="shared" si="109"/>
        <v/>
      </c>
      <c r="L1765" s="49" t="str">
        <f t="shared" si="110"/>
        <v/>
      </c>
    </row>
    <row r="1766" spans="6:12">
      <c r="F1766" s="49" t="str">
        <f t="shared" si="111"/>
        <v/>
      </c>
      <c r="J1766" s="49" t="str">
        <f t="shared" si="108"/>
        <v/>
      </c>
      <c r="K1766" s="49" t="str">
        <f t="shared" si="109"/>
        <v/>
      </c>
      <c r="L1766" s="49" t="str">
        <f t="shared" si="110"/>
        <v/>
      </c>
    </row>
    <row r="1767" spans="6:12">
      <c r="F1767" s="49" t="str">
        <f t="shared" si="111"/>
        <v/>
      </c>
      <c r="J1767" s="49" t="str">
        <f t="shared" si="108"/>
        <v/>
      </c>
      <c r="K1767" s="49" t="str">
        <f t="shared" si="109"/>
        <v/>
      </c>
      <c r="L1767" s="49" t="str">
        <f t="shared" si="110"/>
        <v/>
      </c>
    </row>
    <row r="1768" spans="6:12">
      <c r="F1768" s="49" t="str">
        <f t="shared" si="111"/>
        <v/>
      </c>
      <c r="J1768" s="49" t="str">
        <f t="shared" si="108"/>
        <v/>
      </c>
      <c r="K1768" s="49" t="str">
        <f t="shared" si="109"/>
        <v/>
      </c>
      <c r="L1768" s="49" t="str">
        <f t="shared" si="110"/>
        <v/>
      </c>
    </row>
    <row r="1769" spans="6:12">
      <c r="F1769" s="49" t="str">
        <f t="shared" si="111"/>
        <v/>
      </c>
      <c r="J1769" s="49" t="str">
        <f t="shared" si="108"/>
        <v/>
      </c>
      <c r="K1769" s="49" t="str">
        <f t="shared" si="109"/>
        <v/>
      </c>
      <c r="L1769" s="49" t="str">
        <f t="shared" si="110"/>
        <v/>
      </c>
    </row>
    <row r="1770" spans="6:12">
      <c r="F1770" s="49" t="str">
        <f t="shared" si="111"/>
        <v/>
      </c>
      <c r="J1770" s="49" t="str">
        <f t="shared" si="108"/>
        <v/>
      </c>
      <c r="K1770" s="49" t="str">
        <f t="shared" si="109"/>
        <v/>
      </c>
      <c r="L1770" s="49" t="str">
        <f t="shared" si="110"/>
        <v/>
      </c>
    </row>
    <row r="1771" spans="6:12">
      <c r="F1771" s="49" t="str">
        <f t="shared" si="111"/>
        <v/>
      </c>
      <c r="J1771" s="49" t="str">
        <f t="shared" si="108"/>
        <v/>
      </c>
      <c r="K1771" s="49" t="str">
        <f t="shared" si="109"/>
        <v/>
      </c>
      <c r="L1771" s="49" t="str">
        <f t="shared" si="110"/>
        <v/>
      </c>
    </row>
    <row r="1772" spans="6:12">
      <c r="F1772" s="49" t="str">
        <f t="shared" si="111"/>
        <v/>
      </c>
      <c r="J1772" s="49" t="str">
        <f t="shared" si="108"/>
        <v/>
      </c>
      <c r="K1772" s="49" t="str">
        <f t="shared" si="109"/>
        <v/>
      </c>
      <c r="L1772" s="49" t="str">
        <f t="shared" si="110"/>
        <v/>
      </c>
    </row>
    <row r="1773" spans="6:12">
      <c r="F1773" s="49" t="str">
        <f t="shared" si="111"/>
        <v/>
      </c>
      <c r="J1773" s="49" t="str">
        <f t="shared" si="108"/>
        <v/>
      </c>
      <c r="K1773" s="49" t="str">
        <f t="shared" si="109"/>
        <v/>
      </c>
      <c r="L1773" s="49" t="str">
        <f t="shared" si="110"/>
        <v/>
      </c>
    </row>
    <row r="1774" spans="6:12">
      <c r="F1774" s="49" t="str">
        <f t="shared" si="111"/>
        <v/>
      </c>
      <c r="J1774" s="49" t="str">
        <f t="shared" si="108"/>
        <v/>
      </c>
      <c r="K1774" s="49" t="str">
        <f t="shared" si="109"/>
        <v/>
      </c>
      <c r="L1774" s="49" t="str">
        <f t="shared" si="110"/>
        <v/>
      </c>
    </row>
    <row r="1775" spans="6:12">
      <c r="F1775" s="49" t="str">
        <f t="shared" si="111"/>
        <v/>
      </c>
      <c r="J1775" s="49" t="str">
        <f t="shared" si="108"/>
        <v/>
      </c>
      <c r="K1775" s="49" t="str">
        <f t="shared" si="109"/>
        <v/>
      </c>
      <c r="L1775" s="49" t="str">
        <f t="shared" si="110"/>
        <v/>
      </c>
    </row>
    <row r="1776" spans="6:12">
      <c r="F1776" s="49" t="str">
        <f t="shared" si="111"/>
        <v/>
      </c>
      <c r="J1776" s="49" t="str">
        <f t="shared" si="108"/>
        <v/>
      </c>
      <c r="K1776" s="49" t="str">
        <f t="shared" si="109"/>
        <v/>
      </c>
      <c r="L1776" s="49" t="str">
        <f t="shared" si="110"/>
        <v/>
      </c>
    </row>
    <row r="1777" spans="6:12">
      <c r="F1777" s="49" t="str">
        <f t="shared" si="111"/>
        <v/>
      </c>
      <c r="J1777" s="49" t="str">
        <f t="shared" si="108"/>
        <v/>
      </c>
      <c r="K1777" s="49" t="str">
        <f t="shared" si="109"/>
        <v/>
      </c>
      <c r="L1777" s="49" t="str">
        <f t="shared" si="110"/>
        <v/>
      </c>
    </row>
    <row r="1778" spans="6:12">
      <c r="F1778" s="49" t="str">
        <f t="shared" si="111"/>
        <v/>
      </c>
      <c r="J1778" s="49" t="str">
        <f t="shared" si="108"/>
        <v/>
      </c>
      <c r="K1778" s="49" t="str">
        <f t="shared" si="109"/>
        <v/>
      </c>
      <c r="L1778" s="49" t="str">
        <f t="shared" si="110"/>
        <v/>
      </c>
    </row>
    <row r="1779" spans="6:12">
      <c r="F1779" s="49" t="str">
        <f t="shared" si="111"/>
        <v/>
      </c>
      <c r="J1779" s="49" t="str">
        <f t="shared" si="108"/>
        <v/>
      </c>
      <c r="K1779" s="49" t="str">
        <f t="shared" si="109"/>
        <v/>
      </c>
      <c r="L1779" s="49" t="str">
        <f t="shared" si="110"/>
        <v/>
      </c>
    </row>
    <row r="1780" spans="6:12">
      <c r="F1780" s="49" t="str">
        <f t="shared" si="111"/>
        <v/>
      </c>
      <c r="J1780" s="49" t="str">
        <f t="shared" si="108"/>
        <v/>
      </c>
      <c r="K1780" s="49" t="str">
        <f t="shared" si="109"/>
        <v/>
      </c>
      <c r="L1780" s="49" t="str">
        <f t="shared" si="110"/>
        <v/>
      </c>
    </row>
    <row r="1781" spans="6:12">
      <c r="F1781" s="49" t="str">
        <f t="shared" si="111"/>
        <v/>
      </c>
      <c r="J1781" s="49" t="str">
        <f t="shared" si="108"/>
        <v/>
      </c>
      <c r="K1781" s="49" t="str">
        <f t="shared" si="109"/>
        <v/>
      </c>
      <c r="L1781" s="49" t="str">
        <f t="shared" si="110"/>
        <v/>
      </c>
    </row>
    <row r="1782" spans="6:12">
      <c r="F1782" s="49" t="str">
        <f t="shared" si="111"/>
        <v/>
      </c>
      <c r="J1782" s="49" t="str">
        <f t="shared" si="108"/>
        <v/>
      </c>
      <c r="K1782" s="49" t="str">
        <f t="shared" si="109"/>
        <v/>
      </c>
      <c r="L1782" s="49" t="str">
        <f t="shared" si="110"/>
        <v/>
      </c>
    </row>
    <row r="1783" spans="6:12">
      <c r="F1783" s="49" t="str">
        <f t="shared" si="111"/>
        <v/>
      </c>
      <c r="J1783" s="49" t="str">
        <f t="shared" si="108"/>
        <v/>
      </c>
      <c r="K1783" s="49" t="str">
        <f t="shared" si="109"/>
        <v/>
      </c>
      <c r="L1783" s="49" t="str">
        <f t="shared" si="110"/>
        <v/>
      </c>
    </row>
    <row r="1784" spans="6:12">
      <c r="F1784" s="49" t="str">
        <f t="shared" si="111"/>
        <v/>
      </c>
      <c r="J1784" s="49" t="str">
        <f t="shared" si="108"/>
        <v/>
      </c>
      <c r="K1784" s="49" t="str">
        <f t="shared" si="109"/>
        <v/>
      </c>
      <c r="L1784" s="49" t="str">
        <f t="shared" si="110"/>
        <v/>
      </c>
    </row>
    <row r="1785" spans="6:12">
      <c r="F1785" s="49" t="str">
        <f t="shared" si="111"/>
        <v/>
      </c>
      <c r="J1785" s="49" t="str">
        <f t="shared" si="108"/>
        <v/>
      </c>
      <c r="K1785" s="49" t="str">
        <f t="shared" si="109"/>
        <v/>
      </c>
      <c r="L1785" s="49" t="str">
        <f t="shared" si="110"/>
        <v/>
      </c>
    </row>
    <row r="1786" spans="6:12">
      <c r="F1786" s="49" t="str">
        <f t="shared" si="111"/>
        <v/>
      </c>
      <c r="J1786" s="49" t="str">
        <f t="shared" si="108"/>
        <v/>
      </c>
      <c r="K1786" s="49" t="str">
        <f t="shared" si="109"/>
        <v/>
      </c>
      <c r="L1786" s="49" t="str">
        <f t="shared" si="110"/>
        <v/>
      </c>
    </row>
    <row r="1787" spans="6:12">
      <c r="F1787" s="49" t="str">
        <f t="shared" si="111"/>
        <v/>
      </c>
      <c r="J1787" s="49" t="str">
        <f t="shared" si="108"/>
        <v/>
      </c>
      <c r="K1787" s="49" t="str">
        <f t="shared" si="109"/>
        <v/>
      </c>
      <c r="L1787" s="49" t="str">
        <f t="shared" si="110"/>
        <v/>
      </c>
    </row>
    <row r="1788" spans="6:12">
      <c r="F1788" s="49" t="str">
        <f t="shared" si="111"/>
        <v/>
      </c>
      <c r="J1788" s="49" t="str">
        <f t="shared" si="108"/>
        <v/>
      </c>
      <c r="K1788" s="49" t="str">
        <f t="shared" si="109"/>
        <v/>
      </c>
      <c r="L1788" s="49" t="str">
        <f t="shared" si="110"/>
        <v/>
      </c>
    </row>
    <row r="1789" spans="6:12">
      <c r="F1789" s="49" t="str">
        <f t="shared" si="111"/>
        <v/>
      </c>
      <c r="J1789" s="49" t="str">
        <f t="shared" si="108"/>
        <v/>
      </c>
      <c r="K1789" s="49" t="str">
        <f t="shared" si="109"/>
        <v/>
      </c>
      <c r="L1789" s="49" t="str">
        <f t="shared" si="110"/>
        <v/>
      </c>
    </row>
    <row r="1790" spans="6:12">
      <c r="F1790" s="49" t="str">
        <f t="shared" si="111"/>
        <v/>
      </c>
      <c r="J1790" s="49" t="str">
        <f t="shared" si="108"/>
        <v/>
      </c>
      <c r="K1790" s="49" t="str">
        <f t="shared" si="109"/>
        <v/>
      </c>
      <c r="L1790" s="49" t="str">
        <f t="shared" si="110"/>
        <v/>
      </c>
    </row>
    <row r="1791" spans="6:12">
      <c r="F1791" s="49" t="str">
        <f t="shared" si="111"/>
        <v/>
      </c>
      <c r="J1791" s="49" t="str">
        <f t="shared" si="108"/>
        <v/>
      </c>
      <c r="K1791" s="49" t="str">
        <f t="shared" si="109"/>
        <v/>
      </c>
      <c r="L1791" s="49" t="str">
        <f t="shared" si="110"/>
        <v/>
      </c>
    </row>
    <row r="1792" spans="6:12">
      <c r="F1792" s="49" t="str">
        <f t="shared" si="111"/>
        <v/>
      </c>
      <c r="J1792" s="49" t="str">
        <f t="shared" si="108"/>
        <v/>
      </c>
      <c r="K1792" s="49" t="str">
        <f t="shared" si="109"/>
        <v/>
      </c>
      <c r="L1792" s="49" t="str">
        <f t="shared" si="110"/>
        <v/>
      </c>
    </row>
    <row r="1793" spans="6:12">
      <c r="F1793" s="49" t="str">
        <f t="shared" si="111"/>
        <v/>
      </c>
      <c r="J1793" s="49" t="str">
        <f t="shared" si="108"/>
        <v/>
      </c>
      <c r="K1793" s="49" t="str">
        <f t="shared" si="109"/>
        <v/>
      </c>
      <c r="L1793" s="49" t="str">
        <f t="shared" si="110"/>
        <v/>
      </c>
    </row>
    <row r="1794" spans="6:12">
      <c r="F1794" s="49" t="str">
        <f t="shared" si="111"/>
        <v/>
      </c>
      <c r="J1794" s="49" t="str">
        <f t="shared" si="108"/>
        <v/>
      </c>
      <c r="K1794" s="49" t="str">
        <f t="shared" si="109"/>
        <v/>
      </c>
      <c r="L1794" s="49" t="str">
        <f t="shared" si="110"/>
        <v/>
      </c>
    </row>
    <row r="1795" spans="6:12">
      <c r="F1795" s="49" t="str">
        <f t="shared" si="111"/>
        <v/>
      </c>
      <c r="J1795" s="49" t="str">
        <f t="shared" ref="J1795:J1858" si="112">IF(A1795&lt;&gt;"",A1795*10,"")</f>
        <v/>
      </c>
      <c r="K1795" s="49" t="str">
        <f t="shared" ref="K1795:K1858" si="113">IF(B1795&lt;&gt;"",B1795*100,"")</f>
        <v/>
      </c>
      <c r="L1795" s="49" t="str">
        <f t="shared" ref="L1795:L1858" si="114">IF(F1795&lt;&gt;"",IF(K1795&lt;&gt;0,K1795/J1795,0),"")</f>
        <v/>
      </c>
    </row>
    <row r="1796" spans="6:12">
      <c r="F1796" s="49" t="str">
        <f t="shared" ref="F1796:F1859" si="115">IF(A1796&lt;&gt;"",F1795+1,"")</f>
        <v/>
      </c>
      <c r="J1796" s="49" t="str">
        <f t="shared" si="112"/>
        <v/>
      </c>
      <c r="K1796" s="49" t="str">
        <f t="shared" si="113"/>
        <v/>
      </c>
      <c r="L1796" s="49" t="str">
        <f t="shared" si="114"/>
        <v/>
      </c>
    </row>
    <row r="1797" spans="6:12">
      <c r="F1797" s="49" t="str">
        <f t="shared" si="115"/>
        <v/>
      </c>
      <c r="J1797" s="49" t="str">
        <f t="shared" si="112"/>
        <v/>
      </c>
      <c r="K1797" s="49" t="str">
        <f t="shared" si="113"/>
        <v/>
      </c>
      <c r="L1797" s="49" t="str">
        <f t="shared" si="114"/>
        <v/>
      </c>
    </row>
    <row r="1798" spans="6:12">
      <c r="F1798" s="49" t="str">
        <f t="shared" si="115"/>
        <v/>
      </c>
      <c r="J1798" s="49" t="str">
        <f t="shared" si="112"/>
        <v/>
      </c>
      <c r="K1798" s="49" t="str">
        <f t="shared" si="113"/>
        <v/>
      </c>
      <c r="L1798" s="49" t="str">
        <f t="shared" si="114"/>
        <v/>
      </c>
    </row>
    <row r="1799" spans="6:12">
      <c r="F1799" s="49" t="str">
        <f t="shared" si="115"/>
        <v/>
      </c>
      <c r="J1799" s="49" t="str">
        <f t="shared" si="112"/>
        <v/>
      </c>
      <c r="K1799" s="49" t="str">
        <f t="shared" si="113"/>
        <v/>
      </c>
      <c r="L1799" s="49" t="str">
        <f t="shared" si="114"/>
        <v/>
      </c>
    </row>
    <row r="1800" spans="6:12">
      <c r="F1800" s="49" t="str">
        <f t="shared" si="115"/>
        <v/>
      </c>
      <c r="J1800" s="49" t="str">
        <f t="shared" si="112"/>
        <v/>
      </c>
      <c r="K1800" s="49" t="str">
        <f t="shared" si="113"/>
        <v/>
      </c>
      <c r="L1800" s="49" t="str">
        <f t="shared" si="114"/>
        <v/>
      </c>
    </row>
    <row r="1801" spans="6:12">
      <c r="F1801" s="49" t="str">
        <f t="shared" si="115"/>
        <v/>
      </c>
      <c r="J1801" s="49" t="str">
        <f t="shared" si="112"/>
        <v/>
      </c>
      <c r="K1801" s="49" t="str">
        <f t="shared" si="113"/>
        <v/>
      </c>
      <c r="L1801" s="49" t="str">
        <f t="shared" si="114"/>
        <v/>
      </c>
    </row>
    <row r="1802" spans="6:12">
      <c r="F1802" s="49" t="str">
        <f t="shared" si="115"/>
        <v/>
      </c>
      <c r="J1802" s="49" t="str">
        <f t="shared" si="112"/>
        <v/>
      </c>
      <c r="K1802" s="49" t="str">
        <f t="shared" si="113"/>
        <v/>
      </c>
      <c r="L1802" s="49" t="str">
        <f t="shared" si="114"/>
        <v/>
      </c>
    </row>
    <row r="1803" spans="6:12">
      <c r="F1803" s="49" t="str">
        <f t="shared" si="115"/>
        <v/>
      </c>
      <c r="J1803" s="49" t="str">
        <f t="shared" si="112"/>
        <v/>
      </c>
      <c r="K1803" s="49" t="str">
        <f t="shared" si="113"/>
        <v/>
      </c>
      <c r="L1803" s="49" t="str">
        <f t="shared" si="114"/>
        <v/>
      </c>
    </row>
    <row r="1804" spans="6:12">
      <c r="F1804" s="49" t="str">
        <f t="shared" si="115"/>
        <v/>
      </c>
      <c r="J1804" s="49" t="str">
        <f t="shared" si="112"/>
        <v/>
      </c>
      <c r="K1804" s="49" t="str">
        <f t="shared" si="113"/>
        <v/>
      </c>
      <c r="L1804" s="49" t="str">
        <f t="shared" si="114"/>
        <v/>
      </c>
    </row>
    <row r="1805" spans="6:12">
      <c r="F1805" s="49" t="str">
        <f t="shared" si="115"/>
        <v/>
      </c>
      <c r="J1805" s="49" t="str">
        <f t="shared" si="112"/>
        <v/>
      </c>
      <c r="K1805" s="49" t="str">
        <f t="shared" si="113"/>
        <v/>
      </c>
      <c r="L1805" s="49" t="str">
        <f t="shared" si="114"/>
        <v/>
      </c>
    </row>
    <row r="1806" spans="6:12">
      <c r="F1806" s="49" t="str">
        <f t="shared" si="115"/>
        <v/>
      </c>
      <c r="J1806" s="49" t="str">
        <f t="shared" si="112"/>
        <v/>
      </c>
      <c r="K1806" s="49" t="str">
        <f t="shared" si="113"/>
        <v/>
      </c>
      <c r="L1806" s="49" t="str">
        <f t="shared" si="114"/>
        <v/>
      </c>
    </row>
    <row r="1807" spans="6:12">
      <c r="F1807" s="49" t="str">
        <f t="shared" si="115"/>
        <v/>
      </c>
      <c r="J1807" s="49" t="str">
        <f t="shared" si="112"/>
        <v/>
      </c>
      <c r="K1807" s="49" t="str">
        <f t="shared" si="113"/>
        <v/>
      </c>
      <c r="L1807" s="49" t="str">
        <f t="shared" si="114"/>
        <v/>
      </c>
    </row>
    <row r="1808" spans="6:12">
      <c r="F1808" s="49" t="str">
        <f t="shared" si="115"/>
        <v/>
      </c>
      <c r="J1808" s="49" t="str">
        <f t="shared" si="112"/>
        <v/>
      </c>
      <c r="K1808" s="49" t="str">
        <f t="shared" si="113"/>
        <v/>
      </c>
      <c r="L1808" s="49" t="str">
        <f t="shared" si="114"/>
        <v/>
      </c>
    </row>
    <row r="1809" spans="6:12">
      <c r="F1809" s="49" t="str">
        <f t="shared" si="115"/>
        <v/>
      </c>
      <c r="J1809" s="49" t="str">
        <f t="shared" si="112"/>
        <v/>
      </c>
      <c r="K1809" s="49" t="str">
        <f t="shared" si="113"/>
        <v/>
      </c>
      <c r="L1809" s="49" t="str">
        <f t="shared" si="114"/>
        <v/>
      </c>
    </row>
    <row r="1810" spans="6:12">
      <c r="F1810" s="49" t="str">
        <f t="shared" si="115"/>
        <v/>
      </c>
      <c r="J1810" s="49" t="str">
        <f t="shared" si="112"/>
        <v/>
      </c>
      <c r="K1810" s="49" t="str">
        <f t="shared" si="113"/>
        <v/>
      </c>
      <c r="L1810" s="49" t="str">
        <f t="shared" si="114"/>
        <v/>
      </c>
    </row>
    <row r="1811" spans="6:12">
      <c r="F1811" s="49" t="str">
        <f t="shared" si="115"/>
        <v/>
      </c>
      <c r="J1811" s="49" t="str">
        <f t="shared" si="112"/>
        <v/>
      </c>
      <c r="K1811" s="49" t="str">
        <f t="shared" si="113"/>
        <v/>
      </c>
      <c r="L1811" s="49" t="str">
        <f t="shared" si="114"/>
        <v/>
      </c>
    </row>
    <row r="1812" spans="6:12">
      <c r="F1812" s="49" t="str">
        <f t="shared" si="115"/>
        <v/>
      </c>
      <c r="J1812" s="49" t="str">
        <f t="shared" si="112"/>
        <v/>
      </c>
      <c r="K1812" s="49" t="str">
        <f t="shared" si="113"/>
        <v/>
      </c>
      <c r="L1812" s="49" t="str">
        <f t="shared" si="114"/>
        <v/>
      </c>
    </row>
    <row r="1813" spans="6:12">
      <c r="F1813" s="49" t="str">
        <f t="shared" si="115"/>
        <v/>
      </c>
      <c r="J1813" s="49" t="str">
        <f t="shared" si="112"/>
        <v/>
      </c>
      <c r="K1813" s="49" t="str">
        <f t="shared" si="113"/>
        <v/>
      </c>
      <c r="L1813" s="49" t="str">
        <f t="shared" si="114"/>
        <v/>
      </c>
    </row>
    <row r="1814" spans="6:12">
      <c r="F1814" s="49" t="str">
        <f t="shared" si="115"/>
        <v/>
      </c>
      <c r="J1814" s="49" t="str">
        <f t="shared" si="112"/>
        <v/>
      </c>
      <c r="K1814" s="49" t="str">
        <f t="shared" si="113"/>
        <v/>
      </c>
      <c r="L1814" s="49" t="str">
        <f t="shared" si="114"/>
        <v/>
      </c>
    </row>
    <row r="1815" spans="6:12">
      <c r="F1815" s="49" t="str">
        <f t="shared" si="115"/>
        <v/>
      </c>
      <c r="J1815" s="49" t="str">
        <f t="shared" si="112"/>
        <v/>
      </c>
      <c r="K1815" s="49" t="str">
        <f t="shared" si="113"/>
        <v/>
      </c>
      <c r="L1815" s="49" t="str">
        <f t="shared" si="114"/>
        <v/>
      </c>
    </row>
    <row r="1816" spans="6:12">
      <c r="F1816" s="49" t="str">
        <f t="shared" si="115"/>
        <v/>
      </c>
      <c r="J1816" s="49" t="str">
        <f t="shared" si="112"/>
        <v/>
      </c>
      <c r="K1816" s="49" t="str">
        <f t="shared" si="113"/>
        <v/>
      </c>
      <c r="L1816" s="49" t="str">
        <f t="shared" si="114"/>
        <v/>
      </c>
    </row>
    <row r="1817" spans="6:12">
      <c r="F1817" s="49" t="str">
        <f t="shared" si="115"/>
        <v/>
      </c>
      <c r="J1817" s="49" t="str">
        <f t="shared" si="112"/>
        <v/>
      </c>
      <c r="K1817" s="49" t="str">
        <f t="shared" si="113"/>
        <v/>
      </c>
      <c r="L1817" s="49" t="str">
        <f t="shared" si="114"/>
        <v/>
      </c>
    </row>
    <row r="1818" spans="6:12">
      <c r="F1818" s="49" t="str">
        <f t="shared" si="115"/>
        <v/>
      </c>
      <c r="J1818" s="49" t="str">
        <f t="shared" si="112"/>
        <v/>
      </c>
      <c r="K1818" s="49" t="str">
        <f t="shared" si="113"/>
        <v/>
      </c>
      <c r="L1818" s="49" t="str">
        <f t="shared" si="114"/>
        <v/>
      </c>
    </row>
    <row r="1819" spans="6:12">
      <c r="F1819" s="49" t="str">
        <f t="shared" si="115"/>
        <v/>
      </c>
      <c r="J1819" s="49" t="str">
        <f t="shared" si="112"/>
        <v/>
      </c>
      <c r="K1819" s="49" t="str">
        <f t="shared" si="113"/>
        <v/>
      </c>
      <c r="L1819" s="49" t="str">
        <f t="shared" si="114"/>
        <v/>
      </c>
    </row>
    <row r="1820" spans="6:12">
      <c r="F1820" s="49" t="str">
        <f t="shared" si="115"/>
        <v/>
      </c>
      <c r="J1820" s="49" t="str">
        <f t="shared" si="112"/>
        <v/>
      </c>
      <c r="K1820" s="49" t="str">
        <f t="shared" si="113"/>
        <v/>
      </c>
      <c r="L1820" s="49" t="str">
        <f t="shared" si="114"/>
        <v/>
      </c>
    </row>
    <row r="1821" spans="6:12">
      <c r="F1821" s="49" t="str">
        <f t="shared" si="115"/>
        <v/>
      </c>
      <c r="J1821" s="49" t="str">
        <f t="shared" si="112"/>
        <v/>
      </c>
      <c r="K1821" s="49" t="str">
        <f t="shared" si="113"/>
        <v/>
      </c>
      <c r="L1821" s="49" t="str">
        <f t="shared" si="114"/>
        <v/>
      </c>
    </row>
    <row r="1822" spans="6:12">
      <c r="F1822" s="49" t="str">
        <f t="shared" si="115"/>
        <v/>
      </c>
      <c r="J1822" s="49" t="str">
        <f t="shared" si="112"/>
        <v/>
      </c>
      <c r="K1822" s="49" t="str">
        <f t="shared" si="113"/>
        <v/>
      </c>
      <c r="L1822" s="49" t="str">
        <f t="shared" si="114"/>
        <v/>
      </c>
    </row>
    <row r="1823" spans="6:12">
      <c r="F1823" s="49" t="str">
        <f t="shared" si="115"/>
        <v/>
      </c>
      <c r="J1823" s="49" t="str">
        <f t="shared" si="112"/>
        <v/>
      </c>
      <c r="K1823" s="49" t="str">
        <f t="shared" si="113"/>
        <v/>
      </c>
      <c r="L1823" s="49" t="str">
        <f t="shared" si="114"/>
        <v/>
      </c>
    </row>
    <row r="1824" spans="6:12">
      <c r="F1824" s="49" t="str">
        <f t="shared" si="115"/>
        <v/>
      </c>
      <c r="J1824" s="49" t="str">
        <f t="shared" si="112"/>
        <v/>
      </c>
      <c r="K1824" s="49" t="str">
        <f t="shared" si="113"/>
        <v/>
      </c>
      <c r="L1824" s="49" t="str">
        <f t="shared" si="114"/>
        <v/>
      </c>
    </row>
    <row r="1825" spans="6:12">
      <c r="F1825" s="49" t="str">
        <f t="shared" si="115"/>
        <v/>
      </c>
      <c r="J1825" s="49" t="str">
        <f t="shared" si="112"/>
        <v/>
      </c>
      <c r="K1825" s="49" t="str">
        <f t="shared" si="113"/>
        <v/>
      </c>
      <c r="L1825" s="49" t="str">
        <f t="shared" si="114"/>
        <v/>
      </c>
    </row>
    <row r="1826" spans="6:12">
      <c r="F1826" s="49" t="str">
        <f t="shared" si="115"/>
        <v/>
      </c>
      <c r="J1826" s="49" t="str">
        <f t="shared" si="112"/>
        <v/>
      </c>
      <c r="K1826" s="49" t="str">
        <f t="shared" si="113"/>
        <v/>
      </c>
      <c r="L1826" s="49" t="str">
        <f t="shared" si="114"/>
        <v/>
      </c>
    </row>
    <row r="1827" spans="6:12">
      <c r="F1827" s="49" t="str">
        <f t="shared" si="115"/>
        <v/>
      </c>
      <c r="J1827" s="49" t="str">
        <f t="shared" si="112"/>
        <v/>
      </c>
      <c r="K1827" s="49" t="str">
        <f t="shared" si="113"/>
        <v/>
      </c>
      <c r="L1827" s="49" t="str">
        <f t="shared" si="114"/>
        <v/>
      </c>
    </row>
    <row r="1828" spans="6:12">
      <c r="F1828" s="49" t="str">
        <f t="shared" si="115"/>
        <v/>
      </c>
      <c r="J1828" s="49" t="str">
        <f t="shared" si="112"/>
        <v/>
      </c>
      <c r="K1828" s="49" t="str">
        <f t="shared" si="113"/>
        <v/>
      </c>
      <c r="L1828" s="49" t="str">
        <f t="shared" si="114"/>
        <v/>
      </c>
    </row>
    <row r="1829" spans="6:12">
      <c r="F1829" s="49" t="str">
        <f t="shared" si="115"/>
        <v/>
      </c>
      <c r="J1829" s="49" t="str">
        <f t="shared" si="112"/>
        <v/>
      </c>
      <c r="K1829" s="49" t="str">
        <f t="shared" si="113"/>
        <v/>
      </c>
      <c r="L1829" s="49" t="str">
        <f t="shared" si="114"/>
        <v/>
      </c>
    </row>
    <row r="1830" spans="6:12">
      <c r="F1830" s="49" t="str">
        <f t="shared" si="115"/>
        <v/>
      </c>
      <c r="J1830" s="49" t="str">
        <f t="shared" si="112"/>
        <v/>
      </c>
      <c r="K1830" s="49" t="str">
        <f t="shared" si="113"/>
        <v/>
      </c>
      <c r="L1830" s="49" t="str">
        <f t="shared" si="114"/>
        <v/>
      </c>
    </row>
    <row r="1831" spans="6:12">
      <c r="F1831" s="49" t="str">
        <f t="shared" si="115"/>
        <v/>
      </c>
      <c r="J1831" s="49" t="str">
        <f t="shared" si="112"/>
        <v/>
      </c>
      <c r="K1831" s="49" t="str">
        <f t="shared" si="113"/>
        <v/>
      </c>
      <c r="L1831" s="49" t="str">
        <f t="shared" si="114"/>
        <v/>
      </c>
    </row>
    <row r="1832" spans="6:12">
      <c r="F1832" s="49" t="str">
        <f t="shared" si="115"/>
        <v/>
      </c>
      <c r="J1832" s="49" t="str">
        <f t="shared" si="112"/>
        <v/>
      </c>
      <c r="K1832" s="49" t="str">
        <f t="shared" si="113"/>
        <v/>
      </c>
      <c r="L1832" s="49" t="str">
        <f t="shared" si="114"/>
        <v/>
      </c>
    </row>
    <row r="1833" spans="6:12">
      <c r="F1833" s="49" t="str">
        <f t="shared" si="115"/>
        <v/>
      </c>
      <c r="J1833" s="49" t="str">
        <f t="shared" si="112"/>
        <v/>
      </c>
      <c r="K1833" s="49" t="str">
        <f t="shared" si="113"/>
        <v/>
      </c>
      <c r="L1833" s="49" t="str">
        <f t="shared" si="114"/>
        <v/>
      </c>
    </row>
    <row r="1834" spans="6:12">
      <c r="F1834" s="49" t="str">
        <f t="shared" si="115"/>
        <v/>
      </c>
      <c r="J1834" s="49" t="str">
        <f t="shared" si="112"/>
        <v/>
      </c>
      <c r="K1834" s="49" t="str">
        <f t="shared" si="113"/>
        <v/>
      </c>
      <c r="L1834" s="49" t="str">
        <f t="shared" si="114"/>
        <v/>
      </c>
    </row>
    <row r="1835" spans="6:12">
      <c r="F1835" s="49" t="str">
        <f t="shared" si="115"/>
        <v/>
      </c>
      <c r="J1835" s="49" t="str">
        <f t="shared" si="112"/>
        <v/>
      </c>
      <c r="K1835" s="49" t="str">
        <f t="shared" si="113"/>
        <v/>
      </c>
      <c r="L1835" s="49" t="str">
        <f t="shared" si="114"/>
        <v/>
      </c>
    </row>
    <row r="1836" spans="6:12">
      <c r="F1836" s="49" t="str">
        <f t="shared" si="115"/>
        <v/>
      </c>
      <c r="J1836" s="49" t="str">
        <f t="shared" si="112"/>
        <v/>
      </c>
      <c r="K1836" s="49" t="str">
        <f t="shared" si="113"/>
        <v/>
      </c>
      <c r="L1836" s="49" t="str">
        <f t="shared" si="114"/>
        <v/>
      </c>
    </row>
    <row r="1837" spans="6:12">
      <c r="F1837" s="49" t="str">
        <f t="shared" si="115"/>
        <v/>
      </c>
      <c r="J1837" s="49" t="str">
        <f t="shared" si="112"/>
        <v/>
      </c>
      <c r="K1837" s="49" t="str">
        <f t="shared" si="113"/>
        <v/>
      </c>
      <c r="L1837" s="49" t="str">
        <f t="shared" si="114"/>
        <v/>
      </c>
    </row>
    <row r="1838" spans="6:12">
      <c r="F1838" s="49" t="str">
        <f t="shared" si="115"/>
        <v/>
      </c>
      <c r="J1838" s="49" t="str">
        <f t="shared" si="112"/>
        <v/>
      </c>
      <c r="K1838" s="49" t="str">
        <f t="shared" si="113"/>
        <v/>
      </c>
      <c r="L1838" s="49" t="str">
        <f t="shared" si="114"/>
        <v/>
      </c>
    </row>
    <row r="1839" spans="6:12">
      <c r="F1839" s="49" t="str">
        <f t="shared" si="115"/>
        <v/>
      </c>
      <c r="J1839" s="49" t="str">
        <f t="shared" si="112"/>
        <v/>
      </c>
      <c r="K1839" s="49" t="str">
        <f t="shared" si="113"/>
        <v/>
      </c>
      <c r="L1839" s="49" t="str">
        <f t="shared" si="114"/>
        <v/>
      </c>
    </row>
    <row r="1840" spans="6:12">
      <c r="F1840" s="49" t="str">
        <f t="shared" si="115"/>
        <v/>
      </c>
      <c r="J1840" s="49" t="str">
        <f t="shared" si="112"/>
        <v/>
      </c>
      <c r="K1840" s="49" t="str">
        <f t="shared" si="113"/>
        <v/>
      </c>
      <c r="L1840" s="49" t="str">
        <f t="shared" si="114"/>
        <v/>
      </c>
    </row>
    <row r="1841" spans="6:12">
      <c r="F1841" s="49" t="str">
        <f t="shared" si="115"/>
        <v/>
      </c>
      <c r="J1841" s="49" t="str">
        <f t="shared" si="112"/>
        <v/>
      </c>
      <c r="K1841" s="49" t="str">
        <f t="shared" si="113"/>
        <v/>
      </c>
      <c r="L1841" s="49" t="str">
        <f t="shared" si="114"/>
        <v/>
      </c>
    </row>
    <row r="1842" spans="6:12">
      <c r="F1842" s="49" t="str">
        <f t="shared" si="115"/>
        <v/>
      </c>
      <c r="J1842" s="49" t="str">
        <f t="shared" si="112"/>
        <v/>
      </c>
      <c r="K1842" s="49" t="str">
        <f t="shared" si="113"/>
        <v/>
      </c>
      <c r="L1842" s="49" t="str">
        <f t="shared" si="114"/>
        <v/>
      </c>
    </row>
    <row r="1843" spans="6:12">
      <c r="F1843" s="49" t="str">
        <f t="shared" si="115"/>
        <v/>
      </c>
      <c r="J1843" s="49" t="str">
        <f t="shared" si="112"/>
        <v/>
      </c>
      <c r="K1843" s="49" t="str">
        <f t="shared" si="113"/>
        <v/>
      </c>
      <c r="L1843" s="49" t="str">
        <f t="shared" si="114"/>
        <v/>
      </c>
    </row>
    <row r="1844" spans="6:12">
      <c r="F1844" s="49" t="str">
        <f t="shared" si="115"/>
        <v/>
      </c>
      <c r="J1844" s="49" t="str">
        <f t="shared" si="112"/>
        <v/>
      </c>
      <c r="K1844" s="49" t="str">
        <f t="shared" si="113"/>
        <v/>
      </c>
      <c r="L1844" s="49" t="str">
        <f t="shared" si="114"/>
        <v/>
      </c>
    </row>
    <row r="1845" spans="6:12">
      <c r="F1845" s="49" t="str">
        <f t="shared" si="115"/>
        <v/>
      </c>
      <c r="J1845" s="49" t="str">
        <f t="shared" si="112"/>
        <v/>
      </c>
      <c r="K1845" s="49" t="str">
        <f t="shared" si="113"/>
        <v/>
      </c>
      <c r="L1845" s="49" t="str">
        <f t="shared" si="114"/>
        <v/>
      </c>
    </row>
    <row r="1846" spans="6:12">
      <c r="F1846" s="49" t="str">
        <f t="shared" si="115"/>
        <v/>
      </c>
      <c r="J1846" s="49" t="str">
        <f t="shared" si="112"/>
        <v/>
      </c>
      <c r="K1846" s="49" t="str">
        <f t="shared" si="113"/>
        <v/>
      </c>
      <c r="L1846" s="49" t="str">
        <f t="shared" si="114"/>
        <v/>
      </c>
    </row>
    <row r="1847" spans="6:12">
      <c r="F1847" s="49" t="str">
        <f t="shared" si="115"/>
        <v/>
      </c>
      <c r="J1847" s="49" t="str">
        <f t="shared" si="112"/>
        <v/>
      </c>
      <c r="K1847" s="49" t="str">
        <f t="shared" si="113"/>
        <v/>
      </c>
      <c r="L1847" s="49" t="str">
        <f t="shared" si="114"/>
        <v/>
      </c>
    </row>
    <row r="1848" spans="6:12">
      <c r="F1848" s="49" t="str">
        <f t="shared" si="115"/>
        <v/>
      </c>
      <c r="J1848" s="49" t="str">
        <f t="shared" si="112"/>
        <v/>
      </c>
      <c r="K1848" s="49" t="str">
        <f t="shared" si="113"/>
        <v/>
      </c>
      <c r="L1848" s="49" t="str">
        <f t="shared" si="114"/>
        <v/>
      </c>
    </row>
    <row r="1849" spans="6:12">
      <c r="F1849" s="49" t="str">
        <f t="shared" si="115"/>
        <v/>
      </c>
      <c r="J1849" s="49" t="str">
        <f t="shared" si="112"/>
        <v/>
      </c>
      <c r="K1849" s="49" t="str">
        <f t="shared" si="113"/>
        <v/>
      </c>
      <c r="L1849" s="49" t="str">
        <f t="shared" si="114"/>
        <v/>
      </c>
    </row>
    <row r="1850" spans="6:12">
      <c r="F1850" s="49" t="str">
        <f t="shared" si="115"/>
        <v/>
      </c>
      <c r="J1850" s="49" t="str">
        <f t="shared" si="112"/>
        <v/>
      </c>
      <c r="K1850" s="49" t="str">
        <f t="shared" si="113"/>
        <v/>
      </c>
      <c r="L1850" s="49" t="str">
        <f t="shared" si="114"/>
        <v/>
      </c>
    </row>
    <row r="1851" spans="6:12">
      <c r="F1851" s="49" t="str">
        <f t="shared" si="115"/>
        <v/>
      </c>
      <c r="J1851" s="49" t="str">
        <f t="shared" si="112"/>
        <v/>
      </c>
      <c r="K1851" s="49" t="str">
        <f t="shared" si="113"/>
        <v/>
      </c>
      <c r="L1851" s="49" t="str">
        <f t="shared" si="114"/>
        <v/>
      </c>
    </row>
    <row r="1852" spans="6:12">
      <c r="F1852" s="49" t="str">
        <f t="shared" si="115"/>
        <v/>
      </c>
      <c r="J1852" s="49" t="str">
        <f t="shared" si="112"/>
        <v/>
      </c>
      <c r="K1852" s="49" t="str">
        <f t="shared" si="113"/>
        <v/>
      </c>
      <c r="L1852" s="49" t="str">
        <f t="shared" si="114"/>
        <v/>
      </c>
    </row>
    <row r="1853" spans="6:12">
      <c r="F1853" s="49" t="str">
        <f t="shared" si="115"/>
        <v/>
      </c>
      <c r="J1853" s="49" t="str">
        <f t="shared" si="112"/>
        <v/>
      </c>
      <c r="K1853" s="49" t="str">
        <f t="shared" si="113"/>
        <v/>
      </c>
      <c r="L1853" s="49" t="str">
        <f t="shared" si="114"/>
        <v/>
      </c>
    </row>
    <row r="1854" spans="6:12">
      <c r="F1854" s="49" t="str">
        <f t="shared" si="115"/>
        <v/>
      </c>
      <c r="J1854" s="49" t="str">
        <f t="shared" si="112"/>
        <v/>
      </c>
      <c r="K1854" s="49" t="str">
        <f t="shared" si="113"/>
        <v/>
      </c>
      <c r="L1854" s="49" t="str">
        <f t="shared" si="114"/>
        <v/>
      </c>
    </row>
    <row r="1855" spans="6:12">
      <c r="F1855" s="49" t="str">
        <f t="shared" si="115"/>
        <v/>
      </c>
      <c r="J1855" s="49" t="str">
        <f t="shared" si="112"/>
        <v/>
      </c>
      <c r="K1855" s="49" t="str">
        <f t="shared" si="113"/>
        <v/>
      </c>
      <c r="L1855" s="49" t="str">
        <f t="shared" si="114"/>
        <v/>
      </c>
    </row>
    <row r="1856" spans="6:12">
      <c r="F1856" s="49" t="str">
        <f t="shared" si="115"/>
        <v/>
      </c>
      <c r="J1856" s="49" t="str">
        <f t="shared" si="112"/>
        <v/>
      </c>
      <c r="K1856" s="49" t="str">
        <f t="shared" si="113"/>
        <v/>
      </c>
      <c r="L1856" s="49" t="str">
        <f t="shared" si="114"/>
        <v/>
      </c>
    </row>
    <row r="1857" spans="6:12">
      <c r="F1857" s="49" t="str">
        <f t="shared" si="115"/>
        <v/>
      </c>
      <c r="J1857" s="49" t="str">
        <f t="shared" si="112"/>
        <v/>
      </c>
      <c r="K1857" s="49" t="str">
        <f t="shared" si="113"/>
        <v/>
      </c>
      <c r="L1857" s="49" t="str">
        <f t="shared" si="114"/>
        <v/>
      </c>
    </row>
    <row r="1858" spans="6:12">
      <c r="F1858" s="49" t="str">
        <f t="shared" si="115"/>
        <v/>
      </c>
      <c r="J1858" s="49" t="str">
        <f t="shared" si="112"/>
        <v/>
      </c>
      <c r="K1858" s="49" t="str">
        <f t="shared" si="113"/>
        <v/>
      </c>
      <c r="L1858" s="49" t="str">
        <f t="shared" si="114"/>
        <v/>
      </c>
    </row>
    <row r="1859" spans="6:12">
      <c r="F1859" s="49" t="str">
        <f t="shared" si="115"/>
        <v/>
      </c>
      <c r="J1859" s="49" t="str">
        <f t="shared" ref="J1859:J1922" si="116">IF(A1859&lt;&gt;"",A1859*10,"")</f>
        <v/>
      </c>
      <c r="K1859" s="49" t="str">
        <f t="shared" ref="K1859:K1922" si="117">IF(B1859&lt;&gt;"",B1859*100,"")</f>
        <v/>
      </c>
      <c r="L1859" s="49" t="str">
        <f t="shared" ref="L1859:L1922" si="118">IF(F1859&lt;&gt;"",IF(K1859&lt;&gt;0,K1859/J1859,0),"")</f>
        <v/>
      </c>
    </row>
    <row r="1860" spans="6:12">
      <c r="F1860" s="49" t="str">
        <f t="shared" ref="F1860:F1923" si="119">IF(A1860&lt;&gt;"",F1859+1,"")</f>
        <v/>
      </c>
      <c r="J1860" s="49" t="str">
        <f t="shared" si="116"/>
        <v/>
      </c>
      <c r="K1860" s="49" t="str">
        <f t="shared" si="117"/>
        <v/>
      </c>
      <c r="L1860" s="49" t="str">
        <f t="shared" si="118"/>
        <v/>
      </c>
    </row>
    <row r="1861" spans="6:12">
      <c r="F1861" s="49" t="str">
        <f t="shared" si="119"/>
        <v/>
      </c>
      <c r="J1861" s="49" t="str">
        <f t="shared" si="116"/>
        <v/>
      </c>
      <c r="K1861" s="49" t="str">
        <f t="shared" si="117"/>
        <v/>
      </c>
      <c r="L1861" s="49" t="str">
        <f t="shared" si="118"/>
        <v/>
      </c>
    </row>
    <row r="1862" spans="6:12">
      <c r="F1862" s="49" t="str">
        <f t="shared" si="119"/>
        <v/>
      </c>
      <c r="J1862" s="49" t="str">
        <f t="shared" si="116"/>
        <v/>
      </c>
      <c r="K1862" s="49" t="str">
        <f t="shared" si="117"/>
        <v/>
      </c>
      <c r="L1862" s="49" t="str">
        <f t="shared" si="118"/>
        <v/>
      </c>
    </row>
    <row r="1863" spans="6:12">
      <c r="F1863" s="49" t="str">
        <f t="shared" si="119"/>
        <v/>
      </c>
      <c r="J1863" s="49" t="str">
        <f t="shared" si="116"/>
        <v/>
      </c>
      <c r="K1863" s="49" t="str">
        <f t="shared" si="117"/>
        <v/>
      </c>
      <c r="L1863" s="49" t="str">
        <f t="shared" si="118"/>
        <v/>
      </c>
    </row>
    <row r="1864" spans="6:12">
      <c r="F1864" s="49" t="str">
        <f t="shared" si="119"/>
        <v/>
      </c>
      <c r="J1864" s="49" t="str">
        <f t="shared" si="116"/>
        <v/>
      </c>
      <c r="K1864" s="49" t="str">
        <f t="shared" si="117"/>
        <v/>
      </c>
      <c r="L1864" s="49" t="str">
        <f t="shared" si="118"/>
        <v/>
      </c>
    </row>
    <row r="1865" spans="6:12">
      <c r="F1865" s="49" t="str">
        <f t="shared" si="119"/>
        <v/>
      </c>
      <c r="J1865" s="49" t="str">
        <f t="shared" si="116"/>
        <v/>
      </c>
      <c r="K1865" s="49" t="str">
        <f t="shared" si="117"/>
        <v/>
      </c>
      <c r="L1865" s="49" t="str">
        <f t="shared" si="118"/>
        <v/>
      </c>
    </row>
    <row r="1866" spans="6:12">
      <c r="F1866" s="49" t="str">
        <f t="shared" si="119"/>
        <v/>
      </c>
      <c r="J1866" s="49" t="str">
        <f t="shared" si="116"/>
        <v/>
      </c>
      <c r="K1866" s="49" t="str">
        <f t="shared" si="117"/>
        <v/>
      </c>
      <c r="L1866" s="49" t="str">
        <f t="shared" si="118"/>
        <v/>
      </c>
    </row>
    <row r="1867" spans="6:12">
      <c r="F1867" s="49" t="str">
        <f t="shared" si="119"/>
        <v/>
      </c>
      <c r="J1867" s="49" t="str">
        <f t="shared" si="116"/>
        <v/>
      </c>
      <c r="K1867" s="49" t="str">
        <f t="shared" si="117"/>
        <v/>
      </c>
      <c r="L1867" s="49" t="str">
        <f t="shared" si="118"/>
        <v/>
      </c>
    </row>
    <row r="1868" spans="6:12">
      <c r="F1868" s="49" t="str">
        <f t="shared" si="119"/>
        <v/>
      </c>
      <c r="J1868" s="49" t="str">
        <f t="shared" si="116"/>
        <v/>
      </c>
      <c r="K1868" s="49" t="str">
        <f t="shared" si="117"/>
        <v/>
      </c>
      <c r="L1868" s="49" t="str">
        <f t="shared" si="118"/>
        <v/>
      </c>
    </row>
    <row r="1869" spans="6:12">
      <c r="F1869" s="49" t="str">
        <f t="shared" si="119"/>
        <v/>
      </c>
      <c r="J1869" s="49" t="str">
        <f t="shared" si="116"/>
        <v/>
      </c>
      <c r="K1869" s="49" t="str">
        <f t="shared" si="117"/>
        <v/>
      </c>
      <c r="L1869" s="49" t="str">
        <f t="shared" si="118"/>
        <v/>
      </c>
    </row>
    <row r="1870" spans="6:12">
      <c r="F1870" s="49" t="str">
        <f t="shared" si="119"/>
        <v/>
      </c>
      <c r="J1870" s="49" t="str">
        <f t="shared" si="116"/>
        <v/>
      </c>
      <c r="K1870" s="49" t="str">
        <f t="shared" si="117"/>
        <v/>
      </c>
      <c r="L1870" s="49" t="str">
        <f t="shared" si="118"/>
        <v/>
      </c>
    </row>
    <row r="1871" spans="6:12">
      <c r="F1871" s="49" t="str">
        <f t="shared" si="119"/>
        <v/>
      </c>
      <c r="J1871" s="49" t="str">
        <f t="shared" si="116"/>
        <v/>
      </c>
      <c r="K1871" s="49" t="str">
        <f t="shared" si="117"/>
        <v/>
      </c>
      <c r="L1871" s="49" t="str">
        <f t="shared" si="118"/>
        <v/>
      </c>
    </row>
    <row r="1872" spans="6:12">
      <c r="F1872" s="49" t="str">
        <f t="shared" si="119"/>
        <v/>
      </c>
      <c r="J1872" s="49" t="str">
        <f t="shared" si="116"/>
        <v/>
      </c>
      <c r="K1872" s="49" t="str">
        <f t="shared" si="117"/>
        <v/>
      </c>
      <c r="L1872" s="49" t="str">
        <f t="shared" si="118"/>
        <v/>
      </c>
    </row>
    <row r="1873" spans="6:12">
      <c r="F1873" s="49" t="str">
        <f t="shared" si="119"/>
        <v/>
      </c>
      <c r="J1873" s="49" t="str">
        <f t="shared" si="116"/>
        <v/>
      </c>
      <c r="K1873" s="49" t="str">
        <f t="shared" si="117"/>
        <v/>
      </c>
      <c r="L1873" s="49" t="str">
        <f t="shared" si="118"/>
        <v/>
      </c>
    </row>
    <row r="1874" spans="6:12">
      <c r="F1874" s="49" t="str">
        <f t="shared" si="119"/>
        <v/>
      </c>
      <c r="J1874" s="49" t="str">
        <f t="shared" si="116"/>
        <v/>
      </c>
      <c r="K1874" s="49" t="str">
        <f t="shared" si="117"/>
        <v/>
      </c>
      <c r="L1874" s="49" t="str">
        <f t="shared" si="118"/>
        <v/>
      </c>
    </row>
    <row r="1875" spans="6:12">
      <c r="F1875" s="49" t="str">
        <f t="shared" si="119"/>
        <v/>
      </c>
      <c r="J1875" s="49" t="str">
        <f t="shared" si="116"/>
        <v/>
      </c>
      <c r="K1875" s="49" t="str">
        <f t="shared" si="117"/>
        <v/>
      </c>
      <c r="L1875" s="49" t="str">
        <f t="shared" si="118"/>
        <v/>
      </c>
    </row>
    <row r="1876" spans="6:12">
      <c r="F1876" s="49" t="str">
        <f t="shared" si="119"/>
        <v/>
      </c>
      <c r="J1876" s="49" t="str">
        <f t="shared" si="116"/>
        <v/>
      </c>
      <c r="K1876" s="49" t="str">
        <f t="shared" si="117"/>
        <v/>
      </c>
      <c r="L1876" s="49" t="str">
        <f t="shared" si="118"/>
        <v/>
      </c>
    </row>
    <row r="1877" spans="6:12">
      <c r="F1877" s="49" t="str">
        <f t="shared" si="119"/>
        <v/>
      </c>
      <c r="J1877" s="49" t="str">
        <f t="shared" si="116"/>
        <v/>
      </c>
      <c r="K1877" s="49" t="str">
        <f t="shared" si="117"/>
        <v/>
      </c>
      <c r="L1877" s="49" t="str">
        <f t="shared" si="118"/>
        <v/>
      </c>
    </row>
    <row r="1878" spans="6:12">
      <c r="F1878" s="49" t="str">
        <f t="shared" si="119"/>
        <v/>
      </c>
      <c r="J1878" s="49" t="str">
        <f t="shared" si="116"/>
        <v/>
      </c>
      <c r="K1878" s="49" t="str">
        <f t="shared" si="117"/>
        <v/>
      </c>
      <c r="L1878" s="49" t="str">
        <f t="shared" si="118"/>
        <v/>
      </c>
    </row>
    <row r="1879" spans="6:12">
      <c r="F1879" s="49" t="str">
        <f t="shared" si="119"/>
        <v/>
      </c>
      <c r="J1879" s="49" t="str">
        <f t="shared" si="116"/>
        <v/>
      </c>
      <c r="K1879" s="49" t="str">
        <f t="shared" si="117"/>
        <v/>
      </c>
      <c r="L1879" s="49" t="str">
        <f t="shared" si="118"/>
        <v/>
      </c>
    </row>
    <row r="1880" spans="6:12">
      <c r="F1880" s="49" t="str">
        <f t="shared" si="119"/>
        <v/>
      </c>
      <c r="J1880" s="49" t="str">
        <f t="shared" si="116"/>
        <v/>
      </c>
      <c r="K1880" s="49" t="str">
        <f t="shared" si="117"/>
        <v/>
      </c>
      <c r="L1880" s="49" t="str">
        <f t="shared" si="118"/>
        <v/>
      </c>
    </row>
    <row r="1881" spans="6:12">
      <c r="F1881" s="49" t="str">
        <f t="shared" si="119"/>
        <v/>
      </c>
      <c r="J1881" s="49" t="str">
        <f t="shared" si="116"/>
        <v/>
      </c>
      <c r="K1881" s="49" t="str">
        <f t="shared" si="117"/>
        <v/>
      </c>
      <c r="L1881" s="49" t="str">
        <f t="shared" si="118"/>
        <v/>
      </c>
    </row>
    <row r="1882" spans="6:12">
      <c r="F1882" s="49" t="str">
        <f t="shared" si="119"/>
        <v/>
      </c>
      <c r="J1882" s="49" t="str">
        <f t="shared" si="116"/>
        <v/>
      </c>
      <c r="K1882" s="49" t="str">
        <f t="shared" si="117"/>
        <v/>
      </c>
      <c r="L1882" s="49" t="str">
        <f t="shared" si="118"/>
        <v/>
      </c>
    </row>
    <row r="1883" spans="6:12">
      <c r="F1883" s="49" t="str">
        <f t="shared" si="119"/>
        <v/>
      </c>
      <c r="J1883" s="49" t="str">
        <f t="shared" si="116"/>
        <v/>
      </c>
      <c r="K1883" s="49" t="str">
        <f t="shared" si="117"/>
        <v/>
      </c>
      <c r="L1883" s="49" t="str">
        <f t="shared" si="118"/>
        <v/>
      </c>
    </row>
    <row r="1884" spans="6:12">
      <c r="F1884" s="49" t="str">
        <f t="shared" si="119"/>
        <v/>
      </c>
      <c r="J1884" s="49" t="str">
        <f t="shared" si="116"/>
        <v/>
      </c>
      <c r="K1884" s="49" t="str">
        <f t="shared" si="117"/>
        <v/>
      </c>
      <c r="L1884" s="49" t="str">
        <f t="shared" si="118"/>
        <v/>
      </c>
    </row>
    <row r="1885" spans="6:12">
      <c r="F1885" s="49" t="str">
        <f t="shared" si="119"/>
        <v/>
      </c>
      <c r="J1885" s="49" t="str">
        <f t="shared" si="116"/>
        <v/>
      </c>
      <c r="K1885" s="49" t="str">
        <f t="shared" si="117"/>
        <v/>
      </c>
      <c r="L1885" s="49" t="str">
        <f t="shared" si="118"/>
        <v/>
      </c>
    </row>
    <row r="1886" spans="6:12">
      <c r="F1886" s="49" t="str">
        <f t="shared" si="119"/>
        <v/>
      </c>
      <c r="J1886" s="49" t="str">
        <f t="shared" si="116"/>
        <v/>
      </c>
      <c r="K1886" s="49" t="str">
        <f t="shared" si="117"/>
        <v/>
      </c>
      <c r="L1886" s="49" t="str">
        <f t="shared" si="118"/>
        <v/>
      </c>
    </row>
    <row r="1887" spans="6:12">
      <c r="F1887" s="49" t="str">
        <f t="shared" si="119"/>
        <v/>
      </c>
      <c r="J1887" s="49" t="str">
        <f t="shared" si="116"/>
        <v/>
      </c>
      <c r="K1887" s="49" t="str">
        <f t="shared" si="117"/>
        <v/>
      </c>
      <c r="L1887" s="49" t="str">
        <f t="shared" si="118"/>
        <v/>
      </c>
    </row>
    <row r="1888" spans="6:12">
      <c r="F1888" s="49" t="str">
        <f t="shared" si="119"/>
        <v/>
      </c>
      <c r="J1888" s="49" t="str">
        <f t="shared" si="116"/>
        <v/>
      </c>
      <c r="K1888" s="49" t="str">
        <f t="shared" si="117"/>
        <v/>
      </c>
      <c r="L1888" s="49" t="str">
        <f t="shared" si="118"/>
        <v/>
      </c>
    </row>
    <row r="1889" spans="6:12">
      <c r="F1889" s="49" t="str">
        <f t="shared" si="119"/>
        <v/>
      </c>
      <c r="J1889" s="49" t="str">
        <f t="shared" si="116"/>
        <v/>
      </c>
      <c r="K1889" s="49" t="str">
        <f t="shared" si="117"/>
        <v/>
      </c>
      <c r="L1889" s="49" t="str">
        <f t="shared" si="118"/>
        <v/>
      </c>
    </row>
    <row r="1890" spans="6:12">
      <c r="F1890" s="49" t="str">
        <f t="shared" si="119"/>
        <v/>
      </c>
      <c r="J1890" s="49" t="str">
        <f t="shared" si="116"/>
        <v/>
      </c>
      <c r="K1890" s="49" t="str">
        <f t="shared" si="117"/>
        <v/>
      </c>
      <c r="L1890" s="49" t="str">
        <f t="shared" si="118"/>
        <v/>
      </c>
    </row>
    <row r="1891" spans="6:12">
      <c r="F1891" s="49" t="str">
        <f t="shared" si="119"/>
        <v/>
      </c>
      <c r="J1891" s="49" t="str">
        <f t="shared" si="116"/>
        <v/>
      </c>
      <c r="K1891" s="49" t="str">
        <f t="shared" si="117"/>
        <v/>
      </c>
      <c r="L1891" s="49" t="str">
        <f t="shared" si="118"/>
        <v/>
      </c>
    </row>
    <row r="1892" spans="6:12">
      <c r="F1892" s="49" t="str">
        <f t="shared" si="119"/>
        <v/>
      </c>
      <c r="J1892" s="49" t="str">
        <f t="shared" si="116"/>
        <v/>
      </c>
      <c r="K1892" s="49" t="str">
        <f t="shared" si="117"/>
        <v/>
      </c>
      <c r="L1892" s="49" t="str">
        <f t="shared" si="118"/>
        <v/>
      </c>
    </row>
    <row r="1893" spans="6:12">
      <c r="F1893" s="49" t="str">
        <f t="shared" si="119"/>
        <v/>
      </c>
      <c r="J1893" s="49" t="str">
        <f t="shared" si="116"/>
        <v/>
      </c>
      <c r="K1893" s="49" t="str">
        <f t="shared" si="117"/>
        <v/>
      </c>
      <c r="L1893" s="49" t="str">
        <f t="shared" si="118"/>
        <v/>
      </c>
    </row>
    <row r="1894" spans="6:12">
      <c r="F1894" s="49" t="str">
        <f t="shared" si="119"/>
        <v/>
      </c>
      <c r="J1894" s="49" t="str">
        <f t="shared" si="116"/>
        <v/>
      </c>
      <c r="K1894" s="49" t="str">
        <f t="shared" si="117"/>
        <v/>
      </c>
      <c r="L1894" s="49" t="str">
        <f t="shared" si="118"/>
        <v/>
      </c>
    </row>
    <row r="1895" spans="6:12">
      <c r="F1895" s="49" t="str">
        <f t="shared" si="119"/>
        <v/>
      </c>
      <c r="J1895" s="49" t="str">
        <f t="shared" si="116"/>
        <v/>
      </c>
      <c r="K1895" s="49" t="str">
        <f t="shared" si="117"/>
        <v/>
      </c>
      <c r="L1895" s="49" t="str">
        <f t="shared" si="118"/>
        <v/>
      </c>
    </row>
    <row r="1896" spans="6:12">
      <c r="F1896" s="49" t="str">
        <f t="shared" si="119"/>
        <v/>
      </c>
      <c r="J1896" s="49" t="str">
        <f t="shared" si="116"/>
        <v/>
      </c>
      <c r="K1896" s="49" t="str">
        <f t="shared" si="117"/>
        <v/>
      </c>
      <c r="L1896" s="49" t="str">
        <f t="shared" si="118"/>
        <v/>
      </c>
    </row>
    <row r="1897" spans="6:12">
      <c r="F1897" s="49" t="str">
        <f t="shared" si="119"/>
        <v/>
      </c>
      <c r="J1897" s="49" t="str">
        <f t="shared" si="116"/>
        <v/>
      </c>
      <c r="K1897" s="49" t="str">
        <f t="shared" si="117"/>
        <v/>
      </c>
      <c r="L1897" s="49" t="str">
        <f t="shared" si="118"/>
        <v/>
      </c>
    </row>
    <row r="1898" spans="6:12">
      <c r="F1898" s="49" t="str">
        <f t="shared" si="119"/>
        <v/>
      </c>
      <c r="J1898" s="49" t="str">
        <f t="shared" si="116"/>
        <v/>
      </c>
      <c r="K1898" s="49" t="str">
        <f t="shared" si="117"/>
        <v/>
      </c>
      <c r="L1898" s="49" t="str">
        <f t="shared" si="118"/>
        <v/>
      </c>
    </row>
    <row r="1899" spans="6:12">
      <c r="F1899" s="49" t="str">
        <f t="shared" si="119"/>
        <v/>
      </c>
      <c r="J1899" s="49" t="str">
        <f t="shared" si="116"/>
        <v/>
      </c>
      <c r="K1899" s="49" t="str">
        <f t="shared" si="117"/>
        <v/>
      </c>
      <c r="L1899" s="49" t="str">
        <f t="shared" si="118"/>
        <v/>
      </c>
    </row>
    <row r="1900" spans="6:12">
      <c r="F1900" s="49" t="str">
        <f t="shared" si="119"/>
        <v/>
      </c>
      <c r="J1900" s="49" t="str">
        <f t="shared" si="116"/>
        <v/>
      </c>
      <c r="K1900" s="49" t="str">
        <f t="shared" si="117"/>
        <v/>
      </c>
      <c r="L1900" s="49" t="str">
        <f t="shared" si="118"/>
        <v/>
      </c>
    </row>
    <row r="1901" spans="6:12">
      <c r="F1901" s="49" t="str">
        <f t="shared" si="119"/>
        <v/>
      </c>
      <c r="J1901" s="49" t="str">
        <f t="shared" si="116"/>
        <v/>
      </c>
      <c r="K1901" s="49" t="str">
        <f t="shared" si="117"/>
        <v/>
      </c>
      <c r="L1901" s="49" t="str">
        <f t="shared" si="118"/>
        <v/>
      </c>
    </row>
    <row r="1902" spans="6:12">
      <c r="F1902" s="49" t="str">
        <f t="shared" si="119"/>
        <v/>
      </c>
      <c r="J1902" s="49" t="str">
        <f t="shared" si="116"/>
        <v/>
      </c>
      <c r="K1902" s="49" t="str">
        <f t="shared" si="117"/>
        <v/>
      </c>
      <c r="L1902" s="49" t="str">
        <f t="shared" si="118"/>
        <v/>
      </c>
    </row>
    <row r="1903" spans="6:12">
      <c r="F1903" s="49" t="str">
        <f t="shared" si="119"/>
        <v/>
      </c>
      <c r="J1903" s="49" t="str">
        <f t="shared" si="116"/>
        <v/>
      </c>
      <c r="K1903" s="49" t="str">
        <f t="shared" si="117"/>
        <v/>
      </c>
      <c r="L1903" s="49" t="str">
        <f t="shared" si="118"/>
        <v/>
      </c>
    </row>
    <row r="1904" spans="6:12">
      <c r="F1904" s="49" t="str">
        <f t="shared" si="119"/>
        <v/>
      </c>
      <c r="J1904" s="49" t="str">
        <f t="shared" si="116"/>
        <v/>
      </c>
      <c r="K1904" s="49" t="str">
        <f t="shared" si="117"/>
        <v/>
      </c>
      <c r="L1904" s="49" t="str">
        <f t="shared" si="118"/>
        <v/>
      </c>
    </row>
    <row r="1905" spans="6:12">
      <c r="F1905" s="49" t="str">
        <f t="shared" si="119"/>
        <v/>
      </c>
      <c r="J1905" s="49" t="str">
        <f t="shared" si="116"/>
        <v/>
      </c>
      <c r="K1905" s="49" t="str">
        <f t="shared" si="117"/>
        <v/>
      </c>
      <c r="L1905" s="49" t="str">
        <f t="shared" si="118"/>
        <v/>
      </c>
    </row>
    <row r="1906" spans="6:12">
      <c r="F1906" s="49" t="str">
        <f t="shared" si="119"/>
        <v/>
      </c>
      <c r="J1906" s="49" t="str">
        <f t="shared" si="116"/>
        <v/>
      </c>
      <c r="K1906" s="49" t="str">
        <f t="shared" si="117"/>
        <v/>
      </c>
      <c r="L1906" s="49" t="str">
        <f t="shared" si="118"/>
        <v/>
      </c>
    </row>
    <row r="1907" spans="6:12">
      <c r="F1907" s="49" t="str">
        <f t="shared" si="119"/>
        <v/>
      </c>
      <c r="J1907" s="49" t="str">
        <f t="shared" si="116"/>
        <v/>
      </c>
      <c r="K1907" s="49" t="str">
        <f t="shared" si="117"/>
        <v/>
      </c>
      <c r="L1907" s="49" t="str">
        <f t="shared" si="118"/>
        <v/>
      </c>
    </row>
    <row r="1908" spans="6:12">
      <c r="F1908" s="49" t="str">
        <f t="shared" si="119"/>
        <v/>
      </c>
      <c r="J1908" s="49" t="str">
        <f t="shared" si="116"/>
        <v/>
      </c>
      <c r="K1908" s="49" t="str">
        <f t="shared" si="117"/>
        <v/>
      </c>
      <c r="L1908" s="49" t="str">
        <f t="shared" si="118"/>
        <v/>
      </c>
    </row>
    <row r="1909" spans="6:12">
      <c r="F1909" s="49" t="str">
        <f t="shared" si="119"/>
        <v/>
      </c>
      <c r="J1909" s="49" t="str">
        <f t="shared" si="116"/>
        <v/>
      </c>
      <c r="K1909" s="49" t="str">
        <f t="shared" si="117"/>
        <v/>
      </c>
      <c r="L1909" s="49" t="str">
        <f t="shared" si="118"/>
        <v/>
      </c>
    </row>
    <row r="1910" spans="6:12">
      <c r="F1910" s="49" t="str">
        <f t="shared" si="119"/>
        <v/>
      </c>
      <c r="J1910" s="49" t="str">
        <f t="shared" si="116"/>
        <v/>
      </c>
      <c r="K1910" s="49" t="str">
        <f t="shared" si="117"/>
        <v/>
      </c>
      <c r="L1910" s="49" t="str">
        <f t="shared" si="118"/>
        <v/>
      </c>
    </row>
    <row r="1911" spans="6:12">
      <c r="F1911" s="49" t="str">
        <f t="shared" si="119"/>
        <v/>
      </c>
      <c r="J1911" s="49" t="str">
        <f t="shared" si="116"/>
        <v/>
      </c>
      <c r="K1911" s="49" t="str">
        <f t="shared" si="117"/>
        <v/>
      </c>
      <c r="L1911" s="49" t="str">
        <f t="shared" si="118"/>
        <v/>
      </c>
    </row>
    <row r="1912" spans="6:12">
      <c r="F1912" s="49" t="str">
        <f t="shared" si="119"/>
        <v/>
      </c>
      <c r="J1912" s="49" t="str">
        <f t="shared" si="116"/>
        <v/>
      </c>
      <c r="K1912" s="49" t="str">
        <f t="shared" si="117"/>
        <v/>
      </c>
      <c r="L1912" s="49" t="str">
        <f t="shared" si="118"/>
        <v/>
      </c>
    </row>
    <row r="1913" spans="6:12">
      <c r="F1913" s="49" t="str">
        <f t="shared" si="119"/>
        <v/>
      </c>
      <c r="J1913" s="49" t="str">
        <f t="shared" si="116"/>
        <v/>
      </c>
      <c r="K1913" s="49" t="str">
        <f t="shared" si="117"/>
        <v/>
      </c>
      <c r="L1913" s="49" t="str">
        <f t="shared" si="118"/>
        <v/>
      </c>
    </row>
    <row r="1914" spans="6:12">
      <c r="F1914" s="49" t="str">
        <f t="shared" si="119"/>
        <v/>
      </c>
      <c r="J1914" s="49" t="str">
        <f t="shared" si="116"/>
        <v/>
      </c>
      <c r="K1914" s="49" t="str">
        <f t="shared" si="117"/>
        <v/>
      </c>
      <c r="L1914" s="49" t="str">
        <f t="shared" si="118"/>
        <v/>
      </c>
    </row>
    <row r="1915" spans="6:12">
      <c r="F1915" s="49" t="str">
        <f t="shared" si="119"/>
        <v/>
      </c>
      <c r="J1915" s="49" t="str">
        <f t="shared" si="116"/>
        <v/>
      </c>
      <c r="K1915" s="49" t="str">
        <f t="shared" si="117"/>
        <v/>
      </c>
      <c r="L1915" s="49" t="str">
        <f t="shared" si="118"/>
        <v/>
      </c>
    </row>
    <row r="1916" spans="6:12">
      <c r="F1916" s="49" t="str">
        <f t="shared" si="119"/>
        <v/>
      </c>
      <c r="J1916" s="49" t="str">
        <f t="shared" si="116"/>
        <v/>
      </c>
      <c r="K1916" s="49" t="str">
        <f t="shared" si="117"/>
        <v/>
      </c>
      <c r="L1916" s="49" t="str">
        <f t="shared" si="118"/>
        <v/>
      </c>
    </row>
    <row r="1917" spans="6:12">
      <c r="F1917" s="49" t="str">
        <f t="shared" si="119"/>
        <v/>
      </c>
      <c r="J1917" s="49" t="str">
        <f t="shared" si="116"/>
        <v/>
      </c>
      <c r="K1917" s="49" t="str">
        <f t="shared" si="117"/>
        <v/>
      </c>
      <c r="L1917" s="49" t="str">
        <f t="shared" si="118"/>
        <v/>
      </c>
    </row>
    <row r="1918" spans="6:12">
      <c r="F1918" s="49" t="str">
        <f t="shared" si="119"/>
        <v/>
      </c>
      <c r="J1918" s="49" t="str">
        <f t="shared" si="116"/>
        <v/>
      </c>
      <c r="K1918" s="49" t="str">
        <f t="shared" si="117"/>
        <v/>
      </c>
      <c r="L1918" s="49" t="str">
        <f t="shared" si="118"/>
        <v/>
      </c>
    </row>
    <row r="1919" spans="6:12">
      <c r="F1919" s="49" t="str">
        <f t="shared" si="119"/>
        <v/>
      </c>
      <c r="J1919" s="49" t="str">
        <f t="shared" si="116"/>
        <v/>
      </c>
      <c r="K1919" s="49" t="str">
        <f t="shared" si="117"/>
        <v/>
      </c>
      <c r="L1919" s="49" t="str">
        <f t="shared" si="118"/>
        <v/>
      </c>
    </row>
    <row r="1920" spans="6:12">
      <c r="F1920" s="49" t="str">
        <f t="shared" si="119"/>
        <v/>
      </c>
      <c r="J1920" s="49" t="str">
        <f t="shared" si="116"/>
        <v/>
      </c>
      <c r="K1920" s="49" t="str">
        <f t="shared" si="117"/>
        <v/>
      </c>
      <c r="L1920" s="49" t="str">
        <f t="shared" si="118"/>
        <v/>
      </c>
    </row>
    <row r="1921" spans="6:12">
      <c r="F1921" s="49" t="str">
        <f t="shared" si="119"/>
        <v/>
      </c>
      <c r="J1921" s="49" t="str">
        <f t="shared" si="116"/>
        <v/>
      </c>
      <c r="K1921" s="49" t="str">
        <f t="shared" si="117"/>
        <v/>
      </c>
      <c r="L1921" s="49" t="str">
        <f t="shared" si="118"/>
        <v/>
      </c>
    </row>
    <row r="1922" spans="6:12">
      <c r="F1922" s="49" t="str">
        <f t="shared" si="119"/>
        <v/>
      </c>
      <c r="J1922" s="49" t="str">
        <f t="shared" si="116"/>
        <v/>
      </c>
      <c r="K1922" s="49" t="str">
        <f t="shared" si="117"/>
        <v/>
      </c>
      <c r="L1922" s="49" t="str">
        <f t="shared" si="118"/>
        <v/>
      </c>
    </row>
    <row r="1923" spans="6:12">
      <c r="F1923" s="49" t="str">
        <f t="shared" si="119"/>
        <v/>
      </c>
      <c r="J1923" s="49" t="str">
        <f t="shared" ref="J1923:J1986" si="120">IF(A1923&lt;&gt;"",A1923*10,"")</f>
        <v/>
      </c>
      <c r="K1923" s="49" t="str">
        <f t="shared" ref="K1923:K1986" si="121">IF(B1923&lt;&gt;"",B1923*100,"")</f>
        <v/>
      </c>
      <c r="L1923" s="49" t="str">
        <f t="shared" ref="L1923:L1986" si="122">IF(F1923&lt;&gt;"",IF(K1923&lt;&gt;0,K1923/J1923,0),"")</f>
        <v/>
      </c>
    </row>
    <row r="1924" spans="6:12">
      <c r="F1924" s="49" t="str">
        <f t="shared" ref="F1924:F1987" si="123">IF(A1924&lt;&gt;"",F1923+1,"")</f>
        <v/>
      </c>
      <c r="J1924" s="49" t="str">
        <f t="shared" si="120"/>
        <v/>
      </c>
      <c r="K1924" s="49" t="str">
        <f t="shared" si="121"/>
        <v/>
      </c>
      <c r="L1924" s="49" t="str">
        <f t="shared" si="122"/>
        <v/>
      </c>
    </row>
    <row r="1925" spans="6:12">
      <c r="F1925" s="49" t="str">
        <f t="shared" si="123"/>
        <v/>
      </c>
      <c r="J1925" s="49" t="str">
        <f t="shared" si="120"/>
        <v/>
      </c>
      <c r="K1925" s="49" t="str">
        <f t="shared" si="121"/>
        <v/>
      </c>
      <c r="L1925" s="49" t="str">
        <f t="shared" si="122"/>
        <v/>
      </c>
    </row>
    <row r="1926" spans="6:12">
      <c r="F1926" s="49" t="str">
        <f t="shared" si="123"/>
        <v/>
      </c>
      <c r="J1926" s="49" t="str">
        <f t="shared" si="120"/>
        <v/>
      </c>
      <c r="K1926" s="49" t="str">
        <f t="shared" si="121"/>
        <v/>
      </c>
      <c r="L1926" s="49" t="str">
        <f t="shared" si="122"/>
        <v/>
      </c>
    </row>
    <row r="1927" spans="6:12">
      <c r="F1927" s="49" t="str">
        <f t="shared" si="123"/>
        <v/>
      </c>
      <c r="J1927" s="49" t="str">
        <f t="shared" si="120"/>
        <v/>
      </c>
      <c r="K1927" s="49" t="str">
        <f t="shared" si="121"/>
        <v/>
      </c>
      <c r="L1927" s="49" t="str">
        <f t="shared" si="122"/>
        <v/>
      </c>
    </row>
    <row r="1928" spans="6:12">
      <c r="F1928" s="49" t="str">
        <f t="shared" si="123"/>
        <v/>
      </c>
      <c r="J1928" s="49" t="str">
        <f t="shared" si="120"/>
        <v/>
      </c>
      <c r="K1928" s="49" t="str">
        <f t="shared" si="121"/>
        <v/>
      </c>
      <c r="L1928" s="49" t="str">
        <f t="shared" si="122"/>
        <v/>
      </c>
    </row>
    <row r="1929" spans="6:12">
      <c r="F1929" s="49" t="str">
        <f t="shared" si="123"/>
        <v/>
      </c>
      <c r="J1929" s="49" t="str">
        <f t="shared" si="120"/>
        <v/>
      </c>
      <c r="K1929" s="49" t="str">
        <f t="shared" si="121"/>
        <v/>
      </c>
      <c r="L1929" s="49" t="str">
        <f t="shared" si="122"/>
        <v/>
      </c>
    </row>
    <row r="1930" spans="6:12">
      <c r="F1930" s="49" t="str">
        <f t="shared" si="123"/>
        <v/>
      </c>
      <c r="J1930" s="49" t="str">
        <f t="shared" si="120"/>
        <v/>
      </c>
      <c r="K1930" s="49" t="str">
        <f t="shared" si="121"/>
        <v/>
      </c>
      <c r="L1930" s="49" t="str">
        <f t="shared" si="122"/>
        <v/>
      </c>
    </row>
    <row r="1931" spans="6:12">
      <c r="F1931" s="49" t="str">
        <f t="shared" si="123"/>
        <v/>
      </c>
      <c r="J1931" s="49" t="str">
        <f t="shared" si="120"/>
        <v/>
      </c>
      <c r="K1931" s="49" t="str">
        <f t="shared" si="121"/>
        <v/>
      </c>
      <c r="L1931" s="49" t="str">
        <f t="shared" si="122"/>
        <v/>
      </c>
    </row>
    <row r="1932" spans="6:12">
      <c r="F1932" s="49" t="str">
        <f t="shared" si="123"/>
        <v/>
      </c>
      <c r="J1932" s="49" t="str">
        <f t="shared" si="120"/>
        <v/>
      </c>
      <c r="K1932" s="49" t="str">
        <f t="shared" si="121"/>
        <v/>
      </c>
      <c r="L1932" s="49" t="str">
        <f t="shared" si="122"/>
        <v/>
      </c>
    </row>
    <row r="1933" spans="6:12">
      <c r="F1933" s="49" t="str">
        <f t="shared" si="123"/>
        <v/>
      </c>
      <c r="J1933" s="49" t="str">
        <f t="shared" si="120"/>
        <v/>
      </c>
      <c r="K1933" s="49" t="str">
        <f t="shared" si="121"/>
        <v/>
      </c>
      <c r="L1933" s="49" t="str">
        <f t="shared" si="122"/>
        <v/>
      </c>
    </row>
    <row r="1934" spans="6:12">
      <c r="F1934" s="49" t="str">
        <f t="shared" si="123"/>
        <v/>
      </c>
      <c r="J1934" s="49" t="str">
        <f t="shared" si="120"/>
        <v/>
      </c>
      <c r="K1934" s="49" t="str">
        <f t="shared" si="121"/>
        <v/>
      </c>
      <c r="L1934" s="49" t="str">
        <f t="shared" si="122"/>
        <v/>
      </c>
    </row>
    <row r="1935" spans="6:12">
      <c r="F1935" s="49" t="str">
        <f t="shared" si="123"/>
        <v/>
      </c>
      <c r="J1935" s="49" t="str">
        <f t="shared" si="120"/>
        <v/>
      </c>
      <c r="K1935" s="49" t="str">
        <f t="shared" si="121"/>
        <v/>
      </c>
      <c r="L1935" s="49" t="str">
        <f t="shared" si="122"/>
        <v/>
      </c>
    </row>
    <row r="1936" spans="6:12">
      <c r="F1936" s="49" t="str">
        <f t="shared" si="123"/>
        <v/>
      </c>
      <c r="J1936" s="49" t="str">
        <f t="shared" si="120"/>
        <v/>
      </c>
      <c r="K1936" s="49" t="str">
        <f t="shared" si="121"/>
        <v/>
      </c>
      <c r="L1936" s="49" t="str">
        <f t="shared" si="122"/>
        <v/>
      </c>
    </row>
    <row r="1937" spans="6:12">
      <c r="F1937" s="49" t="str">
        <f t="shared" si="123"/>
        <v/>
      </c>
      <c r="J1937" s="49" t="str">
        <f t="shared" si="120"/>
        <v/>
      </c>
      <c r="K1937" s="49" t="str">
        <f t="shared" si="121"/>
        <v/>
      </c>
      <c r="L1937" s="49" t="str">
        <f t="shared" si="122"/>
        <v/>
      </c>
    </row>
    <row r="1938" spans="6:12">
      <c r="F1938" s="49" t="str">
        <f t="shared" si="123"/>
        <v/>
      </c>
      <c r="J1938" s="49" t="str">
        <f t="shared" si="120"/>
        <v/>
      </c>
      <c r="K1938" s="49" t="str">
        <f t="shared" si="121"/>
        <v/>
      </c>
      <c r="L1938" s="49" t="str">
        <f t="shared" si="122"/>
        <v/>
      </c>
    </row>
    <row r="1939" spans="6:12">
      <c r="F1939" s="49" t="str">
        <f t="shared" si="123"/>
        <v/>
      </c>
      <c r="J1939" s="49" t="str">
        <f t="shared" si="120"/>
        <v/>
      </c>
      <c r="K1939" s="49" t="str">
        <f t="shared" si="121"/>
        <v/>
      </c>
      <c r="L1939" s="49" t="str">
        <f t="shared" si="122"/>
        <v/>
      </c>
    </row>
    <row r="1940" spans="6:12">
      <c r="F1940" s="49" t="str">
        <f t="shared" si="123"/>
        <v/>
      </c>
      <c r="J1940" s="49" t="str">
        <f t="shared" si="120"/>
        <v/>
      </c>
      <c r="K1940" s="49" t="str">
        <f t="shared" si="121"/>
        <v/>
      </c>
      <c r="L1940" s="49" t="str">
        <f t="shared" si="122"/>
        <v/>
      </c>
    </row>
    <row r="1941" spans="6:12">
      <c r="F1941" s="49" t="str">
        <f t="shared" si="123"/>
        <v/>
      </c>
      <c r="J1941" s="49" t="str">
        <f t="shared" si="120"/>
        <v/>
      </c>
      <c r="K1941" s="49" t="str">
        <f t="shared" si="121"/>
        <v/>
      </c>
      <c r="L1941" s="49" t="str">
        <f t="shared" si="122"/>
        <v/>
      </c>
    </row>
    <row r="1942" spans="6:12">
      <c r="F1942" s="49" t="str">
        <f t="shared" si="123"/>
        <v/>
      </c>
      <c r="J1942" s="49" t="str">
        <f t="shared" si="120"/>
        <v/>
      </c>
      <c r="K1942" s="49" t="str">
        <f t="shared" si="121"/>
        <v/>
      </c>
      <c r="L1942" s="49" t="str">
        <f t="shared" si="122"/>
        <v/>
      </c>
    </row>
    <row r="1943" spans="6:12">
      <c r="F1943" s="49" t="str">
        <f t="shared" si="123"/>
        <v/>
      </c>
      <c r="J1943" s="49" t="str">
        <f t="shared" si="120"/>
        <v/>
      </c>
      <c r="K1943" s="49" t="str">
        <f t="shared" si="121"/>
        <v/>
      </c>
      <c r="L1943" s="49" t="str">
        <f t="shared" si="122"/>
        <v/>
      </c>
    </row>
    <row r="1944" spans="6:12">
      <c r="F1944" s="49" t="str">
        <f t="shared" si="123"/>
        <v/>
      </c>
      <c r="J1944" s="49" t="str">
        <f t="shared" si="120"/>
        <v/>
      </c>
      <c r="K1944" s="49" t="str">
        <f t="shared" si="121"/>
        <v/>
      </c>
      <c r="L1944" s="49" t="str">
        <f t="shared" si="122"/>
        <v/>
      </c>
    </row>
    <row r="1945" spans="6:12">
      <c r="F1945" s="49" t="str">
        <f t="shared" si="123"/>
        <v/>
      </c>
      <c r="J1945" s="49" t="str">
        <f t="shared" si="120"/>
        <v/>
      </c>
      <c r="K1945" s="49" t="str">
        <f t="shared" si="121"/>
        <v/>
      </c>
      <c r="L1945" s="49" t="str">
        <f t="shared" si="122"/>
        <v/>
      </c>
    </row>
    <row r="1946" spans="6:12">
      <c r="F1946" s="49" t="str">
        <f t="shared" si="123"/>
        <v/>
      </c>
      <c r="J1946" s="49" t="str">
        <f t="shared" si="120"/>
        <v/>
      </c>
      <c r="K1946" s="49" t="str">
        <f t="shared" si="121"/>
        <v/>
      </c>
      <c r="L1946" s="49" t="str">
        <f t="shared" si="122"/>
        <v/>
      </c>
    </row>
    <row r="1947" spans="6:12">
      <c r="F1947" s="49" t="str">
        <f t="shared" si="123"/>
        <v/>
      </c>
      <c r="J1947" s="49" t="str">
        <f t="shared" si="120"/>
        <v/>
      </c>
      <c r="K1947" s="49" t="str">
        <f t="shared" si="121"/>
        <v/>
      </c>
      <c r="L1947" s="49" t="str">
        <f t="shared" si="122"/>
        <v/>
      </c>
    </row>
    <row r="1948" spans="6:12">
      <c r="F1948" s="49" t="str">
        <f t="shared" si="123"/>
        <v/>
      </c>
      <c r="J1948" s="49" t="str">
        <f t="shared" si="120"/>
        <v/>
      </c>
      <c r="K1948" s="49" t="str">
        <f t="shared" si="121"/>
        <v/>
      </c>
      <c r="L1948" s="49" t="str">
        <f t="shared" si="122"/>
        <v/>
      </c>
    </row>
    <row r="1949" spans="6:12">
      <c r="F1949" s="49" t="str">
        <f t="shared" si="123"/>
        <v/>
      </c>
      <c r="J1949" s="49" t="str">
        <f t="shared" si="120"/>
        <v/>
      </c>
      <c r="K1949" s="49" t="str">
        <f t="shared" si="121"/>
        <v/>
      </c>
      <c r="L1949" s="49" t="str">
        <f t="shared" si="122"/>
        <v/>
      </c>
    </row>
    <row r="1950" spans="6:12">
      <c r="F1950" s="49" t="str">
        <f t="shared" si="123"/>
        <v/>
      </c>
      <c r="J1950" s="49" t="str">
        <f t="shared" si="120"/>
        <v/>
      </c>
      <c r="K1950" s="49" t="str">
        <f t="shared" si="121"/>
        <v/>
      </c>
      <c r="L1950" s="49" t="str">
        <f t="shared" si="122"/>
        <v/>
      </c>
    </row>
    <row r="1951" spans="6:12">
      <c r="F1951" s="49" t="str">
        <f t="shared" si="123"/>
        <v/>
      </c>
      <c r="J1951" s="49" t="str">
        <f t="shared" si="120"/>
        <v/>
      </c>
      <c r="K1951" s="49" t="str">
        <f t="shared" si="121"/>
        <v/>
      </c>
      <c r="L1951" s="49" t="str">
        <f t="shared" si="122"/>
        <v/>
      </c>
    </row>
    <row r="1952" spans="6:12">
      <c r="F1952" s="49" t="str">
        <f t="shared" si="123"/>
        <v/>
      </c>
      <c r="J1952" s="49" t="str">
        <f t="shared" si="120"/>
        <v/>
      </c>
      <c r="K1952" s="49" t="str">
        <f t="shared" si="121"/>
        <v/>
      </c>
      <c r="L1952" s="49" t="str">
        <f t="shared" si="122"/>
        <v/>
      </c>
    </row>
    <row r="1953" spans="6:12">
      <c r="F1953" s="49" t="str">
        <f t="shared" si="123"/>
        <v/>
      </c>
      <c r="J1953" s="49" t="str">
        <f t="shared" si="120"/>
        <v/>
      </c>
      <c r="K1953" s="49" t="str">
        <f t="shared" si="121"/>
        <v/>
      </c>
      <c r="L1953" s="49" t="str">
        <f t="shared" si="122"/>
        <v/>
      </c>
    </row>
    <row r="1954" spans="6:12">
      <c r="F1954" s="49" t="str">
        <f t="shared" si="123"/>
        <v/>
      </c>
      <c r="J1954" s="49" t="str">
        <f t="shared" si="120"/>
        <v/>
      </c>
      <c r="K1954" s="49" t="str">
        <f t="shared" si="121"/>
        <v/>
      </c>
      <c r="L1954" s="49" t="str">
        <f t="shared" si="122"/>
        <v/>
      </c>
    </row>
    <row r="1955" spans="6:12">
      <c r="F1955" s="49" t="str">
        <f t="shared" si="123"/>
        <v/>
      </c>
      <c r="J1955" s="49" t="str">
        <f t="shared" si="120"/>
        <v/>
      </c>
      <c r="K1955" s="49" t="str">
        <f t="shared" si="121"/>
        <v/>
      </c>
      <c r="L1955" s="49" t="str">
        <f t="shared" si="122"/>
        <v/>
      </c>
    </row>
    <row r="1956" spans="6:12">
      <c r="F1956" s="49" t="str">
        <f t="shared" si="123"/>
        <v/>
      </c>
      <c r="J1956" s="49" t="str">
        <f t="shared" si="120"/>
        <v/>
      </c>
      <c r="K1956" s="49" t="str">
        <f t="shared" si="121"/>
        <v/>
      </c>
      <c r="L1956" s="49" t="str">
        <f t="shared" si="122"/>
        <v/>
      </c>
    </row>
    <row r="1957" spans="6:12">
      <c r="F1957" s="49" t="str">
        <f t="shared" si="123"/>
        <v/>
      </c>
      <c r="J1957" s="49" t="str">
        <f t="shared" si="120"/>
        <v/>
      </c>
      <c r="K1957" s="49" t="str">
        <f t="shared" si="121"/>
        <v/>
      </c>
      <c r="L1957" s="49" t="str">
        <f t="shared" si="122"/>
        <v/>
      </c>
    </row>
    <row r="1958" spans="6:12">
      <c r="F1958" s="49" t="str">
        <f t="shared" si="123"/>
        <v/>
      </c>
      <c r="J1958" s="49" t="str">
        <f t="shared" si="120"/>
        <v/>
      </c>
      <c r="K1958" s="49" t="str">
        <f t="shared" si="121"/>
        <v/>
      </c>
      <c r="L1958" s="49" t="str">
        <f t="shared" si="122"/>
        <v/>
      </c>
    </row>
    <row r="1959" spans="6:12">
      <c r="F1959" s="49" t="str">
        <f t="shared" si="123"/>
        <v/>
      </c>
      <c r="J1959" s="49" t="str">
        <f t="shared" si="120"/>
        <v/>
      </c>
      <c r="K1959" s="49" t="str">
        <f t="shared" si="121"/>
        <v/>
      </c>
      <c r="L1959" s="49" t="str">
        <f t="shared" si="122"/>
        <v/>
      </c>
    </row>
    <row r="1960" spans="6:12">
      <c r="F1960" s="49" t="str">
        <f t="shared" si="123"/>
        <v/>
      </c>
      <c r="J1960" s="49" t="str">
        <f t="shared" si="120"/>
        <v/>
      </c>
      <c r="K1960" s="49" t="str">
        <f t="shared" si="121"/>
        <v/>
      </c>
      <c r="L1960" s="49" t="str">
        <f t="shared" si="122"/>
        <v/>
      </c>
    </row>
    <row r="1961" spans="6:12">
      <c r="F1961" s="49" t="str">
        <f t="shared" si="123"/>
        <v/>
      </c>
      <c r="J1961" s="49" t="str">
        <f t="shared" si="120"/>
        <v/>
      </c>
      <c r="K1961" s="49" t="str">
        <f t="shared" si="121"/>
        <v/>
      </c>
      <c r="L1961" s="49" t="str">
        <f t="shared" si="122"/>
        <v/>
      </c>
    </row>
    <row r="1962" spans="6:12">
      <c r="F1962" s="49" t="str">
        <f t="shared" si="123"/>
        <v/>
      </c>
      <c r="J1962" s="49" t="str">
        <f t="shared" si="120"/>
        <v/>
      </c>
      <c r="K1962" s="49" t="str">
        <f t="shared" si="121"/>
        <v/>
      </c>
      <c r="L1962" s="49" t="str">
        <f t="shared" si="122"/>
        <v/>
      </c>
    </row>
    <row r="1963" spans="6:12">
      <c r="F1963" s="49" t="str">
        <f t="shared" si="123"/>
        <v/>
      </c>
      <c r="J1963" s="49" t="str">
        <f t="shared" si="120"/>
        <v/>
      </c>
      <c r="K1963" s="49" t="str">
        <f t="shared" si="121"/>
        <v/>
      </c>
      <c r="L1963" s="49" t="str">
        <f t="shared" si="122"/>
        <v/>
      </c>
    </row>
    <row r="1964" spans="6:12">
      <c r="F1964" s="49" t="str">
        <f t="shared" si="123"/>
        <v/>
      </c>
      <c r="J1964" s="49" t="str">
        <f t="shared" si="120"/>
        <v/>
      </c>
      <c r="K1964" s="49" t="str">
        <f t="shared" si="121"/>
        <v/>
      </c>
      <c r="L1964" s="49" t="str">
        <f t="shared" si="122"/>
        <v/>
      </c>
    </row>
    <row r="1965" spans="6:12">
      <c r="F1965" s="49" t="str">
        <f t="shared" si="123"/>
        <v/>
      </c>
      <c r="J1965" s="49" t="str">
        <f t="shared" si="120"/>
        <v/>
      </c>
      <c r="K1965" s="49" t="str">
        <f t="shared" si="121"/>
        <v/>
      </c>
      <c r="L1965" s="49" t="str">
        <f t="shared" si="122"/>
        <v/>
      </c>
    </row>
    <row r="1966" spans="6:12">
      <c r="F1966" s="49" t="str">
        <f t="shared" si="123"/>
        <v/>
      </c>
      <c r="J1966" s="49" t="str">
        <f t="shared" si="120"/>
        <v/>
      </c>
      <c r="K1966" s="49" t="str">
        <f t="shared" si="121"/>
        <v/>
      </c>
      <c r="L1966" s="49" t="str">
        <f t="shared" si="122"/>
        <v/>
      </c>
    </row>
    <row r="1967" spans="6:12">
      <c r="F1967" s="49" t="str">
        <f t="shared" si="123"/>
        <v/>
      </c>
      <c r="J1967" s="49" t="str">
        <f t="shared" si="120"/>
        <v/>
      </c>
      <c r="K1967" s="49" t="str">
        <f t="shared" si="121"/>
        <v/>
      </c>
      <c r="L1967" s="49" t="str">
        <f t="shared" si="122"/>
        <v/>
      </c>
    </row>
    <row r="1968" spans="6:12">
      <c r="F1968" s="49" t="str">
        <f t="shared" si="123"/>
        <v/>
      </c>
      <c r="J1968" s="49" t="str">
        <f t="shared" si="120"/>
        <v/>
      </c>
      <c r="K1968" s="49" t="str">
        <f t="shared" si="121"/>
        <v/>
      </c>
      <c r="L1968" s="49" t="str">
        <f t="shared" si="122"/>
        <v/>
      </c>
    </row>
    <row r="1969" spans="6:12">
      <c r="F1969" s="49" t="str">
        <f t="shared" si="123"/>
        <v/>
      </c>
      <c r="J1969" s="49" t="str">
        <f t="shared" si="120"/>
        <v/>
      </c>
      <c r="K1969" s="49" t="str">
        <f t="shared" si="121"/>
        <v/>
      </c>
      <c r="L1969" s="49" t="str">
        <f t="shared" si="122"/>
        <v/>
      </c>
    </row>
    <row r="1970" spans="6:12">
      <c r="F1970" s="49" t="str">
        <f t="shared" si="123"/>
        <v/>
      </c>
      <c r="J1970" s="49" t="str">
        <f t="shared" si="120"/>
        <v/>
      </c>
      <c r="K1970" s="49" t="str">
        <f t="shared" si="121"/>
        <v/>
      </c>
      <c r="L1970" s="49" t="str">
        <f t="shared" si="122"/>
        <v/>
      </c>
    </row>
    <row r="1971" spans="6:12">
      <c r="F1971" s="49" t="str">
        <f t="shared" si="123"/>
        <v/>
      </c>
      <c r="J1971" s="49" t="str">
        <f t="shared" si="120"/>
        <v/>
      </c>
      <c r="K1971" s="49" t="str">
        <f t="shared" si="121"/>
        <v/>
      </c>
      <c r="L1971" s="49" t="str">
        <f t="shared" si="122"/>
        <v/>
      </c>
    </row>
    <row r="1972" spans="6:12">
      <c r="F1972" s="49" t="str">
        <f t="shared" si="123"/>
        <v/>
      </c>
      <c r="J1972" s="49" t="str">
        <f t="shared" si="120"/>
        <v/>
      </c>
      <c r="K1972" s="49" t="str">
        <f t="shared" si="121"/>
        <v/>
      </c>
      <c r="L1972" s="49" t="str">
        <f t="shared" si="122"/>
        <v/>
      </c>
    </row>
    <row r="1973" spans="6:12">
      <c r="F1973" s="49" t="str">
        <f t="shared" si="123"/>
        <v/>
      </c>
      <c r="J1973" s="49" t="str">
        <f t="shared" si="120"/>
        <v/>
      </c>
      <c r="K1973" s="49" t="str">
        <f t="shared" si="121"/>
        <v/>
      </c>
      <c r="L1973" s="49" t="str">
        <f t="shared" si="122"/>
        <v/>
      </c>
    </row>
    <row r="1974" spans="6:12">
      <c r="F1974" s="49" t="str">
        <f t="shared" si="123"/>
        <v/>
      </c>
      <c r="J1974" s="49" t="str">
        <f t="shared" si="120"/>
        <v/>
      </c>
      <c r="K1974" s="49" t="str">
        <f t="shared" si="121"/>
        <v/>
      </c>
      <c r="L1974" s="49" t="str">
        <f t="shared" si="122"/>
        <v/>
      </c>
    </row>
    <row r="1975" spans="6:12">
      <c r="F1975" s="49" t="str">
        <f t="shared" si="123"/>
        <v/>
      </c>
      <c r="J1975" s="49" t="str">
        <f t="shared" si="120"/>
        <v/>
      </c>
      <c r="K1975" s="49" t="str">
        <f t="shared" si="121"/>
        <v/>
      </c>
      <c r="L1975" s="49" t="str">
        <f t="shared" si="122"/>
        <v/>
      </c>
    </row>
    <row r="1976" spans="6:12">
      <c r="F1976" s="49" t="str">
        <f t="shared" si="123"/>
        <v/>
      </c>
      <c r="J1976" s="49" t="str">
        <f t="shared" si="120"/>
        <v/>
      </c>
      <c r="K1976" s="49" t="str">
        <f t="shared" si="121"/>
        <v/>
      </c>
      <c r="L1976" s="49" t="str">
        <f t="shared" si="122"/>
        <v/>
      </c>
    </row>
    <row r="1977" spans="6:12">
      <c r="F1977" s="49" t="str">
        <f t="shared" si="123"/>
        <v/>
      </c>
      <c r="J1977" s="49" t="str">
        <f t="shared" si="120"/>
        <v/>
      </c>
      <c r="K1977" s="49" t="str">
        <f t="shared" si="121"/>
        <v/>
      </c>
      <c r="L1977" s="49" t="str">
        <f t="shared" si="122"/>
        <v/>
      </c>
    </row>
    <row r="1978" spans="6:12">
      <c r="F1978" s="49" t="str">
        <f t="shared" si="123"/>
        <v/>
      </c>
      <c r="J1978" s="49" t="str">
        <f t="shared" si="120"/>
        <v/>
      </c>
      <c r="K1978" s="49" t="str">
        <f t="shared" si="121"/>
        <v/>
      </c>
      <c r="L1978" s="49" t="str">
        <f t="shared" si="122"/>
        <v/>
      </c>
    </row>
    <row r="1979" spans="6:12">
      <c r="F1979" s="49" t="str">
        <f t="shared" si="123"/>
        <v/>
      </c>
      <c r="J1979" s="49" t="str">
        <f t="shared" si="120"/>
        <v/>
      </c>
      <c r="K1979" s="49" t="str">
        <f t="shared" si="121"/>
        <v/>
      </c>
      <c r="L1979" s="49" t="str">
        <f t="shared" si="122"/>
        <v/>
      </c>
    </row>
    <row r="1980" spans="6:12">
      <c r="F1980" s="49" t="str">
        <f t="shared" si="123"/>
        <v/>
      </c>
      <c r="J1980" s="49" t="str">
        <f t="shared" si="120"/>
        <v/>
      </c>
      <c r="K1980" s="49" t="str">
        <f t="shared" si="121"/>
        <v/>
      </c>
      <c r="L1980" s="49" t="str">
        <f t="shared" si="122"/>
        <v/>
      </c>
    </row>
    <row r="1981" spans="6:12">
      <c r="F1981" s="49" t="str">
        <f t="shared" si="123"/>
        <v/>
      </c>
      <c r="J1981" s="49" t="str">
        <f t="shared" si="120"/>
        <v/>
      </c>
      <c r="K1981" s="49" t="str">
        <f t="shared" si="121"/>
        <v/>
      </c>
      <c r="L1981" s="49" t="str">
        <f t="shared" si="122"/>
        <v/>
      </c>
    </row>
    <row r="1982" spans="6:12">
      <c r="F1982" s="49" t="str">
        <f t="shared" si="123"/>
        <v/>
      </c>
      <c r="J1982" s="49" t="str">
        <f t="shared" si="120"/>
        <v/>
      </c>
      <c r="K1982" s="49" t="str">
        <f t="shared" si="121"/>
        <v/>
      </c>
      <c r="L1982" s="49" t="str">
        <f t="shared" si="122"/>
        <v/>
      </c>
    </row>
    <row r="1983" spans="6:12">
      <c r="F1983" s="49" t="str">
        <f t="shared" si="123"/>
        <v/>
      </c>
      <c r="J1983" s="49" t="str">
        <f t="shared" si="120"/>
        <v/>
      </c>
      <c r="K1983" s="49" t="str">
        <f t="shared" si="121"/>
        <v/>
      </c>
      <c r="L1983" s="49" t="str">
        <f t="shared" si="122"/>
        <v/>
      </c>
    </row>
    <row r="1984" spans="6:12">
      <c r="F1984" s="49" t="str">
        <f t="shared" si="123"/>
        <v/>
      </c>
      <c r="J1984" s="49" t="str">
        <f t="shared" si="120"/>
        <v/>
      </c>
      <c r="K1984" s="49" t="str">
        <f t="shared" si="121"/>
        <v/>
      </c>
      <c r="L1984" s="49" t="str">
        <f t="shared" si="122"/>
        <v/>
      </c>
    </row>
    <row r="1985" spans="6:12">
      <c r="F1985" s="49" t="str">
        <f t="shared" si="123"/>
        <v/>
      </c>
      <c r="J1985" s="49" t="str">
        <f t="shared" si="120"/>
        <v/>
      </c>
      <c r="K1985" s="49" t="str">
        <f t="shared" si="121"/>
        <v/>
      </c>
      <c r="L1985" s="49" t="str">
        <f t="shared" si="122"/>
        <v/>
      </c>
    </row>
    <row r="1986" spans="6:12">
      <c r="F1986" s="49" t="str">
        <f t="shared" si="123"/>
        <v/>
      </c>
      <c r="J1986" s="49" t="str">
        <f t="shared" si="120"/>
        <v/>
      </c>
      <c r="K1986" s="49" t="str">
        <f t="shared" si="121"/>
        <v/>
      </c>
      <c r="L1986" s="49" t="str">
        <f t="shared" si="122"/>
        <v/>
      </c>
    </row>
    <row r="1987" spans="6:12">
      <c r="F1987" s="49" t="str">
        <f t="shared" si="123"/>
        <v/>
      </c>
      <c r="J1987" s="49" t="str">
        <f t="shared" ref="J1987:J2000" si="124">IF(A1987&lt;&gt;"",A1987*10,"")</f>
        <v/>
      </c>
      <c r="K1987" s="49" t="str">
        <f t="shared" ref="K1987:K2000" si="125">IF(B1987&lt;&gt;"",B1987*100,"")</f>
        <v/>
      </c>
      <c r="L1987" s="49" t="str">
        <f t="shared" ref="L1987:L2000" si="126">IF(F1987&lt;&gt;"",IF(K1987&lt;&gt;0,K1987/J1987,0),"")</f>
        <v/>
      </c>
    </row>
    <row r="1988" spans="6:12">
      <c r="F1988" s="49" t="str">
        <f t="shared" ref="F1988:F2000" si="127">IF(A1988&lt;&gt;"",F1987+1,"")</f>
        <v/>
      </c>
      <c r="J1988" s="49" t="str">
        <f t="shared" si="124"/>
        <v/>
      </c>
      <c r="K1988" s="49" t="str">
        <f t="shared" si="125"/>
        <v/>
      </c>
      <c r="L1988" s="49" t="str">
        <f t="shared" si="126"/>
        <v/>
      </c>
    </row>
    <row r="1989" spans="6:12">
      <c r="F1989" s="49" t="str">
        <f t="shared" si="127"/>
        <v/>
      </c>
      <c r="J1989" s="49" t="str">
        <f t="shared" si="124"/>
        <v/>
      </c>
      <c r="K1989" s="49" t="str">
        <f t="shared" si="125"/>
        <v/>
      </c>
      <c r="L1989" s="49" t="str">
        <f t="shared" si="126"/>
        <v/>
      </c>
    </row>
    <row r="1990" spans="6:12">
      <c r="F1990" s="49" t="str">
        <f t="shared" si="127"/>
        <v/>
      </c>
      <c r="J1990" s="49" t="str">
        <f t="shared" si="124"/>
        <v/>
      </c>
      <c r="K1990" s="49" t="str">
        <f t="shared" si="125"/>
        <v/>
      </c>
      <c r="L1990" s="49" t="str">
        <f t="shared" si="126"/>
        <v/>
      </c>
    </row>
    <row r="1991" spans="6:12">
      <c r="F1991" s="49" t="str">
        <f t="shared" si="127"/>
        <v/>
      </c>
      <c r="J1991" s="49" t="str">
        <f t="shared" si="124"/>
        <v/>
      </c>
      <c r="K1991" s="49" t="str">
        <f t="shared" si="125"/>
        <v/>
      </c>
      <c r="L1991" s="49" t="str">
        <f t="shared" si="126"/>
        <v/>
      </c>
    </row>
    <row r="1992" spans="6:12">
      <c r="F1992" s="49" t="str">
        <f t="shared" si="127"/>
        <v/>
      </c>
      <c r="J1992" s="49" t="str">
        <f t="shared" si="124"/>
        <v/>
      </c>
      <c r="K1992" s="49" t="str">
        <f t="shared" si="125"/>
        <v/>
      </c>
      <c r="L1992" s="49" t="str">
        <f t="shared" si="126"/>
        <v/>
      </c>
    </row>
    <row r="1993" spans="6:12">
      <c r="F1993" s="49" t="str">
        <f t="shared" si="127"/>
        <v/>
      </c>
      <c r="J1993" s="49" t="str">
        <f t="shared" si="124"/>
        <v/>
      </c>
      <c r="K1993" s="49" t="str">
        <f t="shared" si="125"/>
        <v/>
      </c>
      <c r="L1993" s="49" t="str">
        <f t="shared" si="126"/>
        <v/>
      </c>
    </row>
    <row r="1994" spans="6:12">
      <c r="F1994" s="49" t="str">
        <f t="shared" si="127"/>
        <v/>
      </c>
      <c r="J1994" s="49" t="str">
        <f t="shared" si="124"/>
        <v/>
      </c>
      <c r="K1994" s="49" t="str">
        <f t="shared" si="125"/>
        <v/>
      </c>
      <c r="L1994" s="49" t="str">
        <f t="shared" si="126"/>
        <v/>
      </c>
    </row>
    <row r="1995" spans="6:12">
      <c r="F1995" s="49" t="str">
        <f t="shared" si="127"/>
        <v/>
      </c>
      <c r="J1995" s="49" t="str">
        <f t="shared" si="124"/>
        <v/>
      </c>
      <c r="K1995" s="49" t="str">
        <f t="shared" si="125"/>
        <v/>
      </c>
      <c r="L1995" s="49" t="str">
        <f t="shared" si="126"/>
        <v/>
      </c>
    </row>
    <row r="1996" spans="6:12">
      <c r="F1996" s="49" t="str">
        <f t="shared" si="127"/>
        <v/>
      </c>
      <c r="J1996" s="49" t="str">
        <f t="shared" si="124"/>
        <v/>
      </c>
      <c r="K1996" s="49" t="str">
        <f t="shared" si="125"/>
        <v/>
      </c>
      <c r="L1996" s="49" t="str">
        <f t="shared" si="126"/>
        <v/>
      </c>
    </row>
    <row r="1997" spans="6:12">
      <c r="F1997" s="49" t="str">
        <f t="shared" si="127"/>
        <v/>
      </c>
      <c r="J1997" s="49" t="str">
        <f t="shared" si="124"/>
        <v/>
      </c>
      <c r="K1997" s="49" t="str">
        <f t="shared" si="125"/>
        <v/>
      </c>
      <c r="L1997" s="49" t="str">
        <f t="shared" si="126"/>
        <v/>
      </c>
    </row>
    <row r="1998" spans="6:12">
      <c r="F1998" s="49" t="str">
        <f t="shared" si="127"/>
        <v/>
      </c>
      <c r="J1998" s="49" t="str">
        <f t="shared" si="124"/>
        <v/>
      </c>
      <c r="K1998" s="49" t="str">
        <f t="shared" si="125"/>
        <v/>
      </c>
      <c r="L1998" s="49" t="str">
        <f t="shared" si="126"/>
        <v/>
      </c>
    </row>
    <row r="1999" spans="6:12">
      <c r="F1999" s="49" t="str">
        <f t="shared" si="127"/>
        <v/>
      </c>
      <c r="J1999" s="49" t="str">
        <f t="shared" si="124"/>
        <v/>
      </c>
      <c r="K1999" s="49" t="str">
        <f t="shared" si="125"/>
        <v/>
      </c>
      <c r="L1999" s="49" t="str">
        <f t="shared" si="126"/>
        <v/>
      </c>
    </row>
    <row r="2000" spans="6:12">
      <c r="F2000" s="49" t="str">
        <f t="shared" si="127"/>
        <v/>
      </c>
      <c r="J2000" s="49" t="str">
        <f t="shared" si="124"/>
        <v/>
      </c>
      <c r="K2000" s="49" t="str">
        <f t="shared" si="125"/>
        <v/>
      </c>
      <c r="L2000" s="49" t="str">
        <f t="shared" si="126"/>
        <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E16"/>
  <sheetViews>
    <sheetView topLeftCell="D1" zoomScale="85" zoomScaleNormal="85" workbookViewId="0">
      <selection activeCell="AA2" sqref="AA2"/>
    </sheetView>
  </sheetViews>
  <sheetFormatPr defaultRowHeight="16.5"/>
  <cols>
    <col min="1" max="1" width="20.34765625" customWidth="1"/>
    <col min="23" max="23" width="23.59765625" customWidth="1"/>
    <col min="28" max="28" width="15.25" customWidth="1"/>
    <col min="29" max="29" width="25.5" customWidth="1"/>
    <col min="30" max="30" width="21.59765625" customWidth="1"/>
    <col min="31" max="31" width="15" customWidth="1"/>
  </cols>
  <sheetData>
    <row r="1" spans="1:31">
      <c r="A1" t="s">
        <v>1158</v>
      </c>
      <c r="B1" t="s">
        <v>1162</v>
      </c>
      <c r="C1" t="s">
        <v>1163</v>
      </c>
      <c r="D1" t="s">
        <v>1164</v>
      </c>
      <c r="E1" t="s">
        <v>1165</v>
      </c>
      <c r="F1" t="s">
        <v>1101</v>
      </c>
      <c r="G1" t="s">
        <v>1102</v>
      </c>
      <c r="H1" t="s">
        <v>1166</v>
      </c>
      <c r="I1" t="s">
        <v>1167</v>
      </c>
      <c r="J1" t="s">
        <v>1168</v>
      </c>
      <c r="K1" t="s">
        <v>1169</v>
      </c>
      <c r="L1" t="s">
        <v>1170</v>
      </c>
      <c r="M1" t="s">
        <v>1171</v>
      </c>
      <c r="O1" t="s">
        <v>1162</v>
      </c>
      <c r="P1" t="s">
        <v>2228</v>
      </c>
      <c r="Q1" t="s">
        <v>2229</v>
      </c>
      <c r="R1" t="s">
        <v>1023</v>
      </c>
      <c r="S1" t="s">
        <v>1520</v>
      </c>
      <c r="T1" t="s">
        <v>2230</v>
      </c>
      <c r="U1" t="s">
        <v>2231</v>
      </c>
      <c r="V1" t="s">
        <v>2232</v>
      </c>
      <c r="W1" t="s">
        <v>1026</v>
      </c>
      <c r="X1" t="s">
        <v>1023</v>
      </c>
      <c r="Y1" t="s">
        <v>1520</v>
      </c>
      <c r="AA1" t="s">
        <v>1431</v>
      </c>
      <c r="AB1" t="s">
        <v>1435</v>
      </c>
      <c r="AC1" t="s">
        <v>1548</v>
      </c>
      <c r="AD1" s="56" t="s">
        <v>1552</v>
      </c>
      <c r="AE1" t="s">
        <v>1436</v>
      </c>
    </row>
    <row r="2" spans="1:31">
      <c r="A2" s="61">
        <v>45779.613611111112</v>
      </c>
      <c r="B2" t="s">
        <v>2560</v>
      </c>
      <c r="C2" s="49"/>
      <c r="D2" s="49"/>
      <c r="E2" s="49">
        <v>0</v>
      </c>
      <c r="F2" s="49">
        <v>0</v>
      </c>
      <c r="G2" s="49">
        <v>0</v>
      </c>
      <c r="H2" s="49">
        <v>0</v>
      </c>
      <c r="I2" s="49">
        <v>0</v>
      </c>
      <c r="J2" s="49">
        <v>0</v>
      </c>
      <c r="K2" s="49">
        <v>0</v>
      </c>
      <c r="L2" s="49">
        <v>100</v>
      </c>
      <c r="M2" s="521" t="s">
        <v>1549</v>
      </c>
      <c r="O2" s="565" t="str">
        <f>IF(FH_info!B2="","",TRIM(MID(SUBSTITUTE(FH_info!B2,"^",REPT(" ",LEN(FH_info!B2))),LEN(FH_info!B2)*2-LEN(FH_info!B2)+1,LEN(FH_info!B2))))</f>
        <v>CuN3</v>
      </c>
      <c r="P2" s="565" t="str">
        <f>IF(FH_info!O2="","",TRIM(MID(SUBSTITUTE(FH_info!O2," ",REPT(" ",LEN(FH_info!O2))),LEN(FH_info!O2)*1-LEN(FH_info!O2)+1,LEN(FH_info!O2))))</f>
        <v>CuN3</v>
      </c>
      <c r="Q2" s="565" t="str">
        <f>IF(FH_info!O2="","",TRIM(MID(SUBSTITUTE(FH_info!O2," ",REPT(" ",LEN(FH_info!O2))),LEN(FH_info!O2)*2-LEN(FH_info!O2)+1,LEN(FH_info!O2))))</f>
        <v/>
      </c>
      <c r="R2" s="566" t="str">
        <f>IF(FH_info!B2="","",TRIM(MID(SUBSTITUTE(FH_info!B2,"^",REPT(" ",LEN(FH_info!B2))),LEN(FH_info!B2)*3-LEN(FH_info!B2)+1,LEN(FH_info!B2))))</f>
        <v>1</v>
      </c>
      <c r="S2" s="566" t="str">
        <f>IF(R2="","",IF(R2="1",lang!B162,lang!B163))</f>
        <v>남성</v>
      </c>
      <c r="T2" s="567" t="str">
        <f>IF(FH_info!B2="","",TRIM(MID(SUBSTITUTE(FH_info!B2,"^",REPT(" ",LEN(FH_info!B2))),LEN(FH_info!B2)*4-LEN(FH_info!B2)+1,LEN(FH_info!B2))))</f>
        <v>1</v>
      </c>
      <c r="U2" s="567" t="str">
        <f>IF(FH_info!B2="","",TRIM(MID(SUBSTITUTE(FH_info!B2,"^",REPT(" ",LEN(FH_info!B2))),LEN(FH_info!B2)*5-LEN(FH_info!B2)+1,LEN(FH_info!B2))))</f>
        <v/>
      </c>
      <c r="V2" s="568" t="str">
        <f>IF(FH_info!B2="","",TRIM(MID(SUBSTITUTE(FH_info!B2,"^",REPT(" ",LEN(FH_info!B2))),LEN(FH_info!B2)*6-LEN(FH_info!B2)+1,LEN(FH_info!B2))))</f>
        <v/>
      </c>
      <c r="W2" s="320" t="str">
        <f>IF(AA2="lge",lang!B146,lang!B145)</f>
        <v>Report-뇌피로</v>
      </c>
      <c r="X2" s="336" t="str">
        <f>IF(FH_info!B2="","",TRIM(MID(SUBSTITUTE(FH_info!B2,"^",REPT(" ",LEN(FH_info!B2))),LEN(FH_info!B2)*3-LEN(FH_info!B2)+1,LEN(FH_info!B2))))</f>
        <v>1</v>
      </c>
      <c r="Y2" s="337" t="str">
        <f>IF(X2="","",IF(X2="1",lang!B162,lang!B163))</f>
        <v>남성</v>
      </c>
      <c r="AA2" s="305" t="s">
        <v>1432</v>
      </c>
      <c r="AB2" t="str">
        <f>IF(AA2="me",AB5,IF(AA2="nh",AB6,IF(AA2="ae",AB7,IF(AA2="nm",AB8,IF(AA2="csy",AB9,IF(AA2="lge",AB10,AB5))))))</f>
        <v>마인드아이</v>
      </c>
      <c r="AC2" t="str">
        <f>IF(AA2="me",AC5,IF(AA2="nh",AC6,IF(AA2="ae",AC7,IF(AA2="nm",AC8,IF(AA2="csy",AC9,AC5)))))</f>
        <v>심리생리 검사 결과</v>
      </c>
      <c r="AD2" t="str">
        <f>IF(AA2="me",AD5,IF(AA2="nh",AD6,IF(AA2="ae",AD7,IF(AA2="nm",AD8,IF(AA2="csy",AD9,AD5)))))</f>
        <v/>
      </c>
      <c r="AE2" t="str">
        <f>IF(AA2="me",AE5,IF(AA2="nh",AE6,IF(AA2="ae",AE7,IF(AA2="nm",AE8,IF(AA2="csy",AE9,AE5)))))</f>
        <v>뇌피로 검사와 지속적인 모니터링 서비스가 필요하신 분은 홈페이지에 들어 가서 상담받으시기 바랍니다. (www.mindeye.co.kr)</v>
      </c>
    </row>
    <row r="3" spans="1:31">
      <c r="W3" s="320" t="str">
        <f>lang!B322</f>
        <v>Report-IE변화_마인드</v>
      </c>
    </row>
    <row r="4" spans="1:31">
      <c r="W4" s="320" t="str">
        <f>lang!B533</f>
        <v>무드 미터</v>
      </c>
    </row>
    <row r="5" spans="1:31">
      <c r="G5" s="204"/>
      <c r="W5" t="str">
        <f>lang!H145</f>
        <v>Report-뇌피로</v>
      </c>
      <c r="Z5" t="s">
        <v>1564</v>
      </c>
      <c r="AA5" s="320" t="s">
        <v>1432</v>
      </c>
      <c r="AB5" t="str">
        <f>lang!B154</f>
        <v>마인드아이</v>
      </c>
      <c r="AC5" t="str">
        <f>lang!B150</f>
        <v>심리생리 검사 결과</v>
      </c>
      <c r="AD5" s="49" t="s">
        <v>241</v>
      </c>
      <c r="AE5" t="str">
        <f>lang!B247</f>
        <v>뇌피로 검사와 지속적인 모니터링 서비스가 필요하신 분은 홈페이지에 들어 가서 상담받으시기 바랍니다. (www.mindeye.co.kr)</v>
      </c>
    </row>
    <row r="6" spans="1:31">
      <c r="W6" t="str">
        <f>lang!H322</f>
        <v>Report-IE변화_마인드</v>
      </c>
      <c r="Z6" t="s">
        <v>1563</v>
      </c>
      <c r="AA6" s="320" t="s">
        <v>1433</v>
      </c>
      <c r="AB6" t="str">
        <f>lang!B155</f>
        <v>나우앤힐</v>
      </c>
      <c r="AC6" t="str">
        <f>lang!B150</f>
        <v>심리생리 검사 결과</v>
      </c>
      <c r="AD6" s="49" t="s">
        <v>241</v>
      </c>
      <c r="AE6" t="str">
        <f>lang!B248</f>
        <v>뇌피로 검사와 지속적인 모니터링 서비스가 필요하신 분은 나우앤힐에 상담받으시기 바랍니다. 나우앤힐(010-5126-2644)</v>
      </c>
    </row>
    <row r="7" spans="1:31">
      <c r="W7" t="s">
        <v>1802</v>
      </c>
      <c r="Z7" t="s">
        <v>1562</v>
      </c>
      <c r="AA7" s="320" t="s">
        <v>1434</v>
      </c>
      <c r="AB7" t="str">
        <f>lang!B156</f>
        <v>알파아이</v>
      </c>
      <c r="AC7" t="str">
        <f>lang!B150</f>
        <v>심리생리 검사 결과</v>
      </c>
      <c r="AD7" s="49" t="s">
        <v>241</v>
      </c>
      <c r="AE7" t="str">
        <f>lang!B249</f>
        <v>뇌피로 검사와 지속적인 모니터링 서비스가 필요하신 분은 홈페이지에 들어 가서 상담받으시기 바랍니다. (www.mindeye.co.kr)</v>
      </c>
    </row>
    <row r="8" spans="1:31">
      <c r="W8" t="str">
        <f>lang!E145</f>
        <v>Report-BrainFatigue</v>
      </c>
      <c r="Z8" t="s">
        <v>1561</v>
      </c>
      <c r="AA8" s="320" t="s">
        <v>1519</v>
      </c>
      <c r="AB8" t="str">
        <f>lang!B157</f>
        <v>마음렌즈연구원</v>
      </c>
      <c r="AC8" t="str">
        <f>lang!B151</f>
        <v>생체심리반응검사</v>
      </c>
      <c r="AD8" t="str">
        <f>lang!B253</f>
        <v>* 마음렌즈 관련 상담문의    02-6339-3669</v>
      </c>
      <c r="AE8" t="str">
        <f>lang!B250</f>
        <v>남녀노소 누구나 지금 이순간 마음에너지와 생체심리반응검사 관련 내용은 마음렌즈연구원 02-6339-3669 (원장 조창현 010-9950-2000)로 연락바랍니다.</v>
      </c>
    </row>
    <row r="9" spans="1:31">
      <c r="W9" t="str">
        <f>lang!E322</f>
        <v>Report-IEGraph_Mind</v>
      </c>
      <c r="Z9" t="s">
        <v>1560</v>
      </c>
      <c r="AA9" s="320" t="s">
        <v>1559</v>
      </c>
      <c r="AB9" t="str">
        <f>lang!B158</f>
        <v>생체심리전문가</v>
      </c>
      <c r="AC9" t="str">
        <f>lang!B150</f>
        <v>심리생리 검사 결과</v>
      </c>
      <c r="AD9" s="49" t="s">
        <v>241</v>
      </c>
      <c r="AE9" t="str">
        <f>lang!B251</f>
        <v>뇌피로 검사와 지속적인 모니터링 서비스가 필요하신 분은 최상용 심리상담사 (010 9130 6040) 연락 바랍니다.</v>
      </c>
    </row>
    <row r="10" spans="1:31">
      <c r="Z10" t="s">
        <v>2199</v>
      </c>
      <c r="AA10" s="520" t="s">
        <v>2200</v>
      </c>
      <c r="AB10" t="str">
        <f>lang!B154</f>
        <v>마인드아이</v>
      </c>
      <c r="AC10" t="str">
        <f>lang!B150</f>
        <v>심리생리 검사 결과</v>
      </c>
    </row>
    <row r="11" spans="1:31">
      <c r="W11" t="str">
        <f>lang!F145</f>
        <v>Report-情感</v>
      </c>
    </row>
    <row r="12" spans="1:31">
      <c r="G12" s="49"/>
      <c r="W12" t="str">
        <f>lang!F322</f>
        <v>Report-IE_心</v>
      </c>
    </row>
    <row r="13" spans="1:31">
      <c r="W13" t="s">
        <v>1802</v>
      </c>
    </row>
    <row r="15" spans="1:31">
      <c r="W15" t="str">
        <f>lang!B145 &amp; "LGE"</f>
        <v>Report-뇌피로LGE</v>
      </c>
    </row>
    <row r="16" spans="1:31">
      <c r="W16" t="str">
        <f>lang!B322</f>
        <v>Report-IE변화_마인드</v>
      </c>
    </row>
  </sheetData>
  <phoneticPr fontId="27" type="noConversion"/>
  <pageMargins left="0.75" right="0.75" top="1" bottom="1" header="0.5" footer="0.5"/>
  <pageSetup paperSize="9" orientation="portrait" r:id="rId1"/>
  <headerFooter alignWithMargins="0">
    <oddHeader>&amp;A</oddHeader>
    <oddFooter>Page &amp;P</oddFooter>
  </headerFooter>
  <ignoredErrors>
    <ignoredError sqref="AB6"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T681"/>
  <sheetViews>
    <sheetView zoomScale="70" zoomScaleNormal="70" workbookViewId="0">
      <pane xSplit="2" ySplit="1" topLeftCell="C531" activePane="bottomRight" state="frozen"/>
      <selection pane="topRight" activeCell="C1" sqref="C1"/>
      <selection pane="bottomLeft" activeCell="A2" sqref="A2"/>
      <selection pane="bottomRight" activeCell="K537" sqref="K537"/>
    </sheetView>
  </sheetViews>
  <sheetFormatPr defaultColWidth="9.09765625" defaultRowHeight="16.5"/>
  <cols>
    <col min="1" max="1" width="4.59765625" style="56" customWidth="1"/>
    <col min="2" max="3" width="40.09765625" style="56" customWidth="1"/>
    <col min="4" max="4" width="6" style="56" customWidth="1"/>
    <col min="5" max="5" width="48.59765625" style="56" customWidth="1"/>
    <col min="6" max="6" width="29.59765625" style="56" customWidth="1"/>
    <col min="7" max="7" width="48.59765625" style="56" customWidth="1"/>
    <col min="8" max="8" width="36.09765625" style="56" customWidth="1"/>
    <col min="9" max="9" width="48.59765625" style="56" customWidth="1"/>
    <col min="11" max="11" width="52.25" style="56" customWidth="1"/>
    <col min="12" max="12" width="33.25" style="56" customWidth="1"/>
    <col min="13" max="13" width="31.5" style="55" customWidth="1"/>
    <col min="14" max="14" width="13.25" style="55" customWidth="1"/>
    <col min="15" max="16" width="14.09765625" style="55" customWidth="1"/>
    <col min="17" max="19" width="9.09765625" style="55"/>
    <col min="20" max="20" width="57.25" style="55" customWidth="1"/>
    <col min="21" max="16384" width="9.09765625" style="55"/>
  </cols>
  <sheetData>
    <row r="1" spans="1:12">
      <c r="A1" s="56">
        <f>IF(E2="","",1)</f>
        <v>1</v>
      </c>
      <c r="B1" s="56" t="s">
        <v>65</v>
      </c>
      <c r="C1" s="56" t="str">
        <f>IF(E1="","",HLOOKUP(FH_info!$M$2,lang!$E$1:$AA1,A1,FALSE))</f>
        <v>kr</v>
      </c>
      <c r="E1" s="56" t="s">
        <v>66</v>
      </c>
      <c r="F1" s="56" t="s">
        <v>68</v>
      </c>
      <c r="G1" s="56" t="s">
        <v>70</v>
      </c>
      <c r="H1" s="56" t="s">
        <v>69</v>
      </c>
      <c r="I1" s="56" t="s">
        <v>67</v>
      </c>
      <c r="L1" s="56" t="s">
        <v>1438</v>
      </c>
    </row>
    <row r="2" spans="1:12" ht="15" customHeight="1">
      <c r="A2" s="56">
        <f>IF(E2="","",A1+1)</f>
        <v>2</v>
      </c>
      <c r="B2" s="56" t="str">
        <f>IFERROR(C2,IF(FH_info!$M$2="kr",H2,IF(FH_info!$M$2="en",E2,IF(FH_info!$M$2="cn",F2,E2))))</f>
        <v>정신기능상태 측정 결과표</v>
      </c>
      <c r="C2" s="56" t="str">
        <f>IF(E2="","",HLOOKUP(FH_info!$M$2,lang!$E$1:$I2,A2,FALSE))</f>
        <v>정신기능상태 측정 결과표</v>
      </c>
      <c r="E2" s="56" t="s">
        <v>0</v>
      </c>
      <c r="F2" s="56" t="s">
        <v>71</v>
      </c>
      <c r="G2" s="56" t="s">
        <v>72</v>
      </c>
      <c r="H2" s="56" t="s">
        <v>73</v>
      </c>
      <c r="I2" s="56" t="s">
        <v>74</v>
      </c>
      <c r="L2" s="56" t="s">
        <v>71</v>
      </c>
    </row>
    <row r="3" spans="1:12" ht="15.75" customHeight="1">
      <c r="A3" s="56">
        <f t="shared" ref="A3:A66" si="0">IF(E3="","",A2+1)</f>
        <v>3</v>
      </c>
      <c r="B3" s="56" t="str">
        <f>IFERROR(C3,IF(FH_info!$M$2="kr",H3,IF(FH_info!$M$2="en",E3,IF(FH_info!$M$2="cn",F3,E3))))</f>
        <v>감정심리 차트</v>
      </c>
      <c r="C3" s="56" t="str">
        <f>IF(E3="","",HLOOKUP(FH_info!$M$2,lang!$E$1:$I3,A3,FALSE))</f>
        <v>감정심리 차트</v>
      </c>
      <c r="E3" s="56" t="s">
        <v>28</v>
      </c>
      <c r="F3" s="56" t="s">
        <v>75</v>
      </c>
      <c r="G3" s="56" t="s">
        <v>79</v>
      </c>
      <c r="H3" s="56" t="s">
        <v>160</v>
      </c>
      <c r="I3" s="56" t="s">
        <v>161</v>
      </c>
      <c r="L3" s="56" t="s">
        <v>75</v>
      </c>
    </row>
    <row r="4" spans="1:12">
      <c r="A4" s="56">
        <f t="shared" si="0"/>
        <v>4</v>
      </c>
      <c r="B4" s="56" t="str">
        <f>IFERROR(C4,IF(FH_info!$M$2="kr",H4,IF(FH_info!$M$2="en",E4,IF(FH_info!$M$2="cn",F4,E4))))</f>
        <v>평군값-감정변이도 분포율</v>
      </c>
      <c r="C4" s="56" t="str">
        <f>IF(E4="","",HLOOKUP(FH_info!$M$2,lang!$E$1:$I4,A4,FALSE))</f>
        <v>평군값-감정변이도 분포율</v>
      </c>
      <c r="E4" s="56" t="s">
        <v>29</v>
      </c>
      <c r="F4" s="56" t="s">
        <v>76</v>
      </c>
      <c r="G4" s="56" t="s">
        <v>80</v>
      </c>
      <c r="H4" s="56" t="s">
        <v>162</v>
      </c>
      <c r="I4" s="56" t="s">
        <v>163</v>
      </c>
      <c r="L4" s="56" t="s">
        <v>76</v>
      </c>
    </row>
    <row r="5" spans="1:12">
      <c r="A5" s="56">
        <f t="shared" si="0"/>
        <v>5</v>
      </c>
      <c r="B5" s="56" t="str">
        <f>IFERROR(C5,IF(FH_info!$M$2="kr",H5,IF(FH_info!$M$2="en",E5,IF(FH_info!$M$2="cn",F5,E5))))</f>
        <v>주파수 히스토그램</v>
      </c>
      <c r="C5" s="56" t="str">
        <f>IF(E5="","",HLOOKUP(FH_info!$M$2,lang!$E$1:$I5,A5,FALSE))</f>
        <v>주파수 히스토그램</v>
      </c>
      <c r="E5" s="56" t="s">
        <v>36</v>
      </c>
      <c r="F5" s="56" t="s">
        <v>77</v>
      </c>
      <c r="G5" s="56" t="s">
        <v>81</v>
      </c>
      <c r="H5" s="56" t="s">
        <v>164</v>
      </c>
      <c r="I5" s="56" t="s">
        <v>166</v>
      </c>
      <c r="L5" s="56" t="s">
        <v>77</v>
      </c>
    </row>
    <row r="6" spans="1:12">
      <c r="A6" s="56">
        <f t="shared" si="0"/>
        <v>6</v>
      </c>
      <c r="B6" s="56" t="str">
        <f>IFERROR(C6,IF(FH_info!$M$2="kr",H6,IF(FH_info!$M$2="en",E6,IF(FH_info!$M$2="cn",F6,E6))))</f>
        <v>I-E 그래프</v>
      </c>
      <c r="C6" s="56" t="str">
        <f>IF(E6="","",HLOOKUP(FH_info!$M$2,lang!$E$1:$I6,A6,FALSE))</f>
        <v>I-E 그래프</v>
      </c>
      <c r="E6" s="56" t="s">
        <v>37</v>
      </c>
      <c r="F6" s="56" t="s">
        <v>78</v>
      </c>
      <c r="G6" s="56" t="s">
        <v>82</v>
      </c>
      <c r="H6" s="56" t="s">
        <v>202</v>
      </c>
      <c r="I6" s="56" t="s">
        <v>165</v>
      </c>
      <c r="L6" s="56" t="s">
        <v>78</v>
      </c>
    </row>
    <row r="7" spans="1:12">
      <c r="A7" s="56">
        <f t="shared" si="0"/>
        <v>7</v>
      </c>
      <c r="B7" s="56" t="str">
        <f>IFERROR(C7,IF(FH_info!$M$2="kr",H7,IF(FH_info!$M$2="en",E7,IF(FH_info!$M$2="cn",F7,E7))))</f>
        <v>긍정감정</v>
      </c>
      <c r="C7" s="56" t="str">
        <f>IF(E7="","",HLOOKUP(FH_info!$M$2,lang!$E$1:$I7,A7,FALSE))</f>
        <v>긍정감정</v>
      </c>
      <c r="E7" s="56" t="s">
        <v>33</v>
      </c>
      <c r="F7" s="56" t="s">
        <v>557</v>
      </c>
      <c r="G7" s="56" t="s">
        <v>33</v>
      </c>
      <c r="H7" s="56" t="s">
        <v>122</v>
      </c>
      <c r="I7" s="56" t="s">
        <v>119</v>
      </c>
      <c r="L7" s="56" t="s">
        <v>557</v>
      </c>
    </row>
    <row r="8" spans="1:12">
      <c r="A8" s="56">
        <f t="shared" si="0"/>
        <v>8</v>
      </c>
      <c r="B8" s="56" t="str">
        <f>IFERROR(C8,IF(FH_info!$M$2="kr",H8,IF(FH_info!$M$2="en",E8,IF(FH_info!$M$2="cn",F8,E8))))</f>
        <v>부정감정</v>
      </c>
      <c r="C8" s="56" t="str">
        <f>IF(E8="","",HLOOKUP(FH_info!$M$2,lang!$E$1:$I8,A8,FALSE))</f>
        <v>부정감정</v>
      </c>
      <c r="E8" s="56" t="s">
        <v>34</v>
      </c>
      <c r="F8" s="141" t="s">
        <v>558</v>
      </c>
      <c r="G8" s="56" t="s">
        <v>34</v>
      </c>
      <c r="H8" s="56" t="s">
        <v>123</v>
      </c>
      <c r="I8" s="56" t="s">
        <v>120</v>
      </c>
      <c r="L8" s="141" t="s">
        <v>558</v>
      </c>
    </row>
    <row r="9" spans="1:12">
      <c r="A9" s="56">
        <f t="shared" si="0"/>
        <v>9</v>
      </c>
      <c r="B9" s="56" t="str">
        <f>IFERROR(C9,IF(FH_info!$M$2="kr",H9,IF(FH_info!$M$2="en",E9,IF(FH_info!$M$2="cn",F9,E9))))</f>
        <v>생리감정</v>
      </c>
      <c r="C9" s="56" t="str">
        <f>IF(E9="","",HLOOKUP(FH_info!$M$2,lang!$E$1:$I9,A9,FALSE))</f>
        <v>생리감정</v>
      </c>
      <c r="E9" s="56" t="s">
        <v>35</v>
      </c>
      <c r="F9" s="56" t="s">
        <v>559</v>
      </c>
      <c r="G9" s="56" t="s">
        <v>35</v>
      </c>
      <c r="H9" s="56" t="s">
        <v>124</v>
      </c>
      <c r="I9" s="56" t="s">
        <v>121</v>
      </c>
      <c r="L9" s="56" t="s">
        <v>559</v>
      </c>
    </row>
    <row r="10" spans="1:12" ht="30" customHeight="1">
      <c r="A10" s="56">
        <f t="shared" si="0"/>
        <v>10</v>
      </c>
      <c r="B10" s="56" t="str">
        <f>IFERROR(C10,IF(FH_info!$M$2="kr",H10,IF(FH_info!$M$2="en",E10,IF(FH_info!$M$2="cn",F10,E10))))</f>
        <v>평균값(Mf)</v>
      </c>
      <c r="C10" s="56" t="str">
        <f>IF(E10="","",HLOOKUP(FH_info!$M$2,lang!$E$1:$I10,A10,FALSE))</f>
        <v>평균값(Mf)</v>
      </c>
      <c r="E10" s="56" t="s">
        <v>38</v>
      </c>
      <c r="F10" s="56" t="s">
        <v>83</v>
      </c>
      <c r="G10" s="56" t="s">
        <v>38</v>
      </c>
      <c r="H10" s="56" t="s">
        <v>104</v>
      </c>
      <c r="I10" s="56" t="s">
        <v>38</v>
      </c>
      <c r="L10" s="56" t="s">
        <v>83</v>
      </c>
    </row>
    <row r="11" spans="1:12">
      <c r="A11" s="56">
        <f t="shared" si="0"/>
        <v>11</v>
      </c>
      <c r="B11" s="56" t="str">
        <f>IFERROR(C11,IF(FH_info!$M$2="kr",H11,IF(FH_info!$M$2="en",E11,IF(FH_info!$M$2="cn",F11,E11))))</f>
        <v>편차</v>
      </c>
      <c r="C11" s="56" t="str">
        <f>IF(E11="","",HLOOKUP(FH_info!$M$2,lang!$E$1:$I11,A11,FALSE))</f>
        <v>편차</v>
      </c>
      <c r="E11" s="56" t="s">
        <v>9</v>
      </c>
      <c r="F11" s="56" t="s">
        <v>84</v>
      </c>
      <c r="G11" s="56" t="s">
        <v>9</v>
      </c>
      <c r="H11" s="56" t="s">
        <v>105</v>
      </c>
      <c r="I11" s="56" t="s">
        <v>9</v>
      </c>
      <c r="L11" s="56" t="s">
        <v>84</v>
      </c>
    </row>
    <row r="12" spans="1:12">
      <c r="A12" s="56">
        <f t="shared" si="0"/>
        <v>12</v>
      </c>
      <c r="B12" s="56" t="str">
        <f>IFERROR(C12,IF(FH_info!$M$2="kr",H12,IF(FH_info!$M$2="en",E12,IF(FH_info!$M$2="cn",F12,E12))))</f>
        <v>정보(I)변화량</v>
      </c>
      <c r="C12" s="56" t="str">
        <f>IF(E12="","",HLOOKUP(FH_info!$M$2,lang!$E$1:$I12,A12,FALSE))</f>
        <v>정보(I)변화량</v>
      </c>
      <c r="E12" s="56" t="s">
        <v>39</v>
      </c>
      <c r="F12" s="56" t="s">
        <v>85</v>
      </c>
      <c r="G12" s="56" t="s">
        <v>103</v>
      </c>
      <c r="H12" s="56" t="s">
        <v>203</v>
      </c>
      <c r="I12" s="56" t="s">
        <v>108</v>
      </c>
      <c r="L12" s="56" t="s">
        <v>85</v>
      </c>
    </row>
    <row r="13" spans="1:12">
      <c r="A13" s="56">
        <f t="shared" si="0"/>
        <v>13</v>
      </c>
      <c r="B13" s="56" t="str">
        <f>IFERROR(C13,IF(FH_info!$M$2="kr",H13,IF(FH_info!$M$2="en",E13,IF(FH_info!$M$2="cn",F13,E13))))</f>
        <v>Kcal/분</v>
      </c>
      <c r="C13" s="56" t="str">
        <f>IF(E13="","",HLOOKUP(FH_info!$M$2,lang!$E$1:$I13,A13,FALSE))</f>
        <v>Kcal/분</v>
      </c>
      <c r="E13" s="56" t="s">
        <v>40</v>
      </c>
      <c r="F13" s="56" t="s">
        <v>86</v>
      </c>
      <c r="G13" s="56" t="s">
        <v>40</v>
      </c>
      <c r="H13" s="56" t="s">
        <v>106</v>
      </c>
      <c r="I13" s="56" t="s">
        <v>107</v>
      </c>
      <c r="L13" s="56" t="s">
        <v>86</v>
      </c>
    </row>
    <row r="14" spans="1:12">
      <c r="A14" s="56">
        <f t="shared" si="0"/>
        <v>14</v>
      </c>
      <c r="B14" s="56" t="str">
        <f>IFERROR(C14,IF(FH_info!$M$2="kr",H14,IF(FH_info!$M$2="en",E14,IF(FH_info!$M$2="cn",F14,E14))))</f>
        <v>적극/공격성</v>
      </c>
      <c r="C14" s="56" t="str">
        <f>IF(E14="","",HLOOKUP(FH_info!$M$2,lang!$E$1:$I14,A14,FALSE))</f>
        <v>적극/공격성</v>
      </c>
      <c r="E14" s="56" t="s">
        <v>16</v>
      </c>
      <c r="F14" s="323" t="s">
        <v>87</v>
      </c>
      <c r="G14" s="56" t="s">
        <v>93</v>
      </c>
      <c r="H14" s="56" t="s">
        <v>1318</v>
      </c>
      <c r="I14" s="56" t="s">
        <v>109</v>
      </c>
      <c r="L14" s="132" t="s">
        <v>87</v>
      </c>
    </row>
    <row r="15" spans="1:12">
      <c r="A15" s="56">
        <f t="shared" si="0"/>
        <v>15</v>
      </c>
      <c r="B15" s="56" t="str">
        <f>IFERROR(C15,IF(FH_info!$M$2="kr",H15,IF(FH_info!$M$2="en",E15,IF(FH_info!$M$2="cn",F15,E15))))</f>
        <v>스트레스</v>
      </c>
      <c r="C15" s="56" t="str">
        <f>IF(E15="","",HLOOKUP(FH_info!$M$2,lang!$E$1:$I15,A15,FALSE))</f>
        <v>스트레스</v>
      </c>
      <c r="E15" s="56" t="s">
        <v>22</v>
      </c>
      <c r="F15" s="323" t="s">
        <v>88</v>
      </c>
      <c r="G15" s="56" t="s">
        <v>94</v>
      </c>
      <c r="H15" s="56" t="s">
        <v>125</v>
      </c>
      <c r="I15" s="56" t="s">
        <v>110</v>
      </c>
      <c r="L15" s="132" t="s">
        <v>88</v>
      </c>
    </row>
    <row r="16" spans="1:12">
      <c r="A16" s="56">
        <f t="shared" si="0"/>
        <v>16</v>
      </c>
      <c r="B16" s="56" t="str">
        <f>IFERROR(C16,IF(FH_info!$M$2="kr",H16,IF(FH_info!$M$2="en",E16,IF(FH_info!$M$2="cn",F16,E16))))</f>
        <v>불안</v>
      </c>
      <c r="C16" s="56" t="str">
        <f>IF(E16="","",HLOOKUP(FH_info!$M$2,lang!$E$1:$I16,A16,FALSE))</f>
        <v>불안</v>
      </c>
      <c r="E16" s="56" t="s">
        <v>23</v>
      </c>
      <c r="F16" s="323" t="s">
        <v>933</v>
      </c>
      <c r="G16" s="56" t="s">
        <v>95</v>
      </c>
      <c r="H16" s="56" t="s">
        <v>126</v>
      </c>
      <c r="I16" s="56" t="s">
        <v>111</v>
      </c>
      <c r="L16" s="132" t="s">
        <v>933</v>
      </c>
    </row>
    <row r="17" spans="1:12">
      <c r="A17" s="56">
        <f t="shared" si="0"/>
        <v>17</v>
      </c>
      <c r="B17" s="56" t="str">
        <f>IFERROR(C17,IF(FH_info!$M$2="kr",H17,IF(FH_info!$M$2="en",E17,IF(FH_info!$M$2="cn",F17,E17))))</f>
        <v>의심</v>
      </c>
      <c r="C17" s="56" t="str">
        <f>IF(E17="","",HLOOKUP(FH_info!$M$2,lang!$E$1:$I17,A17,FALSE))</f>
        <v>의심</v>
      </c>
      <c r="E17" s="56" t="s">
        <v>24</v>
      </c>
      <c r="F17" s="323" t="s">
        <v>934</v>
      </c>
      <c r="G17" s="56" t="s">
        <v>96</v>
      </c>
      <c r="H17" s="56" t="s">
        <v>127</v>
      </c>
      <c r="I17" s="56" t="s">
        <v>112</v>
      </c>
      <c r="L17" s="132" t="s">
        <v>934</v>
      </c>
    </row>
    <row r="18" spans="1:12">
      <c r="A18" s="56">
        <f t="shared" si="0"/>
        <v>18</v>
      </c>
      <c r="B18" s="56" t="str">
        <f>IFERROR(C18,IF(FH_info!$M$2="kr",H18,IF(FH_info!$M$2="en",E18,IF(FH_info!$M$2="cn",F18,E18))))</f>
        <v>밸런스</v>
      </c>
      <c r="C18" s="56" t="str">
        <f>IF(E18="","",HLOOKUP(FH_info!$M$2,lang!$E$1:$I18,A18,FALSE))</f>
        <v>밸런스</v>
      </c>
      <c r="E18" s="56" t="s">
        <v>25</v>
      </c>
      <c r="F18" s="323" t="s">
        <v>89</v>
      </c>
      <c r="G18" s="56" t="s">
        <v>97</v>
      </c>
      <c r="H18" s="56" t="s">
        <v>128</v>
      </c>
      <c r="I18" s="56" t="s">
        <v>113</v>
      </c>
      <c r="L18" s="132" t="s">
        <v>89</v>
      </c>
    </row>
    <row r="19" spans="1:12">
      <c r="A19" s="56">
        <f t="shared" si="0"/>
        <v>19</v>
      </c>
      <c r="B19" s="56" t="str">
        <f>IFERROR(C19,IF(FH_info!$M$2="kr",H19,IF(FH_info!$M$2="en",E19,IF(FH_info!$M$2="cn",F19,E19))))</f>
        <v>카리스마</v>
      </c>
      <c r="C19" s="56" t="str">
        <f>IF(E19="","",HLOOKUP(FH_info!$M$2,lang!$E$1:$I19,A19,FALSE))</f>
        <v>카리스마</v>
      </c>
      <c r="E19" s="56" t="s">
        <v>26</v>
      </c>
      <c r="F19" s="323" t="s">
        <v>90</v>
      </c>
      <c r="G19" s="56" t="s">
        <v>98</v>
      </c>
      <c r="H19" s="56" t="s">
        <v>508</v>
      </c>
      <c r="I19" s="56" t="s">
        <v>114</v>
      </c>
      <c r="L19" s="132" t="s">
        <v>90</v>
      </c>
    </row>
    <row r="20" spans="1:12">
      <c r="A20" s="56">
        <f t="shared" si="0"/>
        <v>20</v>
      </c>
      <c r="B20" s="56" t="str">
        <f>IFERROR(C20,IF(FH_info!$M$2="kr",H20,IF(FH_info!$M$2="en",E20,IF(FH_info!$M$2="cn",F20,E20))))</f>
        <v>에너지</v>
      </c>
      <c r="C20" s="56" t="str">
        <f>IF(E20="","",HLOOKUP(FH_info!$M$2,lang!$E$1:$I20,A20,FALSE))</f>
        <v>에너지</v>
      </c>
      <c r="E20" s="56" t="s">
        <v>27</v>
      </c>
      <c r="F20" s="323" t="s">
        <v>935</v>
      </c>
      <c r="G20" s="56" t="s">
        <v>99</v>
      </c>
      <c r="H20" s="56" t="s">
        <v>129</v>
      </c>
      <c r="I20" s="56" t="s">
        <v>115</v>
      </c>
      <c r="L20" s="132" t="s">
        <v>935</v>
      </c>
    </row>
    <row r="21" spans="1:12">
      <c r="A21" s="56">
        <f t="shared" si="0"/>
        <v>21</v>
      </c>
      <c r="B21" s="56" t="str">
        <f>IFERROR(C21,IF(FH_info!$M$2="kr",H21,IF(FH_info!$M$2="en",E21,IF(FH_info!$M$2="cn",F21,E21))))</f>
        <v>자기조절</v>
      </c>
      <c r="C21" s="56" t="str">
        <f>IF(E21="","",HLOOKUP(FH_info!$M$2,lang!$E$1:$I21,A21,FALSE))</f>
        <v>자기조절</v>
      </c>
      <c r="E21" s="56" t="s">
        <v>30</v>
      </c>
      <c r="F21" s="323" t="s">
        <v>91</v>
      </c>
      <c r="G21" s="56" t="s">
        <v>100</v>
      </c>
      <c r="H21" s="56" t="s">
        <v>130</v>
      </c>
      <c r="I21" s="56" t="s">
        <v>116</v>
      </c>
      <c r="L21" s="132" t="s">
        <v>91</v>
      </c>
    </row>
    <row r="22" spans="1:12">
      <c r="A22" s="56">
        <f t="shared" si="0"/>
        <v>22</v>
      </c>
      <c r="B22" s="56" t="str">
        <f>IFERROR(C22,IF(FH_info!$M$2="kr",H22,IF(FH_info!$M$2="en",E22,IF(FH_info!$M$2="cn",F22,E22))))</f>
        <v>억제</v>
      </c>
      <c r="C22" s="56" t="str">
        <f>IF(E22="","",HLOOKUP(FH_info!$M$2,lang!$E$1:$I22,A22,FALSE))</f>
        <v>억제</v>
      </c>
      <c r="E22" s="56" t="s">
        <v>31</v>
      </c>
      <c r="F22" s="323" t="s">
        <v>936</v>
      </c>
      <c r="G22" s="56" t="s">
        <v>101</v>
      </c>
      <c r="H22" s="56" t="s">
        <v>131</v>
      </c>
      <c r="I22" s="56" t="s">
        <v>117</v>
      </c>
      <c r="L22" s="132" t="s">
        <v>936</v>
      </c>
    </row>
    <row r="23" spans="1:12">
      <c r="A23" s="56">
        <f t="shared" si="0"/>
        <v>23</v>
      </c>
      <c r="B23" s="56" t="str">
        <f>IFERROR(C23,IF(FH_info!$M$2="kr",H23,IF(FH_info!$M$2="en",E23,IF(FH_info!$M$2="cn",F23,E23))))</f>
        <v>신경성</v>
      </c>
      <c r="C23" s="56" t="str">
        <f>IF(E23="","",HLOOKUP(FH_info!$M$2,lang!$E$1:$I23,A23,FALSE))</f>
        <v>신경성</v>
      </c>
      <c r="E23" s="56" t="s">
        <v>32</v>
      </c>
      <c r="F23" s="323" t="s">
        <v>92</v>
      </c>
      <c r="G23" s="56" t="s">
        <v>102</v>
      </c>
      <c r="H23" s="56" t="s">
        <v>2143</v>
      </c>
      <c r="I23" s="56" t="s">
        <v>118</v>
      </c>
      <c r="L23" s="132" t="s">
        <v>92</v>
      </c>
    </row>
    <row r="24" spans="1:12">
      <c r="A24" s="56">
        <f t="shared" si="0"/>
        <v>24</v>
      </c>
      <c r="B24" s="56" t="str">
        <f>IFERROR(C24,IF(FH_info!$M$2="kr",H24,IF(FH_info!$M$2="en",E24,IF(FH_info!$M$2="cn",F24,E24))))</f>
        <v>이름</v>
      </c>
      <c r="C24" s="56" t="str">
        <f>IF(E24="","",HLOOKUP(FH_info!$M$2,lang!$E$1:$I24,A24,FALSE))</f>
        <v>이름</v>
      </c>
      <c r="E24" s="56" t="s">
        <v>1</v>
      </c>
      <c r="F24" s="56" t="s">
        <v>132</v>
      </c>
      <c r="G24" s="56" t="s">
        <v>139</v>
      </c>
      <c r="H24" s="56" t="s">
        <v>182</v>
      </c>
      <c r="I24" s="56" t="s">
        <v>144</v>
      </c>
      <c r="L24" s="56" t="s">
        <v>132</v>
      </c>
    </row>
    <row r="25" spans="1:12">
      <c r="A25" s="56">
        <f t="shared" si="0"/>
        <v>25</v>
      </c>
      <c r="B25" s="56" t="str">
        <f>IFERROR(C25,IF(FH_info!$M$2="kr",H25,IF(FH_info!$M$2="en",E25,IF(FH_info!$M$2="cn",F25,E25))))</f>
        <v>성별</v>
      </c>
      <c r="C25" s="56" t="str">
        <f>IF(E25="","",HLOOKUP(FH_info!$M$2,lang!$E$1:$I25,A25,FALSE))</f>
        <v>성별</v>
      </c>
      <c r="E25" s="56" t="s">
        <v>3</v>
      </c>
      <c r="F25" s="56" t="s">
        <v>133</v>
      </c>
      <c r="G25" s="56" t="s">
        <v>140</v>
      </c>
      <c r="H25" s="56" t="s">
        <v>183</v>
      </c>
      <c r="I25" s="56" t="s">
        <v>145</v>
      </c>
      <c r="L25" s="56" t="s">
        <v>133</v>
      </c>
    </row>
    <row r="26" spans="1:12">
      <c r="A26" s="56">
        <f t="shared" si="0"/>
        <v>26</v>
      </c>
      <c r="B26" s="56" t="str">
        <f>IFERROR(C26,IF(FH_info!$M$2="kr",H26,IF(FH_info!$M$2="en",E26,IF(FH_info!$M$2="cn",F26,E26))))</f>
        <v>나이</v>
      </c>
      <c r="C26" s="56" t="str">
        <f>IF(E26="","",HLOOKUP(FH_info!$M$2,lang!$E$1:$I26,A26,FALSE))</f>
        <v>나이</v>
      </c>
      <c r="E26" s="56" t="s">
        <v>6</v>
      </c>
      <c r="F26" s="56" t="s">
        <v>134</v>
      </c>
      <c r="G26" s="56" t="s">
        <v>141</v>
      </c>
      <c r="H26" s="56" t="s">
        <v>184</v>
      </c>
      <c r="I26" s="56" t="s">
        <v>146</v>
      </c>
      <c r="L26" s="56" t="s">
        <v>134</v>
      </c>
    </row>
    <row r="27" spans="1:12">
      <c r="A27" s="56">
        <f t="shared" si="0"/>
        <v>27</v>
      </c>
      <c r="B27" s="56" t="str">
        <f>IFERROR(C27,IF(FH_info!$M$2="kr",H27,IF(FH_info!$M$2="en",E27,IF(FH_info!$M$2="cn",F27,E27))))</f>
        <v>ID</v>
      </c>
      <c r="C27" s="56" t="str">
        <f>IF(E27="","",HLOOKUP(FH_info!$M$2,lang!$E$1:$I27,A27,FALSE))</f>
        <v>ID</v>
      </c>
      <c r="E27" s="56" t="s">
        <v>2</v>
      </c>
      <c r="F27" s="56" t="s">
        <v>135</v>
      </c>
      <c r="G27" s="56" t="s">
        <v>2</v>
      </c>
      <c r="H27" s="56" t="s">
        <v>2</v>
      </c>
      <c r="I27" s="56" t="s">
        <v>2</v>
      </c>
      <c r="L27" s="56" t="s">
        <v>135</v>
      </c>
    </row>
    <row r="28" spans="1:12">
      <c r="A28" s="56">
        <f t="shared" si="0"/>
        <v>28</v>
      </c>
      <c r="B28" s="56" t="str">
        <f>IFERROR(C28,IF(FH_info!$M$2="kr",H28,IF(FH_info!$M$2="en",E28,IF(FH_info!$M$2="cn",F28,E28))))</f>
        <v>날자</v>
      </c>
      <c r="C28" s="56" t="str">
        <f>IF(E28="","",HLOOKUP(FH_info!$M$2,lang!$E$1:$I28,A28,FALSE))</f>
        <v>날자</v>
      </c>
      <c r="E28" s="56" t="s">
        <v>4</v>
      </c>
      <c r="F28" s="56" t="s">
        <v>136</v>
      </c>
      <c r="G28" s="56" t="s">
        <v>142</v>
      </c>
      <c r="H28" s="56" t="s">
        <v>185</v>
      </c>
      <c r="I28" s="56" t="s">
        <v>147</v>
      </c>
      <c r="L28" s="56" t="s">
        <v>136</v>
      </c>
    </row>
    <row r="29" spans="1:12">
      <c r="A29" s="56">
        <f t="shared" si="0"/>
        <v>29</v>
      </c>
      <c r="B29" s="56" t="str">
        <f>IFERROR(C29,IF(FH_info!$M$2="kr",H29,IF(FH_info!$M$2="en",E29,IF(FH_info!$M$2="cn",F29,E29))))</f>
        <v>Σ Vi</v>
      </c>
      <c r="C29" s="56" t="str">
        <f>IF(E29="","",HLOOKUP(FH_info!$M$2,lang!$E$1:$I29,A29,FALSE))</f>
        <v>Σ Vi</v>
      </c>
      <c r="E29" s="56" t="s">
        <v>7</v>
      </c>
      <c r="F29" s="56" t="s">
        <v>137</v>
      </c>
      <c r="G29" s="56" t="s">
        <v>7</v>
      </c>
      <c r="H29" s="56" t="s">
        <v>7</v>
      </c>
      <c r="I29" s="56" t="s">
        <v>7</v>
      </c>
      <c r="L29" s="56" t="s">
        <v>137</v>
      </c>
    </row>
    <row r="30" spans="1:12">
      <c r="A30" s="56">
        <f t="shared" si="0"/>
        <v>30</v>
      </c>
      <c r="B30" s="56" t="str">
        <f>IFERROR(C30,IF(FH_info!$M$2="kr",H30,IF(FH_info!$M$2="en",E30,IF(FH_info!$M$2="cn",F30,E30))))</f>
        <v>10 매개변수 측정값</v>
      </c>
      <c r="C30" s="56" t="str">
        <f>IF(E30="","",HLOOKUP(FH_info!$M$2,lang!$E$1:$I30,A30,FALSE))</f>
        <v>10 매개변수 측정값</v>
      </c>
      <c r="E30" s="56" t="s">
        <v>15</v>
      </c>
      <c r="F30" s="56" t="s">
        <v>138</v>
      </c>
      <c r="G30" s="56" t="s">
        <v>143</v>
      </c>
      <c r="H30" s="56" t="s">
        <v>205</v>
      </c>
      <c r="I30" s="56" t="s">
        <v>148</v>
      </c>
      <c r="L30" s="56" t="s">
        <v>138</v>
      </c>
    </row>
    <row r="31" spans="1:12" ht="15" customHeight="1">
      <c r="A31" s="56">
        <f t="shared" si="0"/>
        <v>31</v>
      </c>
      <c r="B31" s="56" t="str">
        <f>IFERROR(C31,IF(FH_info!$M$2="kr",H31,IF(FH_info!$M$2="en",E31,IF(FH_info!$M$2="cn",F31,E31))))</f>
        <v>외향성-심리안정성 결과 [품질 [</v>
      </c>
      <c r="C31" s="56" t="str">
        <f>IF(E31="","",HLOOKUP(FH_info!$M$2,lang!$E$1:$I31,A31,FALSE))</f>
        <v>외향성-심리안정성 결과 [품질 [</v>
      </c>
      <c r="E31" s="56" t="s">
        <v>149</v>
      </c>
      <c r="F31" s="56" t="s">
        <v>149</v>
      </c>
      <c r="G31" s="56" t="s">
        <v>151</v>
      </c>
      <c r="H31" s="56" t="s">
        <v>152</v>
      </c>
      <c r="I31" s="56" t="s">
        <v>150</v>
      </c>
      <c r="L31" s="56" t="s">
        <v>149</v>
      </c>
    </row>
    <row r="32" spans="1:12">
      <c r="A32" s="56">
        <f t="shared" si="0"/>
        <v>32</v>
      </c>
      <c r="B32" s="56" t="str">
        <f>IFERROR(C32,IF(FH_info!$M$2="kr",H32,IF(FH_info!$M$2="en",E32,IF(FH_info!$M$2="cn",F32,E32))))</f>
        <v>외향성</v>
      </c>
      <c r="C32" s="56" t="str">
        <f>IF(E32="","",HLOOKUP(FH_info!$M$2,lang!$E$1:$I32,A32,FALSE))</f>
        <v>외향성</v>
      </c>
      <c r="E32" s="56" t="s">
        <v>242</v>
      </c>
      <c r="F32" s="56" t="s">
        <v>154</v>
      </c>
      <c r="G32" s="56" t="s">
        <v>154</v>
      </c>
      <c r="H32" s="56" t="s">
        <v>204</v>
      </c>
      <c r="I32" s="56" t="s">
        <v>177</v>
      </c>
      <c r="L32" s="56" t="s">
        <v>154</v>
      </c>
    </row>
    <row r="33" spans="1:12">
      <c r="A33" s="56">
        <f t="shared" si="0"/>
        <v>33</v>
      </c>
      <c r="B33" s="56" t="str">
        <f>IFERROR(C33,IF(FH_info!$M$2="kr",H33,IF(FH_info!$M$2="en",E33,IF(FH_info!$M$2="cn",F33,E33))))</f>
        <v>정서안정성</v>
      </c>
      <c r="C33" s="56" t="str">
        <f>IF(E33="","",HLOOKUP(FH_info!$M$2,lang!$E$1:$I33,A33,FALSE))</f>
        <v>정서안정성</v>
      </c>
      <c r="E33" s="56" t="s">
        <v>153</v>
      </c>
      <c r="F33" s="56" t="s">
        <v>155</v>
      </c>
      <c r="G33" s="56" t="s">
        <v>167</v>
      </c>
      <c r="H33" s="56" t="s">
        <v>267</v>
      </c>
      <c r="I33" s="56" t="s">
        <v>178</v>
      </c>
      <c r="L33" s="56" t="s">
        <v>155</v>
      </c>
    </row>
    <row r="34" spans="1:12">
      <c r="A34" s="56">
        <f t="shared" si="0"/>
        <v>34</v>
      </c>
      <c r="B34" s="56" t="str">
        <f>IFERROR(C34,IF(FH_info!$M$2="kr",H34,IF(FH_info!$M$2="en",E34,IF(FH_info!$M$2="cn",F34,E34))))</f>
        <v>당신의 정신기능상태의 측정 결과는</v>
      </c>
      <c r="C34" s="56" t="str">
        <f>IF(E34="","",HLOOKUP(FH_info!$M$2,lang!$E$1:$I34,A34,FALSE))</f>
        <v>당신의 정신기능상태의 측정 결과는</v>
      </c>
      <c r="E34" s="56" t="s">
        <v>41</v>
      </c>
      <c r="F34" s="56" t="s">
        <v>156</v>
      </c>
      <c r="G34" s="56" t="s">
        <v>168</v>
      </c>
      <c r="H34" s="56" t="s">
        <v>172</v>
      </c>
      <c r="I34" s="56" t="s">
        <v>176</v>
      </c>
      <c r="L34" s="56" t="s">
        <v>156</v>
      </c>
    </row>
    <row r="35" spans="1:12">
      <c r="A35" s="56">
        <f t="shared" si="0"/>
        <v>35</v>
      </c>
      <c r="B35" s="56" t="str">
        <f>IFERROR(C35,IF(FH_info!$M$2="kr",H35,IF(FH_info!$M$2="en",E35,IF(FH_info!$M$2="cn",F35,E35))))</f>
        <v>정상상태</v>
      </c>
      <c r="C35" s="56" t="str">
        <f>IF(E35="","",HLOOKUP(FH_info!$M$2,lang!$E$1:$I35,A35,FALSE))</f>
        <v>정상상태</v>
      </c>
      <c r="E35" s="56" t="s">
        <v>42</v>
      </c>
      <c r="F35" s="56" t="s">
        <v>157</v>
      </c>
      <c r="G35" s="56" t="s">
        <v>169</v>
      </c>
      <c r="H35" s="56" t="s">
        <v>173</v>
      </c>
      <c r="I35" s="56" t="s">
        <v>179</v>
      </c>
      <c r="L35" s="56" t="s">
        <v>157</v>
      </c>
    </row>
    <row r="36" spans="1:12">
      <c r="A36" s="56">
        <f t="shared" si="0"/>
        <v>36</v>
      </c>
      <c r="B36" s="56" t="str">
        <f>IFERROR(C36,IF(FH_info!$M$2="kr",H36,IF(FH_info!$M$2="en",E36,IF(FH_info!$M$2="cn",F36,E36))))</f>
        <v xml:space="preserve"> 전문가 상담을 권장함</v>
      </c>
      <c r="C36" s="56" t="str">
        <f>IF(E36="","",HLOOKUP(FH_info!$M$2,lang!$E$1:$I36,A36,FALSE))</f>
        <v xml:space="preserve"> 전문가 상담을 권장함</v>
      </c>
      <c r="E36" s="56" t="s">
        <v>43</v>
      </c>
      <c r="F36" s="56" t="s">
        <v>158</v>
      </c>
      <c r="G36" s="56" t="s">
        <v>170</v>
      </c>
      <c r="H36" s="56" t="s">
        <v>174</v>
      </c>
      <c r="I36" s="56" t="s">
        <v>180</v>
      </c>
      <c r="L36" s="56" t="s">
        <v>158</v>
      </c>
    </row>
    <row r="37" spans="1:12">
      <c r="A37" s="56">
        <f t="shared" si="0"/>
        <v>37</v>
      </c>
      <c r="B37" s="56" t="str">
        <f>IFERROR(C37,IF(FH_info!$M$2="kr",H37,IF(FH_info!$M$2="en",E37,IF(FH_info!$M$2="cn",F37,E37))))</f>
        <v>의 견</v>
      </c>
      <c r="C37" s="56" t="str">
        <f>IF(E37="","",HLOOKUP(FH_info!$M$2,lang!$E$1:$I37,A37,FALSE))</f>
        <v>의 견</v>
      </c>
      <c r="E37" s="56" t="s">
        <v>44</v>
      </c>
      <c r="F37" s="56" t="s">
        <v>159</v>
      </c>
      <c r="G37" s="56" t="s">
        <v>171</v>
      </c>
      <c r="H37" s="56" t="s">
        <v>175</v>
      </c>
      <c r="I37" s="56" t="s">
        <v>181</v>
      </c>
      <c r="L37" s="56" t="s">
        <v>159</v>
      </c>
    </row>
    <row r="38" spans="1:12">
      <c r="A38" s="56">
        <f t="shared" si="0"/>
        <v>38</v>
      </c>
      <c r="B38" s="56" t="str">
        <f>IFERROR(C38,IF(FH_info!$M$2="kr",H38,IF(FH_info!$M$2="en",E38,IF(FH_info!$M$2="cn",F38,E38))))</f>
        <v>변수</v>
      </c>
      <c r="C38" s="56" t="str">
        <f>IF(E38="","",HLOOKUP(FH_info!$M$2,lang!$E$1:$I38,A38,FALSE))</f>
        <v>변수</v>
      </c>
      <c r="E38" s="56" t="s">
        <v>17</v>
      </c>
      <c r="F38" s="56" t="s">
        <v>17</v>
      </c>
      <c r="G38" s="56" t="s">
        <v>17</v>
      </c>
      <c r="H38" s="56" t="s">
        <v>190</v>
      </c>
      <c r="I38" s="56" t="s">
        <v>186</v>
      </c>
      <c r="L38" s="56" t="s">
        <v>17</v>
      </c>
    </row>
    <row r="39" spans="1:12">
      <c r="A39" s="56">
        <f t="shared" si="0"/>
        <v>39</v>
      </c>
      <c r="B39" s="56" t="str">
        <f>IFERROR(C39,IF(FH_info!$M$2="kr",H39,IF(FH_info!$M$2="en",E39,IF(FH_info!$M$2="cn",F39,E39))))</f>
        <v>최소값</v>
      </c>
      <c r="C39" s="56" t="str">
        <f>IF(E39="","",HLOOKUP(FH_info!$M$2,lang!$E$1:$I39,A39,FALSE))</f>
        <v>최소값</v>
      </c>
      <c r="E39" s="56" t="s">
        <v>18</v>
      </c>
      <c r="F39" s="56" t="s">
        <v>18</v>
      </c>
      <c r="G39" s="56" t="s">
        <v>18</v>
      </c>
      <c r="H39" s="56" t="s">
        <v>191</v>
      </c>
      <c r="I39" s="56" t="s">
        <v>187</v>
      </c>
      <c r="L39" s="56" t="s">
        <v>18</v>
      </c>
    </row>
    <row r="40" spans="1:12">
      <c r="A40" s="56">
        <f t="shared" si="0"/>
        <v>40</v>
      </c>
      <c r="B40" s="56" t="str">
        <f>IFERROR(C40,IF(FH_info!$M$2="kr",H40,IF(FH_info!$M$2="en",E40,IF(FH_info!$M$2="cn",F40,E40))))</f>
        <v>평균값</v>
      </c>
      <c r="C40" s="56" t="str">
        <f>IF(E40="","",HLOOKUP(FH_info!$M$2,lang!$E$1:$I40,A40,FALSE))</f>
        <v>평균값</v>
      </c>
      <c r="E40" s="56" t="s">
        <v>19</v>
      </c>
      <c r="F40" s="56" t="s">
        <v>19</v>
      </c>
      <c r="G40" s="56" t="s">
        <v>19</v>
      </c>
      <c r="H40" s="56" t="s">
        <v>192</v>
      </c>
      <c r="I40" s="56" t="s">
        <v>188</v>
      </c>
      <c r="L40" s="56" t="s">
        <v>19</v>
      </c>
    </row>
    <row r="41" spans="1:12">
      <c r="A41" s="56">
        <f t="shared" si="0"/>
        <v>41</v>
      </c>
      <c r="B41" s="56" t="str">
        <f>IFERROR(C41,IF(FH_info!$M$2="kr",H41,IF(FH_info!$M$2="en",E41,IF(FH_info!$M$2="cn",F41,E41))))</f>
        <v>최대값</v>
      </c>
      <c r="C41" s="56" t="str">
        <f>IF(E41="","",HLOOKUP(FH_info!$M$2,lang!$E$1:$I41,A41,FALSE))</f>
        <v>최대값</v>
      </c>
      <c r="E41" s="56" t="s">
        <v>20</v>
      </c>
      <c r="F41" s="56" t="s">
        <v>20</v>
      </c>
      <c r="G41" s="56" t="s">
        <v>20</v>
      </c>
      <c r="H41" s="56" t="s">
        <v>193</v>
      </c>
      <c r="I41" s="56" t="s">
        <v>189</v>
      </c>
      <c r="L41" s="56" t="s">
        <v>20</v>
      </c>
    </row>
    <row r="42" spans="1:12">
      <c r="A42" s="56">
        <f t="shared" si="0"/>
        <v>42</v>
      </c>
      <c r="B42" s="56" t="str">
        <f>IFERROR(C42,IF(FH_info!$M$2="kr",H42,IF(FH_info!$M$2="en",E42,IF(FH_info!$M$2="cn",F42,E42))))</f>
        <v>Vi(변이도)</v>
      </c>
      <c r="C42" s="56" t="str">
        <f>IF(E42="","",HLOOKUP(FH_info!$M$2,lang!$E$1:$I42,A42,FALSE))</f>
        <v>Vi(변이도)</v>
      </c>
      <c r="E42" s="56" t="s">
        <v>21</v>
      </c>
      <c r="F42" s="56" t="s">
        <v>21</v>
      </c>
      <c r="G42" s="56" t="s">
        <v>21</v>
      </c>
      <c r="H42" s="56" t="s">
        <v>194</v>
      </c>
      <c r="I42" s="56" t="s">
        <v>21</v>
      </c>
      <c r="L42" s="56" t="s">
        <v>21</v>
      </c>
    </row>
    <row r="43" spans="1:12">
      <c r="A43" s="56">
        <f t="shared" si="0"/>
        <v>43</v>
      </c>
      <c r="B43" s="56" t="str">
        <f>IFERROR(C43,IF(FH_info!$M$2="kr",H43,IF(FH_info!$M$2="en",E43,IF(FH_info!$M$2="cn",F43,E43))))</f>
        <v>M(평균값)</v>
      </c>
      <c r="C43" s="56" t="str">
        <f>IF(E43="","",HLOOKUP(FH_info!$M$2,lang!$E$1:$I43,A43,FALSE))</f>
        <v>M(평균값)</v>
      </c>
      <c r="E43" s="56" t="s">
        <v>8</v>
      </c>
      <c r="F43" s="56" t="s">
        <v>8</v>
      </c>
      <c r="G43" s="56" t="s">
        <v>8</v>
      </c>
      <c r="H43" s="56" t="s">
        <v>195</v>
      </c>
      <c r="I43" s="56" t="s">
        <v>8</v>
      </c>
      <c r="L43" s="56" t="s">
        <v>8</v>
      </c>
    </row>
    <row r="44" spans="1:12">
      <c r="A44" s="56">
        <f t="shared" si="0"/>
        <v>44</v>
      </c>
      <c r="B44" s="56" t="str">
        <f>IFERROR(C44,IF(FH_info!$M$2="kr",H44,IF(FH_info!$M$2="en",E44,IF(FH_info!$M$2="cn",F44,E44))))</f>
        <v>S(편차)</v>
      </c>
      <c r="C44" s="56" t="str">
        <f>IF(E44="","",HLOOKUP(FH_info!$M$2,lang!$E$1:$I44,A44,FALSE))</f>
        <v>S(편차)</v>
      </c>
      <c r="E44" s="56" t="s">
        <v>9</v>
      </c>
      <c r="F44" s="56" t="s">
        <v>9</v>
      </c>
      <c r="G44" s="56" t="s">
        <v>9</v>
      </c>
      <c r="H44" s="56" t="s">
        <v>196</v>
      </c>
      <c r="I44" s="56" t="s">
        <v>9</v>
      </c>
      <c r="L44" s="56" t="s">
        <v>9</v>
      </c>
    </row>
    <row r="45" spans="1:12">
      <c r="A45" s="56">
        <f t="shared" si="0"/>
        <v>45</v>
      </c>
      <c r="B45" s="56" t="str">
        <f>IFERROR(C45,IF(FH_info!$M$2="kr",H45,IF(FH_info!$M$2="en",E45,IF(FH_info!$M$2="cn",F45,E45))))</f>
        <v>Vi (변이도)</v>
      </c>
      <c r="C45" s="56" t="str">
        <f>IF(E45="","",HLOOKUP(FH_info!$M$2,lang!$E$1:$I45,A45,FALSE))</f>
        <v>Vi (변이도)</v>
      </c>
      <c r="E45" s="56" t="s">
        <v>10</v>
      </c>
      <c r="F45" s="56" t="s">
        <v>10</v>
      </c>
      <c r="G45" s="56" t="s">
        <v>10</v>
      </c>
      <c r="H45" s="56" t="s">
        <v>197</v>
      </c>
      <c r="I45" s="56" t="s">
        <v>10</v>
      </c>
      <c r="L45" s="56" t="s">
        <v>10</v>
      </c>
    </row>
    <row r="46" spans="1:12">
      <c r="A46" s="56">
        <f t="shared" si="0"/>
        <v>46</v>
      </c>
      <c r="B46" s="56" t="str">
        <f>IFERROR(C46,IF(FH_info!$M$2="kr",H46,IF(FH_info!$M$2="en",E46,IF(FH_info!$M$2="cn",F46,E46))))</f>
        <v>일반     최소값</v>
      </c>
      <c r="C46" s="56" t="str">
        <f>IF(E46="","",HLOOKUP(FH_info!$M$2,lang!$E$1:$I46,A46,FALSE))</f>
        <v>일반     최소값</v>
      </c>
      <c r="E46" s="56" t="s">
        <v>11</v>
      </c>
      <c r="F46" s="56" t="s">
        <v>11</v>
      </c>
      <c r="G46" s="56" t="s">
        <v>11</v>
      </c>
      <c r="H46" s="56" t="s">
        <v>198</v>
      </c>
      <c r="I46" s="56" t="s">
        <v>11</v>
      </c>
      <c r="L46" s="56" t="s">
        <v>11</v>
      </c>
    </row>
    <row r="47" spans="1:12">
      <c r="A47" s="56">
        <f t="shared" si="0"/>
        <v>47</v>
      </c>
      <c r="B47" s="56" t="str">
        <f>IFERROR(C47,IF(FH_info!$M$2="kr",H47,IF(FH_info!$M$2="en",E47,IF(FH_info!$M$2="cn",F47,E47))))</f>
        <v>측정         최소값</v>
      </c>
      <c r="C47" s="56" t="str">
        <f>IF(E47="","",HLOOKUP(FH_info!$M$2,lang!$E$1:$I47,A47,FALSE))</f>
        <v>측정         최소값</v>
      </c>
      <c r="E47" s="56" t="s">
        <v>12</v>
      </c>
      <c r="F47" s="56" t="s">
        <v>12</v>
      </c>
      <c r="G47" s="56" t="s">
        <v>12</v>
      </c>
      <c r="H47" s="56" t="s">
        <v>199</v>
      </c>
      <c r="I47" s="56" t="s">
        <v>12</v>
      </c>
      <c r="L47" s="56" t="s">
        <v>12</v>
      </c>
    </row>
    <row r="48" spans="1:12">
      <c r="A48" s="56">
        <f t="shared" si="0"/>
        <v>48</v>
      </c>
      <c r="B48" s="56" t="str">
        <f>IFERROR(C48,IF(FH_info!$M$2="kr",H48,IF(FH_info!$M$2="en",E48,IF(FH_info!$M$2="cn",F48,E48))))</f>
        <v>일반       최대값</v>
      </c>
      <c r="C48" s="56" t="str">
        <f>IF(E48="","",HLOOKUP(FH_info!$M$2,lang!$E$1:$I48,A48,FALSE))</f>
        <v>일반       최대값</v>
      </c>
      <c r="E48" s="56" t="s">
        <v>13</v>
      </c>
      <c r="F48" s="56" t="s">
        <v>13</v>
      </c>
      <c r="G48" s="56" t="s">
        <v>13</v>
      </c>
      <c r="H48" s="56" t="s">
        <v>200</v>
      </c>
      <c r="I48" s="56" t="s">
        <v>13</v>
      </c>
      <c r="L48" s="56" t="s">
        <v>13</v>
      </c>
    </row>
    <row r="49" spans="1:12">
      <c r="A49" s="56">
        <f t="shared" si="0"/>
        <v>49</v>
      </c>
      <c r="B49" s="56" t="str">
        <f>IFERROR(C49,IF(FH_info!$M$2="kr",H49,IF(FH_info!$M$2="en",E49,IF(FH_info!$M$2="cn",F49,E49))))</f>
        <v>측정           최대값</v>
      </c>
      <c r="C49" s="56" t="str">
        <f>IF(E49="","",HLOOKUP(FH_info!$M$2,lang!$E$1:$I49,A49,FALSE))</f>
        <v>측정           최대값</v>
      </c>
      <c r="E49" s="56" t="s">
        <v>14</v>
      </c>
      <c r="F49" s="56" t="s">
        <v>14</v>
      </c>
      <c r="G49" s="56" t="s">
        <v>14</v>
      </c>
      <c r="H49" s="56" t="s">
        <v>201</v>
      </c>
      <c r="I49" s="56" t="s">
        <v>14</v>
      </c>
      <c r="L49" s="56" t="s">
        <v>14</v>
      </c>
    </row>
    <row r="50" spans="1:12">
      <c r="A50" s="56">
        <f t="shared" si="0"/>
        <v>50</v>
      </c>
      <c r="B50" s="56" t="str">
        <f>IFERROR(C50,IF(FH_info!$M$2="kr",H50,IF(FH_info!$M$2="en",E50,IF(FH_info!$M$2="cn",F50,E50))))</f>
        <v>측정</v>
      </c>
      <c r="C50" s="56" t="str">
        <f>IF(E50="","",HLOOKUP(FH_info!$M$2,lang!$E$1:$I50,A50,FALSE))</f>
        <v>측정</v>
      </c>
      <c r="E50" s="56" t="s">
        <v>980</v>
      </c>
      <c r="F50" s="141" t="s">
        <v>981</v>
      </c>
      <c r="G50" s="56" t="s">
        <v>980</v>
      </c>
      <c r="H50" s="56" t="s">
        <v>982</v>
      </c>
      <c r="I50" s="56" t="s">
        <v>980</v>
      </c>
      <c r="L50" s="141" t="s">
        <v>981</v>
      </c>
    </row>
    <row r="51" spans="1:12">
      <c r="A51" s="56">
        <f t="shared" si="0"/>
        <v>51</v>
      </c>
      <c r="B51" s="56" t="str">
        <f>IFERROR(C51,IF(FH_info!$M$2="kr",H51,IF(FH_info!$M$2="en",E51,IF(FH_info!$M$2="cn",F51,E51))))</f>
        <v>Report</v>
      </c>
      <c r="C51" s="56" t="str">
        <f>IF(E51="","",HLOOKUP(FH_info!$M$2,lang!$E$1:$I51,A51,FALSE))</f>
        <v>Report</v>
      </c>
      <c r="D51" s="144"/>
      <c r="E51" s="144" t="s">
        <v>983</v>
      </c>
      <c r="F51" s="144" t="s">
        <v>983</v>
      </c>
      <c r="G51" s="144" t="s">
        <v>983</v>
      </c>
      <c r="H51" s="144" t="s">
        <v>983</v>
      </c>
      <c r="I51" s="144" t="s">
        <v>983</v>
      </c>
      <c r="L51" s="144" t="s">
        <v>983</v>
      </c>
    </row>
    <row r="52" spans="1:12">
      <c r="A52" s="56">
        <f t="shared" si="0"/>
        <v>52</v>
      </c>
      <c r="B52" s="56" t="str">
        <f>IFERROR(C52,IF(FH_info!$M$2="kr",H52,IF(FH_info!$M$2="en",E52,IF(FH_info!$M$2="cn",F52,E52))))</f>
        <v>진술분석 보고서</v>
      </c>
      <c r="C52" s="56" t="str">
        <f>IF(E52="","",HLOOKUP(FH_info!$M$2,lang!$E$1:$I52,A52,FALSE))</f>
        <v>진술분석 보고서</v>
      </c>
      <c r="D52" s="132"/>
      <c r="E52" s="132" t="s">
        <v>288</v>
      </c>
      <c r="F52" s="142" t="s">
        <v>895</v>
      </c>
      <c r="G52" s="132" t="s">
        <v>288</v>
      </c>
      <c r="H52" s="132" t="s">
        <v>289</v>
      </c>
      <c r="I52" s="132" t="s">
        <v>288</v>
      </c>
      <c r="L52" s="142" t="s">
        <v>895</v>
      </c>
    </row>
    <row r="53" spans="1:12">
      <c r="A53" s="56">
        <f t="shared" si="0"/>
        <v>53</v>
      </c>
      <c r="B53" s="56" t="str">
        <f>IFERROR(C53,IF(FH_info!$M$2="kr",H53,IF(FH_info!$M$2="en",E53,IF(FH_info!$M$2="cn",F53,E53))))</f>
        <v>문서번호</v>
      </c>
      <c r="C53" s="56" t="str">
        <f>IF(E53="","",HLOOKUP(FH_info!$M$2,lang!$E$1:$I53,A53,FALSE))</f>
        <v>문서번호</v>
      </c>
      <c r="E53" s="56" t="s">
        <v>290</v>
      </c>
      <c r="F53" s="56" t="s">
        <v>896</v>
      </c>
      <c r="G53" s="56" t="s">
        <v>290</v>
      </c>
      <c r="H53" s="56" t="s">
        <v>291</v>
      </c>
      <c r="I53" s="56" t="s">
        <v>290</v>
      </c>
      <c r="L53" s="56" t="s">
        <v>896</v>
      </c>
    </row>
    <row r="54" spans="1:12">
      <c r="A54" s="56">
        <f t="shared" si="0"/>
        <v>54</v>
      </c>
      <c r="B54" s="56" t="str">
        <f>IFERROR(C54,IF(FH_info!$M$2="kr",H54,IF(FH_info!$M$2="en",E54,IF(FH_info!$M$2="cn",F54,E54))))</f>
        <v>최종 판정</v>
      </c>
      <c r="C54" s="56" t="str">
        <f>IF(E54="","",HLOOKUP(FH_info!$M$2,lang!$E$1:$I54,A54,FALSE))</f>
        <v>최종 판정</v>
      </c>
      <c r="E54" s="56" t="s">
        <v>292</v>
      </c>
      <c r="F54" s="56" t="s">
        <v>897</v>
      </c>
      <c r="G54" s="56" t="s">
        <v>292</v>
      </c>
      <c r="H54" s="56" t="s">
        <v>293</v>
      </c>
      <c r="I54" s="56" t="s">
        <v>292</v>
      </c>
      <c r="L54" s="56" t="s">
        <v>897</v>
      </c>
    </row>
    <row r="55" spans="1:12" ht="33">
      <c r="A55" s="56">
        <f t="shared" si="0"/>
        <v>55</v>
      </c>
      <c r="B55" s="56" t="str">
        <f>IFERROR(C55,IF(FH_info!$M$2="kr",H55,IF(FH_info!$M$2="en",E55,IF(FH_info!$M$2="cn",F55,E55))))</f>
        <v>피검사자 
정보</v>
      </c>
      <c r="C55" s="56" t="str">
        <f>IF(E55="","",HLOOKUP(FH_info!$M$2,lang!$E$1:$I55,A55,FALSE))</f>
        <v>피검사자 
정보</v>
      </c>
      <c r="E55" s="56" t="s">
        <v>294</v>
      </c>
      <c r="F55" s="56" t="s">
        <v>898</v>
      </c>
      <c r="G55" s="56" t="s">
        <v>294</v>
      </c>
      <c r="H55" s="56" t="s">
        <v>295</v>
      </c>
      <c r="I55" s="56" t="s">
        <v>294</v>
      </c>
      <c r="L55" s="56" t="s">
        <v>898</v>
      </c>
    </row>
    <row r="56" spans="1:12">
      <c r="A56" s="56">
        <f t="shared" si="0"/>
        <v>56</v>
      </c>
      <c r="B56" s="56" t="str">
        <f>IFERROR(C56,IF(FH_info!$M$2="kr",H56,IF(FH_info!$M$2="en",E56,IF(FH_info!$M$2="cn",F56,E56))))</f>
        <v>이름</v>
      </c>
      <c r="C56" s="56" t="str">
        <f>IF(E56="","",HLOOKUP(FH_info!$M$2,lang!$E$1:$I56,A56,FALSE))</f>
        <v>이름</v>
      </c>
      <c r="E56" s="56" t="s">
        <v>296</v>
      </c>
      <c r="F56" s="56" t="s">
        <v>899</v>
      </c>
      <c r="G56" s="56" t="s">
        <v>296</v>
      </c>
      <c r="H56" s="56" t="s">
        <v>297</v>
      </c>
      <c r="I56" s="56" t="s">
        <v>296</v>
      </c>
      <c r="L56" s="56" t="s">
        <v>899</v>
      </c>
    </row>
    <row r="57" spans="1:12">
      <c r="A57" s="56">
        <f t="shared" si="0"/>
        <v>57</v>
      </c>
      <c r="B57" s="56" t="str">
        <f>IFERROR(C57,IF(FH_info!$M$2="kr",H57,IF(FH_info!$M$2="en",E57,IF(FH_info!$M$2="cn",F57,E57))))</f>
        <v>성별</v>
      </c>
      <c r="C57" s="56" t="str">
        <f>IF(E57="","",HLOOKUP(FH_info!$M$2,lang!$E$1:$I57,A57,FALSE))</f>
        <v>성별</v>
      </c>
      <c r="E57" s="56" t="s">
        <v>298</v>
      </c>
      <c r="F57" s="56" t="s">
        <v>523</v>
      </c>
      <c r="G57" s="56" t="s">
        <v>298</v>
      </c>
      <c r="H57" s="56" t="s">
        <v>299</v>
      </c>
      <c r="I57" s="56" t="s">
        <v>298</v>
      </c>
      <c r="L57" s="56" t="s">
        <v>523</v>
      </c>
    </row>
    <row r="58" spans="1:12">
      <c r="A58" s="56">
        <f t="shared" si="0"/>
        <v>58</v>
      </c>
      <c r="B58" s="56" t="str">
        <f>IFERROR(C58,IF(FH_info!$M$2="kr",H58,IF(FH_info!$M$2="en",E58,IF(FH_info!$M$2="cn",F58,E58))))</f>
        <v>생년월일</v>
      </c>
      <c r="C58" s="56" t="str">
        <f>IF(E58="","",HLOOKUP(FH_info!$M$2,lang!$E$1:$I58,A58,FALSE))</f>
        <v>생년월일</v>
      </c>
      <c r="E58" s="56" t="s">
        <v>300</v>
      </c>
      <c r="F58" s="56" t="s">
        <v>900</v>
      </c>
      <c r="G58" s="56" t="s">
        <v>300</v>
      </c>
      <c r="H58" s="56" t="s">
        <v>301</v>
      </c>
      <c r="I58" s="56" t="s">
        <v>300</v>
      </c>
      <c r="L58" s="56" t="s">
        <v>900</v>
      </c>
    </row>
    <row r="59" spans="1:12">
      <c r="A59" s="56">
        <f t="shared" si="0"/>
        <v>59</v>
      </c>
      <c r="B59" s="56" t="str">
        <f>IFERROR(C59,IF(FH_info!$M$2="kr",H59,IF(FH_info!$M$2="en",E59,IF(FH_info!$M$2="cn",F59,E59))))</f>
        <v>직업</v>
      </c>
      <c r="C59" s="56" t="str">
        <f>IF(E59="","",HLOOKUP(FH_info!$M$2,lang!$E$1:$I59,A59,FALSE))</f>
        <v>직업</v>
      </c>
      <c r="E59" s="56" t="s">
        <v>302</v>
      </c>
      <c r="F59" s="141" t="s">
        <v>526</v>
      </c>
      <c r="G59" s="56" t="s">
        <v>302</v>
      </c>
      <c r="H59" s="56" t="s">
        <v>303</v>
      </c>
      <c r="I59" s="56" t="s">
        <v>302</v>
      </c>
      <c r="L59" s="141" t="s">
        <v>526</v>
      </c>
    </row>
    <row r="60" spans="1:12">
      <c r="A60" s="56">
        <f t="shared" si="0"/>
        <v>60</v>
      </c>
      <c r="B60" s="56" t="str">
        <f>IFERROR(C60,IF(FH_info!$M$2="kr",H60,IF(FH_info!$M$2="en",E60,IF(FH_info!$M$2="cn",F60,E60))))</f>
        <v>연락처</v>
      </c>
      <c r="C60" s="56" t="str">
        <f>IF(E60="","",HLOOKUP(FH_info!$M$2,lang!$E$1:$I60,A60,FALSE))</f>
        <v>연락처</v>
      </c>
      <c r="E60" s="56" t="s">
        <v>304</v>
      </c>
      <c r="F60" s="141" t="s">
        <v>901</v>
      </c>
      <c r="G60" s="56" t="s">
        <v>304</v>
      </c>
      <c r="H60" s="56" t="s">
        <v>305</v>
      </c>
      <c r="I60" s="56" t="s">
        <v>304</v>
      </c>
      <c r="L60" s="141" t="s">
        <v>901</v>
      </c>
    </row>
    <row r="61" spans="1:12">
      <c r="A61" s="56">
        <f t="shared" si="0"/>
        <v>61</v>
      </c>
      <c r="B61" s="56" t="str">
        <f>IFERROR(C61,IF(FH_info!$M$2="kr",H61,IF(FH_info!$M$2="en",E61,IF(FH_info!$M$2="cn",F61,E61))))</f>
        <v>검사자</v>
      </c>
      <c r="C61" s="56" t="str">
        <f>IF(E61="","",HLOOKUP(FH_info!$M$2,lang!$E$1:$I61,A61,FALSE))</f>
        <v>검사자</v>
      </c>
      <c r="E61" s="56" t="s">
        <v>306</v>
      </c>
      <c r="F61" s="141" t="s">
        <v>902</v>
      </c>
      <c r="G61" s="56" t="s">
        <v>306</v>
      </c>
      <c r="H61" s="56" t="s">
        <v>307</v>
      </c>
      <c r="I61" s="56" t="s">
        <v>306</v>
      </c>
      <c r="L61" s="141" t="s">
        <v>902</v>
      </c>
    </row>
    <row r="62" spans="1:12">
      <c r="A62" s="56">
        <f t="shared" si="0"/>
        <v>62</v>
      </c>
      <c r="B62" s="56" t="str">
        <f>IFERROR(C62,IF(FH_info!$M$2="kr",H62,IF(FH_info!$M$2="en",E62,IF(FH_info!$M$2="cn",F62,E62))))</f>
        <v>날짜</v>
      </c>
      <c r="C62" s="56" t="str">
        <f>IF(E62="","",HLOOKUP(FH_info!$M$2,lang!$E$1:$I62,A62,FALSE))</f>
        <v>날짜</v>
      </c>
      <c r="E62" s="56" t="s">
        <v>308</v>
      </c>
      <c r="F62" s="56" t="s">
        <v>903</v>
      </c>
      <c r="G62" s="56" t="s">
        <v>308</v>
      </c>
      <c r="H62" s="56" t="s">
        <v>309</v>
      </c>
      <c r="I62" s="56" t="s">
        <v>308</v>
      </c>
      <c r="L62" s="56" t="s">
        <v>903</v>
      </c>
    </row>
    <row r="63" spans="1:12">
      <c r="A63" s="56">
        <f t="shared" si="0"/>
        <v>63</v>
      </c>
      <c r="B63" s="56" t="str">
        <f>IFERROR(C63,IF(FH_info!$M$2="kr",H63,IF(FH_info!$M$2="en",E63,IF(FH_info!$M$2="cn",F63,E63))))</f>
        <v>소속</v>
      </c>
      <c r="C63" s="56" t="str">
        <f>IF(E63="","",HLOOKUP(FH_info!$M$2,lang!$E$1:$I63,A63,FALSE))</f>
        <v>소속</v>
      </c>
      <c r="E63" s="56" t="s">
        <v>310</v>
      </c>
      <c r="F63" s="56" t="s">
        <v>904</v>
      </c>
      <c r="G63" s="56" t="s">
        <v>310</v>
      </c>
      <c r="H63" s="56" t="s">
        <v>311</v>
      </c>
      <c r="I63" s="56" t="s">
        <v>310</v>
      </c>
      <c r="L63" s="56" t="s">
        <v>904</v>
      </c>
    </row>
    <row r="64" spans="1:12">
      <c r="A64" s="56">
        <f t="shared" si="0"/>
        <v>64</v>
      </c>
      <c r="B64" s="56" t="str">
        <f>IFERROR(C64,IF(FH_info!$M$2="kr",H64,IF(FH_info!$M$2="en",E64,IF(FH_info!$M$2="cn",F64,E64))))</f>
        <v>사건 개요 및            판정 결과</v>
      </c>
      <c r="C64" s="56" t="str">
        <f>IF(E64="","",HLOOKUP(FH_info!$M$2,lang!$E$1:$I64,A64,FALSE))</f>
        <v>사건 개요 및            판정 결과</v>
      </c>
      <c r="E64" s="56" t="s">
        <v>312</v>
      </c>
      <c r="F64" s="56" t="s">
        <v>905</v>
      </c>
      <c r="G64" s="56" t="s">
        <v>312</v>
      </c>
      <c r="H64" s="56" t="s">
        <v>313</v>
      </c>
      <c r="I64" s="56" t="s">
        <v>312</v>
      </c>
      <c r="L64" s="56" t="s">
        <v>905</v>
      </c>
    </row>
    <row r="65" spans="1:12">
      <c r="A65" s="56">
        <f t="shared" si="0"/>
        <v>65</v>
      </c>
      <c r="B65" s="56" t="str">
        <f>IFERROR(C65,IF(FH_info!$M$2="kr",H65,IF(FH_info!$M$2="en",E65,IF(FH_info!$M$2="cn",F65,E65))))</f>
        <v>상세 질문 내용</v>
      </c>
      <c r="C65" s="56" t="str">
        <f>IF(E65="","",HLOOKUP(FH_info!$M$2,lang!$E$1:$I65,A65,FALSE))</f>
        <v>상세 질문 내용</v>
      </c>
      <c r="E65" s="56" t="s">
        <v>314</v>
      </c>
      <c r="F65" s="56" t="s">
        <v>906</v>
      </c>
      <c r="G65" s="56" t="s">
        <v>314</v>
      </c>
      <c r="H65" s="56" t="s">
        <v>315</v>
      </c>
      <c r="I65" s="56" t="s">
        <v>314</v>
      </c>
      <c r="L65" s="56" t="s">
        <v>906</v>
      </c>
    </row>
    <row r="66" spans="1:12">
      <c r="A66" s="56">
        <f t="shared" si="0"/>
        <v>66</v>
      </c>
      <c r="B66" s="56" t="str">
        <f>IFERROR(C66,IF(FH_info!$M$2="kr",H66,IF(FH_info!$M$2="en",E66,IF(FH_info!$M$2="cn",F66,E66))))</f>
        <v>질문</v>
      </c>
      <c r="C66" s="56" t="str">
        <f>IF(E66="","",HLOOKUP(FH_info!$M$2,lang!$E$1:$I66,A66,FALSE))</f>
        <v>질문</v>
      </c>
      <c r="E66" s="56" t="s">
        <v>316</v>
      </c>
      <c r="F66" s="141" t="s">
        <v>907</v>
      </c>
      <c r="G66" s="56" t="s">
        <v>316</v>
      </c>
      <c r="H66" s="56" t="s">
        <v>317</v>
      </c>
      <c r="I66" s="56" t="s">
        <v>316</v>
      </c>
      <c r="L66" s="141" t="s">
        <v>907</v>
      </c>
    </row>
    <row r="67" spans="1:12">
      <c r="A67" s="56">
        <f t="shared" ref="A67:A124" si="1">IF(E67="","",A66+1)</f>
        <v>67</v>
      </c>
      <c r="B67" s="56" t="str">
        <f>IFERROR(C67,IF(FH_info!$M$2="kr",H67,IF(FH_info!$M$2="en",E67,IF(FH_info!$M$2="cn",F67,E67))))</f>
        <v>답변</v>
      </c>
      <c r="C67" s="56" t="str">
        <f>IF(E67="","",HLOOKUP(FH_info!$M$2,lang!$E$1:$I67,A67,FALSE))</f>
        <v>답변</v>
      </c>
      <c r="E67" s="56" t="s">
        <v>318</v>
      </c>
      <c r="F67" s="56" t="s">
        <v>908</v>
      </c>
      <c r="G67" s="56" t="s">
        <v>318</v>
      </c>
      <c r="H67" s="56" t="s">
        <v>319</v>
      </c>
      <c r="I67" s="56" t="s">
        <v>318</v>
      </c>
      <c r="L67" s="56" t="s">
        <v>908</v>
      </c>
    </row>
    <row r="68" spans="1:12">
      <c r="A68" s="56">
        <f t="shared" si="1"/>
        <v>68</v>
      </c>
      <c r="B68" s="56" t="str">
        <f>IFERROR(C68,IF(FH_info!$M$2="kr",H68,IF(FH_info!$M$2="en",E68,IF(FH_info!$M$2="cn",F68,E68))))</f>
        <v>IR 그래프</v>
      </c>
      <c r="C68" s="56" t="str">
        <f>IF(E68="","",HLOOKUP(FH_info!$M$2,lang!$E$1:$I68,A68,FALSE))</f>
        <v>IR 그래프</v>
      </c>
      <c r="D68" s="144"/>
      <c r="E68" s="144" t="s">
        <v>984</v>
      </c>
      <c r="F68" s="144" t="s">
        <v>984</v>
      </c>
      <c r="G68" s="144" t="s">
        <v>984</v>
      </c>
      <c r="H68" s="144" t="s">
        <v>985</v>
      </c>
      <c r="I68" s="144" t="s">
        <v>984</v>
      </c>
      <c r="L68" s="144" t="s">
        <v>984</v>
      </c>
    </row>
    <row r="69" spans="1:12">
      <c r="A69" s="56">
        <f t="shared" si="1"/>
        <v>69</v>
      </c>
      <c r="B69" s="56" t="str">
        <f>IFERROR(C69,IF(FH_info!$M$2="kr",H69,IF(FH_info!$M$2="en",E69,IF(FH_info!$M$2="cn",F69,E69))))</f>
        <v>CC 그래프</v>
      </c>
      <c r="C69" s="56" t="str">
        <f>IF(E69="","",HLOOKUP(FH_info!$M$2,lang!$E$1:$I69,A69,FALSE))</f>
        <v>CC 그래프</v>
      </c>
      <c r="D69" s="144"/>
      <c r="E69" s="144" t="s">
        <v>986</v>
      </c>
      <c r="F69" s="144" t="s">
        <v>986</v>
      </c>
      <c r="G69" s="144" t="s">
        <v>986</v>
      </c>
      <c r="H69" s="144" t="s">
        <v>987</v>
      </c>
      <c r="I69" s="144" t="s">
        <v>986</v>
      </c>
      <c r="L69" s="144" t="s">
        <v>986</v>
      </c>
    </row>
    <row r="70" spans="1:12" ht="33">
      <c r="A70" s="56">
        <f t="shared" si="1"/>
        <v>70</v>
      </c>
      <c r="B70" s="56" t="str">
        <f>IFERROR(C70,IF(FH_info!$M$2="kr",H70,IF(FH_info!$M$2="en",E70,IF(FH_info!$M$2="cn",F70,E70))))</f>
        <v xml:space="preserve">IR 구간의 진위 레벨 그래프와 대사 변화 그래프 </v>
      </c>
      <c r="C70" s="56" t="str">
        <f>IF(E70="","",HLOOKUP(FH_info!$M$2,lang!$E$1:$I70,A70,FALSE))</f>
        <v xml:space="preserve">IR 구간의 진위 레벨 그래프와 대사 변화 그래프 </v>
      </c>
      <c r="D70" s="132"/>
      <c r="E70" s="132" t="s">
        <v>320</v>
      </c>
      <c r="F70" s="132" t="s">
        <v>909</v>
      </c>
      <c r="G70" s="132" t="s">
        <v>320</v>
      </c>
      <c r="H70" s="132" t="s">
        <v>321</v>
      </c>
      <c r="I70" s="132" t="s">
        <v>320</v>
      </c>
      <c r="L70" s="132" t="s">
        <v>909</v>
      </c>
    </row>
    <row r="71" spans="1:12">
      <c r="A71" s="56">
        <f t="shared" si="1"/>
        <v>71</v>
      </c>
      <c r="B71" s="56" t="str">
        <f>IFERROR(C71,IF(FH_info!$M$2="kr",H71,IF(FH_info!$M$2="en",E71,IF(FH_info!$M$2="cn",F71,E71))))</f>
        <v>IR 구간 - LD 그래프 (A grade,  B grade)</v>
      </c>
      <c r="C71" s="56" t="str">
        <f>IF(E71="","",HLOOKUP(FH_info!$M$2,lang!$E$1:$I71,A71,FALSE))</f>
        <v>IR 구간 - LD 그래프 (A grade,  B grade)</v>
      </c>
      <c r="E71" s="56" t="s">
        <v>322</v>
      </c>
      <c r="F71" s="56" t="s">
        <v>910</v>
      </c>
      <c r="G71" s="56" t="s">
        <v>322</v>
      </c>
      <c r="H71" s="56" t="s">
        <v>323</v>
      </c>
      <c r="I71" s="56" t="s">
        <v>322</v>
      </c>
      <c r="L71" s="56" t="s">
        <v>910</v>
      </c>
    </row>
    <row r="72" spans="1:12">
      <c r="A72" s="56">
        <f t="shared" si="1"/>
        <v>72</v>
      </c>
      <c r="B72" s="56" t="str">
        <f>IFERROR(C72,IF(FH_info!$M$2="kr",H72,IF(FH_info!$M$2="en",E72,IF(FH_info!$M$2="cn",F72,E72))))</f>
        <v>IR 구간 - 대사 변화 그래프</v>
      </c>
      <c r="C72" s="56" t="str">
        <f>IF(E72="","",HLOOKUP(FH_info!$M$2,lang!$E$1:$I72,A72,FALSE))</f>
        <v>IR 구간 - 대사 변화 그래프</v>
      </c>
      <c r="E72" s="56" t="s">
        <v>324</v>
      </c>
      <c r="F72" s="56" t="s">
        <v>976</v>
      </c>
      <c r="G72" s="56" t="s">
        <v>324</v>
      </c>
      <c r="H72" s="56" t="s">
        <v>325</v>
      </c>
      <c r="I72" s="56" t="s">
        <v>324</v>
      </c>
      <c r="L72" s="56" t="s">
        <v>976</v>
      </c>
    </row>
    <row r="73" spans="1:12" ht="33">
      <c r="A73" s="56">
        <f t="shared" si="1"/>
        <v>73</v>
      </c>
      <c r="B73" s="56" t="str">
        <f>IFERROR(C73,IF(FH_info!$M$2="kr",H73,IF(FH_info!$M$2="en",E73,IF(FH_info!$M$2="cn",F73,E73))))</f>
        <v xml:space="preserve">CC 구간의 진위 레벨 그래프와 대사 변화 그래프 </v>
      </c>
      <c r="C73" s="56" t="str">
        <f>IF(E73="","",HLOOKUP(FH_info!$M$2,lang!$E$1:$I73,A73,FALSE))</f>
        <v xml:space="preserve">CC 구간의 진위 레벨 그래프와 대사 변화 그래프 </v>
      </c>
      <c r="D73" s="132"/>
      <c r="E73" s="132" t="s">
        <v>326</v>
      </c>
      <c r="F73" s="132" t="s">
        <v>977</v>
      </c>
      <c r="G73" s="132" t="s">
        <v>326</v>
      </c>
      <c r="H73" s="132" t="s">
        <v>327</v>
      </c>
      <c r="I73" s="132" t="s">
        <v>328</v>
      </c>
      <c r="L73" s="132" t="s">
        <v>977</v>
      </c>
    </row>
    <row r="74" spans="1:12">
      <c r="A74" s="56">
        <f t="shared" si="1"/>
        <v>74</v>
      </c>
      <c r="B74" s="56" t="str">
        <f>IFERROR(C74,IF(FH_info!$M$2="kr",H74,IF(FH_info!$M$2="en",E74,IF(FH_info!$M$2="cn",F74,E74))))</f>
        <v>CC 구간 - LD 그래프 (A grade,  B grade)</v>
      </c>
      <c r="C74" s="56" t="str">
        <f>IF(E74="","",HLOOKUP(FH_info!$M$2,lang!$E$1:$I74,A74,FALSE))</f>
        <v>CC 구간 - LD 그래프 (A grade,  B grade)</v>
      </c>
      <c r="E74" s="56" t="s">
        <v>329</v>
      </c>
      <c r="F74" s="56" t="s">
        <v>978</v>
      </c>
      <c r="G74" s="56" t="s">
        <v>329</v>
      </c>
      <c r="H74" s="56" t="s">
        <v>330</v>
      </c>
      <c r="I74" s="56" t="s">
        <v>329</v>
      </c>
      <c r="L74" s="56" t="s">
        <v>978</v>
      </c>
    </row>
    <row r="75" spans="1:12">
      <c r="A75" s="56">
        <f t="shared" si="1"/>
        <v>75</v>
      </c>
      <c r="B75" s="56" t="str">
        <f>IFERROR(C75,IF(FH_info!$M$2="kr",H75,IF(FH_info!$M$2="en",E75,IF(FH_info!$M$2="cn",F75,E75))))</f>
        <v>CC 구간 - 대사 변화 그래프</v>
      </c>
      <c r="C75" s="56" t="str">
        <f>IF(E75="","",HLOOKUP(FH_info!$M$2,lang!$E$1:$I75,A75,FALSE))</f>
        <v>CC 구간 - 대사 변화 그래프</v>
      </c>
      <c r="E75" s="56" t="s">
        <v>331</v>
      </c>
      <c r="F75" s="56" t="s">
        <v>979</v>
      </c>
      <c r="G75" s="56" t="s">
        <v>331</v>
      </c>
      <c r="H75" s="56" t="s">
        <v>332</v>
      </c>
      <c r="I75" s="56" t="s">
        <v>331</v>
      </c>
      <c r="L75" s="56" t="s">
        <v>979</v>
      </c>
    </row>
    <row r="76" spans="1:12">
      <c r="A76" s="56">
        <f t="shared" si="1"/>
        <v>76</v>
      </c>
      <c r="B76" s="56" t="str">
        <f>IFERROR(C76,IF(FH_info!$M$2="kr",H76,IF(FH_info!$M$2="en",E76,IF(FH_info!$M$2="cn",F76,E76))))</f>
        <v>I-E (정보-에너지) 변화 그래프</v>
      </c>
      <c r="C76" s="56" t="str">
        <f>IF(E76="","",HLOOKUP(FH_info!$M$2,lang!$E$1:$I76,A76,FALSE))</f>
        <v>I-E (정보-에너지) 변화 그래프</v>
      </c>
      <c r="E76" s="56" t="s">
        <v>333</v>
      </c>
      <c r="F76" s="56" t="s">
        <v>911</v>
      </c>
      <c r="G76" s="56" t="s">
        <v>333</v>
      </c>
      <c r="H76" s="56" t="s">
        <v>334</v>
      </c>
      <c r="I76" s="56" t="s">
        <v>333</v>
      </c>
      <c r="L76" s="56" t="s">
        <v>911</v>
      </c>
    </row>
    <row r="77" spans="1:12">
      <c r="A77" s="56">
        <f t="shared" si="1"/>
        <v>77</v>
      </c>
      <c r="B77" s="56" t="str">
        <f>IFERROR(C77,IF(FH_info!$M$2="kr",H77,IF(FH_info!$M$2="en",E77,IF(FH_info!$M$2="cn",F77,E77))))</f>
        <v>정보 변화량(I)</v>
      </c>
      <c r="C77" s="56" t="str">
        <f>IF(E77="","",HLOOKUP(FH_info!$M$2,lang!$E$1:$I77,A77,FALSE))</f>
        <v>정보 변화량(I)</v>
      </c>
      <c r="E77" s="56" t="s">
        <v>335</v>
      </c>
      <c r="F77" s="56" t="s">
        <v>912</v>
      </c>
      <c r="G77" s="56" t="s">
        <v>335</v>
      </c>
      <c r="H77" s="56" t="s">
        <v>336</v>
      </c>
      <c r="I77" s="56" t="s">
        <v>335</v>
      </c>
      <c r="L77" s="56" t="s">
        <v>912</v>
      </c>
    </row>
    <row r="78" spans="1:12">
      <c r="A78" s="56">
        <f t="shared" si="1"/>
        <v>78</v>
      </c>
      <c r="B78" s="56" t="str">
        <f>IFERROR(C78,IF(FH_info!$M$2="kr",H78,IF(FH_info!$M$2="en",E78,IF(FH_info!$M$2="cn",F78,E78))))</f>
        <v>에너지 변화량(E)</v>
      </c>
      <c r="C78" s="56" t="str">
        <f>IF(E78="","",HLOOKUP(FH_info!$M$2,lang!$E$1:$I78,A78,FALSE))</f>
        <v>에너지 변화량(E)</v>
      </c>
      <c r="E78" s="56" t="s">
        <v>337</v>
      </c>
      <c r="F78" s="56" t="s">
        <v>913</v>
      </c>
      <c r="G78" s="56" t="s">
        <v>337</v>
      </c>
      <c r="H78" s="56" t="s">
        <v>338</v>
      </c>
      <c r="I78" s="56" t="s">
        <v>337</v>
      </c>
      <c r="L78" s="56" t="s">
        <v>913</v>
      </c>
    </row>
    <row r="79" spans="1:12">
      <c r="A79" s="56">
        <f t="shared" si="1"/>
        <v>79</v>
      </c>
      <c r="B79" s="56" t="str">
        <f>IFERROR(C79,IF(FH_info!$M$2="kr",H79,IF(FH_info!$M$2="en",E79,IF(FH_info!$M$2="cn",F79,E79))))</f>
        <v>최소값</v>
      </c>
      <c r="C79" s="56" t="str">
        <f>IF(E79="","",HLOOKUP(FH_info!$M$2,lang!$E$1:$I79,A79,FALSE))</f>
        <v>최소값</v>
      </c>
      <c r="E79" s="56" t="s">
        <v>339</v>
      </c>
      <c r="F79" s="56" t="s">
        <v>914</v>
      </c>
      <c r="G79" s="56" t="s">
        <v>339</v>
      </c>
      <c r="H79" s="56" t="s">
        <v>340</v>
      </c>
      <c r="I79" s="56" t="s">
        <v>339</v>
      </c>
      <c r="L79" s="56" t="s">
        <v>914</v>
      </c>
    </row>
    <row r="80" spans="1:12">
      <c r="A80" s="56">
        <f t="shared" si="1"/>
        <v>80</v>
      </c>
      <c r="B80" s="56" t="str">
        <f>IFERROR(C80,IF(FH_info!$M$2="kr",H80,IF(FH_info!$M$2="en",E80,IF(FH_info!$M$2="cn",F80,E80))))</f>
        <v>최대값</v>
      </c>
      <c r="C80" s="56" t="str">
        <f>IF(E80="","",HLOOKUP(FH_info!$M$2,lang!$E$1:$I80,A80,FALSE))</f>
        <v>최대값</v>
      </c>
      <c r="E80" s="56" t="s">
        <v>341</v>
      </c>
      <c r="F80" s="56" t="s">
        <v>915</v>
      </c>
      <c r="G80" s="56" t="s">
        <v>341</v>
      </c>
      <c r="H80" s="56" t="s">
        <v>342</v>
      </c>
      <c r="I80" s="56" t="s">
        <v>341</v>
      </c>
      <c r="L80" s="56" t="s">
        <v>915</v>
      </c>
    </row>
    <row r="81" spans="1:12">
      <c r="A81" s="56">
        <f t="shared" si="1"/>
        <v>81</v>
      </c>
      <c r="B81" s="56" t="str">
        <f>IFERROR(C81,IF(FH_info!$M$2="kr",H81,IF(FH_info!$M$2="en",E81,IF(FH_info!$M$2="cn",F81,E81))))</f>
        <v>평균값</v>
      </c>
      <c r="C81" s="56" t="str">
        <f>IF(E81="","",HLOOKUP(FH_info!$M$2,lang!$E$1:$I81,A81,FALSE))</f>
        <v>평균값</v>
      </c>
      <c r="E81" s="56" t="s">
        <v>343</v>
      </c>
      <c r="F81" s="56" t="s">
        <v>916</v>
      </c>
      <c r="G81" s="56" t="s">
        <v>343</v>
      </c>
      <c r="H81" s="56" t="s">
        <v>344</v>
      </c>
      <c r="I81" s="56" t="s">
        <v>343</v>
      </c>
      <c r="L81" s="56" t="s">
        <v>916</v>
      </c>
    </row>
    <row r="82" spans="1:12">
      <c r="A82" s="56">
        <f t="shared" si="1"/>
        <v>82</v>
      </c>
      <c r="B82" s="56" t="str">
        <f>IFERROR(C82,IF(FH_info!$M$2="kr",H82,IF(FH_info!$M$2="en",E82,IF(FH_info!$M$2="cn",F82,E82))))</f>
        <v>비 고</v>
      </c>
      <c r="C82" s="56" t="str">
        <f>IF(E82="","",HLOOKUP(FH_info!$M$2,lang!$E$1:$I82,A82,FALSE))</f>
        <v>비 고</v>
      </c>
      <c r="E82" s="56" t="s">
        <v>345</v>
      </c>
      <c r="F82" s="56" t="s">
        <v>917</v>
      </c>
      <c r="G82" s="56" t="s">
        <v>345</v>
      </c>
      <c r="H82" s="56" t="s">
        <v>346</v>
      </c>
      <c r="I82" s="56" t="s">
        <v>345</v>
      </c>
      <c r="L82" s="56" t="s">
        <v>917</v>
      </c>
    </row>
    <row r="83" spans="1:12">
      <c r="A83" s="56">
        <f t="shared" si="1"/>
        <v>83</v>
      </c>
      <c r="B83" s="56" t="str">
        <f>IFERROR(C83,IF(FH_info!$M$2="kr",H83,IF(FH_info!$M$2="en",E83,IF(FH_info!$M$2="cn",F83,E83))))</f>
        <v>평균값</v>
      </c>
      <c r="C83" s="56" t="str">
        <f>IF(E83="","",HLOOKUP(FH_info!$M$2,lang!$E$1:$I83,A83,FALSE))</f>
        <v>평균값</v>
      </c>
      <c r="E83" s="56" t="s">
        <v>343</v>
      </c>
      <c r="F83" s="56" t="s">
        <v>916</v>
      </c>
      <c r="G83" s="56" t="s">
        <v>343</v>
      </c>
      <c r="H83" s="56" t="s">
        <v>344</v>
      </c>
      <c r="I83" s="56" t="s">
        <v>343</v>
      </c>
      <c r="L83" s="56" t="s">
        <v>916</v>
      </c>
    </row>
    <row r="84" spans="1:12">
      <c r="A84" s="56">
        <f t="shared" si="1"/>
        <v>84</v>
      </c>
      <c r="B84" s="56" t="str">
        <f>IFERROR(C84,IF(FH_info!$M$2="kr",H84,IF(FH_info!$M$2="en",E84,IF(FH_info!$M$2="cn",F84,E84))))</f>
        <v>ST 평균값</v>
      </c>
      <c r="C84" s="56" t="str">
        <f>IF(E84="","",HLOOKUP(FH_info!$M$2,lang!$E$1:$I84,A84,FALSE))</f>
        <v>ST 평균값</v>
      </c>
      <c r="E84" s="56" t="s">
        <v>347</v>
      </c>
      <c r="F84" s="56" t="s">
        <v>918</v>
      </c>
      <c r="G84" s="56" t="s">
        <v>347</v>
      </c>
      <c r="H84" s="56" t="s">
        <v>348</v>
      </c>
      <c r="I84" s="56" t="s">
        <v>347</v>
      </c>
      <c r="L84" s="56" t="s">
        <v>918</v>
      </c>
    </row>
    <row r="85" spans="1:12">
      <c r="A85" s="56">
        <f t="shared" si="1"/>
        <v>85</v>
      </c>
      <c r="B85" s="56" t="str">
        <f>IFERROR(C85,IF(FH_info!$M$2="kr",H85,IF(FH_info!$M$2="en",E85,IF(FH_info!$M$2="cn",F85,E85))))</f>
        <v>정보 총합 차이</v>
      </c>
      <c r="C85" s="56" t="str">
        <f>IF(E85="","",HLOOKUP(FH_info!$M$2,lang!$E$1:$I85,A85,FALSE))</f>
        <v>정보 총합 차이</v>
      </c>
      <c r="E85" s="56" t="s">
        <v>349</v>
      </c>
      <c r="F85" s="56" t="s">
        <v>919</v>
      </c>
      <c r="G85" s="56" t="s">
        <v>349</v>
      </c>
      <c r="H85" s="56" t="s">
        <v>350</v>
      </c>
      <c r="I85" s="56" t="s">
        <v>349</v>
      </c>
      <c r="L85" s="56" t="s">
        <v>919</v>
      </c>
    </row>
    <row r="86" spans="1:12">
      <c r="A86" s="56">
        <f t="shared" si="1"/>
        <v>86</v>
      </c>
      <c r="B86" s="56" t="str">
        <f>IFERROR(C86,IF(FH_info!$M$2="kr",H86,IF(FH_info!$M$2="en",E86,IF(FH_info!$M$2="cn",F86,E86))))</f>
        <v>상관 총합 차이</v>
      </c>
      <c r="C86" s="56" t="str">
        <f>IF(E86="","",HLOOKUP(FH_info!$M$2,lang!$E$1:$I86,A86,FALSE))</f>
        <v>상관 총합 차이</v>
      </c>
      <c r="E86" s="56" t="s">
        <v>351</v>
      </c>
      <c r="F86" s="56" t="s">
        <v>920</v>
      </c>
      <c r="G86" s="56" t="s">
        <v>351</v>
      </c>
      <c r="H86" s="56" t="s">
        <v>352</v>
      </c>
      <c r="I86" s="56" t="s">
        <v>351</v>
      </c>
      <c r="L86" s="56" t="s">
        <v>920</v>
      </c>
    </row>
    <row r="87" spans="1:12">
      <c r="A87" s="56">
        <f t="shared" si="1"/>
        <v>87</v>
      </c>
      <c r="B87" s="56" t="str">
        <f>IFERROR(C87,IF(FH_info!$M$2="kr",H87,IF(FH_info!$M$2="en",E87,IF(FH_info!$M$2="cn",F87,E87))))</f>
        <v>(+)</v>
      </c>
      <c r="C87" s="56" t="str">
        <f>IF(E87="","",HLOOKUP(FH_info!$M$2,lang!$E$1:$I87,A87,FALSE))</f>
        <v>(+)</v>
      </c>
      <c r="E87" s="133" t="s">
        <v>353</v>
      </c>
      <c r="F87" s="133" t="s">
        <v>921</v>
      </c>
      <c r="G87" s="133" t="s">
        <v>353</v>
      </c>
      <c r="H87" s="133" t="s">
        <v>353</v>
      </c>
      <c r="I87" s="133" t="s">
        <v>353</v>
      </c>
      <c r="L87" s="133" t="s">
        <v>921</v>
      </c>
    </row>
    <row r="88" spans="1:12">
      <c r="A88" s="56">
        <f t="shared" si="1"/>
        <v>88</v>
      </c>
      <c r="B88" s="56" t="str">
        <f>IFERROR(C88,IF(FH_info!$M$2="kr",H88,IF(FH_info!$M$2="en",E88,IF(FH_info!$M$2="cn",F88,E88))))</f>
        <v>(–)</v>
      </c>
      <c r="C88" s="56" t="str">
        <f>IF(E88="","",HLOOKUP(FH_info!$M$2,lang!$E$1:$I88,A88,FALSE))</f>
        <v>(–)</v>
      </c>
      <c r="E88" s="133" t="s">
        <v>354</v>
      </c>
      <c r="F88" s="133" t="s">
        <v>922</v>
      </c>
      <c r="G88" s="133" t="s">
        <v>354</v>
      </c>
      <c r="H88" s="133" t="s">
        <v>354</v>
      </c>
      <c r="I88" s="133" t="s">
        <v>354</v>
      </c>
      <c r="L88" s="133" t="s">
        <v>922</v>
      </c>
    </row>
    <row r="89" spans="1:12">
      <c r="A89" s="56">
        <f t="shared" si="1"/>
        <v>89</v>
      </c>
      <c r="B89" s="56" t="str">
        <f>IFERROR(C89,IF(FH_info!$M$2="kr",H89,IF(FH_info!$M$2="en",E89,IF(FH_info!$M$2="cn",F89,E89))))</f>
        <v>차이</v>
      </c>
      <c r="C89" s="56" t="str">
        <f>IF(E89="","",HLOOKUP(FH_info!$M$2,lang!$E$1:$I89,A89,FALSE))</f>
        <v>차이</v>
      </c>
      <c r="E89" s="56" t="s">
        <v>355</v>
      </c>
      <c r="F89" s="56" t="s">
        <v>923</v>
      </c>
      <c r="G89" s="56" t="s">
        <v>355</v>
      </c>
      <c r="H89" s="56" t="s">
        <v>356</v>
      </c>
      <c r="I89" s="56" t="s">
        <v>355</v>
      </c>
      <c r="L89" s="56" t="s">
        <v>923</v>
      </c>
    </row>
    <row r="90" spans="1:12">
      <c r="A90" s="56">
        <f t="shared" si="1"/>
        <v>90</v>
      </c>
      <c r="B90" s="56" t="str">
        <f>IFERROR(C90,IF(FH_info!$M$2="kr",H90,IF(FH_info!$M$2="en",E90,IF(FH_info!$M$2="cn",F90,E90))))</f>
        <v>I-E 상관 관계</v>
      </c>
      <c r="C90" s="56" t="str">
        <f>IF(E90="","",HLOOKUP(FH_info!$M$2,lang!$E$1:$I90,A90,FALSE))</f>
        <v>I-E 상관 관계</v>
      </c>
      <c r="E90" s="56" t="s">
        <v>357</v>
      </c>
      <c r="F90" s="56" t="s">
        <v>924</v>
      </c>
      <c r="G90" s="56" t="s">
        <v>357</v>
      </c>
      <c r="H90" s="56" t="s">
        <v>358</v>
      </c>
      <c r="I90" s="56" t="s">
        <v>357</v>
      </c>
      <c r="L90" s="56" t="s">
        <v>924</v>
      </c>
    </row>
    <row r="91" spans="1:12">
      <c r="A91" s="56">
        <f t="shared" si="1"/>
        <v>91</v>
      </c>
      <c r="B91" s="56" t="str">
        <f>IFERROR(C91,IF(FH_info!$M$2="kr",H91,IF(FH_info!$M$2="en",E91,IF(FH_info!$M$2="cn",F91,E91))))</f>
        <v>ST-AT 비교</v>
      </c>
      <c r="C91" s="56" t="str">
        <f>IF(E91="","",HLOOKUP(FH_info!$M$2,lang!$E$1:$I91,A91,FALSE))</f>
        <v>ST-AT 비교</v>
      </c>
      <c r="D91" s="144"/>
      <c r="E91" s="144" t="s">
        <v>988</v>
      </c>
      <c r="F91" s="144" t="s">
        <v>988</v>
      </c>
      <c r="G91" s="144" t="s">
        <v>988</v>
      </c>
      <c r="H91" s="144" t="s">
        <v>989</v>
      </c>
      <c r="I91" s="144" t="s">
        <v>988</v>
      </c>
      <c r="L91" s="144" t="s">
        <v>988</v>
      </c>
    </row>
    <row r="92" spans="1:12">
      <c r="A92" s="56">
        <f t="shared" si="1"/>
        <v>92</v>
      </c>
      <c r="B92" s="56" t="str">
        <f>IFERROR(C92,IF(FH_info!$M$2="kr",H92,IF(FH_info!$M$2="en",E92,IF(FH_info!$M$2="cn",F92,E92))))</f>
        <v>정신생리 상태 ST(전) - AT(후) 비교</v>
      </c>
      <c r="C92" s="56" t="str">
        <f>IF(E92="","",HLOOKUP(FH_info!$M$2,lang!$E$1:$I92,A92,FALSE))</f>
        <v>정신생리 상태 ST(전) - AT(후) 비교</v>
      </c>
      <c r="D92" s="132"/>
      <c r="E92" s="132" t="s">
        <v>359</v>
      </c>
      <c r="F92" s="132" t="s">
        <v>925</v>
      </c>
      <c r="G92" s="132" t="s">
        <v>359</v>
      </c>
      <c r="H92" s="132" t="s">
        <v>360</v>
      </c>
      <c r="I92" s="132" t="s">
        <v>359</v>
      </c>
      <c r="L92" s="132" t="s">
        <v>925</v>
      </c>
    </row>
    <row r="93" spans="1:12">
      <c r="A93" s="56">
        <f t="shared" si="1"/>
        <v>93</v>
      </c>
      <c r="B93" s="56" t="str">
        <f>IFERROR(C93,IF(FH_info!$M$2="kr",H93,IF(FH_info!$M$2="en",E93,IF(FH_info!$M$2="cn",F93,E93))))</f>
        <v>평균값 비교</v>
      </c>
      <c r="C93" s="56" t="str">
        <f>IF(E93="","",HLOOKUP(FH_info!$M$2,lang!$E$1:$I93,A93,FALSE))</f>
        <v>평균값 비교</v>
      </c>
      <c r="E93" s="56" t="s">
        <v>361</v>
      </c>
      <c r="F93" s="56" t="s">
        <v>926</v>
      </c>
      <c r="G93" s="56" t="s">
        <v>361</v>
      </c>
      <c r="H93" s="56" t="s">
        <v>362</v>
      </c>
      <c r="I93" s="56" t="s">
        <v>361</v>
      </c>
      <c r="L93" s="56" t="s">
        <v>926</v>
      </c>
    </row>
    <row r="94" spans="1:12">
      <c r="A94" s="56">
        <f t="shared" si="1"/>
        <v>94</v>
      </c>
      <c r="B94" s="56" t="str">
        <f>IFERROR(C94,IF(FH_info!$M$2="kr",H94,IF(FH_info!$M$2="en",E94,IF(FH_info!$M$2="cn",F94,E94))))</f>
        <v>평균값 분포</v>
      </c>
      <c r="C94" s="56" t="str">
        <f>IF(E94="","",HLOOKUP(FH_info!$M$2,lang!$E$1:$I94,A94,FALSE))</f>
        <v>평균값 분포</v>
      </c>
      <c r="E94" s="56" t="s">
        <v>363</v>
      </c>
      <c r="F94" s="56" t="s">
        <v>927</v>
      </c>
      <c r="G94" s="56" t="s">
        <v>363</v>
      </c>
      <c r="H94" s="56" t="s">
        <v>364</v>
      </c>
      <c r="I94" s="56" t="s">
        <v>363</v>
      </c>
      <c r="L94" s="56" t="s">
        <v>927</v>
      </c>
    </row>
    <row r="95" spans="1:12">
      <c r="A95" s="56">
        <f t="shared" si="1"/>
        <v>95</v>
      </c>
      <c r="B95" s="56" t="str">
        <f>IFERROR(C95,IF(FH_info!$M$2="kr",H95,IF(FH_info!$M$2="en",E95,IF(FH_info!$M$2="cn",F95,E95))))</f>
        <v>Vi 비교</v>
      </c>
      <c r="C95" s="56" t="str">
        <f>IF(E95="","",HLOOKUP(FH_info!$M$2,lang!$E$1:$I95,A95,FALSE))</f>
        <v>Vi 비교</v>
      </c>
      <c r="E95" s="56" t="s">
        <v>365</v>
      </c>
      <c r="F95" s="56" t="s">
        <v>928</v>
      </c>
      <c r="G95" s="56" t="s">
        <v>365</v>
      </c>
      <c r="H95" s="56" t="s">
        <v>366</v>
      </c>
      <c r="I95" s="56" t="s">
        <v>365</v>
      </c>
      <c r="L95" s="56" t="s">
        <v>928</v>
      </c>
    </row>
    <row r="96" spans="1:12">
      <c r="A96" s="56">
        <f t="shared" si="1"/>
        <v>96</v>
      </c>
      <c r="B96" s="56" t="str">
        <f>IFERROR(C96,IF(FH_info!$M$2="kr",H96,IF(FH_info!$M$2="en",E96,IF(FH_info!$M$2="cn",F96,E96))))</f>
        <v>Vi 분포</v>
      </c>
      <c r="C96" s="56" t="str">
        <f>IF(E96="","",HLOOKUP(FH_info!$M$2,lang!$E$1:$I96,A96,FALSE))</f>
        <v>Vi 분포</v>
      </c>
      <c r="E96" s="56" t="s">
        <v>367</v>
      </c>
      <c r="F96" s="56" t="s">
        <v>928</v>
      </c>
      <c r="G96" s="56" t="s">
        <v>367</v>
      </c>
      <c r="H96" s="56" t="s">
        <v>368</v>
      </c>
      <c r="I96" s="56" t="s">
        <v>367</v>
      </c>
      <c r="L96" s="56" t="s">
        <v>928</v>
      </c>
    </row>
    <row r="97" spans="1:12">
      <c r="A97" s="56">
        <f t="shared" si="1"/>
        <v>97</v>
      </c>
      <c r="B97" s="56" t="str">
        <f>IFERROR(C97,IF(FH_info!$M$2="kr",H97,IF(FH_info!$M$2="en",E97,IF(FH_info!$M$2="cn",F97,E97))))</f>
        <v>ST 구간</v>
      </c>
      <c r="C97" s="56" t="str">
        <f>IF(E97="","",HLOOKUP(FH_info!$M$2,lang!$E$1:$I97,A97,FALSE))</f>
        <v>ST 구간</v>
      </c>
      <c r="E97" s="56" t="s">
        <v>369</v>
      </c>
      <c r="F97" s="56" t="s">
        <v>929</v>
      </c>
      <c r="G97" s="56" t="s">
        <v>369</v>
      </c>
      <c r="H97" s="56" t="s">
        <v>370</v>
      </c>
      <c r="I97" s="56" t="s">
        <v>369</v>
      </c>
      <c r="L97" s="56" t="s">
        <v>929</v>
      </c>
    </row>
    <row r="98" spans="1:12">
      <c r="A98" s="56">
        <f t="shared" si="1"/>
        <v>98</v>
      </c>
      <c r="B98" s="56" t="str">
        <f>IFERROR(C98,IF(FH_info!$M$2="kr",H98,IF(FH_info!$M$2="en",E98,IF(FH_info!$M$2="cn",F98,E98))))</f>
        <v>AT 구간</v>
      </c>
      <c r="C98" s="56" t="str">
        <f>IF(E98="","",HLOOKUP(FH_info!$M$2,lang!$E$1:$I98,A98,FALSE))</f>
        <v>AT 구간</v>
      </c>
      <c r="E98" s="56" t="s">
        <v>371</v>
      </c>
      <c r="F98" s="56" t="s">
        <v>930</v>
      </c>
      <c r="G98" s="56" t="s">
        <v>371</v>
      </c>
      <c r="H98" s="56" t="s">
        <v>372</v>
      </c>
      <c r="I98" s="56" t="s">
        <v>371</v>
      </c>
      <c r="L98" s="56" t="s">
        <v>930</v>
      </c>
    </row>
    <row r="99" spans="1:12">
      <c r="A99" s="56">
        <f t="shared" si="1"/>
        <v>99</v>
      </c>
      <c r="B99" s="56" t="str">
        <f>IFERROR(C99,IF(FH_info!$M$2="kr",H99,IF(FH_info!$M$2="en",E99,IF(FH_info!$M$2="cn",F99,E99))))</f>
        <v>ST 상태</v>
      </c>
      <c r="C99" s="56" t="str">
        <f>IF(E99="","",HLOOKUP(FH_info!$M$2,lang!$E$1:$I99,A99,FALSE))</f>
        <v>ST 상태</v>
      </c>
      <c r="E99" s="56" t="s">
        <v>373</v>
      </c>
      <c r="F99" s="56" t="s">
        <v>931</v>
      </c>
      <c r="G99" s="56" t="s">
        <v>373</v>
      </c>
      <c r="H99" s="56" t="s">
        <v>374</v>
      </c>
      <c r="I99" s="56" t="s">
        <v>373</v>
      </c>
      <c r="L99" s="56" t="s">
        <v>931</v>
      </c>
    </row>
    <row r="100" spans="1:12">
      <c r="A100" s="56">
        <f t="shared" si="1"/>
        <v>100</v>
      </c>
      <c r="B100" s="56" t="str">
        <f>IFERROR(C100,IF(FH_info!$M$2="kr",H100,IF(FH_info!$M$2="en",E100,IF(FH_info!$M$2="cn",F100,E100))))</f>
        <v>AT 상태</v>
      </c>
      <c r="C100" s="56" t="str">
        <f>IF(E100="","",HLOOKUP(FH_info!$M$2,lang!$E$1:$I100,A100,FALSE))</f>
        <v>AT 상태</v>
      </c>
      <c r="E100" s="56" t="s">
        <v>375</v>
      </c>
      <c r="F100" s="56" t="s">
        <v>932</v>
      </c>
      <c r="G100" s="56" t="s">
        <v>375</v>
      </c>
      <c r="H100" s="56" t="s">
        <v>376</v>
      </c>
      <c r="I100" s="56" t="s">
        <v>375</v>
      </c>
      <c r="L100" s="56" t="s">
        <v>932</v>
      </c>
    </row>
    <row r="101" spans="1:12">
      <c r="A101" s="56">
        <f t="shared" si="1"/>
        <v>101</v>
      </c>
      <c r="B101" s="56" t="str">
        <f>IFERROR(C101,IF(FH_info!$M$2="kr",H101,IF(FH_info!$M$2="en",E101,IF(FH_info!$M$2="cn",F101,E101))))</f>
        <v>의   견</v>
      </c>
      <c r="C101" s="56" t="str">
        <f>IF(E101="","",HLOOKUP(FH_info!$M$2,lang!$E$1:$I101,A101,FALSE))</f>
        <v>의   견</v>
      </c>
      <c r="E101" s="56" t="s">
        <v>377</v>
      </c>
      <c r="F101" s="56" t="s">
        <v>917</v>
      </c>
      <c r="G101" s="56" t="s">
        <v>377</v>
      </c>
      <c r="H101" s="56" t="s">
        <v>378</v>
      </c>
      <c r="I101" s="56" t="s">
        <v>377</v>
      </c>
      <c r="L101" s="56" t="s">
        <v>917</v>
      </c>
    </row>
    <row r="102" spans="1:12">
      <c r="A102" s="56">
        <f t="shared" si="1"/>
        <v>102</v>
      </c>
      <c r="B102" s="56" t="str">
        <f>IFERROR(C102,IF(FH_info!$M$2="kr",H102,IF(FH_info!$M$2="en",E102,IF(FH_info!$M$2="cn",F102,E102))))</f>
        <v>ST-AT Graph</v>
      </c>
      <c r="C102" s="56" t="str">
        <f>IF(E102="","",HLOOKUP(FH_info!$M$2,lang!$E$1:$I102,A102,FALSE))</f>
        <v>ST-AT Graph</v>
      </c>
      <c r="D102" s="144"/>
      <c r="E102" s="144" t="s">
        <v>990</v>
      </c>
      <c r="F102" s="144" t="s">
        <v>990</v>
      </c>
      <c r="G102" s="144" t="s">
        <v>990</v>
      </c>
      <c r="H102" s="144" t="s">
        <v>990</v>
      </c>
      <c r="I102" s="144" t="s">
        <v>990</v>
      </c>
      <c r="L102" s="144" t="s">
        <v>990</v>
      </c>
    </row>
    <row r="103" spans="1:12" ht="33">
      <c r="A103" s="56">
        <f t="shared" si="1"/>
        <v>103</v>
      </c>
      <c r="B103" s="56" t="str">
        <f>IFERROR(C103,IF(FH_info!$M$2="kr",H103,IF(FH_info!$M$2="en",E103,IF(FH_info!$M$2="cn",F103,E103))))</f>
        <v>활력도, 집중도, 심리적 편암함, 에너지 소모 변화</v>
      </c>
      <c r="C103" s="56" t="str">
        <f>IF(E103="","",HLOOKUP(FH_info!$M$2,lang!$E$1:$I103,A103,FALSE))</f>
        <v>활력도, 집중도, 심리적 편암함, 에너지 소모 변화</v>
      </c>
      <c r="D103" s="132"/>
      <c r="E103" s="132" t="s">
        <v>379</v>
      </c>
      <c r="F103" s="132" t="s">
        <v>938</v>
      </c>
      <c r="G103" s="132" t="s">
        <v>379</v>
      </c>
      <c r="H103" s="132" t="s">
        <v>380</v>
      </c>
      <c r="I103" s="132" t="s">
        <v>379</v>
      </c>
      <c r="L103" s="132" t="s">
        <v>938</v>
      </c>
    </row>
    <row r="104" spans="1:12">
      <c r="A104" s="56">
        <f t="shared" si="1"/>
        <v>104</v>
      </c>
      <c r="B104" s="56" t="str">
        <f>IFERROR(C104,IF(FH_info!$M$2="kr",H104,IF(FH_info!$M$2="en",E104,IF(FH_info!$M$2="cn",F104,E104))))</f>
        <v>ST 구간</v>
      </c>
      <c r="C104" s="56" t="str">
        <f>IF(E104="","",HLOOKUP(FH_info!$M$2,lang!$E$1:$I104,A104,FALSE))</f>
        <v>ST 구간</v>
      </c>
      <c r="E104" s="56" t="s">
        <v>369</v>
      </c>
      <c r="F104" s="56" t="s">
        <v>929</v>
      </c>
      <c r="G104" s="56" t="s">
        <v>369</v>
      </c>
      <c r="H104" s="56" t="s">
        <v>370</v>
      </c>
      <c r="I104" s="56" t="s">
        <v>369</v>
      </c>
      <c r="L104" s="56" t="s">
        <v>929</v>
      </c>
    </row>
    <row r="105" spans="1:12">
      <c r="A105" s="56">
        <f t="shared" si="1"/>
        <v>105</v>
      </c>
      <c r="B105" s="56" t="str">
        <f>IFERROR(C105,IF(FH_info!$M$2="kr",H105,IF(FH_info!$M$2="en",E105,IF(FH_info!$M$2="cn",F105,E105))))</f>
        <v>AT 구간</v>
      </c>
      <c r="C105" s="56" t="str">
        <f>IF(E105="","",HLOOKUP(FH_info!$M$2,lang!$E$1:$I105,A105,FALSE))</f>
        <v>AT 구간</v>
      </c>
      <c r="E105" s="56" t="s">
        <v>381</v>
      </c>
      <c r="F105" s="56" t="s">
        <v>930</v>
      </c>
      <c r="G105" s="56" t="s">
        <v>381</v>
      </c>
      <c r="H105" s="56" t="s">
        <v>382</v>
      </c>
      <c r="I105" s="56" t="s">
        <v>381</v>
      </c>
      <c r="L105" s="56" t="s">
        <v>930</v>
      </c>
    </row>
    <row r="106" spans="1:12">
      <c r="A106" s="56">
        <f t="shared" si="1"/>
        <v>106</v>
      </c>
      <c r="B106" s="56" t="str">
        <f>IFERROR(C106,IF(FH_info!$M$2="kr",H106,IF(FH_info!$M$2="en",E106,IF(FH_info!$M$2="cn",F106,E106))))</f>
        <v>활력도 / 집중도</v>
      </c>
      <c r="C106" s="56" t="str">
        <f>IF(E106="","",HLOOKUP(FH_info!$M$2,lang!$E$1:$I106,A106,FALSE))</f>
        <v>활력도 / 집중도</v>
      </c>
      <c r="E106" s="56" t="s">
        <v>383</v>
      </c>
      <c r="F106" s="56" t="s">
        <v>939</v>
      </c>
      <c r="G106" s="56" t="s">
        <v>383</v>
      </c>
      <c r="H106" s="56" t="s">
        <v>384</v>
      </c>
      <c r="I106" s="56" t="s">
        <v>383</v>
      </c>
      <c r="L106" s="56" t="s">
        <v>939</v>
      </c>
    </row>
    <row r="107" spans="1:12">
      <c r="A107" s="56">
        <f t="shared" si="1"/>
        <v>107</v>
      </c>
      <c r="B107" s="56" t="str">
        <f>IFERROR(C107,IF(FH_info!$M$2="kr",H107,IF(FH_info!$M$2="en",E107,IF(FH_info!$M$2="cn",F107,E107))))</f>
        <v>활력도</v>
      </c>
      <c r="C107" s="56" t="str">
        <f>IF(E107="","",HLOOKUP(FH_info!$M$2,lang!$E$1:$I107,A107,FALSE))</f>
        <v>활력도</v>
      </c>
      <c r="E107" s="56" t="s">
        <v>385</v>
      </c>
      <c r="F107" s="56" t="s">
        <v>541</v>
      </c>
      <c r="G107" s="56" t="s">
        <v>385</v>
      </c>
      <c r="H107" s="56" t="s">
        <v>386</v>
      </c>
      <c r="I107" s="56" t="s">
        <v>385</v>
      </c>
      <c r="L107" s="56" t="s">
        <v>541</v>
      </c>
    </row>
    <row r="108" spans="1:12">
      <c r="A108" s="56">
        <f t="shared" si="1"/>
        <v>108</v>
      </c>
      <c r="B108" s="56" t="str">
        <f>IFERROR(C108,IF(FH_info!$M$2="kr",H108,IF(FH_info!$M$2="en",E108,IF(FH_info!$M$2="cn",F108,E108))))</f>
        <v>집중도</v>
      </c>
      <c r="C108" s="56" t="str">
        <f>IF(E108="","",HLOOKUP(FH_info!$M$2,lang!$E$1:$I108,A108,FALSE))</f>
        <v>집중도</v>
      </c>
      <c r="E108" s="56" t="s">
        <v>387</v>
      </c>
      <c r="F108" s="56" t="s">
        <v>550</v>
      </c>
      <c r="G108" s="56" t="s">
        <v>387</v>
      </c>
      <c r="H108" s="56" t="s">
        <v>388</v>
      </c>
      <c r="I108" s="56" t="s">
        <v>387</v>
      </c>
      <c r="L108" s="56" t="s">
        <v>550</v>
      </c>
    </row>
    <row r="109" spans="1:12" ht="33">
      <c r="A109" s="56">
        <f t="shared" si="1"/>
        <v>109</v>
      </c>
      <c r="B109" s="56" t="str">
        <f>IFERROR(C109,IF(FH_info!$M$2="kr",H109,IF(FH_info!$M$2="en",E109,IF(FH_info!$M$2="cn",F109,E109))))</f>
        <v>심리적 편안함 상태 변화 / 에너지 소모 변화</v>
      </c>
      <c r="C109" s="56" t="str">
        <f>IF(E109="","",HLOOKUP(FH_info!$M$2,lang!$E$1:$I109,A109,FALSE))</f>
        <v>심리적 편안함 상태 변화 / 에너지 소모 변화</v>
      </c>
      <c r="E109" s="56" t="s">
        <v>389</v>
      </c>
      <c r="F109" s="56" t="s">
        <v>940</v>
      </c>
      <c r="G109" s="56" t="s">
        <v>389</v>
      </c>
      <c r="H109" s="56" t="s">
        <v>390</v>
      </c>
      <c r="I109" s="56" t="s">
        <v>389</v>
      </c>
      <c r="L109" s="56" t="s">
        <v>940</v>
      </c>
    </row>
    <row r="110" spans="1:12">
      <c r="A110" s="56">
        <f t="shared" si="1"/>
        <v>110</v>
      </c>
      <c r="B110" s="56" t="str">
        <f>IFERROR(C110,IF(FH_info!$M$2="kr",H110,IF(FH_info!$M$2="en",E110,IF(FH_info!$M$2="cn",F110,E110))))</f>
        <v>심리적 변화</v>
      </c>
      <c r="C110" s="56" t="str">
        <f>IF(E110="","",HLOOKUP(FH_info!$M$2,lang!$E$1:$I110,A110,FALSE))</f>
        <v>심리적 변화</v>
      </c>
      <c r="E110" s="56" t="s">
        <v>391</v>
      </c>
      <c r="F110" s="56" t="s">
        <v>941</v>
      </c>
      <c r="G110" s="56" t="s">
        <v>391</v>
      </c>
      <c r="H110" s="56" t="s">
        <v>392</v>
      </c>
      <c r="I110" s="56" t="s">
        <v>391</v>
      </c>
      <c r="L110" s="56" t="s">
        <v>941</v>
      </c>
    </row>
    <row r="111" spans="1:12">
      <c r="A111" s="56">
        <f t="shared" si="1"/>
        <v>111</v>
      </c>
      <c r="B111" s="56" t="str">
        <f>IFERROR(C111,IF(FH_info!$M$2="kr",H111,IF(FH_info!$M$2="en",E111,IF(FH_info!$M$2="cn",F111,E111))))</f>
        <v>에너지 소모 변화</v>
      </c>
      <c r="C111" s="56" t="str">
        <f>IF(E111="","",HLOOKUP(FH_info!$M$2,lang!$E$1:$I111,A111,FALSE))</f>
        <v>에너지 소모 변화</v>
      </c>
      <c r="E111" s="56" t="s">
        <v>393</v>
      </c>
      <c r="F111" s="56" t="s">
        <v>942</v>
      </c>
      <c r="G111" s="56" t="s">
        <v>393</v>
      </c>
      <c r="H111" s="56" t="s">
        <v>394</v>
      </c>
      <c r="I111" s="56" t="s">
        <v>393</v>
      </c>
      <c r="L111" s="56" t="s">
        <v>942</v>
      </c>
    </row>
    <row r="112" spans="1:12">
      <c r="A112" s="56">
        <f t="shared" si="1"/>
        <v>112</v>
      </c>
      <c r="B112" s="56" t="str">
        <f>IFERROR(C112,IF(FH_info!$M$2="kr",H112,IF(FH_info!$M$2="en",E112,IF(FH_info!$M$2="cn",F112,E112))))</f>
        <v>ST 구간과 AT 구간의 측정값 비교</v>
      </c>
      <c r="C112" s="56" t="str">
        <f>IF(E112="","",HLOOKUP(FH_info!$M$2,lang!$E$1:$I112,A112,FALSE))</f>
        <v>ST 구간과 AT 구간의 측정값 비교</v>
      </c>
      <c r="E112" s="56" t="s">
        <v>395</v>
      </c>
      <c r="F112" s="56" t="s">
        <v>943</v>
      </c>
      <c r="G112" s="56" t="s">
        <v>395</v>
      </c>
      <c r="H112" s="56" t="s">
        <v>396</v>
      </c>
      <c r="I112" s="56" t="s">
        <v>395</v>
      </c>
      <c r="L112" s="56" t="s">
        <v>943</v>
      </c>
    </row>
    <row r="113" spans="1:12">
      <c r="A113" s="56">
        <f t="shared" si="1"/>
        <v>113</v>
      </c>
      <c r="B113" s="56" t="str">
        <f>IFERROR(C113,IF(FH_info!$M$2="kr",H113,IF(FH_info!$M$2="en",E113,IF(FH_info!$M$2="cn",F113,E113))))</f>
        <v>구간</v>
      </c>
      <c r="C113" s="56" t="str">
        <f>IF(E113="","",HLOOKUP(FH_info!$M$2,lang!$E$1:$I113,A113,FALSE))</f>
        <v>구간</v>
      </c>
      <c r="E113" s="56" t="s">
        <v>397</v>
      </c>
      <c r="F113" s="141" t="s">
        <v>944</v>
      </c>
      <c r="G113" s="56" t="s">
        <v>397</v>
      </c>
      <c r="H113" s="56" t="s">
        <v>398</v>
      </c>
      <c r="I113" s="56" t="s">
        <v>397</v>
      </c>
      <c r="L113" s="141" t="s">
        <v>944</v>
      </c>
    </row>
    <row r="114" spans="1:12">
      <c r="A114" s="56">
        <f t="shared" si="1"/>
        <v>114</v>
      </c>
      <c r="B114" s="56" t="str">
        <f>IFERROR(C114,IF(FH_info!$M$2="kr",H114,IF(FH_info!$M$2="en",E114,IF(FH_info!$M$2="cn",F114,E114))))</f>
        <v>활력도</v>
      </c>
      <c r="C114" s="56" t="str">
        <f>IF(E114="","",HLOOKUP(FH_info!$M$2,lang!$E$1:$I114,A114,FALSE))</f>
        <v>활력도</v>
      </c>
      <c r="E114" s="56" t="s">
        <v>385</v>
      </c>
      <c r="F114" s="56" t="s">
        <v>945</v>
      </c>
      <c r="G114" s="56" t="s">
        <v>385</v>
      </c>
      <c r="H114" s="56" t="s">
        <v>386</v>
      </c>
      <c r="I114" s="56" t="s">
        <v>385</v>
      </c>
      <c r="L114" s="56" t="s">
        <v>945</v>
      </c>
    </row>
    <row r="115" spans="1:12">
      <c r="A115" s="56">
        <f t="shared" si="1"/>
        <v>115</v>
      </c>
      <c r="B115" s="56" t="str">
        <f>IFERROR(C115,IF(FH_info!$M$2="kr",H115,IF(FH_info!$M$2="en",E115,IF(FH_info!$M$2="cn",F115,E115))))</f>
        <v>집중도</v>
      </c>
      <c r="C115" s="56" t="str">
        <f>IF(E115="","",HLOOKUP(FH_info!$M$2,lang!$E$1:$I115,A115,FALSE))</f>
        <v>집중도</v>
      </c>
      <c r="E115" s="56" t="s">
        <v>399</v>
      </c>
      <c r="F115" s="56" t="s">
        <v>946</v>
      </c>
      <c r="G115" s="56" t="s">
        <v>399</v>
      </c>
      <c r="H115" s="56" t="s">
        <v>388</v>
      </c>
      <c r="I115" s="56" t="s">
        <v>399</v>
      </c>
      <c r="L115" s="56" t="s">
        <v>946</v>
      </c>
    </row>
    <row r="116" spans="1:12">
      <c r="A116" s="56">
        <f t="shared" si="1"/>
        <v>116</v>
      </c>
      <c r="B116" s="56" t="str">
        <f>IFERROR(C116,IF(FH_info!$M$2="kr",H116,IF(FH_info!$M$2="en",E116,IF(FH_info!$M$2="cn",F116,E116))))</f>
        <v>심리적 편안함 상태 변화</v>
      </c>
      <c r="C116" s="56" t="str">
        <f>IF(E116="","",HLOOKUP(FH_info!$M$2,lang!$E$1:$I116,A116,FALSE))</f>
        <v>심리적 편안함 상태 변화</v>
      </c>
      <c r="E116" s="56" t="s">
        <v>400</v>
      </c>
      <c r="F116" s="56" t="s">
        <v>941</v>
      </c>
      <c r="G116" s="56" t="s">
        <v>400</v>
      </c>
      <c r="H116" s="56" t="s">
        <v>401</v>
      </c>
      <c r="I116" s="56" t="s">
        <v>400</v>
      </c>
      <c r="L116" s="56" t="s">
        <v>941</v>
      </c>
    </row>
    <row r="117" spans="1:12">
      <c r="A117" s="56">
        <f t="shared" si="1"/>
        <v>117</v>
      </c>
      <c r="B117" s="56" t="str">
        <f>IFERROR(C117,IF(FH_info!$M$2="kr",H117,IF(FH_info!$M$2="en",E117,IF(FH_info!$M$2="cn",F117,E117))))</f>
        <v>에너지 소모 변화</v>
      </c>
      <c r="C117" s="56" t="str">
        <f>IF(E117="","",HLOOKUP(FH_info!$M$2,lang!$E$1:$I117,A117,FALSE))</f>
        <v>에너지 소모 변화</v>
      </c>
      <c r="E117" s="56" t="s">
        <v>402</v>
      </c>
      <c r="F117" s="56" t="s">
        <v>942</v>
      </c>
      <c r="G117" s="56" t="s">
        <v>402</v>
      </c>
      <c r="H117" s="56" t="s">
        <v>403</v>
      </c>
      <c r="I117" s="56" t="s">
        <v>402</v>
      </c>
      <c r="L117" s="56" t="s">
        <v>942</v>
      </c>
    </row>
    <row r="118" spans="1:12">
      <c r="A118" s="56">
        <f t="shared" si="1"/>
        <v>118</v>
      </c>
      <c r="B118" s="56" t="str">
        <f>IFERROR(C118,IF(FH_info!$M$2="kr",H118,IF(FH_info!$M$2="en",E118,IF(FH_info!$M$2="cn",F118,E118))))</f>
        <v>최소값</v>
      </c>
      <c r="C118" s="56" t="str">
        <f>IF(E118="","",HLOOKUP(FH_info!$M$2,lang!$E$1:$I118,A118,FALSE))</f>
        <v>최소값</v>
      </c>
      <c r="E118" s="56" t="s">
        <v>339</v>
      </c>
      <c r="F118" s="56" t="s">
        <v>914</v>
      </c>
      <c r="G118" s="56" t="s">
        <v>339</v>
      </c>
      <c r="H118" s="56" t="s">
        <v>340</v>
      </c>
      <c r="I118" s="56" t="s">
        <v>339</v>
      </c>
      <c r="L118" s="56" t="s">
        <v>914</v>
      </c>
    </row>
    <row r="119" spans="1:12">
      <c r="A119" s="56">
        <f t="shared" si="1"/>
        <v>119</v>
      </c>
      <c r="B119" s="56" t="str">
        <f>IFERROR(C119,IF(FH_info!$M$2="kr",H119,IF(FH_info!$M$2="en",E119,IF(FH_info!$M$2="cn",F119,E119))))</f>
        <v>최대값</v>
      </c>
      <c r="C119" s="56" t="str">
        <f>IF(E119="","",HLOOKUP(FH_info!$M$2,lang!$E$1:$I119,A119,FALSE))</f>
        <v>최대값</v>
      </c>
      <c r="E119" s="56" t="s">
        <v>341</v>
      </c>
      <c r="F119" s="56" t="s">
        <v>915</v>
      </c>
      <c r="G119" s="56" t="s">
        <v>341</v>
      </c>
      <c r="H119" s="56" t="s">
        <v>342</v>
      </c>
      <c r="I119" s="56" t="s">
        <v>341</v>
      </c>
      <c r="L119" s="56" t="s">
        <v>915</v>
      </c>
    </row>
    <row r="120" spans="1:12">
      <c r="A120" s="56">
        <f t="shared" si="1"/>
        <v>120</v>
      </c>
      <c r="B120" s="56" t="str">
        <f>IFERROR(C120,IF(FH_info!$M$2="kr",H120,IF(FH_info!$M$2="en",E120,IF(FH_info!$M$2="cn",F120,E120))))</f>
        <v>차이</v>
      </c>
      <c r="C120" s="56" t="str">
        <f>IF(E120="","",HLOOKUP(FH_info!$M$2,lang!$E$1:$I120,A120,FALSE))</f>
        <v>차이</v>
      </c>
      <c r="E120" s="56" t="s">
        <v>355</v>
      </c>
      <c r="F120" s="56" t="s">
        <v>923</v>
      </c>
      <c r="G120" s="56" t="s">
        <v>355</v>
      </c>
      <c r="H120" s="56" t="s">
        <v>356</v>
      </c>
      <c r="I120" s="56" t="s">
        <v>355</v>
      </c>
      <c r="L120" s="56" t="s">
        <v>923</v>
      </c>
    </row>
    <row r="121" spans="1:12">
      <c r="A121" s="56">
        <f t="shared" si="1"/>
        <v>121</v>
      </c>
      <c r="B121" s="56" t="str">
        <f>IFERROR(C121,IF(FH_info!$M$2="kr",H121,IF(FH_info!$M$2="en",E121,IF(FH_info!$M$2="cn",F121,E121))))</f>
        <v>중심점</v>
      </c>
      <c r="C121" s="56" t="str">
        <f>IF(E121="","",HLOOKUP(FH_info!$M$2,lang!$E$1:$I121,A121,FALSE))</f>
        <v>중심점</v>
      </c>
      <c r="E121" s="56" t="s">
        <v>404</v>
      </c>
      <c r="F121" s="56" t="s">
        <v>916</v>
      </c>
      <c r="G121" s="56" t="s">
        <v>404</v>
      </c>
      <c r="H121" s="56" t="s">
        <v>405</v>
      </c>
      <c r="I121" s="56" t="s">
        <v>404</v>
      </c>
      <c r="L121" s="56" t="s">
        <v>916</v>
      </c>
    </row>
    <row r="122" spans="1:12">
      <c r="A122" s="56">
        <f t="shared" si="1"/>
        <v>122</v>
      </c>
      <c r="B122" s="56" t="str">
        <f>IFERROR(C122,IF(FH_info!$M$2="kr",H122,IF(FH_info!$M$2="en",E122,IF(FH_info!$M$2="cn",F122,E122))))</f>
        <v>심리정보 변화</v>
      </c>
      <c r="C122" s="56" t="str">
        <f>IF(E122="","",HLOOKUP(FH_info!$M$2,lang!$E$1:$I122,A122,FALSE))</f>
        <v>심리정보 변화</v>
      </c>
      <c r="E122" s="56" t="s">
        <v>406</v>
      </c>
      <c r="F122" s="56" t="s">
        <v>941</v>
      </c>
      <c r="G122" s="56" t="s">
        <v>406</v>
      </c>
      <c r="H122" s="56" t="s">
        <v>407</v>
      </c>
      <c r="I122" s="56" t="s">
        <v>406</v>
      </c>
      <c r="L122" s="56" t="s">
        <v>941</v>
      </c>
    </row>
    <row r="123" spans="1:12">
      <c r="A123" s="56">
        <f t="shared" si="1"/>
        <v>123</v>
      </c>
      <c r="B123" s="56" t="str">
        <f>IFERROR(C123,IF(FH_info!$M$2="kr",H123,IF(FH_info!$M$2="en",E123,IF(FH_info!$M$2="cn",F123,E123))))</f>
        <v>에너지 소모 변화량</v>
      </c>
      <c r="C123" s="56" t="str">
        <f>IF(E123="","",HLOOKUP(FH_info!$M$2,lang!$E$1:$I123,A123,FALSE))</f>
        <v>에너지 소모 변화량</v>
      </c>
      <c r="E123" s="56" t="s">
        <v>408</v>
      </c>
      <c r="F123" s="56" t="s">
        <v>942</v>
      </c>
      <c r="G123" s="56" t="s">
        <v>408</v>
      </c>
      <c r="H123" s="56" t="s">
        <v>409</v>
      </c>
      <c r="I123" s="56" t="s">
        <v>408</v>
      </c>
      <c r="L123" s="56" t="s">
        <v>942</v>
      </c>
    </row>
    <row r="124" spans="1:12">
      <c r="A124" s="56">
        <f t="shared" si="1"/>
        <v>124</v>
      </c>
      <c r="B124" s="56" t="str">
        <f>IFERROR(C124,IF(FH_info!$M$2="kr",H124,IF(FH_info!$M$2="en",E124,IF(FH_info!$M$2="cn",F124,E124))))</f>
        <v>의 견</v>
      </c>
      <c r="C124" s="56" t="str">
        <f>IF(E124="","",HLOOKUP(FH_info!$M$2,lang!$E$1:$I124,A124,FALSE))</f>
        <v>의 견</v>
      </c>
      <c r="E124" s="56" t="s">
        <v>410</v>
      </c>
      <c r="F124" s="56" t="s">
        <v>917</v>
      </c>
      <c r="G124" s="56" t="s">
        <v>410</v>
      </c>
      <c r="H124" s="56" t="s">
        <v>411</v>
      </c>
      <c r="I124" s="56" t="s">
        <v>410</v>
      </c>
      <c r="L124" s="56" t="s">
        <v>917</v>
      </c>
    </row>
    <row r="125" spans="1:12">
      <c r="A125" s="56">
        <f t="shared" ref="A125" si="2">IF(E125="","",A124+1)</f>
        <v>125</v>
      </c>
      <c r="B125" s="56" t="str">
        <f>IFERROR(C125,IF(FH_info!$M$2="kr",H125,IF(FH_info!$M$2="en",E125,IF(FH_info!$M$2="cn",F125,E125))))</f>
        <v>Cover</v>
      </c>
      <c r="C125" s="56" t="str">
        <f>IF(E125="","",HLOOKUP(FH_info!$M$2,lang!$E$1:$I125,A125,FALSE))</f>
        <v>Cover</v>
      </c>
      <c r="D125" s="144"/>
      <c r="E125" s="144" t="s">
        <v>1525</v>
      </c>
      <c r="F125" s="144" t="s">
        <v>1525</v>
      </c>
      <c r="G125" s="144" t="s">
        <v>1525</v>
      </c>
      <c r="H125" s="144" t="s">
        <v>1525</v>
      </c>
      <c r="I125" s="144" t="s">
        <v>1525</v>
      </c>
      <c r="L125" s="144" t="s">
        <v>1525</v>
      </c>
    </row>
    <row r="126" spans="1:12">
      <c r="A126" s="56">
        <f t="shared" ref="A126:A143" si="3">IF(E126="","",A125+1)</f>
        <v>126</v>
      </c>
      <c r="B126" s="56" t="str">
        <f>IFERROR(C126,IF(FH_info!$M$2="kr",H126,IF(FH_info!$M$2="en",E126,IF(FH_info!$M$2="cn",F126,E126))))</f>
        <v>심리생리 검사 결과</v>
      </c>
      <c r="C126" s="56" t="str">
        <f>IF(E126="","",HLOOKUP(FH_info!$M$2,lang!$E$1:$I126,A126,FALSE))</f>
        <v>심리생리 검사 결과</v>
      </c>
      <c r="D126" s="132"/>
      <c r="E126" s="132" t="s">
        <v>1426</v>
      </c>
      <c r="F126" s="132" t="s">
        <v>1532</v>
      </c>
      <c r="G126" s="132" t="s">
        <v>1426</v>
      </c>
      <c r="H126" s="132" t="s">
        <v>1295</v>
      </c>
      <c r="I126" s="132" t="s">
        <v>1426</v>
      </c>
      <c r="J126" t="s">
        <v>1296</v>
      </c>
      <c r="L126" s="132" t="s">
        <v>520</v>
      </c>
    </row>
    <row r="127" spans="1:12">
      <c r="A127" s="56">
        <f t="shared" si="3"/>
        <v>127</v>
      </c>
      <c r="B127" s="56" t="str">
        <f>IFERROR(C127,IF(FH_info!$M$2="kr",H127,IF(FH_info!$M$2="en",E127,IF(FH_info!$M$2="cn",F127,E127))))</f>
        <v>피검사자</v>
      </c>
      <c r="C127" s="56" t="str">
        <f>IF(E127="","",HLOOKUP(FH_info!$M$2,lang!$E$1:$I127,A127,FALSE))</f>
        <v>피검사자</v>
      </c>
      <c r="E127" s="56" t="s">
        <v>1533</v>
      </c>
      <c r="F127" s="56" t="s">
        <v>1528</v>
      </c>
      <c r="G127" s="56" t="s">
        <v>1533</v>
      </c>
      <c r="H127" s="56" t="s">
        <v>1526</v>
      </c>
      <c r="I127" s="56" t="s">
        <v>1533</v>
      </c>
      <c r="L127" s="56" t="s">
        <v>898</v>
      </c>
    </row>
    <row r="128" spans="1:12">
      <c r="A128" s="56">
        <f t="shared" si="3"/>
        <v>128</v>
      </c>
      <c r="B128" s="56" t="str">
        <f>IFERROR(C128,IF(FH_info!$M$2="kr",H128,IF(FH_info!$M$2="en",E128,IF(FH_info!$M$2="cn",F128,E128))))</f>
        <v>측정일</v>
      </c>
      <c r="C128" s="56" t="str">
        <f>IF(E128="","",HLOOKUP(FH_info!$M$2,lang!$E$1:$I128,A128,FALSE))</f>
        <v>측정일</v>
      </c>
      <c r="E128" s="56" t="s">
        <v>417</v>
      </c>
      <c r="F128" s="56" t="s">
        <v>521</v>
      </c>
      <c r="G128" s="56" t="s">
        <v>417</v>
      </c>
      <c r="H128" s="56" t="s">
        <v>418</v>
      </c>
      <c r="I128" s="56" t="s">
        <v>417</v>
      </c>
      <c r="L128" s="56" t="s">
        <v>521</v>
      </c>
    </row>
    <row r="129" spans="1:12">
      <c r="A129" s="56">
        <f t="shared" si="3"/>
        <v>129</v>
      </c>
      <c r="B129" s="56" t="str">
        <f>IFERROR(C129,IF(FH_info!$M$2="kr",H129,IF(FH_info!$M$2="en",E129,IF(FH_info!$M$2="cn",F129,E129))))</f>
        <v>나이</v>
      </c>
      <c r="C129" s="56" t="str">
        <f>IF(E129="","",HLOOKUP(FH_info!$M$2,lang!$E$1:$I129,A129,FALSE))</f>
        <v>나이</v>
      </c>
      <c r="E129" s="56" t="s">
        <v>419</v>
      </c>
      <c r="F129" s="56" t="s">
        <v>522</v>
      </c>
      <c r="G129" s="56" t="s">
        <v>419</v>
      </c>
      <c r="H129" s="56" t="s">
        <v>420</v>
      </c>
      <c r="I129" s="56" t="s">
        <v>419</v>
      </c>
      <c r="L129" s="56" t="s">
        <v>522</v>
      </c>
    </row>
    <row r="130" spans="1:12">
      <c r="A130" s="56">
        <f t="shared" si="3"/>
        <v>130</v>
      </c>
      <c r="B130" s="56" t="str">
        <f>IFERROR(C130,IF(FH_info!$M$2="kr",H130,IF(FH_info!$M$2="en",E130,IF(FH_info!$M$2="cn",F130,E130))))</f>
        <v>성별</v>
      </c>
      <c r="C130" s="56" t="str">
        <f>IF(E130="","",HLOOKUP(FH_info!$M$2,lang!$E$1:$I130,A130,FALSE))</f>
        <v>성별</v>
      </c>
      <c r="E130" s="56" t="s">
        <v>421</v>
      </c>
      <c r="F130" s="56" t="s">
        <v>523</v>
      </c>
      <c r="G130" s="56" t="s">
        <v>421</v>
      </c>
      <c r="H130" s="56" t="s">
        <v>422</v>
      </c>
      <c r="I130" s="56" t="s">
        <v>421</v>
      </c>
      <c r="L130" s="56" t="s">
        <v>523</v>
      </c>
    </row>
    <row r="131" spans="1:12">
      <c r="A131" s="56">
        <f t="shared" si="3"/>
        <v>131</v>
      </c>
      <c r="B131" s="56" t="str">
        <f>IFERROR(C131,IF(FH_info!$M$2="kr",H131,IF(FH_info!$M$2="en",E131,IF(FH_info!$M$2="cn",F131,E131))))</f>
        <v>남성</v>
      </c>
      <c r="C131" s="56" t="str">
        <f>IF(E131="","",HLOOKUP(FH_info!$M$2,lang!$E$1:$I131,A131,FALSE))</f>
        <v>남성</v>
      </c>
      <c r="E131" s="56" t="s">
        <v>1019</v>
      </c>
      <c r="F131" s="56" t="s">
        <v>1021</v>
      </c>
      <c r="G131" s="56" t="s">
        <v>1019</v>
      </c>
      <c r="H131" s="56" t="s">
        <v>1017</v>
      </c>
      <c r="I131" s="56" t="s">
        <v>1019</v>
      </c>
      <c r="L131" s="56" t="s">
        <v>1021</v>
      </c>
    </row>
    <row r="132" spans="1:12">
      <c r="A132" s="56">
        <f t="shared" si="3"/>
        <v>132</v>
      </c>
      <c r="B132" s="56" t="str">
        <f>IFERROR(C132,IF(FH_info!$M$2="kr",H132,IF(FH_info!$M$2="en",E132,IF(FH_info!$M$2="cn",F132,E132))))</f>
        <v>여성</v>
      </c>
      <c r="C132" s="56" t="str">
        <f>IF(E132="","",HLOOKUP(FH_info!$M$2,lang!$E$1:$I132,A132,FALSE))</f>
        <v>여성</v>
      </c>
      <c r="E132" s="56" t="s">
        <v>1020</v>
      </c>
      <c r="F132" s="56" t="s">
        <v>1022</v>
      </c>
      <c r="G132" s="56" t="s">
        <v>1020</v>
      </c>
      <c r="H132" s="56" t="s">
        <v>1018</v>
      </c>
      <c r="I132" s="56" t="s">
        <v>1020</v>
      </c>
      <c r="L132" s="56" t="s">
        <v>1022</v>
      </c>
    </row>
    <row r="133" spans="1:12">
      <c r="A133" s="56">
        <f t="shared" si="3"/>
        <v>133</v>
      </c>
      <c r="B133" s="56" t="str">
        <f>IFERROR(C133,IF(FH_info!$M$2="kr",H133,IF(FH_info!$M$2="en",E133,IF(FH_info!$M$2="cn",F133,E133))))</f>
        <v>측정장소</v>
      </c>
      <c r="C133" s="56" t="str">
        <f>IF(E133="","",HLOOKUP(FH_info!$M$2,lang!$E$1:$I133,A133,FALSE))</f>
        <v>측정장소</v>
      </c>
      <c r="E133" s="56" t="s">
        <v>423</v>
      </c>
      <c r="F133" s="141" t="s">
        <v>524</v>
      </c>
      <c r="G133" s="56" t="s">
        <v>423</v>
      </c>
      <c r="H133" s="56" t="s">
        <v>424</v>
      </c>
      <c r="I133" s="56" t="s">
        <v>423</v>
      </c>
      <c r="L133" s="141" t="s">
        <v>524</v>
      </c>
    </row>
    <row r="134" spans="1:12">
      <c r="A134" s="56">
        <f t="shared" si="3"/>
        <v>134</v>
      </c>
      <c r="B134" s="56" t="str">
        <f>IFERROR(C134,IF(FH_info!$M$2="kr",H134,IF(FH_info!$M$2="en",E134,IF(FH_info!$M$2="cn",F134,E134))))</f>
        <v>이름</v>
      </c>
      <c r="C134" s="56" t="str">
        <f>IF(E134="","",HLOOKUP(FH_info!$M$2,lang!$E$1:$I134,A134,FALSE))</f>
        <v>이름</v>
      </c>
      <c r="E134" s="56" t="s">
        <v>425</v>
      </c>
      <c r="F134" s="56" t="s">
        <v>525</v>
      </c>
      <c r="G134" s="56" t="s">
        <v>425</v>
      </c>
      <c r="H134" s="56" t="s">
        <v>426</v>
      </c>
      <c r="I134" s="56" t="s">
        <v>425</v>
      </c>
      <c r="L134" s="56" t="s">
        <v>525</v>
      </c>
    </row>
    <row r="135" spans="1:12">
      <c r="A135" s="56">
        <f t="shared" si="3"/>
        <v>135</v>
      </c>
      <c r="B135" s="56" t="str">
        <f>IFERROR(C135,IF(FH_info!$M$2="kr",H135,IF(FH_info!$M$2="en",E135,IF(FH_info!$M$2="cn",F135,E135))))</f>
        <v>직업</v>
      </c>
      <c r="C135" s="56" t="str">
        <f>IF(E135="","",HLOOKUP(FH_info!$M$2,lang!$E$1:$I135,A135,FALSE))</f>
        <v>직업</v>
      </c>
      <c r="E135" s="56" t="s">
        <v>427</v>
      </c>
      <c r="F135" s="141" t="s">
        <v>526</v>
      </c>
      <c r="G135" s="56" t="s">
        <v>427</v>
      </c>
      <c r="H135" s="56" t="s">
        <v>428</v>
      </c>
      <c r="I135" s="56" t="s">
        <v>427</v>
      </c>
      <c r="L135" s="141" t="s">
        <v>526</v>
      </c>
    </row>
    <row r="136" spans="1:12">
      <c r="A136" s="56">
        <f t="shared" si="3"/>
        <v>136</v>
      </c>
      <c r="B136" s="56" t="str">
        <f>IFERROR(C136,IF(FH_info!$M$2="kr",H136,IF(FH_info!$M$2="en",E136,IF(FH_info!$M$2="cn",F136,E136))))</f>
        <v>ID</v>
      </c>
      <c r="C136" s="56" t="str">
        <f>IF(E136="","",HLOOKUP(FH_info!$M$2,lang!$E$1:$I136,A136,FALSE))</f>
        <v>ID</v>
      </c>
      <c r="E136" s="56" t="s">
        <v>429</v>
      </c>
      <c r="F136" s="56" t="s">
        <v>1531</v>
      </c>
      <c r="G136" s="56" t="s">
        <v>429</v>
      </c>
      <c r="H136" s="56" t="s">
        <v>429</v>
      </c>
      <c r="I136" s="56" t="s">
        <v>429</v>
      </c>
      <c r="L136" s="56" t="s">
        <v>527</v>
      </c>
    </row>
    <row r="137" spans="1:12" ht="33">
      <c r="A137" s="56">
        <f t="shared" si="3"/>
        <v>137</v>
      </c>
      <c r="B137" s="56" t="str">
        <f>IFERROR(C137,IF(FH_info!$M$2="kr",H137,IF(FH_info!$M$2="en",E137,IF(FH_info!$M$2="cn",F137,E137))))</f>
        <v>상담
내용</v>
      </c>
      <c r="C137" s="56" t="str">
        <f>IF(E137="","",HLOOKUP(FH_info!$M$2,lang!$E$1:$I137,A137,FALSE))</f>
        <v>상담
내용</v>
      </c>
      <c r="E137" s="56" t="s">
        <v>430</v>
      </c>
      <c r="F137" s="141" t="s">
        <v>528</v>
      </c>
      <c r="G137" s="56" t="s">
        <v>430</v>
      </c>
      <c r="H137" s="56" t="s">
        <v>431</v>
      </c>
      <c r="I137" s="56" t="s">
        <v>430</v>
      </c>
      <c r="L137" s="141" t="s">
        <v>528</v>
      </c>
    </row>
    <row r="138" spans="1:12">
      <c r="A138" s="56">
        <f t="shared" si="3"/>
        <v>138</v>
      </c>
      <c r="B138" s="56" t="str">
        <f>IFERROR(C138,IF(FH_info!$M$2="kr",H138,IF(FH_info!$M$2="en",E138,IF(FH_info!$M$2="cn",F138,E138))))</f>
        <v>검사자</v>
      </c>
      <c r="C138" s="56" t="str">
        <f>IF(E138="","",HLOOKUP(FH_info!$M$2,lang!$E$1:$I138,A138,FALSE))</f>
        <v>검사자</v>
      </c>
      <c r="E138" s="56" t="s">
        <v>1534</v>
      </c>
      <c r="F138" s="141" t="s">
        <v>1529</v>
      </c>
      <c r="G138" s="56" t="s">
        <v>1534</v>
      </c>
      <c r="H138" s="56" t="s">
        <v>1527</v>
      </c>
      <c r="I138" s="56" t="s">
        <v>1534</v>
      </c>
      <c r="L138" s="141" t="s">
        <v>902</v>
      </c>
    </row>
    <row r="139" spans="1:12">
      <c r="A139" s="56">
        <f t="shared" si="3"/>
        <v>139</v>
      </c>
      <c r="B139" s="56" t="str">
        <f>IFERROR(C139,IF(FH_info!$M$2="kr",H139,IF(FH_info!$M$2="en",E139,IF(FH_info!$M$2="cn",F139,E139))))</f>
        <v>이름</v>
      </c>
      <c r="C139" s="56" t="str">
        <f>IF(E139="","",HLOOKUP(FH_info!$M$2,lang!$E$1:$I139,A139,FALSE))</f>
        <v>이름</v>
      </c>
      <c r="E139" s="56" t="s">
        <v>425</v>
      </c>
      <c r="F139" s="56" t="s">
        <v>525</v>
      </c>
      <c r="G139" s="56" t="s">
        <v>425</v>
      </c>
      <c r="H139" s="56" t="s">
        <v>426</v>
      </c>
      <c r="I139" s="56" t="s">
        <v>425</v>
      </c>
      <c r="L139" s="56" t="s">
        <v>525</v>
      </c>
    </row>
    <row r="140" spans="1:12">
      <c r="A140" s="56">
        <f t="shared" si="3"/>
        <v>140</v>
      </c>
      <c r="B140" s="56" t="str">
        <f>IFERROR(C140,IF(FH_info!$M$2="kr",H140,IF(FH_info!$M$2="en",E140,IF(FH_info!$M$2="cn",F140,E140))))</f>
        <v>날짜</v>
      </c>
      <c r="C140" s="56" t="str">
        <f>IF(E140="","",HLOOKUP(FH_info!$M$2,lang!$E$1:$I140,A140,FALSE))</f>
        <v>날짜</v>
      </c>
      <c r="E140" s="56" t="s">
        <v>308</v>
      </c>
      <c r="F140" s="56" t="s">
        <v>903</v>
      </c>
      <c r="G140" s="56" t="s">
        <v>308</v>
      </c>
      <c r="H140" s="56" t="s">
        <v>309</v>
      </c>
      <c r="I140" s="56" t="s">
        <v>308</v>
      </c>
      <c r="L140" s="56" t="s">
        <v>903</v>
      </c>
    </row>
    <row r="141" spans="1:12">
      <c r="A141" s="56">
        <f t="shared" si="3"/>
        <v>141</v>
      </c>
      <c r="B141" s="56" t="str">
        <f>IFERROR(C141,IF(FH_info!$M$2="kr",H141,IF(FH_info!$M$2="en",E141,IF(FH_info!$M$2="cn",F141,E141))))</f>
        <v>소속</v>
      </c>
      <c r="C141" s="56" t="str">
        <f>IF(E141="","",HLOOKUP(FH_info!$M$2,lang!$E$1:$I141,A141,FALSE))</f>
        <v>소속</v>
      </c>
      <c r="E141" s="56" t="s">
        <v>310</v>
      </c>
      <c r="F141" s="56" t="s">
        <v>1530</v>
      </c>
      <c r="G141" s="56" t="s">
        <v>310</v>
      </c>
      <c r="H141" s="56" t="s">
        <v>311</v>
      </c>
      <c r="I141" s="56" t="s">
        <v>310</v>
      </c>
      <c r="L141" s="56" t="s">
        <v>904</v>
      </c>
    </row>
    <row r="142" spans="1:12">
      <c r="A142" s="56">
        <f t="shared" si="3"/>
        <v>142</v>
      </c>
      <c r="B142" s="56" t="str">
        <f>IFERROR(C142,IF(FH_info!$M$2="kr",H142,IF(FH_info!$M$2="en",E142,IF(FH_info!$M$2="cn",F142,E142))))</f>
        <v>연락처</v>
      </c>
      <c r="C142" s="56" t="str">
        <f>IF(E142="","",HLOOKUP(FH_info!$M$2,lang!$E$1:$I142,A142,FALSE))</f>
        <v>연락처</v>
      </c>
      <c r="E142" s="56" t="s">
        <v>304</v>
      </c>
      <c r="F142" s="141" t="s">
        <v>1523</v>
      </c>
      <c r="G142" s="56" t="s">
        <v>304</v>
      </c>
      <c r="H142" s="56" t="s">
        <v>305</v>
      </c>
      <c r="I142" s="56" t="s">
        <v>304</v>
      </c>
      <c r="L142" s="141" t="s">
        <v>901</v>
      </c>
    </row>
    <row r="143" spans="1:12">
      <c r="A143" s="56">
        <f t="shared" si="3"/>
        <v>143</v>
      </c>
      <c r="B143" s="56" t="str">
        <f>IFERROR(C143,IF(FH_info!$M$2="kr",H143,IF(FH_info!$M$2="en",E143,IF(FH_info!$M$2="cn",F143,E143))))</f>
        <v>측정장소</v>
      </c>
      <c r="C143" s="56" t="str">
        <f>IF(E143="","",HLOOKUP(FH_info!$M$2,lang!$E$1:$I143,A143,FALSE))</f>
        <v>측정장소</v>
      </c>
      <c r="E143" s="56" t="s">
        <v>423</v>
      </c>
      <c r="F143" s="141" t="s">
        <v>524</v>
      </c>
      <c r="G143" s="56" t="s">
        <v>423</v>
      </c>
      <c r="H143" s="56" t="s">
        <v>424</v>
      </c>
      <c r="I143" s="56" t="s">
        <v>423</v>
      </c>
    </row>
    <row r="144" spans="1:12">
      <c r="A144" s="56">
        <f t="shared" ref="A144:A145" si="4">IF(E144="","",A143+1)</f>
        <v>144</v>
      </c>
      <c r="B144" s="56" t="str">
        <f>IFERROR(C144,IF(FH_info!$M$2="kr",H144,IF(FH_info!$M$2="en",E144,IF(FH_info!$M$2="cn",F144,E144))))</f>
        <v>마인드아이</v>
      </c>
      <c r="C144" s="56" t="str">
        <f>IF(E144="","",HLOOKUP(FH_info!$M$2,lang!$E$1:$I144,A144,FALSE))</f>
        <v>마인드아이</v>
      </c>
      <c r="E144" s="56" t="s">
        <v>416</v>
      </c>
      <c r="F144" s="56" t="s">
        <v>1524</v>
      </c>
      <c r="G144" s="56" t="s">
        <v>416</v>
      </c>
      <c r="H144" s="56" t="s">
        <v>509</v>
      </c>
      <c r="I144" s="56" t="s">
        <v>416</v>
      </c>
    </row>
    <row r="145" spans="1:12">
      <c r="A145" s="56">
        <f t="shared" si="4"/>
        <v>145</v>
      </c>
      <c r="B145" s="56" t="str">
        <f>IFERROR(C145,IF(FH_info!$M$2="kr",H145,IF(FH_info!$M$2="en",E145,IF(FH_info!$M$2="cn",F145,E145))))</f>
        <v>Report-뇌피로</v>
      </c>
      <c r="C145" s="56" t="str">
        <f>IF(E145="","",HLOOKUP(FH_info!$M$2,lang!$E$1:$I145,A145,FALSE))</f>
        <v>Report-뇌피로</v>
      </c>
      <c r="D145" s="144"/>
      <c r="E145" s="144" t="s">
        <v>1032</v>
      </c>
      <c r="F145" s="144" t="s">
        <v>1042</v>
      </c>
      <c r="G145" s="144" t="s">
        <v>1032</v>
      </c>
      <c r="H145" s="144" t="s">
        <v>991</v>
      </c>
      <c r="I145" s="144" t="s">
        <v>1032</v>
      </c>
      <c r="L145" s="144" t="s">
        <v>1042</v>
      </c>
    </row>
    <row r="146" spans="1:12">
      <c r="A146" s="56">
        <f t="shared" ref="A146:A149" si="5">IF(E146="","",A145+1)</f>
        <v>146</v>
      </c>
      <c r="B146" s="56" t="str">
        <f>IFERROR(C146,IF(FH_info!$M$2="kr",H146,IF(FH_info!$M$2="en",E146,IF(FH_info!$M$2="cn",F146,E146))))</f>
        <v>Report-뇌피로LGE</v>
      </c>
      <c r="C146" s="56" t="str">
        <f>IF(E146="","",HLOOKUP(FH_info!$M$2,lang!$E$1:$I146,A146,FALSE))</f>
        <v>Report-뇌피로LGE</v>
      </c>
      <c r="D146" s="144"/>
      <c r="E146" s="144" t="s">
        <v>2202</v>
      </c>
      <c r="F146" s="144" t="s">
        <v>1042</v>
      </c>
      <c r="G146" s="144" t="s">
        <v>2202</v>
      </c>
      <c r="H146" s="144" t="s">
        <v>2201</v>
      </c>
      <c r="I146" s="144" t="s">
        <v>2202</v>
      </c>
      <c r="L146" s="144"/>
    </row>
    <row r="147" spans="1:12">
      <c r="A147" s="56">
        <f t="shared" si="5"/>
        <v>147</v>
      </c>
      <c r="B147" s="56" t="str">
        <f>IFERROR(C147,IF(FH_info!$M$2="kr",H147,IF(FH_info!$M$2="en",E147,IF(FH_info!$M$2="cn",F147,E147))))</f>
        <v>ST 뇌피로</v>
      </c>
      <c r="C147" s="56" t="str">
        <f>IF(E147="","",HLOOKUP(FH_info!$M$2,lang!$E$1:$I147,A147,FALSE))</f>
        <v>ST 뇌피로</v>
      </c>
      <c r="D147" s="165"/>
      <c r="E147" s="165" t="s">
        <v>992</v>
      </c>
      <c r="F147" s="165" t="s">
        <v>992</v>
      </c>
      <c r="G147" s="165" t="s">
        <v>992</v>
      </c>
      <c r="H147" s="165" t="s">
        <v>993</v>
      </c>
      <c r="I147" s="165" t="s">
        <v>992</v>
      </c>
      <c r="L147" s="165" t="s">
        <v>992</v>
      </c>
    </row>
    <row r="148" spans="1:12">
      <c r="A148" s="56">
        <f t="shared" si="5"/>
        <v>148</v>
      </c>
      <c r="B148" s="56" t="str">
        <f>IFERROR(C148,IF(FH_info!$M$2="kr",H148,IF(FH_info!$M$2="en",E148,IF(FH_info!$M$2="cn",F148,E148))))</f>
        <v>AT 뇌피로</v>
      </c>
      <c r="C148" s="56" t="str">
        <f>IF(E148="","",HLOOKUP(FH_info!$M$2,lang!$E$1:$I148,A148,FALSE))</f>
        <v>AT 뇌피로</v>
      </c>
      <c r="D148" s="165"/>
      <c r="E148" s="165" t="s">
        <v>994</v>
      </c>
      <c r="F148" s="165" t="s">
        <v>994</v>
      </c>
      <c r="G148" s="165" t="s">
        <v>994</v>
      </c>
      <c r="H148" s="165" t="s">
        <v>995</v>
      </c>
      <c r="I148" s="165" t="s">
        <v>994</v>
      </c>
      <c r="L148" s="165" t="s">
        <v>994</v>
      </c>
    </row>
    <row r="149" spans="1:12">
      <c r="A149" s="56">
        <f t="shared" si="5"/>
        <v>149</v>
      </c>
      <c r="B149" s="56" t="str">
        <f>IFERROR(C149,IF(FH_info!$M$2="kr",H149,IF(FH_info!$M$2="en",E149,IF(FH_info!$M$2="cn",F149,E149))))</f>
        <v>뇌피로 검사 결과표</v>
      </c>
      <c r="C149" s="56" t="str">
        <f>IF(E149="","",HLOOKUP(FH_info!$M$2,lang!$E$1:$I149,A149,FALSE))</f>
        <v>뇌피로 검사 결과표</v>
      </c>
      <c r="D149" s="132"/>
      <c r="E149" s="132" t="s">
        <v>432</v>
      </c>
      <c r="F149" s="132" t="s">
        <v>520</v>
      </c>
      <c r="G149" s="132" t="s">
        <v>432</v>
      </c>
      <c r="H149" s="132" t="s">
        <v>507</v>
      </c>
      <c r="I149" s="132" t="s">
        <v>432</v>
      </c>
      <c r="L149" s="132" t="s">
        <v>520</v>
      </c>
    </row>
    <row r="150" spans="1:12">
      <c r="A150" s="56">
        <f t="shared" ref="A150:A213" si="6">IF(E150="","",A149+1)</f>
        <v>150</v>
      </c>
      <c r="B150" s="56" t="str">
        <f>IFERROR(C150,IF(FH_info!$M$2="kr",H150,IF(FH_info!$M$2="en",E150,IF(FH_info!$M$2="cn",F150,E150))))</f>
        <v>심리생리 검사 결과</v>
      </c>
      <c r="C150" s="56" t="str">
        <f>IF(E150="","",HLOOKUP(FH_info!$M$2,lang!$E$1:$I150,A150,FALSE))</f>
        <v>심리생리 검사 결과</v>
      </c>
      <c r="D150" s="132"/>
      <c r="E150" s="132" t="s">
        <v>1426</v>
      </c>
      <c r="F150" s="132" t="s">
        <v>520</v>
      </c>
      <c r="G150" s="132" t="s">
        <v>1426</v>
      </c>
      <c r="H150" s="132" t="s">
        <v>1295</v>
      </c>
      <c r="I150" s="132" t="s">
        <v>1426</v>
      </c>
      <c r="J150" t="s">
        <v>1296</v>
      </c>
      <c r="L150" s="132" t="s">
        <v>520</v>
      </c>
    </row>
    <row r="151" spans="1:12">
      <c r="A151" s="56">
        <f t="shared" si="6"/>
        <v>151</v>
      </c>
      <c r="B151" s="56" t="str">
        <f>IFERROR(C151,IF(FH_info!$M$2="kr",H151,IF(FH_info!$M$2="en",E151,IF(FH_info!$M$2="cn",F151,E151))))</f>
        <v>생체심리반응검사</v>
      </c>
      <c r="C151" s="56" t="str">
        <f>IF(E151="","",HLOOKUP(FH_info!$M$2,lang!$E$1:$I151,A151,FALSE))</f>
        <v>생체심리반응검사</v>
      </c>
      <c r="D151" s="132"/>
      <c r="E151" s="132" t="s">
        <v>1545</v>
      </c>
      <c r="F151" s="132" t="s">
        <v>1545</v>
      </c>
      <c r="G151" s="132" t="s">
        <v>1545</v>
      </c>
      <c r="H151" s="132" t="s">
        <v>1544</v>
      </c>
      <c r="I151" s="132" t="s">
        <v>1545</v>
      </c>
      <c r="L151" s="132" t="s">
        <v>1547</v>
      </c>
    </row>
    <row r="152" spans="1:12">
      <c r="A152" s="56">
        <f t="shared" si="6"/>
        <v>152</v>
      </c>
      <c r="B152" s="56" t="str">
        <f>IFERROR(C152,IF(FH_info!$M$2="kr",H152,IF(FH_info!$M$2="en",E152,IF(FH_info!$M$2="cn",F152,E152))))</f>
        <v>ST 구간의 뇌피로 검사 결과표</v>
      </c>
      <c r="C152" s="56" t="str">
        <f>IF(E152="","",HLOOKUP(FH_info!$M$2,lang!$E$1:$I152,A152,FALSE))</f>
        <v>ST 구간의 뇌피로 검사 결과표</v>
      </c>
      <c r="E152" s="56" t="s">
        <v>412</v>
      </c>
      <c r="F152" s="56" t="s">
        <v>947</v>
      </c>
      <c r="G152" s="56" t="s">
        <v>412</v>
      </c>
      <c r="H152" s="56" t="s">
        <v>413</v>
      </c>
      <c r="I152" s="56" t="s">
        <v>412</v>
      </c>
      <c r="L152" s="56" t="s">
        <v>947</v>
      </c>
    </row>
    <row r="153" spans="1:12">
      <c r="A153" s="56">
        <f t="shared" si="6"/>
        <v>153</v>
      </c>
      <c r="B153" s="56" t="str">
        <f>IFERROR(C153,IF(FH_info!$M$2="kr",H153,IF(FH_info!$M$2="en",E153,IF(FH_info!$M$2="cn",F153,E153))))</f>
        <v>AT 구간의 뇌피로 검사 결과표</v>
      </c>
      <c r="C153" s="56" t="str">
        <f>IF(E153="","",HLOOKUP(FH_info!$M$2,lang!$E$1:$I153,A153,FALSE))</f>
        <v>AT 구간의 뇌피로 검사 결과표</v>
      </c>
      <c r="E153" s="56" t="s">
        <v>414</v>
      </c>
      <c r="F153" s="56" t="s">
        <v>948</v>
      </c>
      <c r="G153" s="56" t="s">
        <v>414</v>
      </c>
      <c r="H153" s="56" t="s">
        <v>415</v>
      </c>
      <c r="I153" s="56" t="s">
        <v>414</v>
      </c>
      <c r="L153" s="56" t="s">
        <v>948</v>
      </c>
    </row>
    <row r="154" spans="1:12" ht="33">
      <c r="A154" s="56">
        <f t="shared" si="6"/>
        <v>154</v>
      </c>
      <c r="B154" s="56" t="str">
        <f>IFERROR(C154,IF(FH_info!$M$2="kr",H154,IF(FH_info!$M$2="en",E154,IF(FH_info!$M$2="cn",F154,E154))))</f>
        <v>마인드아이</v>
      </c>
      <c r="C154" s="56" t="str">
        <f>IF(E154="","",HLOOKUP(FH_info!$M$2,lang!$E$1:$I154,A154,FALSE))</f>
        <v>마인드아이</v>
      </c>
      <c r="E154" s="56" t="s">
        <v>416</v>
      </c>
      <c r="F154" s="56" t="s">
        <v>1524</v>
      </c>
      <c r="G154" s="56" t="s">
        <v>416</v>
      </c>
      <c r="H154" s="132" t="s">
        <v>509</v>
      </c>
      <c r="I154" s="56" t="s">
        <v>416</v>
      </c>
      <c r="J154" s="56" t="s">
        <v>1025</v>
      </c>
      <c r="L154" s="56" t="s">
        <v>1025</v>
      </c>
    </row>
    <row r="155" spans="1:12">
      <c r="A155" s="56">
        <f t="shared" si="6"/>
        <v>155</v>
      </c>
      <c r="B155" s="56" t="str">
        <f>IFERROR(C155,IF(FH_info!$M$2="kr",H155,IF(FH_info!$M$2="en",E155,IF(FH_info!$M$2="cn",F155,E155))))</f>
        <v>나우앤힐</v>
      </c>
      <c r="C155" s="56" t="str">
        <f>IF(E155="","",HLOOKUP(FH_info!$M$2,lang!$E$1:$I155,A155,FALSE))</f>
        <v>나우앤힐</v>
      </c>
      <c r="E155" s="56" t="s">
        <v>1429</v>
      </c>
      <c r="F155" s="56" t="s">
        <v>1429</v>
      </c>
      <c r="G155" s="56" t="s">
        <v>1429</v>
      </c>
      <c r="H155" s="132" t="s">
        <v>1428</v>
      </c>
      <c r="I155" s="56" t="s">
        <v>1429</v>
      </c>
      <c r="L155" s="56" t="s">
        <v>1429</v>
      </c>
    </row>
    <row r="156" spans="1:12">
      <c r="A156" s="56">
        <f t="shared" si="6"/>
        <v>156</v>
      </c>
      <c r="B156" s="56" t="str">
        <f>IFERROR(C156,IF(FH_info!$M$2="kr",H156,IF(FH_info!$M$2="en",E156,IF(FH_info!$M$2="cn",F156,E156))))</f>
        <v>알파아이</v>
      </c>
      <c r="C156" s="56" t="str">
        <f>IF(E156="","",HLOOKUP(FH_info!$M$2,lang!$E$1:$I156,A156,FALSE))</f>
        <v>알파아이</v>
      </c>
      <c r="E156" s="56" t="s">
        <v>1518</v>
      </c>
      <c r="F156" s="56" t="s">
        <v>1025</v>
      </c>
      <c r="G156" s="56" t="s">
        <v>1518</v>
      </c>
      <c r="H156" s="132" t="s">
        <v>1517</v>
      </c>
      <c r="I156" s="56" t="s">
        <v>1518</v>
      </c>
    </row>
    <row r="157" spans="1:12">
      <c r="A157" s="56">
        <f t="shared" si="6"/>
        <v>157</v>
      </c>
      <c r="B157" s="56" t="str">
        <f>IFERROR(C157,IF(FH_info!$M$2="kr",H157,IF(FH_info!$M$2="en",E157,IF(FH_info!$M$2="cn",F157,E157))))</f>
        <v>마음렌즈연구원</v>
      </c>
      <c r="C157" s="56" t="str">
        <f>IF(E157="","",HLOOKUP(FH_info!$M$2,lang!$E$1:$I157,A157,FALSE))</f>
        <v>마음렌즈연구원</v>
      </c>
      <c r="E157" s="56" t="s">
        <v>1542</v>
      </c>
      <c r="F157" s="56" t="s">
        <v>1542</v>
      </c>
      <c r="G157" s="56" t="s">
        <v>1542</v>
      </c>
      <c r="H157" s="132" t="s">
        <v>1541</v>
      </c>
      <c r="I157" s="56" t="s">
        <v>1542</v>
      </c>
      <c r="L157" s="56" t="s">
        <v>1546</v>
      </c>
    </row>
    <row r="158" spans="1:12">
      <c r="A158" s="56">
        <f t="shared" si="6"/>
        <v>158</v>
      </c>
      <c r="B158" s="56" t="str">
        <f>IFERROR(C158,IF(FH_info!$M$2="kr",H158,IF(FH_info!$M$2="en",E158,IF(FH_info!$M$2="cn",F158,E158))))</f>
        <v>생체심리전문가</v>
      </c>
      <c r="C158" s="56" t="str">
        <f>IF(E158="","",HLOOKUP(FH_info!$M$2,lang!$E$1:$I158,A158,FALSE))</f>
        <v>생체심리전문가</v>
      </c>
      <c r="E158" s="56" t="s">
        <v>1557</v>
      </c>
      <c r="F158" s="56" t="s">
        <v>1556</v>
      </c>
      <c r="G158" s="56" t="s">
        <v>1555</v>
      </c>
      <c r="H158" s="132" t="s">
        <v>1554</v>
      </c>
      <c r="I158" s="56" t="s">
        <v>1554</v>
      </c>
    </row>
    <row r="159" spans="1:12">
      <c r="A159" s="56">
        <f t="shared" si="6"/>
        <v>159</v>
      </c>
      <c r="B159" s="56" t="str">
        <f>IFERROR(C159,IF(FH_info!$M$2="kr",H159,IF(FH_info!$M$2="en",E159,IF(FH_info!$M$2="cn",F159,E159))))</f>
        <v>측정일</v>
      </c>
      <c r="C159" s="56" t="str">
        <f>IF(E159="","",HLOOKUP(FH_info!$M$2,lang!$E$1:$I159,A159,FALSE))</f>
        <v>측정일</v>
      </c>
      <c r="E159" s="56" t="s">
        <v>417</v>
      </c>
      <c r="F159" s="56" t="s">
        <v>521</v>
      </c>
      <c r="G159" s="56" t="s">
        <v>417</v>
      </c>
      <c r="H159" s="56" t="s">
        <v>418</v>
      </c>
      <c r="I159" s="56" t="s">
        <v>417</v>
      </c>
      <c r="L159" s="56" t="s">
        <v>521</v>
      </c>
    </row>
    <row r="160" spans="1:12">
      <c r="A160" s="56">
        <f t="shared" si="6"/>
        <v>160</v>
      </c>
      <c r="B160" s="56" t="str">
        <f>IFERROR(C160,IF(FH_info!$M$2="kr",H160,IF(FH_info!$M$2="en",E160,IF(FH_info!$M$2="cn",F160,E160))))</f>
        <v>나이</v>
      </c>
      <c r="C160" s="56" t="str">
        <f>IF(E160="","",HLOOKUP(FH_info!$M$2,lang!$E$1:$I160,A160,FALSE))</f>
        <v>나이</v>
      </c>
      <c r="E160" s="56" t="s">
        <v>419</v>
      </c>
      <c r="F160" s="56" t="s">
        <v>522</v>
      </c>
      <c r="G160" s="56" t="s">
        <v>419</v>
      </c>
      <c r="H160" s="56" t="s">
        <v>420</v>
      </c>
      <c r="I160" s="56" t="s">
        <v>419</v>
      </c>
      <c r="L160" s="56" t="s">
        <v>522</v>
      </c>
    </row>
    <row r="161" spans="1:12">
      <c r="A161" s="56">
        <f t="shared" si="6"/>
        <v>161</v>
      </c>
      <c r="B161" s="56" t="str">
        <f>IFERROR(C161,IF(FH_info!$M$2="kr",H161,IF(FH_info!$M$2="en",E161,IF(FH_info!$M$2="cn",F161,E161))))</f>
        <v>성별</v>
      </c>
      <c r="C161" s="56" t="str">
        <f>IF(E161="","",HLOOKUP(FH_info!$M$2,lang!$E$1:$I161,A161,FALSE))</f>
        <v>성별</v>
      </c>
      <c r="E161" s="56" t="s">
        <v>421</v>
      </c>
      <c r="F161" s="56" t="s">
        <v>523</v>
      </c>
      <c r="G161" s="56" t="s">
        <v>421</v>
      </c>
      <c r="H161" s="56" t="s">
        <v>422</v>
      </c>
      <c r="I161" s="56" t="s">
        <v>421</v>
      </c>
      <c r="L161" s="56" t="s">
        <v>523</v>
      </c>
    </row>
    <row r="162" spans="1:12">
      <c r="A162" s="56">
        <f t="shared" si="6"/>
        <v>162</v>
      </c>
      <c r="B162" s="56" t="str">
        <f>IFERROR(C162,IF(FH_info!$M$2="kr",H162,IF(FH_info!$M$2="en",E162,IF(FH_info!$M$2="cn",F162,E162))))</f>
        <v>남성</v>
      </c>
      <c r="C162" s="56" t="str">
        <f>IF(E162="","",HLOOKUP(FH_info!$M$2,lang!$E$1:$I162,A162,FALSE))</f>
        <v>남성</v>
      </c>
      <c r="E162" s="56" t="s">
        <v>1019</v>
      </c>
      <c r="F162" s="56" t="s">
        <v>1021</v>
      </c>
      <c r="G162" s="56" t="s">
        <v>1019</v>
      </c>
      <c r="H162" s="56" t="s">
        <v>1017</v>
      </c>
      <c r="I162" s="56" t="s">
        <v>1019</v>
      </c>
      <c r="L162" s="56" t="s">
        <v>1021</v>
      </c>
    </row>
    <row r="163" spans="1:12">
      <c r="A163" s="56">
        <f t="shared" si="6"/>
        <v>163</v>
      </c>
      <c r="B163" s="56" t="str">
        <f>IFERROR(C163,IF(FH_info!$M$2="kr",H163,IF(FH_info!$M$2="en",E163,IF(FH_info!$M$2="cn",F163,E163))))</f>
        <v>여성</v>
      </c>
      <c r="C163" s="56" t="str">
        <f>IF(E163="","",HLOOKUP(FH_info!$M$2,lang!$E$1:$I163,A163,FALSE))</f>
        <v>여성</v>
      </c>
      <c r="E163" s="56" t="s">
        <v>1020</v>
      </c>
      <c r="F163" s="56" t="s">
        <v>1022</v>
      </c>
      <c r="G163" s="56" t="s">
        <v>1020</v>
      </c>
      <c r="H163" s="56" t="s">
        <v>1018</v>
      </c>
      <c r="I163" s="56" t="s">
        <v>1020</v>
      </c>
      <c r="L163" s="56" t="s">
        <v>1022</v>
      </c>
    </row>
    <row r="164" spans="1:12">
      <c r="A164" s="56">
        <f t="shared" si="6"/>
        <v>164</v>
      </c>
      <c r="B164" s="56" t="str">
        <f>IFERROR(C164,IF(FH_info!$M$2="kr",H164,IF(FH_info!$M$2="en",E164,IF(FH_info!$M$2="cn",F164,E164))))</f>
        <v>측정장소</v>
      </c>
      <c r="C164" s="56" t="str">
        <f>IF(E164="","",HLOOKUP(FH_info!$M$2,lang!$E$1:$I164,A164,FALSE))</f>
        <v>측정장소</v>
      </c>
      <c r="E164" s="56" t="s">
        <v>423</v>
      </c>
      <c r="F164" s="141" t="s">
        <v>524</v>
      </c>
      <c r="G164" s="56" t="s">
        <v>423</v>
      </c>
      <c r="H164" s="56" t="s">
        <v>424</v>
      </c>
      <c r="I164" s="56" t="s">
        <v>423</v>
      </c>
      <c r="L164" s="141" t="s">
        <v>524</v>
      </c>
    </row>
    <row r="165" spans="1:12">
      <c r="A165" s="56">
        <f t="shared" si="6"/>
        <v>165</v>
      </c>
      <c r="B165" s="56" t="str">
        <f>IFERROR(C165,IF(FH_info!$M$2="kr",H165,IF(FH_info!$M$2="en",E165,IF(FH_info!$M$2="cn",F165,E165))))</f>
        <v>이름</v>
      </c>
      <c r="C165" s="56" t="str">
        <f>IF(E165="","",HLOOKUP(FH_info!$M$2,lang!$E$1:$I165,A165,FALSE))</f>
        <v>이름</v>
      </c>
      <c r="E165" s="56" t="s">
        <v>425</v>
      </c>
      <c r="F165" s="56" t="s">
        <v>525</v>
      </c>
      <c r="G165" s="56" t="s">
        <v>425</v>
      </c>
      <c r="H165" s="56" t="s">
        <v>426</v>
      </c>
      <c r="I165" s="56" t="s">
        <v>425</v>
      </c>
      <c r="L165" s="56" t="s">
        <v>525</v>
      </c>
    </row>
    <row r="166" spans="1:12">
      <c r="A166" s="56">
        <f t="shared" si="6"/>
        <v>166</v>
      </c>
      <c r="B166" s="56" t="str">
        <f>IFERROR(C166,IF(FH_info!$M$2="kr",H166,IF(FH_info!$M$2="en",E166,IF(FH_info!$M$2="cn",F166,E166))))</f>
        <v>직업</v>
      </c>
      <c r="C166" s="56" t="str">
        <f>IF(E166="","",HLOOKUP(FH_info!$M$2,lang!$E$1:$I166,A166,FALSE))</f>
        <v>직업</v>
      </c>
      <c r="E166" s="56" t="s">
        <v>427</v>
      </c>
      <c r="F166" s="141" t="s">
        <v>526</v>
      </c>
      <c r="G166" s="56" t="s">
        <v>427</v>
      </c>
      <c r="H166" s="56" t="s">
        <v>428</v>
      </c>
      <c r="I166" s="56" t="s">
        <v>427</v>
      </c>
      <c r="L166" s="141" t="s">
        <v>526</v>
      </c>
    </row>
    <row r="167" spans="1:12">
      <c r="A167" s="56">
        <f t="shared" si="6"/>
        <v>167</v>
      </c>
      <c r="B167" s="56" t="str">
        <f>IFERROR(C167,IF(FH_info!$M$2="kr",H167,IF(FH_info!$M$2="en",E167,IF(FH_info!$M$2="cn",F167,E167))))</f>
        <v>ID</v>
      </c>
      <c r="C167" s="56" t="str">
        <f>IF(E167="","",HLOOKUP(FH_info!$M$2,lang!$E$1:$I167,A167,FALSE))</f>
        <v>ID</v>
      </c>
      <c r="E167" s="56" t="s">
        <v>429</v>
      </c>
      <c r="F167" s="56" t="s">
        <v>527</v>
      </c>
      <c r="G167" s="56" t="s">
        <v>429</v>
      </c>
      <c r="H167" s="56" t="s">
        <v>429</v>
      </c>
      <c r="I167" s="56" t="s">
        <v>429</v>
      </c>
      <c r="L167" s="56" t="s">
        <v>527</v>
      </c>
    </row>
    <row r="168" spans="1:12" ht="33">
      <c r="A168" s="56">
        <f t="shared" si="6"/>
        <v>168</v>
      </c>
      <c r="B168" s="56" t="str">
        <f>IFERROR(C168,IF(FH_info!$M$2="kr",H168,IF(FH_info!$M$2="en",E168,IF(FH_info!$M$2="cn",F168,E168))))</f>
        <v>상담
내용</v>
      </c>
      <c r="C168" s="56" t="str">
        <f>IF(E168="","",HLOOKUP(FH_info!$M$2,lang!$E$1:$I168,A168,FALSE))</f>
        <v>상담
내용</v>
      </c>
      <c r="E168" s="56" t="s">
        <v>430</v>
      </c>
      <c r="F168" s="141" t="s">
        <v>528</v>
      </c>
      <c r="G168" s="56" t="s">
        <v>430</v>
      </c>
      <c r="H168" s="56" t="s">
        <v>431</v>
      </c>
      <c r="I168" s="56" t="s">
        <v>430</v>
      </c>
      <c r="L168" s="141" t="s">
        <v>528</v>
      </c>
    </row>
    <row r="169" spans="1:12">
      <c r="A169" s="56">
        <f t="shared" si="6"/>
        <v>169</v>
      </c>
      <c r="B169" s="56" t="str">
        <f>IFERROR(C169,IF(FH_info!$M$2="kr",H169,IF(FH_info!$M$2="en",E169,IF(FH_info!$M$2="cn",F169,E169))))</f>
        <v>뇌 피로도 및 유형</v>
      </c>
      <c r="C169" s="56" t="str">
        <f>IF(E169="","",HLOOKUP(FH_info!$M$2,lang!$E$1:$I169,A169,FALSE))</f>
        <v>뇌 피로도 및 유형</v>
      </c>
      <c r="E169" s="56" t="s">
        <v>1306</v>
      </c>
      <c r="F169" s="324" t="s">
        <v>1488</v>
      </c>
      <c r="G169" s="56" t="s">
        <v>1306</v>
      </c>
      <c r="H169" s="496" t="s">
        <v>1305</v>
      </c>
      <c r="I169" s="56" t="s">
        <v>1306</v>
      </c>
      <c r="J169" t="s">
        <v>1307</v>
      </c>
      <c r="L169" s="141" t="s">
        <v>1069</v>
      </c>
    </row>
    <row r="170" spans="1:12" ht="33">
      <c r="A170" s="56">
        <f t="shared" si="6"/>
        <v>170</v>
      </c>
      <c r="B170" s="56" t="str">
        <f>IFERROR(C170,IF(FH_info!$M$2="kr",H170,IF(FH_info!$M$2="en",E170,IF(FH_info!$M$2="cn",F170,E170))))</f>
        <v>정보
변화량</v>
      </c>
      <c r="C170" s="56" t="str">
        <f>IF(E170="","",HLOOKUP(FH_info!$M$2,lang!$E$1:$I170,A170,FALSE))</f>
        <v>정보
변화량</v>
      </c>
      <c r="E170" s="56" t="s">
        <v>433</v>
      </c>
      <c r="F170" s="56" t="s">
        <v>1314</v>
      </c>
      <c r="G170" s="56" t="s">
        <v>433</v>
      </c>
      <c r="H170" s="56" t="s">
        <v>434</v>
      </c>
      <c r="I170" s="56" t="s">
        <v>433</v>
      </c>
      <c r="L170" s="56" t="s">
        <v>1314</v>
      </c>
    </row>
    <row r="171" spans="1:12" ht="33">
      <c r="A171" s="56">
        <f t="shared" si="6"/>
        <v>171</v>
      </c>
      <c r="B171" s="56" t="str">
        <f>IFERROR(C171,IF(FH_info!$M$2="kr",H171,IF(FH_info!$M$2="en",E171,IF(FH_info!$M$2="cn",F171,E171))))</f>
        <v>에너지
변화량</v>
      </c>
      <c r="C171" s="56" t="str">
        <f>IF(E171="","",HLOOKUP(FH_info!$M$2,lang!$E$1:$I171,A171,FALSE))</f>
        <v>에너지
변화량</v>
      </c>
      <c r="E171" s="56" t="s">
        <v>435</v>
      </c>
      <c r="F171" s="56" t="s">
        <v>529</v>
      </c>
      <c r="G171" s="56" t="s">
        <v>435</v>
      </c>
      <c r="H171" s="56" t="s">
        <v>436</v>
      </c>
      <c r="I171" s="56" t="s">
        <v>435</v>
      </c>
      <c r="L171" s="56" t="s">
        <v>529</v>
      </c>
    </row>
    <row r="172" spans="1:12" ht="33">
      <c r="A172" s="56">
        <f t="shared" si="6"/>
        <v>172</v>
      </c>
      <c r="B172" s="56" t="str">
        <f>IFERROR(C172,IF(FH_info!$M$2="kr",H172,IF(FH_info!$M$2="en",E172,IF(FH_info!$M$2="cn",F172,E172))))</f>
        <v>심리생리
정보 변화(%)</v>
      </c>
      <c r="C172" s="56" t="str">
        <f>IF(E172="","",HLOOKUP(FH_info!$M$2,lang!$E$1:$I172,A172,FALSE))</f>
        <v>심리생리
정보 변화(%)</v>
      </c>
      <c r="E172" s="56" t="s">
        <v>580</v>
      </c>
      <c r="F172" s="56" t="s">
        <v>578</v>
      </c>
      <c r="G172" s="56" t="s">
        <v>580</v>
      </c>
      <c r="H172" s="56" t="s">
        <v>575</v>
      </c>
      <c r="I172" s="56" t="s">
        <v>580</v>
      </c>
      <c r="L172" s="56" t="s">
        <v>578</v>
      </c>
    </row>
    <row r="173" spans="1:12" ht="33">
      <c r="A173" s="56">
        <f t="shared" si="6"/>
        <v>173</v>
      </c>
      <c r="B173" s="56" t="str">
        <f>IFERROR(C173,IF(FH_info!$M$2="kr",H173,IF(FH_info!$M$2="en",E173,IF(FH_info!$M$2="cn",F173,E173))))</f>
        <v>에너지
(kcal/min)</v>
      </c>
      <c r="C173" s="56" t="str">
        <f>IF(E173="","",HLOOKUP(FH_info!$M$2,lang!$E$1:$I173,A173,FALSE))</f>
        <v>에너지
(kcal/min)</v>
      </c>
      <c r="E173" s="56" t="s">
        <v>577</v>
      </c>
      <c r="F173" s="56" t="s">
        <v>579</v>
      </c>
      <c r="G173" s="56" t="s">
        <v>577</v>
      </c>
      <c r="H173" s="56" t="s">
        <v>576</v>
      </c>
      <c r="I173" s="56" t="s">
        <v>577</v>
      </c>
      <c r="L173" s="56" t="s">
        <v>579</v>
      </c>
    </row>
    <row r="174" spans="1:12">
      <c r="A174" s="56">
        <f t="shared" si="6"/>
        <v>174</v>
      </c>
      <c r="B174" s="56" t="str">
        <f>IFERROR(C174,IF(FH_info!$M$2="kr",H174,IF(FH_info!$M$2="en",E174,IF(FH_info!$M$2="cn",F174,E174))))</f>
        <v>정보량</v>
      </c>
      <c r="C174" s="56" t="str">
        <f>IF(E174="","",HLOOKUP(FH_info!$M$2,lang!$E$1:$I174,A174,FALSE))</f>
        <v>정보량</v>
      </c>
      <c r="E174" s="56" t="s">
        <v>1311</v>
      </c>
      <c r="F174" s="56" t="s">
        <v>1315</v>
      </c>
      <c r="G174" s="56" t="s">
        <v>1311</v>
      </c>
      <c r="H174" s="56" t="s">
        <v>1309</v>
      </c>
      <c r="I174" s="56" t="s">
        <v>1312</v>
      </c>
      <c r="L174" s="56" t="s">
        <v>1315</v>
      </c>
    </row>
    <row r="175" spans="1:12">
      <c r="A175" s="56">
        <f t="shared" si="6"/>
        <v>175</v>
      </c>
      <c r="B175" s="56" t="str">
        <f>IFERROR(C175,IF(FH_info!$M$2="kr",H175,IF(FH_info!$M$2="en",E175,IF(FH_info!$M$2="cn",F175,E175))))</f>
        <v>에너지</v>
      </c>
      <c r="C175" s="56" t="str">
        <f>IF(E175="","",HLOOKUP(FH_info!$M$2,lang!$E$1:$I175,A175,FALSE))</f>
        <v>에너지</v>
      </c>
      <c r="E175" s="56" t="s">
        <v>435</v>
      </c>
      <c r="F175" s="56" t="s">
        <v>1313</v>
      </c>
      <c r="G175" s="56" t="s">
        <v>435</v>
      </c>
      <c r="H175" s="56" t="s">
        <v>1310</v>
      </c>
      <c r="I175" s="56" t="s">
        <v>435</v>
      </c>
      <c r="L175" s="56" t="s">
        <v>1029</v>
      </c>
    </row>
    <row r="176" spans="1:12">
      <c r="A176" s="56">
        <f t="shared" si="6"/>
        <v>176</v>
      </c>
      <c r="B176" s="56" t="str">
        <f>IFERROR(C176,IF(FH_info!$M$2="kr",H176,IF(FH_info!$M$2="en",E176,IF(FH_info!$M$2="cn",F176,E176))))</f>
        <v>뇌 피로도</v>
      </c>
      <c r="C176" s="56" t="str">
        <f>IF(E176="","",HLOOKUP(FH_info!$M$2,lang!$E$1:$I176,A176,FALSE))</f>
        <v>뇌 피로도</v>
      </c>
      <c r="E176" s="56" t="s">
        <v>1317</v>
      </c>
      <c r="F176" s="324" t="s">
        <v>1488</v>
      </c>
      <c r="G176" s="56" t="s">
        <v>1317</v>
      </c>
      <c r="H176" s="132" t="s">
        <v>1316</v>
      </c>
      <c r="I176" s="56" t="s">
        <v>1317</v>
      </c>
      <c r="L176" s="141" t="s">
        <v>1069</v>
      </c>
    </row>
    <row r="177" spans="1:12">
      <c r="A177" s="56">
        <f t="shared" si="6"/>
        <v>177</v>
      </c>
      <c r="B177" s="56" t="str">
        <f>IFERROR(C177,IF(FH_info!$M$2="kr",H177,IF(FH_info!$M$2="en",E177,IF(FH_info!$M$2="cn",F177,E177))))</f>
        <v>뇌 피로도</v>
      </c>
      <c r="C177" s="56" t="str">
        <f>IF(E177="","",HLOOKUP(FH_info!$M$2,lang!$E$1:$I177,A177,FALSE))</f>
        <v>뇌 피로도</v>
      </c>
      <c r="E177" s="56" t="s">
        <v>1328</v>
      </c>
      <c r="F177" s="324" t="s">
        <v>1488</v>
      </c>
      <c r="G177" s="56" t="s">
        <v>1328</v>
      </c>
      <c r="H177" s="496" t="s">
        <v>1316</v>
      </c>
      <c r="I177" s="56" t="s">
        <v>1328</v>
      </c>
      <c r="L177" s="141" t="s">
        <v>1069</v>
      </c>
    </row>
    <row r="178" spans="1:12">
      <c r="A178" s="56">
        <f t="shared" si="6"/>
        <v>178</v>
      </c>
      <c r="B178" s="56" t="str">
        <f>IFERROR(C178,IF(FH_info!$M$2="kr",H178,IF(FH_info!$M$2="en",E178,IF(FH_info!$M$2="cn",F178,E178))))</f>
        <v>뇌피로 상태</v>
      </c>
      <c r="C178" s="56" t="str">
        <f>IF(E178="","",HLOOKUP(FH_info!$M$2,lang!$E$1:$I178,A178,FALSE))</f>
        <v>뇌피로 상태</v>
      </c>
      <c r="E178" s="56" t="s">
        <v>1308</v>
      </c>
      <c r="F178" s="325" t="s">
        <v>1489</v>
      </c>
      <c r="G178" s="56" t="s">
        <v>1308</v>
      </c>
      <c r="H178" s="56" t="s">
        <v>1303</v>
      </c>
      <c r="I178" s="56" t="s">
        <v>1308</v>
      </c>
      <c r="L178" s="145" t="s">
        <v>1304</v>
      </c>
    </row>
    <row r="179" spans="1:12">
      <c r="A179" s="56">
        <f t="shared" si="6"/>
        <v>179</v>
      </c>
      <c r="B179" s="56" t="str">
        <f>IFERROR(C179,IF(FH_info!$M$2="kr",H179,IF(FH_info!$M$2="en",E179,IF(FH_info!$M$2="cn",F179,E179))))</f>
        <v>지수</v>
      </c>
      <c r="C179" s="56" t="str">
        <f>IF(E179="","",HLOOKUP(FH_info!$M$2,lang!$E$1:$I179,A179,FALSE))</f>
        <v>지수</v>
      </c>
      <c r="E179" s="56" t="s">
        <v>437</v>
      </c>
      <c r="F179" s="324" t="s">
        <v>1488</v>
      </c>
      <c r="G179" s="56" t="s">
        <v>437</v>
      </c>
      <c r="H179" s="56" t="s">
        <v>1297</v>
      </c>
      <c r="I179" s="56" t="s">
        <v>437</v>
      </c>
      <c r="L179" s="56" t="s">
        <v>530</v>
      </c>
    </row>
    <row r="180" spans="1:12">
      <c r="A180" s="56">
        <f t="shared" si="6"/>
        <v>180</v>
      </c>
      <c r="B180" s="56" t="str">
        <f>IFERROR(C180,IF(FH_info!$M$2="kr",H180,IF(FH_info!$M$2="en",E180,IF(FH_info!$M$2="cn",F180,E180))))</f>
        <v>유형</v>
      </c>
      <c r="C180" s="56" t="str">
        <f>IF(E180="","",HLOOKUP(FH_info!$M$2,lang!$E$1:$I180,A180,FALSE))</f>
        <v>유형</v>
      </c>
      <c r="E180" s="56" t="s">
        <v>438</v>
      </c>
      <c r="F180" s="324" t="s">
        <v>1490</v>
      </c>
      <c r="G180" s="56" t="s">
        <v>438</v>
      </c>
      <c r="H180" s="56" t="s">
        <v>1062</v>
      </c>
      <c r="I180" s="56" t="s">
        <v>438</v>
      </c>
      <c r="L180" s="56" t="s">
        <v>531</v>
      </c>
    </row>
    <row r="181" spans="1:12">
      <c r="A181" s="56">
        <f t="shared" si="6"/>
        <v>181</v>
      </c>
      <c r="B181" s="56" t="str">
        <f>IFERROR(C181,IF(FH_info!$M$2="kr",H181,IF(FH_info!$M$2="en",E181,IF(FH_info!$M$2="cn",F181,E181))))</f>
        <v>* 뇌피로 4, 4-1, 1 유형이 되도록 권장함</v>
      </c>
      <c r="C181" s="56" t="str">
        <f>IF(E181="","",HLOOKUP(FH_info!$M$2,lang!$E$1:$I181,A181,FALSE))</f>
        <v>* 뇌피로 4, 4-1, 1 유형이 되도록 권장함</v>
      </c>
      <c r="E181" s="56" t="s">
        <v>439</v>
      </c>
      <c r="F181" s="56" t="s">
        <v>532</v>
      </c>
      <c r="G181" s="56" t="s">
        <v>439</v>
      </c>
      <c r="H181" s="56" t="s">
        <v>440</v>
      </c>
      <c r="I181" s="56" t="s">
        <v>441</v>
      </c>
      <c r="L181" s="56" t="s">
        <v>532</v>
      </c>
    </row>
    <row r="182" spans="1:12">
      <c r="A182" s="56">
        <f t="shared" si="6"/>
        <v>182</v>
      </c>
      <c r="B182" s="56" t="str">
        <f>IFERROR(C182,IF(FH_info!$M$2="kr",H182,IF(FH_info!$M$2="en",E182,IF(FH_info!$M$2="cn",F182,E182))))</f>
        <v>위험</v>
      </c>
      <c r="C182" s="56" t="str">
        <f>IF(E182="","",HLOOKUP(FH_info!$M$2,lang!$E$1:$I182,A182,FALSE))</f>
        <v>위험</v>
      </c>
      <c r="E182" s="56" t="s">
        <v>1407</v>
      </c>
      <c r="F182" s="330" t="s">
        <v>1491</v>
      </c>
      <c r="G182" s="56" t="s">
        <v>1299</v>
      </c>
      <c r="H182" s="132" t="s">
        <v>442</v>
      </c>
      <c r="I182" s="56" t="s">
        <v>1299</v>
      </c>
      <c r="J182" t="s">
        <v>1298</v>
      </c>
      <c r="L182" s="56" t="s">
        <v>571</v>
      </c>
    </row>
    <row r="183" spans="1:12">
      <c r="A183" s="56">
        <f t="shared" si="6"/>
        <v>183</v>
      </c>
      <c r="B183" s="56" t="str">
        <f>IFERROR(C183,IF(FH_info!$M$2="kr",H183,IF(FH_info!$M$2="en",E183,IF(FH_info!$M$2="cn",F183,E183))))</f>
        <v>주의</v>
      </c>
      <c r="C183" s="56" t="str">
        <f>IF(E183="","",HLOOKUP(FH_info!$M$2,lang!$E$1:$I183,A183,FALSE))</f>
        <v>주의</v>
      </c>
      <c r="E183" s="56" t="s">
        <v>1408</v>
      </c>
      <c r="F183" s="330" t="s">
        <v>1494</v>
      </c>
      <c r="G183" s="56" t="s">
        <v>1300</v>
      </c>
      <c r="H183" s="132" t="s">
        <v>443</v>
      </c>
      <c r="I183" s="56" t="s">
        <v>1300</v>
      </c>
      <c r="L183" s="141" t="s">
        <v>570</v>
      </c>
    </row>
    <row r="184" spans="1:12">
      <c r="A184" s="56">
        <f t="shared" si="6"/>
        <v>184</v>
      </c>
      <c r="B184" s="56" t="str">
        <f>IFERROR(C184,IF(FH_info!$M$2="kr",H184,IF(FH_info!$M$2="en",E184,IF(FH_info!$M$2="cn",F184,E184))))</f>
        <v>보통</v>
      </c>
      <c r="C184" s="56" t="str">
        <f>IF(E184="","",HLOOKUP(FH_info!$M$2,lang!$E$1:$I184,A184,FALSE))</f>
        <v>보통</v>
      </c>
      <c r="E184" s="56" t="s">
        <v>1412</v>
      </c>
      <c r="F184" s="330" t="s">
        <v>1492</v>
      </c>
      <c r="G184" s="56" t="s">
        <v>1301</v>
      </c>
      <c r="H184" s="132" t="s">
        <v>460</v>
      </c>
      <c r="I184" s="56" t="s">
        <v>1301</v>
      </c>
      <c r="L184" s="56" t="s">
        <v>1068</v>
      </c>
    </row>
    <row r="185" spans="1:12">
      <c r="A185" s="56">
        <f t="shared" si="6"/>
        <v>185</v>
      </c>
      <c r="B185" s="56" t="str">
        <f>IFERROR(C185,IF(FH_info!$M$2="kr",H185,IF(FH_info!$M$2="en",E185,IF(FH_info!$M$2="cn",F185,E185))))</f>
        <v>건강</v>
      </c>
      <c r="C185" s="56" t="str">
        <f>IF(E185="","",HLOOKUP(FH_info!$M$2,lang!$E$1:$I185,A185,FALSE))</f>
        <v>건강</v>
      </c>
      <c r="E185" s="56" t="s">
        <v>1410</v>
      </c>
      <c r="F185" s="331" t="s">
        <v>1493</v>
      </c>
      <c r="G185" s="56" t="s">
        <v>1302</v>
      </c>
      <c r="H185" s="132" t="s">
        <v>444</v>
      </c>
      <c r="I185" s="56" t="s">
        <v>1302</v>
      </c>
      <c r="L185" s="56" t="s">
        <v>569</v>
      </c>
    </row>
    <row r="186" spans="1:12">
      <c r="A186" s="56">
        <f t="shared" si="6"/>
        <v>186</v>
      </c>
      <c r="B186" s="56" t="str">
        <f>IFERROR(C186,IF(FH_info!$M$2="kr",H186,IF(FH_info!$M$2="en",E186,IF(FH_info!$M$2="cn",F186,E186))))</f>
        <v>전문가 상담 필요</v>
      </c>
      <c r="C186" s="56" t="str">
        <f>IF(E186="","",HLOOKUP(FH_info!$M$2,lang!$E$1:$I186,A186,FALSE))</f>
        <v>전문가 상담 필요</v>
      </c>
      <c r="E186" s="56" t="s">
        <v>1051</v>
      </c>
      <c r="F186" s="56" t="s">
        <v>1052</v>
      </c>
      <c r="G186" s="56" t="s">
        <v>1051</v>
      </c>
      <c r="H186" s="56" t="s">
        <v>1047</v>
      </c>
      <c r="I186" s="56" t="s">
        <v>1051</v>
      </c>
      <c r="L186" s="56" t="s">
        <v>1052</v>
      </c>
    </row>
    <row r="187" spans="1:12">
      <c r="A187" s="56">
        <f t="shared" si="6"/>
        <v>187</v>
      </c>
      <c r="B187" s="56" t="str">
        <f>IFERROR(C187,IF(FH_info!$M$2="kr",H187,IF(FH_info!$M$2="en",E187,IF(FH_info!$M$2="cn",F187,E187))))</f>
        <v>주의</v>
      </c>
      <c r="C187" s="56" t="str">
        <f>IF(E187="","",HLOOKUP(FH_info!$M$2,lang!$E$1:$I187,A187,FALSE))</f>
        <v>주의</v>
      </c>
      <c r="E187" s="56" t="s">
        <v>1409</v>
      </c>
      <c r="F187" s="141" t="s">
        <v>570</v>
      </c>
      <c r="G187" s="56" t="s">
        <v>1409</v>
      </c>
      <c r="H187" s="56" t="s">
        <v>443</v>
      </c>
      <c r="I187" s="56" t="s">
        <v>1409</v>
      </c>
      <c r="L187" s="141" t="s">
        <v>570</v>
      </c>
    </row>
    <row r="188" spans="1:12">
      <c r="A188" s="56">
        <f t="shared" si="6"/>
        <v>188</v>
      </c>
      <c r="B188" s="56" t="str">
        <f>IFERROR(C188,IF(FH_info!$M$2="kr",H188,IF(FH_info!$M$2="en",E188,IF(FH_info!$M$2="cn",F188,E188))))</f>
        <v>건강</v>
      </c>
      <c r="C188" s="56" t="str">
        <f>IF(E188="","",HLOOKUP(FH_info!$M$2,lang!$E$1:$I188,A188,FALSE))</f>
        <v>건강</v>
      </c>
      <c r="E188" s="56" t="s">
        <v>1413</v>
      </c>
      <c r="F188" s="56" t="s">
        <v>569</v>
      </c>
      <c r="G188" s="56" t="s">
        <v>1413</v>
      </c>
      <c r="H188" s="56" t="s">
        <v>444</v>
      </c>
      <c r="I188" s="56" t="s">
        <v>1413</v>
      </c>
      <c r="L188" s="56" t="s">
        <v>569</v>
      </c>
    </row>
    <row r="189" spans="1:12">
      <c r="A189" s="56">
        <f t="shared" si="6"/>
        <v>189</v>
      </c>
      <c r="B189" s="56" t="str">
        <f>IFERROR(C189,IF(FH_info!$M$2="kr",H189,IF(FH_info!$M$2="en",E189,IF(FH_info!$M$2="cn",F189,E189))))</f>
        <v>매우 건강</v>
      </c>
      <c r="C189" s="56" t="str">
        <f>IF(E189="","",HLOOKUP(FH_info!$M$2,lang!$E$1:$I189,A189,FALSE))</f>
        <v>매우 건강</v>
      </c>
      <c r="E189" s="56" t="s">
        <v>1411</v>
      </c>
      <c r="F189" s="56" t="s">
        <v>568</v>
      </c>
      <c r="G189" s="56" t="s">
        <v>1411</v>
      </c>
      <c r="H189" s="56" t="s">
        <v>445</v>
      </c>
      <c r="I189" s="56" t="s">
        <v>1411</v>
      </c>
      <c r="L189" s="56" t="s">
        <v>568</v>
      </c>
    </row>
    <row r="190" spans="1:12">
      <c r="A190" s="56">
        <f t="shared" si="6"/>
        <v>190</v>
      </c>
      <c r="B190" s="56" t="str">
        <f>IFERROR(C190,IF(FH_info!$M$2="kr",H190,IF(FH_info!$M$2="en",E190,IF(FH_info!$M$2="cn",F190,E190))))</f>
        <v>위험한</v>
      </c>
      <c r="C190" s="56" t="str">
        <f>IF(E190="","",HLOOKUP(FH_info!$M$2,lang!$E$1:$I190,A190,FALSE))</f>
        <v>위험한</v>
      </c>
      <c r="E190" s="56" t="s">
        <v>1299</v>
      </c>
      <c r="F190" s="333" t="s">
        <v>1504</v>
      </c>
      <c r="G190" s="56" t="s">
        <v>1299</v>
      </c>
      <c r="H190" s="132" t="s">
        <v>1414</v>
      </c>
      <c r="I190" s="56" t="s">
        <v>1299</v>
      </c>
      <c r="L190" s="56" t="s">
        <v>571</v>
      </c>
    </row>
    <row r="191" spans="1:12">
      <c r="A191" s="56">
        <f t="shared" si="6"/>
        <v>191</v>
      </c>
      <c r="B191" s="56" t="str">
        <f>IFERROR(C191,IF(FH_info!$M$2="kr",H191,IF(FH_info!$M$2="en",E191,IF(FH_info!$M$2="cn",F191,E191))))</f>
        <v>주의가 필요한</v>
      </c>
      <c r="C191" s="56" t="str">
        <f>IF(E191="","",HLOOKUP(FH_info!$M$2,lang!$E$1:$I191,A191,FALSE))</f>
        <v>주의가 필요한</v>
      </c>
      <c r="E191" s="56" t="s">
        <v>1300</v>
      </c>
      <c r="F191" s="330" t="s">
        <v>1505</v>
      </c>
      <c r="G191" s="56" t="s">
        <v>1300</v>
      </c>
      <c r="H191" s="132" t="s">
        <v>1415</v>
      </c>
      <c r="I191" s="56" t="s">
        <v>1300</v>
      </c>
      <c r="L191" s="141" t="s">
        <v>570</v>
      </c>
    </row>
    <row r="192" spans="1:12">
      <c r="A192" s="56">
        <f t="shared" si="6"/>
        <v>192</v>
      </c>
      <c r="B192" s="56" t="str">
        <f>IFERROR(C192,IF(FH_info!$M$2="kr",H192,IF(FH_info!$M$2="en",E192,IF(FH_info!$M$2="cn",F192,E192))))</f>
        <v>보통인</v>
      </c>
      <c r="C192" s="56" t="str">
        <f>IF(E192="","",HLOOKUP(FH_info!$M$2,lang!$E$1:$I192,A192,FALSE))</f>
        <v>보통인</v>
      </c>
      <c r="E192" s="56" t="s">
        <v>1301</v>
      </c>
      <c r="F192" s="330" t="s">
        <v>1506</v>
      </c>
      <c r="G192" s="56" t="s">
        <v>1301</v>
      </c>
      <c r="H192" s="132" t="s">
        <v>1416</v>
      </c>
      <c r="I192" s="56" t="s">
        <v>1301</v>
      </c>
      <c r="L192" s="56" t="s">
        <v>1068</v>
      </c>
    </row>
    <row r="193" spans="1:12">
      <c r="A193" s="56">
        <f t="shared" si="6"/>
        <v>193</v>
      </c>
      <c r="B193" s="56" t="str">
        <f>IFERROR(C193,IF(FH_info!$M$2="kr",H193,IF(FH_info!$M$2="en",E193,IF(FH_info!$M$2="cn",F193,E193))))</f>
        <v>건강한</v>
      </c>
      <c r="C193" s="56" t="str">
        <f>IF(E193="","",HLOOKUP(FH_info!$M$2,lang!$E$1:$I193,A193,FALSE))</f>
        <v>건강한</v>
      </c>
      <c r="E193" s="56" t="s">
        <v>1302</v>
      </c>
      <c r="F193" s="331" t="s">
        <v>1507</v>
      </c>
      <c r="G193" s="56" t="s">
        <v>1302</v>
      </c>
      <c r="H193" s="132" t="s">
        <v>1417</v>
      </c>
      <c r="I193" s="56" t="s">
        <v>1302</v>
      </c>
      <c r="L193" s="56" t="s">
        <v>569</v>
      </c>
    </row>
    <row r="194" spans="1:12">
      <c r="A194" s="56">
        <f t="shared" si="6"/>
        <v>194</v>
      </c>
      <c r="B194" s="56" t="str">
        <f>IFERROR(C194,IF(FH_info!$M$2="kr",H194,IF(FH_info!$M$2="en",E194,IF(FH_info!$M$2="cn",F194,E194))))</f>
        <v>뇌피로 상태입니다</v>
      </c>
      <c r="C194" s="56" t="str">
        <f>IF(E194="","",HLOOKUP(FH_info!$M$2,lang!$E$1:$I194,A194,FALSE))</f>
        <v>뇌피로 상태입니다</v>
      </c>
      <c r="E194" s="56" t="s">
        <v>1419</v>
      </c>
      <c r="F194" s="324" t="s">
        <v>1488</v>
      </c>
      <c r="G194" s="56" t="s">
        <v>1420</v>
      </c>
      <c r="H194" s="132" t="s">
        <v>1418</v>
      </c>
      <c r="I194" s="56" t="s">
        <v>1419</v>
      </c>
      <c r="L194" s="56" t="s">
        <v>1419</v>
      </c>
    </row>
    <row r="195" spans="1:12">
      <c r="A195" s="56">
        <f t="shared" si="6"/>
        <v>195</v>
      </c>
      <c r="B195" s="56" t="str">
        <f>IFERROR(C195,IF(FH_info!$M$2="kr",H195,IF(FH_info!$M$2="en",E195,IF(FH_info!$M$2="cn",F195,E195))))</f>
        <v>상태입니다.</v>
      </c>
      <c r="C195" s="56" t="str">
        <f>IF(E195="","",HLOOKUP(FH_info!$M$2,lang!$E$1:$I195,A195,FALSE))</f>
        <v>상태입니다.</v>
      </c>
      <c r="E195" s="56" t="s">
        <v>1255</v>
      </c>
      <c r="F195" s="325" t="s">
        <v>1495</v>
      </c>
      <c r="G195" s="56" t="s">
        <v>1255</v>
      </c>
      <c r="H195" s="132" t="s">
        <v>1254</v>
      </c>
      <c r="I195" s="56" t="s">
        <v>1255</v>
      </c>
      <c r="L195" s="141" t="s">
        <v>1069</v>
      </c>
    </row>
    <row r="196" spans="1:12">
      <c r="A196" s="56">
        <f t="shared" si="6"/>
        <v>196</v>
      </c>
      <c r="B196" s="56" t="str">
        <f>IFERROR(C196,IF(FH_info!$M$2="kr",H196,IF(FH_info!$M$2="en",E196,IF(FH_info!$M$2="cn",F196,E196))))</f>
        <v>위험한 뇌피로 상태입니다</v>
      </c>
      <c r="C196" s="56" t="str">
        <f>IF(E196="","",HLOOKUP(FH_info!$M$2,lang!$E$1:$I196,A196,FALSE))</f>
        <v>위험한 뇌피로 상태입니다</v>
      </c>
      <c r="E196" s="332" t="s">
        <v>1500</v>
      </c>
      <c r="F196" s="333" t="s">
        <v>1504</v>
      </c>
      <c r="G196" s="332" t="s">
        <v>1500</v>
      </c>
      <c r="H196" s="332" t="s">
        <v>1496</v>
      </c>
      <c r="I196" s="332" t="s">
        <v>1500</v>
      </c>
      <c r="L196" s="141"/>
    </row>
    <row r="197" spans="1:12">
      <c r="A197" s="56">
        <f t="shared" si="6"/>
        <v>197</v>
      </c>
      <c r="B197" s="56" t="str">
        <f>IFERROR(C197,IF(FH_info!$M$2="kr",H197,IF(FH_info!$M$2="en",E197,IF(FH_info!$M$2="cn",F197,E197))))</f>
        <v>주의가 필요한 뇌피로 상태입니다</v>
      </c>
      <c r="C197" s="56" t="str">
        <f>IF(E197="","",HLOOKUP(FH_info!$M$2,lang!$E$1:$I197,A197,FALSE))</f>
        <v>주의가 필요한 뇌피로 상태입니다</v>
      </c>
      <c r="E197" s="328" t="s">
        <v>1501</v>
      </c>
      <c r="F197" s="330" t="s">
        <v>1505</v>
      </c>
      <c r="G197" s="328" t="s">
        <v>1501</v>
      </c>
      <c r="H197" s="328" t="s">
        <v>1497</v>
      </c>
      <c r="I197" s="328" t="s">
        <v>1501</v>
      </c>
      <c r="L197" s="141"/>
    </row>
    <row r="198" spans="1:12">
      <c r="A198" s="56">
        <f t="shared" si="6"/>
        <v>198</v>
      </c>
      <c r="B198" s="56" t="str">
        <f>IFERROR(C198,IF(FH_info!$M$2="kr",H198,IF(FH_info!$M$2="en",E198,IF(FH_info!$M$2="cn",F198,E198))))</f>
        <v>보통인 뇌피로 상태입니다</v>
      </c>
      <c r="C198" s="56" t="str">
        <f>IF(E198="","",HLOOKUP(FH_info!$M$2,lang!$E$1:$I198,A198,FALSE))</f>
        <v>보통인 뇌피로 상태입니다</v>
      </c>
      <c r="E198" s="328" t="s">
        <v>1502</v>
      </c>
      <c r="F198" s="330" t="s">
        <v>1506</v>
      </c>
      <c r="G198" s="328" t="s">
        <v>1502</v>
      </c>
      <c r="H198" s="328" t="s">
        <v>1498</v>
      </c>
      <c r="I198" s="328" t="s">
        <v>1502</v>
      </c>
      <c r="L198" s="141"/>
    </row>
    <row r="199" spans="1:12">
      <c r="A199" s="56">
        <f t="shared" si="6"/>
        <v>199</v>
      </c>
      <c r="B199" s="56" t="str">
        <f>IFERROR(C199,IF(FH_info!$M$2="kr",H199,IF(FH_info!$M$2="en",E199,IF(FH_info!$M$2="cn",F199,E199))))</f>
        <v>건강한 뇌피로 상태입니다</v>
      </c>
      <c r="C199" s="56" t="str">
        <f>IF(E199="","",HLOOKUP(FH_info!$M$2,lang!$E$1:$I199,A199,FALSE))</f>
        <v>건강한 뇌피로 상태입니다</v>
      </c>
      <c r="E199" s="329" t="s">
        <v>1503</v>
      </c>
      <c r="F199" s="331" t="s">
        <v>1507</v>
      </c>
      <c r="G199" s="329" t="s">
        <v>1503</v>
      </c>
      <c r="H199" s="329" t="s">
        <v>1499</v>
      </c>
      <c r="I199" s="329" t="s">
        <v>1503</v>
      </c>
      <c r="L199" s="141"/>
    </row>
    <row r="200" spans="1:12">
      <c r="A200" s="56">
        <f t="shared" si="6"/>
        <v>200</v>
      </c>
      <c r="B200" s="56" t="str">
        <f>IFERROR(C200,IF(FH_info!$M$2="kr",H200,IF(FH_info!$M$2="en",E200,IF(FH_info!$M$2="cn",F200,E200))))</f>
        <v>심리상태 차트</v>
      </c>
      <c r="C200" s="56" t="str">
        <f>IF(E200="","",HLOOKUP(FH_info!$M$2,lang!$E$1:$I200,A200,FALSE))</f>
        <v>심리상태 차트</v>
      </c>
      <c r="E200" s="56" t="s">
        <v>1423</v>
      </c>
      <c r="F200" s="56" t="s">
        <v>533</v>
      </c>
      <c r="G200" s="56" t="s">
        <v>1423</v>
      </c>
      <c r="H200" s="496" t="s">
        <v>446</v>
      </c>
      <c r="I200" s="56" t="s">
        <v>1423</v>
      </c>
      <c r="L200" s="56" t="s">
        <v>533</v>
      </c>
    </row>
    <row r="201" spans="1:12">
      <c r="A201" s="56">
        <f t="shared" si="6"/>
        <v>201</v>
      </c>
      <c r="B201" s="56" t="str">
        <f>IFERROR(C201,IF(FH_info!$M$2="kr",H201,IF(FH_info!$M$2="en",E201,IF(FH_info!$M$2="cn",F201,E201))))</f>
        <v>항목</v>
      </c>
      <c r="C201" s="56" t="str">
        <f>IF(E201="","",HLOOKUP(FH_info!$M$2,lang!$E$1:$I201,A201,FALSE))</f>
        <v>항목</v>
      </c>
      <c r="E201" s="56" t="s">
        <v>447</v>
      </c>
      <c r="F201" s="141" t="s">
        <v>534</v>
      </c>
      <c r="G201" s="56" t="s">
        <v>447</v>
      </c>
      <c r="H201" s="56" t="s">
        <v>448</v>
      </c>
      <c r="I201" s="56" t="s">
        <v>447</v>
      </c>
      <c r="L201" s="141" t="s">
        <v>534</v>
      </c>
    </row>
    <row r="202" spans="1:12">
      <c r="A202" s="56">
        <f t="shared" si="6"/>
        <v>202</v>
      </c>
      <c r="B202" s="56" t="str">
        <f>IFERROR(C202,IF(FH_info!$M$2="kr",H202,IF(FH_info!$M$2="en",E202,IF(FH_info!$M$2="cn",F202,E202))))</f>
        <v>범위</v>
      </c>
      <c r="C202" s="56" t="str">
        <f>IF(E202="","",HLOOKUP(FH_info!$M$2,lang!$E$1:$I202,A202,FALSE))</f>
        <v>범위</v>
      </c>
      <c r="E202" s="56" t="s">
        <v>449</v>
      </c>
      <c r="F202" s="56" t="s">
        <v>535</v>
      </c>
      <c r="G202" s="56" t="s">
        <v>449</v>
      </c>
      <c r="H202" s="56" t="s">
        <v>450</v>
      </c>
      <c r="I202" s="56" t="s">
        <v>449</v>
      </c>
      <c r="L202" s="56" t="s">
        <v>535</v>
      </c>
    </row>
    <row r="203" spans="1:12">
      <c r="A203" s="56">
        <f t="shared" si="6"/>
        <v>203</v>
      </c>
      <c r="B203" s="56" t="str">
        <f>IFERROR(C203,IF(FH_info!$M$2="kr",H203,IF(FH_info!$M$2="en",E203,IF(FH_info!$M$2="cn",F203,E203))))</f>
        <v>판정</v>
      </c>
      <c r="C203" s="56" t="str">
        <f>IF(E203="","",HLOOKUP(FH_info!$M$2,lang!$E$1:$I203,A203,FALSE))</f>
        <v>판정</v>
      </c>
      <c r="E203" s="56" t="s">
        <v>451</v>
      </c>
      <c r="F203" s="56" t="s">
        <v>536</v>
      </c>
      <c r="G203" s="56" t="s">
        <v>451</v>
      </c>
      <c r="H203" s="56" t="s">
        <v>452</v>
      </c>
      <c r="I203" s="56" t="s">
        <v>451</v>
      </c>
      <c r="L203" s="56" t="s">
        <v>536</v>
      </c>
    </row>
    <row r="204" spans="1:12">
      <c r="A204" s="56">
        <f t="shared" si="6"/>
        <v>204</v>
      </c>
      <c r="B204" s="56" t="str">
        <f>IFERROR(C204,IF(FH_info!$M$2="kr",H204,IF(FH_info!$M$2="en",E204,IF(FH_info!$M$2="cn",F204,E204))))</f>
        <v>최소값</v>
      </c>
      <c r="C204" s="56" t="str">
        <f>IF(E204="","",HLOOKUP(FH_info!$M$2,lang!$E$1:$I204,A204,FALSE))</f>
        <v>최소값</v>
      </c>
      <c r="E204" s="56" t="s">
        <v>18</v>
      </c>
      <c r="F204" s="56" t="s">
        <v>537</v>
      </c>
      <c r="G204" s="56" t="s">
        <v>18</v>
      </c>
      <c r="H204" s="56" t="s">
        <v>453</v>
      </c>
      <c r="I204" s="56" t="s">
        <v>18</v>
      </c>
      <c r="L204" s="56" t="s">
        <v>537</v>
      </c>
    </row>
    <row r="205" spans="1:12">
      <c r="A205" s="56">
        <f t="shared" si="6"/>
        <v>205</v>
      </c>
      <c r="B205" s="56" t="str">
        <f>IFERROR(C205,IF(FH_info!$M$2="kr",H205,IF(FH_info!$M$2="en",E205,IF(FH_info!$M$2="cn",F205,E205))))</f>
        <v>평균값</v>
      </c>
      <c r="C205" s="56" t="str">
        <f>IF(E205="","",HLOOKUP(FH_info!$M$2,lang!$E$1:$I205,A205,FALSE))</f>
        <v>평균값</v>
      </c>
      <c r="E205" s="56" t="s">
        <v>454</v>
      </c>
      <c r="F205" s="56" t="s">
        <v>538</v>
      </c>
      <c r="G205" s="56" t="s">
        <v>454</v>
      </c>
      <c r="H205" s="56" t="s">
        <v>455</v>
      </c>
      <c r="I205" s="56" t="s">
        <v>454</v>
      </c>
      <c r="L205" s="56" t="s">
        <v>538</v>
      </c>
    </row>
    <row r="206" spans="1:12">
      <c r="A206" s="56">
        <f t="shared" si="6"/>
        <v>206</v>
      </c>
      <c r="B206" s="56" t="str">
        <f>IFERROR(C206,IF(FH_info!$M$2="kr",H206,IF(FH_info!$M$2="en",E206,IF(FH_info!$M$2="cn",F206,E206))))</f>
        <v>최대값</v>
      </c>
      <c r="C206" s="56" t="str">
        <f>IF(E206="","",HLOOKUP(FH_info!$M$2,lang!$E$1:$I206,A206,FALSE))</f>
        <v>최대값</v>
      </c>
      <c r="E206" s="56" t="s">
        <v>20</v>
      </c>
      <c r="F206" s="56" t="s">
        <v>539</v>
      </c>
      <c r="G206" s="56" t="s">
        <v>20</v>
      </c>
      <c r="H206" s="56" t="s">
        <v>456</v>
      </c>
      <c r="I206" s="56" t="s">
        <v>20</v>
      </c>
      <c r="L206" s="56" t="s">
        <v>539</v>
      </c>
    </row>
    <row r="207" spans="1:12">
      <c r="A207" s="56">
        <f t="shared" si="6"/>
        <v>207</v>
      </c>
      <c r="B207" s="56" t="str">
        <f>IFERROR(C207,IF(FH_info!$M$2="kr",H207,IF(FH_info!$M$2="en",E207,IF(FH_info!$M$2="cn",F207,E207))))</f>
        <v>높음</v>
      </c>
      <c r="C207" s="56" t="str">
        <f>IF(E207="","",HLOOKUP(FH_info!$M$2,lang!$E$1:$I207,A207,FALSE))</f>
        <v>높음</v>
      </c>
      <c r="E207" s="56" t="s">
        <v>457</v>
      </c>
      <c r="F207" s="56" t="s">
        <v>1439</v>
      </c>
      <c r="G207" s="56" t="s">
        <v>457</v>
      </c>
      <c r="H207" s="56" t="s">
        <v>458</v>
      </c>
      <c r="I207" s="56" t="s">
        <v>457</v>
      </c>
      <c r="L207" s="56" t="s">
        <v>543</v>
      </c>
    </row>
    <row r="208" spans="1:12">
      <c r="A208" s="56">
        <f t="shared" si="6"/>
        <v>208</v>
      </c>
      <c r="B208" s="56" t="str">
        <f>IFERROR(C208,IF(FH_info!$M$2="kr",H208,IF(FH_info!$M$2="en",E208,IF(FH_info!$M$2="cn",F208,E208))))</f>
        <v>보통</v>
      </c>
      <c r="C208" s="56" t="str">
        <f>IF(E208="","",HLOOKUP(FH_info!$M$2,lang!$E$1:$I208,A208,FALSE))</f>
        <v>보통</v>
      </c>
      <c r="E208" s="56" t="s">
        <v>459</v>
      </c>
      <c r="F208" s="56" t="s">
        <v>1440</v>
      </c>
      <c r="G208" s="56" t="s">
        <v>459</v>
      </c>
      <c r="H208" s="56" t="s">
        <v>460</v>
      </c>
      <c r="I208" s="56" t="s">
        <v>459</v>
      </c>
      <c r="L208" s="56" t="s">
        <v>544</v>
      </c>
    </row>
    <row r="209" spans="1:20">
      <c r="A209" s="56">
        <f t="shared" si="6"/>
        <v>209</v>
      </c>
      <c r="B209" s="56" t="str">
        <f>IFERROR(C209,IF(FH_info!$M$2="kr",H209,IF(FH_info!$M$2="en",E209,IF(FH_info!$M$2="cn",F209,E209))))</f>
        <v>낮음</v>
      </c>
      <c r="C209" s="56" t="str">
        <f>IF(E209="","",HLOOKUP(FH_info!$M$2,lang!$E$1:$I209,A209,FALSE))</f>
        <v>낮음</v>
      </c>
      <c r="E209" s="56" t="s">
        <v>461</v>
      </c>
      <c r="F209" s="56" t="s">
        <v>1441</v>
      </c>
      <c r="G209" s="56" t="s">
        <v>461</v>
      </c>
      <c r="H209" s="56" t="s">
        <v>462</v>
      </c>
      <c r="I209" s="56" t="s">
        <v>461</v>
      </c>
      <c r="L209" s="56" t="s">
        <v>545</v>
      </c>
    </row>
    <row r="210" spans="1:20">
      <c r="A210" s="56">
        <f t="shared" si="6"/>
        <v>210</v>
      </c>
      <c r="B210" s="56" t="str">
        <f>IFERROR(C210,IF(FH_info!$M$2="kr",H210,IF(FH_info!$M$2="en",E210,IF(FH_info!$M$2="cn",F210,E210))))</f>
        <v>매우 낮음</v>
      </c>
      <c r="C210" s="56" t="str">
        <f>IF(E210="","",HLOOKUP(FH_info!$M$2,lang!$E$1:$I210,A210,FALSE))</f>
        <v>매우 낮음</v>
      </c>
      <c r="E210" s="56" t="s">
        <v>2165</v>
      </c>
      <c r="F210" s="497" t="s">
        <v>2167</v>
      </c>
      <c r="G210" s="56" t="s">
        <v>1180</v>
      </c>
      <c r="H210" s="448" t="s">
        <v>1178</v>
      </c>
      <c r="I210" s="56" t="s">
        <v>1180</v>
      </c>
      <c r="M210" s="447"/>
      <c r="N210" s="447"/>
      <c r="O210" s="446"/>
      <c r="T210"/>
    </row>
    <row r="211" spans="1:20">
      <c r="A211" s="56">
        <f t="shared" si="6"/>
        <v>211</v>
      </c>
      <c r="B211" s="56" t="str">
        <f>IFERROR(C211,IF(FH_info!$M$2="kr",H211,IF(FH_info!$M$2="en",E211,IF(FH_info!$M$2="cn",F211,E211))))</f>
        <v>낮음</v>
      </c>
      <c r="C211" s="56" t="str">
        <f>IF(E211="","",HLOOKUP(FH_info!$M$2,lang!$E$1:$I211,A211,FALSE))</f>
        <v>낮음</v>
      </c>
      <c r="E211" s="56" t="s">
        <v>2160</v>
      </c>
      <c r="F211" s="323" t="s">
        <v>1441</v>
      </c>
      <c r="G211" s="56" t="s">
        <v>461</v>
      </c>
      <c r="H211" s="448" t="s">
        <v>462</v>
      </c>
      <c r="I211" s="56" t="s">
        <v>461</v>
      </c>
      <c r="M211" s="447"/>
      <c r="N211" s="447"/>
      <c r="O211" s="446"/>
      <c r="T211"/>
    </row>
    <row r="212" spans="1:20">
      <c r="A212" s="56">
        <f t="shared" si="6"/>
        <v>212</v>
      </c>
      <c r="B212" s="56" t="str">
        <f>IFERROR(C212,IF(FH_info!$M$2="kr",H212,IF(FH_info!$M$2="en",E212,IF(FH_info!$M$2="cn",F212,E212))))</f>
        <v>보통</v>
      </c>
      <c r="C212" s="56" t="str">
        <f>IF(E212="","",HLOOKUP(FH_info!$M$2,lang!$E$1:$I212,A212,FALSE))</f>
        <v>보통</v>
      </c>
      <c r="E212" s="56" t="s">
        <v>2161</v>
      </c>
      <c r="F212" s="323" t="s">
        <v>1440</v>
      </c>
      <c r="G212" s="56" t="s">
        <v>459</v>
      </c>
      <c r="H212" s="448" t="s">
        <v>460</v>
      </c>
      <c r="I212" s="56" t="s">
        <v>459</v>
      </c>
      <c r="L212" s="141"/>
      <c r="M212" s="447"/>
      <c r="N212" s="447"/>
      <c r="O212" s="446"/>
      <c r="T212"/>
    </row>
    <row r="213" spans="1:20">
      <c r="A213" s="56">
        <f t="shared" si="6"/>
        <v>213</v>
      </c>
      <c r="B213" s="56" t="str">
        <f>IFERROR(C213,IF(FH_info!$M$2="kr",H213,IF(FH_info!$M$2="en",E213,IF(FH_info!$M$2="cn",F213,E213))))</f>
        <v>높음</v>
      </c>
      <c r="C213" s="56" t="str">
        <f>IF(E213="","",HLOOKUP(FH_info!$M$2,lang!$E$1:$I213,A213,FALSE))</f>
        <v>높음</v>
      </c>
      <c r="E213" s="56" t="s">
        <v>2162</v>
      </c>
      <c r="F213" s="323" t="s">
        <v>1439</v>
      </c>
      <c r="G213" s="56" t="s">
        <v>457</v>
      </c>
      <c r="H213" s="448" t="s">
        <v>458</v>
      </c>
      <c r="I213" s="56" t="s">
        <v>457</v>
      </c>
      <c r="M213" s="447"/>
      <c r="N213" s="447"/>
      <c r="O213" s="446"/>
      <c r="T213"/>
    </row>
    <row r="214" spans="1:20">
      <c r="A214" s="56">
        <f t="shared" ref="A214:A277" si="7">IF(E214="","",A213+1)</f>
        <v>214</v>
      </c>
      <c r="B214" s="56" t="str">
        <f>IFERROR(C214,IF(FH_info!$M$2="kr",H214,IF(FH_info!$M$2="en",E214,IF(FH_info!$M$2="cn",F214,E214))))</f>
        <v>매우 높음</v>
      </c>
      <c r="C214" s="56" t="str">
        <f>IF(E214="","",HLOOKUP(FH_info!$M$2,lang!$E$1:$I214,A214,FALSE))</f>
        <v>매우 높음</v>
      </c>
      <c r="E214" s="56" t="s">
        <v>2163</v>
      </c>
      <c r="F214" s="497" t="s">
        <v>2166</v>
      </c>
      <c r="G214" s="56" t="s">
        <v>2164</v>
      </c>
      <c r="H214" s="448" t="s">
        <v>2053</v>
      </c>
      <c r="I214" s="56" t="s">
        <v>2164</v>
      </c>
      <c r="M214" s="447"/>
      <c r="N214" s="447"/>
      <c r="O214" s="446"/>
      <c r="T214"/>
    </row>
    <row r="215" spans="1:20">
      <c r="A215" s="56">
        <f t="shared" si="7"/>
        <v>215</v>
      </c>
      <c r="B215" s="56" t="str">
        <f>IFERROR(C215,IF(FH_info!$M$2="kr",H215,IF(FH_info!$M$2="en",E215,IF(FH_info!$M$2="cn",F215,E215))))</f>
        <v>감정변이도</v>
      </c>
      <c r="C215" s="56" t="str">
        <f>IF(E215="","",HLOOKUP(FH_info!$M$2,lang!$E$1:$I215,A215,FALSE))</f>
        <v>감정변이도</v>
      </c>
      <c r="E215" s="56" t="s">
        <v>463</v>
      </c>
      <c r="F215" s="323" t="s">
        <v>1442</v>
      </c>
      <c r="G215" s="56" t="s">
        <v>463</v>
      </c>
      <c r="H215" s="496" t="s">
        <v>464</v>
      </c>
      <c r="I215" s="56" t="s">
        <v>463</v>
      </c>
      <c r="L215" s="56" t="s">
        <v>540</v>
      </c>
    </row>
    <row r="216" spans="1:20">
      <c r="A216" s="56">
        <f t="shared" si="7"/>
        <v>216</v>
      </c>
      <c r="B216" s="56" t="str">
        <f>IFERROR(C216,IF(FH_info!$M$2="kr",H216,IF(FH_info!$M$2="en",E216,IF(FH_info!$M$2="cn",F216,E216))))</f>
        <v>매우 낮음</v>
      </c>
      <c r="C216" s="56" t="str">
        <f>IF(E216="","",HLOOKUP(FH_info!$M$2,lang!$E$1:$I216,A216,FALSE))</f>
        <v>매우 낮음</v>
      </c>
      <c r="E216" s="56" t="s">
        <v>1182</v>
      </c>
      <c r="F216" s="323" t="s">
        <v>1443</v>
      </c>
      <c r="G216" s="56" t="s">
        <v>1180</v>
      </c>
      <c r="H216" s="448" t="s">
        <v>1178</v>
      </c>
      <c r="I216" s="56" t="s">
        <v>1181</v>
      </c>
      <c r="L216" s="56" t="s">
        <v>1183</v>
      </c>
      <c r="M216" s="447" t="s">
        <v>2044</v>
      </c>
      <c r="N216" s="447" t="s">
        <v>1178</v>
      </c>
      <c r="O216" s="446" t="s">
        <v>2045</v>
      </c>
      <c r="T216" t="s">
        <v>1178</v>
      </c>
    </row>
    <row r="217" spans="1:20">
      <c r="A217" s="56">
        <f t="shared" si="7"/>
        <v>217</v>
      </c>
      <c r="B217" s="56" t="str">
        <f>IFERROR(C217,IF(FH_info!$M$2="kr",H217,IF(FH_info!$M$2="en",E217,IF(FH_info!$M$2="cn",F217,E217))))</f>
        <v>낮음</v>
      </c>
      <c r="C217" s="56" t="str">
        <f>IF(E217="","",HLOOKUP(FH_info!$M$2,lang!$E$1:$I217,A217,FALSE))</f>
        <v>낮음</v>
      </c>
      <c r="E217" s="56" t="s">
        <v>465</v>
      </c>
      <c r="F217" s="323" t="s">
        <v>1444</v>
      </c>
      <c r="G217" s="56" t="s">
        <v>1179</v>
      </c>
      <c r="H217" s="448" t="s">
        <v>462</v>
      </c>
      <c r="I217" s="56" t="s">
        <v>465</v>
      </c>
      <c r="L217" s="56" t="s">
        <v>560</v>
      </c>
      <c r="M217" s="447" t="s">
        <v>2046</v>
      </c>
      <c r="N217" s="447" t="s">
        <v>462</v>
      </c>
      <c r="O217" s="446" t="s">
        <v>2047</v>
      </c>
      <c r="T217" t="s">
        <v>466</v>
      </c>
    </row>
    <row r="218" spans="1:20">
      <c r="A218" s="56">
        <f t="shared" si="7"/>
        <v>218</v>
      </c>
      <c r="B218" s="56" t="str">
        <f>IFERROR(C218,IF(FH_info!$M$2="kr",H218,IF(FH_info!$M$2="en",E218,IF(FH_info!$M$2="cn",F218,E218))))</f>
        <v>보통</v>
      </c>
      <c r="C218" s="56" t="str">
        <f>IF(E218="","",HLOOKUP(FH_info!$M$2,lang!$E$1:$I218,A218,FALSE))</f>
        <v>보통</v>
      </c>
      <c r="E218" s="56" t="s">
        <v>467</v>
      </c>
      <c r="F218" s="324" t="s">
        <v>1445</v>
      </c>
      <c r="G218" s="56" t="s">
        <v>467</v>
      </c>
      <c r="H218" s="448" t="s">
        <v>460</v>
      </c>
      <c r="I218" s="56" t="s">
        <v>467</v>
      </c>
      <c r="L218" s="141" t="s">
        <v>561</v>
      </c>
      <c r="M218" s="447" t="s">
        <v>2048</v>
      </c>
      <c r="N218" s="447" t="s">
        <v>460</v>
      </c>
      <c r="O218" s="446" t="s">
        <v>2049</v>
      </c>
      <c r="T218" t="s">
        <v>468</v>
      </c>
    </row>
    <row r="219" spans="1:20">
      <c r="A219" s="56">
        <f t="shared" si="7"/>
        <v>219</v>
      </c>
      <c r="B219" s="56" t="str">
        <f>IFERROR(C219,IF(FH_info!$M$2="kr",H219,IF(FH_info!$M$2="en",E219,IF(FH_info!$M$2="cn",F219,E219))))</f>
        <v>높음</v>
      </c>
      <c r="C219" s="56" t="str">
        <f>IF(E219="","",HLOOKUP(FH_info!$M$2,lang!$E$1:$I219,A219,FALSE))</f>
        <v>높음</v>
      </c>
      <c r="E219" s="56" t="s">
        <v>469</v>
      </c>
      <c r="F219" s="323" t="s">
        <v>1446</v>
      </c>
      <c r="G219" s="56" t="s">
        <v>469</v>
      </c>
      <c r="H219" s="448" t="s">
        <v>458</v>
      </c>
      <c r="I219" s="56" t="s">
        <v>469</v>
      </c>
      <c r="L219" s="56" t="s">
        <v>562</v>
      </c>
      <c r="M219" s="447" t="s">
        <v>2050</v>
      </c>
      <c r="N219" s="447" t="s">
        <v>458</v>
      </c>
      <c r="O219" s="446" t="s">
        <v>2051</v>
      </c>
      <c r="T219" t="s">
        <v>470</v>
      </c>
    </row>
    <row r="220" spans="1:20">
      <c r="A220" s="56">
        <f t="shared" si="7"/>
        <v>220</v>
      </c>
      <c r="B220" s="56" t="str">
        <f>IFERROR(C220,IF(FH_info!$M$2="kr",H220,IF(FH_info!$M$2="en",E220,IF(FH_info!$M$2="cn",F220,E220))))</f>
        <v>매우 높음</v>
      </c>
      <c r="C220" s="56" t="str">
        <f>IF(E220="","",HLOOKUP(FH_info!$M$2,lang!$E$1:$I220,A220,FALSE))</f>
        <v>매우 높음</v>
      </c>
      <c r="E220" s="56" t="s">
        <v>471</v>
      </c>
      <c r="F220" s="323" t="s">
        <v>1447</v>
      </c>
      <c r="G220" s="56" t="s">
        <v>471</v>
      </c>
      <c r="H220" s="448" t="s">
        <v>2053</v>
      </c>
      <c r="I220" s="56" t="s">
        <v>471</v>
      </c>
      <c r="L220" s="56" t="s">
        <v>563</v>
      </c>
      <c r="M220" s="447" t="s">
        <v>2052</v>
      </c>
      <c r="N220" s="447" t="s">
        <v>2053</v>
      </c>
      <c r="O220" s="446" t="s">
        <v>2054</v>
      </c>
      <c r="T220" t="s">
        <v>472</v>
      </c>
    </row>
    <row r="221" spans="1:20" ht="33">
      <c r="A221" s="56">
        <f t="shared" si="7"/>
        <v>221</v>
      </c>
      <c r="B221" s="56" t="str">
        <f>IFERROR(C221,IF(FH_info!$M$2="kr",H221,IF(FH_info!$M$2="en",E221,IF(FH_info!$M$2="cn",F221,E221))))</f>
        <v>감정변화가 매우 낮아 병리적으로 의심되는 상태</v>
      </c>
      <c r="C221" s="56" t="str">
        <f>IF(E221="","",HLOOKUP(FH_info!$M$2,lang!$E$1:$I221,A221,FALSE))</f>
        <v>감정변화가 매우 낮아 병리적으로 의심되는 상태</v>
      </c>
      <c r="E221" s="56" t="s">
        <v>1186</v>
      </c>
      <c r="F221" s="323" t="s">
        <v>1448</v>
      </c>
      <c r="G221" s="56" t="s">
        <v>1185</v>
      </c>
      <c r="H221" s="449" t="s">
        <v>2045</v>
      </c>
      <c r="I221" s="56" t="s">
        <v>1185</v>
      </c>
      <c r="K221" s="56" t="s">
        <v>1184</v>
      </c>
      <c r="L221" s="56" t="s">
        <v>1187</v>
      </c>
      <c r="T221" s="56" t="s">
        <v>1184</v>
      </c>
    </row>
    <row r="222" spans="1:20" ht="49.5">
      <c r="A222" s="56">
        <f t="shared" si="7"/>
        <v>222</v>
      </c>
      <c r="B222" s="56" t="str">
        <f>IFERROR(C222,IF(FH_info!$M$2="kr",H222,IF(FH_info!$M$2="en",E222,IF(FH_info!$M$2="cn",F222,E222))))</f>
        <v>감정변화가 낮은 상태</v>
      </c>
      <c r="C222" s="56" t="str">
        <f>IF(E222="","",HLOOKUP(FH_info!$M$2,lang!$E$1:$I222,A222,FALSE))</f>
        <v>감정변화가 낮은 상태</v>
      </c>
      <c r="E222" s="56" t="s">
        <v>473</v>
      </c>
      <c r="F222" s="323" t="s">
        <v>1449</v>
      </c>
      <c r="G222" s="56" t="s">
        <v>473</v>
      </c>
      <c r="H222" s="449" t="s">
        <v>2047</v>
      </c>
      <c r="I222" s="56" t="s">
        <v>473</v>
      </c>
      <c r="K222" s="56" t="s">
        <v>1291</v>
      </c>
      <c r="L222" s="56" t="s">
        <v>564</v>
      </c>
      <c r="T222" s="56" t="s">
        <v>474</v>
      </c>
    </row>
    <row r="223" spans="1:20" ht="49.5">
      <c r="A223" s="56">
        <f t="shared" si="7"/>
        <v>223</v>
      </c>
      <c r="B223" s="56" t="str">
        <f>IFERROR(C223,IF(FH_info!$M$2="kr",H223,IF(FH_info!$M$2="en",E223,IF(FH_info!$M$2="cn",F223,E223))))</f>
        <v>감정변화가 안정된 정상적인 상태</v>
      </c>
      <c r="C223" s="56" t="str">
        <f>IF(E223="","",HLOOKUP(FH_info!$M$2,lang!$E$1:$I223,A223,FALSE))</f>
        <v>감정변화가 안정된 정상적인 상태</v>
      </c>
      <c r="E223" s="56" t="s">
        <v>475</v>
      </c>
      <c r="F223" s="323" t="s">
        <v>1450</v>
      </c>
      <c r="G223" s="56" t="s">
        <v>475</v>
      </c>
      <c r="H223" s="449" t="s">
        <v>2049</v>
      </c>
      <c r="I223" s="56" t="s">
        <v>475</v>
      </c>
      <c r="K223" s="56" t="s">
        <v>1292</v>
      </c>
      <c r="L223" s="56" t="s">
        <v>565</v>
      </c>
      <c r="T223" s="56" t="s">
        <v>476</v>
      </c>
    </row>
    <row r="224" spans="1:20" ht="66">
      <c r="A224" s="56">
        <f t="shared" si="7"/>
        <v>224</v>
      </c>
      <c r="B224" s="56" t="str">
        <f>IFERROR(C224,IF(FH_info!$M$2="kr",H224,IF(FH_info!$M$2="en",E224,IF(FH_info!$M$2="cn",F224,E224))))</f>
        <v>감정변화가 높은 상태</v>
      </c>
      <c r="C224" s="56" t="str">
        <f>IF(E224="","",HLOOKUP(FH_info!$M$2,lang!$E$1:$I224,A224,FALSE))</f>
        <v>감정변화가 높은 상태</v>
      </c>
      <c r="E224" s="56" t="s">
        <v>477</v>
      </c>
      <c r="F224" s="323" t="s">
        <v>1451</v>
      </c>
      <c r="G224" s="56" t="s">
        <v>477</v>
      </c>
      <c r="H224" s="449" t="s">
        <v>2051</v>
      </c>
      <c r="I224" s="56" t="s">
        <v>477</v>
      </c>
      <c r="K224" s="56" t="s">
        <v>1293</v>
      </c>
      <c r="L224" s="56" t="s">
        <v>566</v>
      </c>
      <c r="T224" s="56" t="s">
        <v>478</v>
      </c>
    </row>
    <row r="225" spans="1:20" ht="66">
      <c r="A225" s="56">
        <f t="shared" si="7"/>
        <v>225</v>
      </c>
      <c r="B225" s="56" t="str">
        <f>IFERROR(C225,IF(FH_info!$M$2="kr",H225,IF(FH_info!$M$2="en",E225,IF(FH_info!$M$2="cn",F225,E225))))</f>
        <v>감정변화가 매우 높아 병리적으로 의심되는 상태</v>
      </c>
      <c r="C225" s="56" t="str">
        <f>IF(E225="","",HLOOKUP(FH_info!$M$2,lang!$E$1:$I225,A225,FALSE))</f>
        <v>감정변화가 매우 높아 병리적으로 의심되는 상태</v>
      </c>
      <c r="E225" s="56" t="s">
        <v>479</v>
      </c>
      <c r="F225" s="323" t="s">
        <v>1452</v>
      </c>
      <c r="G225" s="56" t="s">
        <v>479</v>
      </c>
      <c r="H225" s="449" t="s">
        <v>2054</v>
      </c>
      <c r="I225" s="56" t="s">
        <v>479</v>
      </c>
      <c r="K225" s="56" t="s">
        <v>1294</v>
      </c>
      <c r="L225" s="56" t="s">
        <v>567</v>
      </c>
      <c r="T225" s="56" t="s">
        <v>480</v>
      </c>
    </row>
    <row r="226" spans="1:20">
      <c r="A226" s="56">
        <f t="shared" si="7"/>
        <v>226</v>
      </c>
      <c r="B226" s="56" t="str">
        <f>IFERROR(C226,IF(FH_info!$M$2="kr",H226,IF(FH_info!$M$2="en",E226,IF(FH_info!$M$2="cn",F226,E226))))</f>
        <v>활력도</v>
      </c>
      <c r="C226" s="56" t="str">
        <f>IF(E226="","",HLOOKUP(FH_info!$M$2,lang!$E$1:$I226,A226,FALSE))</f>
        <v>활력도</v>
      </c>
      <c r="E226" s="56" t="s">
        <v>1320</v>
      </c>
      <c r="F226" s="323" t="s">
        <v>1454</v>
      </c>
      <c r="G226" s="56" t="s">
        <v>1320</v>
      </c>
      <c r="H226" s="132" t="s">
        <v>386</v>
      </c>
      <c r="I226" s="56" t="s">
        <v>1320</v>
      </c>
      <c r="L226" s="56" t="s">
        <v>541</v>
      </c>
    </row>
    <row r="227" spans="1:20">
      <c r="A227" s="56">
        <f t="shared" si="7"/>
        <v>227</v>
      </c>
      <c r="B227" s="56" t="str">
        <f>IFERROR(C227,IF(FH_info!$M$2="kr",H227,IF(FH_info!$M$2="en",E227,IF(FH_info!$M$2="cn",F227,E227))))</f>
        <v>활력도</v>
      </c>
      <c r="C227" s="56" t="str">
        <f>IF(E227="","",HLOOKUP(FH_info!$M$2,lang!$E$1:$I227,A227,FALSE))</f>
        <v>활력도</v>
      </c>
      <c r="E227" s="56" t="s">
        <v>1321</v>
      </c>
      <c r="F227" s="323" t="s">
        <v>1454</v>
      </c>
      <c r="G227" s="56" t="s">
        <v>1321</v>
      </c>
      <c r="H227" s="496" t="s">
        <v>1322</v>
      </c>
      <c r="I227" s="56" t="s">
        <v>1321</v>
      </c>
      <c r="L227" s="56" t="s">
        <v>541</v>
      </c>
    </row>
    <row r="228" spans="1:20" ht="33">
      <c r="A228" s="56">
        <f t="shared" si="7"/>
        <v>228</v>
      </c>
      <c r="B228" s="56" t="str">
        <f>IFERROR(C228,IF(FH_info!$M$2="kr",H228,IF(FH_info!$M$2="en",E228,IF(FH_info!$M$2="cn",F228,E228))))</f>
        <v>활력
지수</v>
      </c>
      <c r="C228" s="56" t="str">
        <f>IF(E228="","",HLOOKUP(FH_info!$M$2,lang!$E$1:$I228,A228,FALSE))</f>
        <v>활력
지수</v>
      </c>
      <c r="E228" s="56" t="s">
        <v>481</v>
      </c>
      <c r="F228" s="56" t="s">
        <v>542</v>
      </c>
      <c r="G228" s="56" t="s">
        <v>481</v>
      </c>
      <c r="H228" s="56" t="s">
        <v>482</v>
      </c>
      <c r="I228" s="56" t="s">
        <v>483</v>
      </c>
      <c r="L228" s="56" t="s">
        <v>542</v>
      </c>
    </row>
    <row r="229" spans="1:20">
      <c r="A229" s="56">
        <f t="shared" si="7"/>
        <v>229</v>
      </c>
      <c r="B229" s="56" t="str">
        <f>IFERROR(C229,IF(FH_info!$M$2="kr",H229,IF(FH_info!$M$2="en",E229,IF(FH_info!$M$2="cn",F229,E229))))</f>
        <v>높 음</v>
      </c>
      <c r="C229" s="56" t="str">
        <f>IF(E229="","",HLOOKUP(FH_info!$M$2,lang!$E$1:$I229,A229,FALSE))</f>
        <v>높 음</v>
      </c>
      <c r="E229" s="56" t="s">
        <v>457</v>
      </c>
      <c r="F229" s="323" t="s">
        <v>1866</v>
      </c>
      <c r="G229" s="56" t="s">
        <v>457</v>
      </c>
      <c r="H229" s="56" t="s">
        <v>484</v>
      </c>
      <c r="I229" s="56" t="s">
        <v>457</v>
      </c>
      <c r="L229" s="56" t="s">
        <v>543</v>
      </c>
    </row>
    <row r="230" spans="1:20">
      <c r="A230" s="56">
        <f t="shared" si="7"/>
        <v>230</v>
      </c>
      <c r="B230" s="56" t="str">
        <f>IFERROR(C230,IF(FH_info!$M$2="kr",H230,IF(FH_info!$M$2="en",E230,IF(FH_info!$M$2="cn",F230,E230))))</f>
        <v>보 통</v>
      </c>
      <c r="C230" s="56" t="str">
        <f>IF(E230="","",HLOOKUP(FH_info!$M$2,lang!$E$1:$I230,A230,FALSE))</f>
        <v>보 통</v>
      </c>
      <c r="E230" s="56" t="s">
        <v>459</v>
      </c>
      <c r="F230" s="323" t="s">
        <v>1440</v>
      </c>
      <c r="G230" s="56" t="s">
        <v>459</v>
      </c>
      <c r="H230" s="56" t="s">
        <v>485</v>
      </c>
      <c r="I230" s="56" t="s">
        <v>459</v>
      </c>
      <c r="L230" s="56" t="s">
        <v>544</v>
      </c>
    </row>
    <row r="231" spans="1:20">
      <c r="A231" s="56">
        <f t="shared" si="7"/>
        <v>231</v>
      </c>
      <c r="B231" s="56" t="str">
        <f>IFERROR(C231,IF(FH_info!$M$2="kr",H231,IF(FH_info!$M$2="en",E231,IF(FH_info!$M$2="cn",F231,E231))))</f>
        <v>낮 음</v>
      </c>
      <c r="C231" s="56" t="str">
        <f>IF(E231="","",HLOOKUP(FH_info!$M$2,lang!$E$1:$I231,A231,FALSE))</f>
        <v>낮 음</v>
      </c>
      <c r="E231" s="56" t="s">
        <v>461</v>
      </c>
      <c r="F231" s="323" t="s">
        <v>1441</v>
      </c>
      <c r="G231" s="56" t="s">
        <v>461</v>
      </c>
      <c r="H231" s="56" t="s">
        <v>486</v>
      </c>
      <c r="I231" s="56" t="s">
        <v>461</v>
      </c>
      <c r="L231" s="56" t="s">
        <v>545</v>
      </c>
    </row>
    <row r="232" spans="1:20" ht="33">
      <c r="A232" s="56">
        <f t="shared" si="7"/>
        <v>232</v>
      </c>
      <c r="B232" s="56" t="str">
        <f>IFERROR(C232,IF(FH_info!$M$2="kr",H232,IF(FH_info!$M$2="en",E232,IF(FH_info!$M$2="cn",F232,E232))))</f>
        <v>그래프
유형</v>
      </c>
      <c r="C232" s="56" t="str">
        <f>IF(E232="","",HLOOKUP(FH_info!$M$2,lang!$E$1:$I232,A232,FALSE))</f>
        <v>그래프
유형</v>
      </c>
      <c r="E232" s="56" t="s">
        <v>487</v>
      </c>
      <c r="F232" s="141" t="s">
        <v>1024</v>
      </c>
      <c r="G232" s="56" t="s">
        <v>487</v>
      </c>
      <c r="H232" s="56" t="s">
        <v>488</v>
      </c>
      <c r="I232" s="56" t="s">
        <v>487</v>
      </c>
      <c r="L232" s="141" t="s">
        <v>1024</v>
      </c>
    </row>
    <row r="233" spans="1:20">
      <c r="A233" s="56">
        <f t="shared" si="7"/>
        <v>233</v>
      </c>
      <c r="B233" s="56" t="str">
        <f>IFERROR(C233,IF(FH_info!$M$2="kr",H233,IF(FH_info!$M$2="en",E233,IF(FH_info!$M$2="cn",F233,E233))))</f>
        <v>최대활력</v>
      </c>
      <c r="C233" s="56" t="str">
        <f>IF(E233="","",HLOOKUP(FH_info!$M$2,lang!$E$1:$I233,A233,FALSE))</f>
        <v>최대활력</v>
      </c>
      <c r="E233" s="56" t="s">
        <v>489</v>
      </c>
      <c r="F233" s="56" t="s">
        <v>546</v>
      </c>
      <c r="G233" s="56" t="s">
        <v>489</v>
      </c>
      <c r="H233" s="56" t="s">
        <v>490</v>
      </c>
      <c r="I233" s="56" t="s">
        <v>489</v>
      </c>
      <c r="L233" s="56" t="s">
        <v>546</v>
      </c>
    </row>
    <row r="234" spans="1:20">
      <c r="A234" s="56">
        <f t="shared" si="7"/>
        <v>234</v>
      </c>
      <c r="B234" s="56" t="str">
        <f>IFERROR(C234,IF(FH_info!$M$2="kr",H234,IF(FH_info!$M$2="en",E234,IF(FH_info!$M$2="cn",F234,E234))))</f>
        <v>주파수</v>
      </c>
      <c r="C234" s="56" t="str">
        <f>IF(E234="","",HLOOKUP(FH_info!$M$2,lang!$E$1:$I234,A234,FALSE))</f>
        <v>주파수</v>
      </c>
      <c r="E234" s="56" t="s">
        <v>491</v>
      </c>
      <c r="F234" s="141" t="s">
        <v>547</v>
      </c>
      <c r="G234" s="56" t="s">
        <v>491</v>
      </c>
      <c r="H234" s="56" t="s">
        <v>492</v>
      </c>
      <c r="I234" s="56" t="s">
        <v>491</v>
      </c>
      <c r="L234" s="141" t="s">
        <v>547</v>
      </c>
    </row>
    <row r="235" spans="1:20">
      <c r="A235" s="56">
        <f t="shared" si="7"/>
        <v>235</v>
      </c>
      <c r="B235" s="56" t="str">
        <f>IFERROR(C235,IF(FH_info!$M$2="kr",H235,IF(FH_info!$M$2="en",E235,IF(FH_info!$M$2="cn",F235,E235))))</f>
        <v>분포값</v>
      </c>
      <c r="C235" s="56" t="str">
        <f>IF(E235="","",HLOOKUP(FH_info!$M$2,lang!$E$1:$I235,A235,FALSE))</f>
        <v>분포값</v>
      </c>
      <c r="E235" s="56" t="s">
        <v>493</v>
      </c>
      <c r="F235" s="56" t="s">
        <v>548</v>
      </c>
      <c r="G235" s="56" t="s">
        <v>493</v>
      </c>
      <c r="H235" s="56" t="s">
        <v>494</v>
      </c>
      <c r="I235" s="56" t="s">
        <v>493</v>
      </c>
      <c r="L235" s="56" t="s">
        <v>548</v>
      </c>
    </row>
    <row r="236" spans="1:20" ht="49.5">
      <c r="A236" s="56">
        <f t="shared" si="7"/>
        <v>236</v>
      </c>
      <c r="B236" s="56" t="str">
        <f>IFERROR(C236,IF(FH_info!$M$2="kr",H236,IF(FH_info!$M$2="en",E236,IF(FH_info!$M$2="cn",F236,E236))))</f>
        <v>활력지수가 감소하면 활력도가 낮아짐(피곤함). 증가하면 활력도가 높아짐(충동성의 경우 증가함)</v>
      </c>
      <c r="C236" s="56" t="str">
        <f>IF(E236="","",HLOOKUP(FH_info!$M$2,lang!$E$1:$I236,A236,FALSE))</f>
        <v>활력지수가 감소하면 활력도가 낮아짐(피곤함). 증가하면 활력도가 높아짐(충동성의 경우 증가함)</v>
      </c>
      <c r="E236" s="56" t="s">
        <v>495</v>
      </c>
      <c r="F236" s="323" t="s">
        <v>1455</v>
      </c>
      <c r="G236" s="56" t="s">
        <v>495</v>
      </c>
      <c r="H236" s="56" t="s">
        <v>496</v>
      </c>
      <c r="I236" s="56" t="s">
        <v>495</v>
      </c>
      <c r="L236" s="56" t="s">
        <v>549</v>
      </c>
    </row>
    <row r="237" spans="1:20">
      <c r="A237" s="56">
        <f t="shared" si="7"/>
        <v>237</v>
      </c>
      <c r="B237" s="56" t="str">
        <f>IFERROR(C237,IF(FH_info!$M$2="kr",H237,IF(FH_info!$M$2="en",E237,IF(FH_info!$M$2="cn",F237,E237))))</f>
        <v>집중도</v>
      </c>
      <c r="C237" s="56" t="str">
        <f>IF(E237="","",HLOOKUP(FH_info!$M$2,lang!$E$1:$I237,A237,FALSE))</f>
        <v>집중도</v>
      </c>
      <c r="E237" s="56" t="s">
        <v>497</v>
      </c>
      <c r="F237" s="323" t="s">
        <v>1453</v>
      </c>
      <c r="G237" s="56" t="s">
        <v>1319</v>
      </c>
      <c r="H237" s="132" t="s">
        <v>388</v>
      </c>
      <c r="I237" s="56" t="s">
        <v>497</v>
      </c>
      <c r="L237" s="56" t="s">
        <v>550</v>
      </c>
    </row>
    <row r="238" spans="1:20">
      <c r="A238" s="56">
        <f t="shared" si="7"/>
        <v>238</v>
      </c>
      <c r="B238" s="56" t="str">
        <f>IFERROR(C238,IF(FH_info!$M$2="kr",H238,IF(FH_info!$M$2="en",E238,IF(FH_info!$M$2="cn",F238,E238))))</f>
        <v>집중도</v>
      </c>
      <c r="C238" s="56" t="str">
        <f>IF(E238="","",HLOOKUP(FH_info!$M$2,lang!$E$1:$I238,A238,FALSE))</f>
        <v>집중도</v>
      </c>
      <c r="E238" s="56" t="s">
        <v>1324</v>
      </c>
      <c r="F238" s="323" t="s">
        <v>1453</v>
      </c>
      <c r="G238" s="56" t="s">
        <v>1324</v>
      </c>
      <c r="H238" s="496" t="s">
        <v>1323</v>
      </c>
      <c r="I238" s="56" t="s">
        <v>1324</v>
      </c>
      <c r="L238" s="56" t="s">
        <v>550</v>
      </c>
    </row>
    <row r="239" spans="1:20" ht="33">
      <c r="A239" s="56">
        <f t="shared" si="7"/>
        <v>239</v>
      </c>
      <c r="B239" s="56" t="str">
        <f>IFERROR(C239,IF(FH_info!$M$2="kr",H239,IF(FH_info!$M$2="en",E239,IF(FH_info!$M$2="cn",F239,E239))))</f>
        <v>집중력
지수</v>
      </c>
      <c r="C239" s="56" t="str">
        <f>IF(E239="","",HLOOKUP(FH_info!$M$2,lang!$E$1:$I239,A239,FALSE))</f>
        <v>집중력
지수</v>
      </c>
      <c r="E239" s="56" t="s">
        <v>497</v>
      </c>
      <c r="F239" s="56" t="s">
        <v>551</v>
      </c>
      <c r="G239" s="56" t="s">
        <v>497</v>
      </c>
      <c r="H239" s="56" t="s">
        <v>498</v>
      </c>
      <c r="I239" s="56" t="s">
        <v>497</v>
      </c>
      <c r="L239" s="56" t="s">
        <v>551</v>
      </c>
    </row>
    <row r="240" spans="1:20">
      <c r="A240" s="56">
        <f t="shared" si="7"/>
        <v>240</v>
      </c>
      <c r="B240" s="56" t="str">
        <f>IFERROR(C240,IF(FH_info!$M$2="kr",H240,IF(FH_info!$M$2="en",E240,IF(FH_info!$M$2="cn",F240,E240))))</f>
        <v>높 음</v>
      </c>
      <c r="C240" s="56" t="str">
        <f>IF(E240="","",HLOOKUP(FH_info!$M$2,lang!$E$1:$I240,A240,FALSE))</f>
        <v>높 음</v>
      </c>
      <c r="E240" s="56" t="s">
        <v>457</v>
      </c>
      <c r="F240" s="323" t="s">
        <v>1439</v>
      </c>
      <c r="G240" s="56" t="s">
        <v>457</v>
      </c>
      <c r="H240" s="56" t="s">
        <v>484</v>
      </c>
      <c r="I240" s="56" t="s">
        <v>457</v>
      </c>
      <c r="L240" s="56" t="s">
        <v>543</v>
      </c>
    </row>
    <row r="241" spans="1:12">
      <c r="A241" s="56">
        <f t="shared" si="7"/>
        <v>241</v>
      </c>
      <c r="B241" s="56" t="str">
        <f>IFERROR(C241,IF(FH_info!$M$2="kr",H241,IF(FH_info!$M$2="en",E241,IF(FH_info!$M$2="cn",F241,E241))))</f>
        <v>보 통</v>
      </c>
      <c r="C241" s="56" t="str">
        <f>IF(E241="","",HLOOKUP(FH_info!$M$2,lang!$E$1:$I241,A241,FALSE))</f>
        <v>보 통</v>
      </c>
      <c r="E241" s="56" t="s">
        <v>459</v>
      </c>
      <c r="F241" s="323" t="s">
        <v>1440</v>
      </c>
      <c r="G241" s="56" t="s">
        <v>459</v>
      </c>
      <c r="H241" s="56" t="s">
        <v>485</v>
      </c>
      <c r="I241" s="56" t="s">
        <v>459</v>
      </c>
      <c r="L241" s="56" t="s">
        <v>544</v>
      </c>
    </row>
    <row r="242" spans="1:12">
      <c r="A242" s="56">
        <f t="shared" si="7"/>
        <v>242</v>
      </c>
      <c r="B242" s="56" t="str">
        <f>IFERROR(C242,IF(FH_info!$M$2="kr",H242,IF(FH_info!$M$2="en",E242,IF(FH_info!$M$2="cn",F242,E242))))</f>
        <v>낮 음</v>
      </c>
      <c r="C242" s="56" t="str">
        <f>IF(E242="","",HLOOKUP(FH_info!$M$2,lang!$E$1:$I242,A242,FALSE))</f>
        <v>낮 음</v>
      </c>
      <c r="E242" s="56" t="s">
        <v>461</v>
      </c>
      <c r="F242" s="323" t="s">
        <v>1867</v>
      </c>
      <c r="G242" s="56" t="s">
        <v>461</v>
      </c>
      <c r="H242" s="56" t="s">
        <v>486</v>
      </c>
      <c r="I242" s="56" t="s">
        <v>461</v>
      </c>
      <c r="L242" s="56" t="s">
        <v>545</v>
      </c>
    </row>
    <row r="243" spans="1:12" ht="33">
      <c r="A243" s="56">
        <f t="shared" si="7"/>
        <v>243</v>
      </c>
      <c r="B243" s="56" t="str">
        <f>IFERROR(C243,IF(FH_info!$M$2="kr",H243,IF(FH_info!$M$2="en",E243,IF(FH_info!$M$2="cn",F243,E243))))</f>
        <v>집중도가 증가면 집중력이 높아지고 긍정적이며 행복한 상태로 변화함</v>
      </c>
      <c r="C243" s="56" t="str">
        <f>IF(E243="","",HLOOKUP(FH_info!$M$2,lang!$E$1:$I243,A243,FALSE))</f>
        <v>집중도가 증가면 집중력이 높아지고 긍정적이며 행복한 상태로 변화함</v>
      </c>
      <c r="E243" s="56" t="s">
        <v>499</v>
      </c>
      <c r="F243" s="56" t="s">
        <v>552</v>
      </c>
      <c r="G243" s="56" t="s">
        <v>499</v>
      </c>
      <c r="H243" s="56" t="s">
        <v>500</v>
      </c>
      <c r="I243" s="56" t="s">
        <v>499</v>
      </c>
      <c r="L243" s="56" t="s">
        <v>552</v>
      </c>
    </row>
    <row r="244" spans="1:12">
      <c r="A244" s="56">
        <f t="shared" si="7"/>
        <v>244</v>
      </c>
      <c r="B244" s="56" t="str">
        <f>IFERROR(C244,IF(FH_info!$M$2="kr",H244,IF(FH_info!$M$2="en",E244,IF(FH_info!$M$2="cn",F244,E244))))</f>
        <v>감정변이 분포율</v>
      </c>
      <c r="C244" s="56" t="str">
        <f>IF(E244="","",HLOOKUP(FH_info!$M$2,lang!$E$1:$I244,A244,FALSE))</f>
        <v>감정변이 분포율</v>
      </c>
      <c r="E244" s="56" t="s">
        <v>501</v>
      </c>
      <c r="F244" s="56" t="s">
        <v>553</v>
      </c>
      <c r="G244" s="56" t="s">
        <v>501</v>
      </c>
      <c r="H244" s="56" t="s">
        <v>502</v>
      </c>
      <c r="I244" s="56" t="s">
        <v>501</v>
      </c>
      <c r="L244" s="56" t="s">
        <v>553</v>
      </c>
    </row>
    <row r="245" spans="1:12" ht="66">
      <c r="A245" s="56">
        <f t="shared" si="7"/>
        <v>245</v>
      </c>
      <c r="B245" s="56" t="str">
        <f>IFERROR(C245,IF(FH_info!$M$2="kr",H245,IF(FH_info!$M$2="en",E245,IF(FH_info!$M$2="cn",F245,E245))))</f>
        <v>[참고]
긍정감정: 40%
부정감정: 40%
생리감정: 20%</v>
      </c>
      <c r="C245" s="56" t="str">
        <f>IF(E245="","",HLOOKUP(FH_info!$M$2,lang!$E$1:$I245,A245,FALSE))</f>
        <v>[참고]
긍정감정: 40%
부정감정: 40%
생리감정: 20%</v>
      </c>
      <c r="E245" s="56" t="s">
        <v>503</v>
      </c>
      <c r="F245" s="56" t="s">
        <v>554</v>
      </c>
      <c r="G245" s="56" t="s">
        <v>503</v>
      </c>
      <c r="H245" s="56" t="s">
        <v>504</v>
      </c>
      <c r="I245" s="56" t="s">
        <v>503</v>
      </c>
      <c r="L245" s="56" t="s">
        <v>554</v>
      </c>
    </row>
    <row r="246" spans="1:12">
      <c r="A246" s="56">
        <f t="shared" si="7"/>
        <v>246</v>
      </c>
      <c r="B246" s="56" t="str">
        <f>IFERROR(C246,IF(FH_info!$M$2="kr",H246,IF(FH_info!$M$2="en",E246,IF(FH_info!$M$2="cn",F246,E246))))</f>
        <v>의 견</v>
      </c>
      <c r="C246" s="56" t="str">
        <f>IF(E246="","",HLOOKUP(FH_info!$M$2,lang!$E$1:$I246,A246,FALSE))</f>
        <v>의 견</v>
      </c>
      <c r="E246" s="56" t="s">
        <v>377</v>
      </c>
      <c r="F246" s="56" t="s">
        <v>555</v>
      </c>
      <c r="G246" s="56" t="s">
        <v>377</v>
      </c>
      <c r="H246" s="56" t="s">
        <v>505</v>
      </c>
      <c r="I246" s="56" t="s">
        <v>377</v>
      </c>
      <c r="L246" s="56" t="s">
        <v>555</v>
      </c>
    </row>
    <row r="247" spans="1:12" ht="49.5">
      <c r="A247" s="56">
        <f t="shared" si="7"/>
        <v>247</v>
      </c>
      <c r="B247" s="56" t="str">
        <f>IFERROR(C247,IF(FH_info!$M$2="kr",H247,IF(FH_info!$M$2="en",E247,IF(FH_info!$M$2="cn",F247,E247))))</f>
        <v>뇌피로 검사와 지속적인 모니터링 서비스가 필요하신 분은 홈페이지에 들어 가서 상담받으시기 바랍니다. (www.mindeye.co.kr)</v>
      </c>
      <c r="C247" s="56" t="str">
        <f>IF(E247="","",HLOOKUP(FH_info!$M$2,lang!$E$1:$I247,A247,FALSE))</f>
        <v>뇌피로 검사와 지속적인 모니터링 서비스가 필요하신 분은 홈페이지에 들어 가서 상담받으시기 바랍니다. (www.mindeye.co.kr)</v>
      </c>
      <c r="E247" s="56" t="s">
        <v>1326</v>
      </c>
      <c r="F247" s="56" t="s">
        <v>556</v>
      </c>
      <c r="G247" s="56" t="s">
        <v>1326</v>
      </c>
      <c r="H247" s="56" t="s">
        <v>1325</v>
      </c>
      <c r="I247" s="56" t="s">
        <v>1327</v>
      </c>
      <c r="L247" s="56" t="s">
        <v>556</v>
      </c>
    </row>
    <row r="248" spans="1:12" ht="66">
      <c r="A248" s="56">
        <f t="shared" si="7"/>
        <v>248</v>
      </c>
      <c r="B248" s="56" t="str">
        <f>IFERROR(C248,IF(FH_info!$M$2="kr",H248,IF(FH_info!$M$2="en",E248,IF(FH_info!$M$2="cn",F248,E248))))</f>
        <v>뇌피로 검사와 지속적인 모니터링 서비스가 필요하신 분은 나우앤힐에 상담받으시기 바랍니다. 나우앤힐(010-5126-2644)</v>
      </c>
      <c r="C248" s="56" t="str">
        <f>IF(E248="","",HLOOKUP(FH_info!$M$2,lang!$E$1:$I248,A248,FALSE))</f>
        <v>뇌피로 검사와 지속적인 모니터링 서비스가 필요하신 분은 나우앤힐에 상담받으시기 바랍니다. 나우앤힐(010-5126-2644)</v>
      </c>
      <c r="E248" s="56" t="s">
        <v>1515</v>
      </c>
      <c r="F248" s="56" t="s">
        <v>1514</v>
      </c>
      <c r="G248" s="56" t="s">
        <v>1515</v>
      </c>
      <c r="H248" s="56" t="s">
        <v>1516</v>
      </c>
      <c r="I248" s="56" t="s">
        <v>1514</v>
      </c>
    </row>
    <row r="249" spans="1:12" ht="66">
      <c r="A249" s="56">
        <f t="shared" si="7"/>
        <v>249</v>
      </c>
      <c r="B249" s="56" t="str">
        <f>IFERROR(C249,IF(FH_info!$M$2="kr",H249,IF(FH_info!$M$2="en",E249,IF(FH_info!$M$2="cn",F249,E249))))</f>
        <v>뇌피로 검사와 지속적인 모니터링 서비스가 필요하신 분은 홈페이지에 들어 가서 상담받으시기 바랍니다. (www.mindeye.co.kr)</v>
      </c>
      <c r="C249" s="56" t="str">
        <f>IF(E249="","",HLOOKUP(FH_info!$M$2,lang!$E$1:$I249,A249,FALSE))</f>
        <v>뇌피로 검사와 지속적인 모니터링 서비스가 필요하신 분은 홈페이지에 들어 가서 상담받으시기 바랍니다. (www.mindeye.co.kr)</v>
      </c>
      <c r="E249" s="56" t="s">
        <v>1326</v>
      </c>
      <c r="F249" s="56" t="s">
        <v>556</v>
      </c>
      <c r="G249" s="56" t="s">
        <v>1326</v>
      </c>
      <c r="H249" s="56" t="s">
        <v>1325</v>
      </c>
      <c r="I249" s="56" t="s">
        <v>1327</v>
      </c>
      <c r="L249" s="56" t="s">
        <v>1430</v>
      </c>
    </row>
    <row r="250" spans="1:12" ht="82.5">
      <c r="A250" s="56">
        <f t="shared" si="7"/>
        <v>250</v>
      </c>
      <c r="B250" s="56" t="str">
        <f>IFERROR(C250,IF(FH_info!$M$2="kr",H250,IF(FH_info!$M$2="en",E250,IF(FH_info!$M$2="cn",F250,E250))))</f>
        <v>남녀노소 누구나 지금 이순간 마음에너지와 생체심리반응검사 관련 내용은 마음렌즈연구원 02-6339-3669 (원장 조창현 010-9950-2000)로 연락바랍니다.</v>
      </c>
      <c r="C250" s="56" t="str">
        <f>IF(E250="","",HLOOKUP(FH_info!$M$2,lang!$E$1:$I250,A250,FALSE))</f>
        <v>남녀노소 누구나 지금 이순간 마음에너지와 생체심리반응검사 관련 내용은 마음렌즈연구원 02-6339-3669 (원장 조창현 010-9950-2000)로 연락바랍니다.</v>
      </c>
      <c r="E250" s="56" t="s">
        <v>1543</v>
      </c>
      <c r="F250" s="56" t="s">
        <v>1543</v>
      </c>
      <c r="G250" s="56" t="s">
        <v>1543</v>
      </c>
      <c r="H250" s="56" t="s">
        <v>1543</v>
      </c>
      <c r="I250" s="56" t="s">
        <v>1543</v>
      </c>
      <c r="L250" s="141" t="s">
        <v>572</v>
      </c>
    </row>
    <row r="251" spans="1:12" ht="66">
      <c r="A251" s="56">
        <f t="shared" si="7"/>
        <v>251</v>
      </c>
      <c r="B251" s="56" t="str">
        <f>IFERROR(C251,IF(FH_info!$M$2="kr",H251,IF(FH_info!$M$2="en",E251,IF(FH_info!$M$2="cn",F251,E251))))</f>
        <v>뇌피로 검사와 지속적인 모니터링 서비스가 필요하신 분은 최상용 심리상담사 (010 9130 6040) 연락 바랍니다.</v>
      </c>
      <c r="C251" s="56" t="str">
        <f>IF(E251="","",HLOOKUP(FH_info!$M$2,lang!$E$1:$I251,A251,FALSE))</f>
        <v>뇌피로 검사와 지속적인 모니터링 서비스가 필요하신 분은 최상용 심리상담사 (010 9130 6040) 연락 바랍니다.</v>
      </c>
      <c r="E251" s="56" t="s">
        <v>1558</v>
      </c>
      <c r="F251" s="56" t="s">
        <v>1558</v>
      </c>
      <c r="G251" s="56" t="s">
        <v>1558</v>
      </c>
      <c r="H251" s="56" t="s">
        <v>1558</v>
      </c>
      <c r="I251" s="56" t="s">
        <v>1558</v>
      </c>
      <c r="L251" s="141"/>
    </row>
    <row r="252" spans="1:12">
      <c r="A252" s="56">
        <f t="shared" si="7"/>
        <v>252</v>
      </c>
      <c r="B252" s="56" t="str">
        <f>IFERROR(C252,IF(FH_info!$M$2="kr",H252,IF(FH_info!$M$2="en",E252,IF(FH_info!$M$2="cn",F252,E252))))</f>
        <v>* 상담문의</v>
      </c>
      <c r="C252" s="56" t="str">
        <f>IF(E252="","",HLOOKUP(FH_info!$M$2,lang!$E$1:$I252,A252,FALSE))</f>
        <v>* 상담문의</v>
      </c>
      <c r="E252" s="56" t="s">
        <v>1551</v>
      </c>
      <c r="F252" s="56" t="s">
        <v>1551</v>
      </c>
      <c r="G252" s="56" t="s">
        <v>1551</v>
      </c>
      <c r="H252" s="56" t="s">
        <v>1551</v>
      </c>
      <c r="I252" s="56" t="s">
        <v>1551</v>
      </c>
      <c r="L252" s="141"/>
    </row>
    <row r="253" spans="1:12" ht="33">
      <c r="A253" s="56">
        <f t="shared" si="7"/>
        <v>253</v>
      </c>
      <c r="B253" s="56" t="str">
        <f>IFERROR(C253,IF(FH_info!$M$2="kr",H253,IF(FH_info!$M$2="en",E253,IF(FH_info!$M$2="cn",F253,E253))))</f>
        <v>* 마음렌즈 관련 상담문의    02-6339-3669</v>
      </c>
      <c r="C253" s="56" t="str">
        <f>IF(E253="","",HLOOKUP(FH_info!$M$2,lang!$E$1:$I253,A253,FALSE))</f>
        <v>* 마음렌즈 관련 상담문의    02-6339-3669</v>
      </c>
      <c r="E253" s="56" t="s">
        <v>1550</v>
      </c>
      <c r="F253" s="56" t="s">
        <v>1550</v>
      </c>
      <c r="G253" s="56" t="s">
        <v>1550</v>
      </c>
      <c r="H253" s="56" t="s">
        <v>1553</v>
      </c>
      <c r="I253" s="56" t="s">
        <v>1550</v>
      </c>
      <c r="L253" s="141"/>
    </row>
    <row r="254" spans="1:12">
      <c r="A254" s="56">
        <f t="shared" si="7"/>
        <v>254</v>
      </c>
      <c r="B254" s="56" t="str">
        <f>IFERROR(C254,IF(FH_info!$M$2="kr",H254,IF(FH_info!$M$2="en",E254,IF(FH_info!$M$2="cn",F254,E254))))</f>
        <v>종합 검사 결과 분류</v>
      </c>
      <c r="C254" s="56" t="str">
        <f>IF(E254="","",HLOOKUP(FH_info!$M$2,lang!$E$1:$I254,A254,FALSE))</f>
        <v>종합 검사 결과 분류</v>
      </c>
      <c r="E254" s="132" t="s">
        <v>1373</v>
      </c>
      <c r="F254" s="324" t="s">
        <v>1467</v>
      </c>
      <c r="G254" s="132" t="s">
        <v>1373</v>
      </c>
      <c r="H254" s="132" t="s">
        <v>1374</v>
      </c>
      <c r="I254" s="132" t="s">
        <v>1373</v>
      </c>
      <c r="L254" s="142" t="s">
        <v>1340</v>
      </c>
    </row>
    <row r="255" spans="1:12" ht="33">
      <c r="A255" s="56">
        <f t="shared" si="7"/>
        <v>255</v>
      </c>
      <c r="B255" s="56" t="str">
        <f>IFERROR(C255,IF(FH_info!$M$2="kr",H255,IF(FH_info!$M$2="en",E255,IF(FH_info!$M$2="cn",F255,E255))))</f>
        <v>종합 검사
결과 분류</v>
      </c>
      <c r="C255" s="56" t="str">
        <f>IF(E255="","",HLOOKUP(FH_info!$M$2,lang!$E$1:$I255,A255,FALSE))</f>
        <v>종합 검사
결과 분류</v>
      </c>
      <c r="E255" s="56" t="s">
        <v>1372</v>
      </c>
      <c r="F255" s="324" t="s">
        <v>1467</v>
      </c>
      <c r="G255" s="56" t="s">
        <v>1372</v>
      </c>
      <c r="H255" s="496" t="s">
        <v>1406</v>
      </c>
      <c r="I255" s="56" t="s">
        <v>1372</v>
      </c>
      <c r="L255" s="141" t="s">
        <v>1340</v>
      </c>
    </row>
    <row r="256" spans="1:12">
      <c r="A256" s="56">
        <f t="shared" si="7"/>
        <v>256</v>
      </c>
      <c r="B256" s="56" t="str">
        <f>IFERROR(C256,IF(FH_info!$M$2="kr",H256,IF(FH_info!$M$2="en",E256,IF(FH_info!$M$2="cn",F256,E256))))</f>
        <v>정상/휴식 집단</v>
      </c>
      <c r="C256" s="56" t="str">
        <f>IF(E256="","",HLOOKUP(FH_info!$M$2,lang!$E$1:$I256,A256,FALSE))</f>
        <v>정상/휴식 집단</v>
      </c>
      <c r="E256" s="450" t="s">
        <v>2065</v>
      </c>
      <c r="F256" s="456" t="s">
        <v>2066</v>
      </c>
      <c r="G256" s="450" t="s">
        <v>2065</v>
      </c>
      <c r="H256" s="450" t="s">
        <v>2067</v>
      </c>
      <c r="I256" s="450" t="s">
        <v>2065</v>
      </c>
      <c r="K256" s="56" t="s">
        <v>2068</v>
      </c>
      <c r="L256" s="56" t="s">
        <v>1375</v>
      </c>
    </row>
    <row r="257" spans="1:12">
      <c r="A257" s="56">
        <f t="shared" si="7"/>
        <v>257</v>
      </c>
      <c r="B257" s="56" t="str">
        <f>IFERROR(C257,IF(FH_info!$M$2="kr",H257,IF(FH_info!$M$2="en",E257,IF(FH_info!$M$2="cn",F257,E257))))</f>
        <v>정상/휴식 집단</v>
      </c>
      <c r="C257" s="56" t="str">
        <f>IF(E257="","",HLOOKUP(FH_info!$M$2,lang!$E$1:$I257,A257,FALSE))</f>
        <v>정상/휴식 집단</v>
      </c>
      <c r="E257" s="450" t="s">
        <v>2065</v>
      </c>
      <c r="F257" s="456" t="s">
        <v>2066</v>
      </c>
      <c r="G257" s="450" t="s">
        <v>2065</v>
      </c>
      <c r="H257" s="450" t="s">
        <v>2067</v>
      </c>
      <c r="I257" s="450" t="s">
        <v>2065</v>
      </c>
      <c r="K257" s="56" t="s">
        <v>2069</v>
      </c>
      <c r="L257" s="56" t="s">
        <v>1404</v>
      </c>
    </row>
    <row r="258" spans="1:12">
      <c r="A258" s="56">
        <f t="shared" si="7"/>
        <v>258</v>
      </c>
      <c r="B258" s="56" t="str">
        <f>IFERROR(C258,IF(FH_info!$M$2="kr",H258,IF(FH_info!$M$2="en",E258,IF(FH_info!$M$2="cn",F258,E258))))</f>
        <v>힐링/치유 집단</v>
      </c>
      <c r="C258" s="56" t="str">
        <f>IF(E258="","",HLOOKUP(FH_info!$M$2,lang!$E$1:$I258,A258,FALSE))</f>
        <v>힐링/치유 집단</v>
      </c>
      <c r="E258" s="450" t="s">
        <v>2070</v>
      </c>
      <c r="F258" s="457" t="s">
        <v>2071</v>
      </c>
      <c r="G258" s="450" t="s">
        <v>2070</v>
      </c>
      <c r="H258" s="450" t="s">
        <v>2072</v>
      </c>
      <c r="I258" s="450" t="s">
        <v>2070</v>
      </c>
      <c r="K258" s="56" t="s">
        <v>2073</v>
      </c>
      <c r="L258" s="56" t="s">
        <v>1405</v>
      </c>
    </row>
    <row r="259" spans="1:12">
      <c r="A259" s="56">
        <f t="shared" si="7"/>
        <v>259</v>
      </c>
      <c r="B259" s="56" t="str">
        <f>IFERROR(C259,IF(FH_info!$M$2="kr",H259,IF(FH_info!$M$2="en",E259,IF(FH_info!$M$2="cn",F259,E259))))</f>
        <v>최상의 상태</v>
      </c>
      <c r="C259" s="56" t="str">
        <f>IF(E259="","",HLOOKUP(FH_info!$M$2,lang!$E$1:$I259,A259,FALSE))</f>
        <v>최상의 상태</v>
      </c>
      <c r="E259" s="56" t="s">
        <v>1376</v>
      </c>
      <c r="F259" s="323" t="s">
        <v>1468</v>
      </c>
      <c r="G259" s="56" t="s">
        <v>1376</v>
      </c>
      <c r="H259" s="369" t="s">
        <v>1341</v>
      </c>
      <c r="I259" s="56" t="s">
        <v>1376</v>
      </c>
      <c r="L259" s="56" t="s">
        <v>1376</v>
      </c>
    </row>
    <row r="260" spans="1:12">
      <c r="A260" s="56">
        <f t="shared" si="7"/>
        <v>260</v>
      </c>
      <c r="B260" s="56" t="str">
        <f>IFERROR(C260,IF(FH_info!$M$2="kr",H260,IF(FH_info!$M$2="en",E260,IF(FH_info!$M$2="cn",F260,E260))))</f>
        <v>균형 상태</v>
      </c>
      <c r="C260" s="56" t="str">
        <f>IF(E260="","",HLOOKUP(FH_info!$M$2,lang!$E$1:$I260,A260,FALSE))</f>
        <v>균형 상태</v>
      </c>
      <c r="E260" s="56" t="s">
        <v>1377</v>
      </c>
      <c r="F260" s="323" t="s">
        <v>1469</v>
      </c>
      <c r="G260" s="56" t="s">
        <v>1377</v>
      </c>
      <c r="H260" s="369" t="s">
        <v>1342</v>
      </c>
      <c r="I260" s="56" t="s">
        <v>1377</v>
      </c>
      <c r="L260" s="56" t="s">
        <v>1377</v>
      </c>
    </row>
    <row r="261" spans="1:12">
      <c r="A261" s="56">
        <f t="shared" si="7"/>
        <v>261</v>
      </c>
      <c r="B261" s="56" t="str">
        <f>IFERROR(C261,IF(FH_info!$M$2="kr",H261,IF(FH_info!$M$2="en",E261,IF(FH_info!$M$2="cn",F261,E261))))</f>
        <v>차분한 상태</v>
      </c>
      <c r="C261" s="56" t="str">
        <f>IF(E261="","",HLOOKUP(FH_info!$M$2,lang!$E$1:$I261,A261,FALSE))</f>
        <v>차분한 상태</v>
      </c>
      <c r="E261" s="56" t="s">
        <v>1378</v>
      </c>
      <c r="F261" s="323" t="s">
        <v>1470</v>
      </c>
      <c r="G261" s="56" t="s">
        <v>1378</v>
      </c>
      <c r="H261" s="369" t="s">
        <v>1343</v>
      </c>
      <c r="I261" s="56" t="s">
        <v>1378</v>
      </c>
      <c r="L261" s="56" t="s">
        <v>1378</v>
      </c>
    </row>
    <row r="262" spans="1:12">
      <c r="A262" s="56">
        <f t="shared" si="7"/>
        <v>262</v>
      </c>
      <c r="B262" s="56" t="str">
        <f>IFERROR(C262,IF(FH_info!$M$2="kr",H262,IF(FH_info!$M$2="en",E262,IF(FH_info!$M$2="cn",F262,E262))))</f>
        <v>활동적/적극적</v>
      </c>
      <c r="C262" s="56" t="str">
        <f>IF(E262="","",HLOOKUP(FH_info!$M$2,lang!$E$1:$I262,A262,FALSE))</f>
        <v>활동적/적극적</v>
      </c>
      <c r="E262" s="56" t="s">
        <v>1379</v>
      </c>
      <c r="F262" s="323" t="s">
        <v>1471</v>
      </c>
      <c r="G262" s="56" t="s">
        <v>1379</v>
      </c>
      <c r="H262" s="369" t="s">
        <v>1344</v>
      </c>
      <c r="I262" s="56" t="s">
        <v>1379</v>
      </c>
      <c r="L262" s="56" t="s">
        <v>1379</v>
      </c>
    </row>
    <row r="263" spans="1:12">
      <c r="A263" s="56">
        <f t="shared" si="7"/>
        <v>263</v>
      </c>
      <c r="B263" s="56" t="str">
        <f>IFERROR(C263,IF(FH_info!$M$2="kr",H263,IF(FH_info!$M$2="en",E263,IF(FH_info!$M$2="cn",F263,E263))))</f>
        <v>충동</v>
      </c>
      <c r="C263" s="56" t="str">
        <f>IF(E263="","",HLOOKUP(FH_info!$M$2,lang!$E$1:$I263,A263,FALSE))</f>
        <v>충동</v>
      </c>
      <c r="E263" s="450" t="s">
        <v>2074</v>
      </c>
      <c r="F263" s="456" t="s">
        <v>2075</v>
      </c>
      <c r="G263" s="450" t="s">
        <v>2074</v>
      </c>
      <c r="H263" s="458" t="s">
        <v>2076</v>
      </c>
      <c r="I263" s="450" t="s">
        <v>2074</v>
      </c>
      <c r="L263" s="56" t="s">
        <v>1380</v>
      </c>
    </row>
    <row r="264" spans="1:12">
      <c r="A264" s="56">
        <f t="shared" si="7"/>
        <v>264</v>
      </c>
      <c r="B264" s="56" t="str">
        <f>IFERROR(C264,IF(FH_info!$M$2="kr",H264,IF(FH_info!$M$2="en",E264,IF(FH_info!$M$2="cn",F264,E264))))</f>
        <v>불안</v>
      </c>
      <c r="C264" s="56" t="str">
        <f>IF(E264="","",HLOOKUP(FH_info!$M$2,lang!$E$1:$I264,A264,FALSE))</f>
        <v>불안</v>
      </c>
      <c r="E264" s="56" t="s">
        <v>1381</v>
      </c>
      <c r="F264" s="323" t="s">
        <v>933</v>
      </c>
      <c r="G264" s="56" t="s">
        <v>1381</v>
      </c>
      <c r="H264" s="369" t="s">
        <v>1346</v>
      </c>
      <c r="I264" s="56" t="s">
        <v>1381</v>
      </c>
      <c r="L264" s="56" t="s">
        <v>1381</v>
      </c>
    </row>
    <row r="265" spans="1:12">
      <c r="A265" s="56">
        <f t="shared" si="7"/>
        <v>265</v>
      </c>
      <c r="B265" s="56" t="str">
        <f>IFERROR(C265,IF(FH_info!$M$2="kr",H265,IF(FH_info!$M$2="en",E265,IF(FH_info!$M$2="cn",F265,E265))))</f>
        <v>피곤</v>
      </c>
      <c r="C265" s="56" t="str">
        <f>IF(E265="","",HLOOKUP(FH_info!$M$2,lang!$E$1:$I265,A265,FALSE))</f>
        <v>피곤</v>
      </c>
      <c r="E265" s="56" t="s">
        <v>1382</v>
      </c>
      <c r="F265" s="323" t="s">
        <v>1472</v>
      </c>
      <c r="G265" s="56" t="s">
        <v>1382</v>
      </c>
      <c r="H265" s="369" t="s">
        <v>1347</v>
      </c>
      <c r="I265" s="56" t="s">
        <v>1382</v>
      </c>
      <c r="L265" s="56" t="s">
        <v>1382</v>
      </c>
    </row>
    <row r="266" spans="1:12">
      <c r="A266" s="56">
        <f t="shared" si="7"/>
        <v>266</v>
      </c>
      <c r="B266" s="56" t="str">
        <f>IFERROR(C266,IF(FH_info!$M$2="kr",H266,IF(FH_info!$M$2="en",E266,IF(FH_info!$M$2="cn",F266,E266))))</f>
        <v>스트레스</v>
      </c>
      <c r="C266" s="56" t="str">
        <f>IF(E266="","",HLOOKUP(FH_info!$M$2,lang!$E$1:$I266,A266,FALSE))</f>
        <v>스트레스</v>
      </c>
      <c r="E266" s="56" t="s">
        <v>1383</v>
      </c>
      <c r="F266" s="323" t="s">
        <v>88</v>
      </c>
      <c r="G266" s="56" t="s">
        <v>1383</v>
      </c>
      <c r="H266" s="369" t="s">
        <v>1083</v>
      </c>
      <c r="I266" s="56" t="s">
        <v>1383</v>
      </c>
      <c r="L266" s="56" t="s">
        <v>1383</v>
      </c>
    </row>
    <row r="267" spans="1:12">
      <c r="A267" s="56">
        <f t="shared" si="7"/>
        <v>267</v>
      </c>
      <c r="B267" s="56" t="str">
        <f>IFERROR(C267,IF(FH_info!$M$2="kr",H267,IF(FH_info!$M$2="en",E267,IF(FH_info!$M$2="cn",F267,E267))))</f>
        <v>불쾌</v>
      </c>
      <c r="C267" s="56" t="str">
        <f>IF(E267="","",HLOOKUP(FH_info!$M$2,lang!$E$1:$I267,A267,FALSE))</f>
        <v>불쾌</v>
      </c>
      <c r="E267" s="450" t="s">
        <v>2077</v>
      </c>
      <c r="F267" s="456" t="s">
        <v>2078</v>
      </c>
      <c r="G267" s="450" t="s">
        <v>2077</v>
      </c>
      <c r="H267" s="458" t="s">
        <v>1664</v>
      </c>
      <c r="I267" s="450" t="s">
        <v>2077</v>
      </c>
      <c r="L267" s="56" t="s">
        <v>1384</v>
      </c>
    </row>
    <row r="268" spans="1:12">
      <c r="A268" s="56">
        <f t="shared" si="7"/>
        <v>268</v>
      </c>
      <c r="B268" s="56" t="str">
        <f>IFERROR(C268,IF(FH_info!$M$2="kr",H268,IF(FH_info!$M$2="en",E268,IF(FH_info!$M$2="cn",F268,E268))))</f>
        <v>무기력</v>
      </c>
      <c r="C268" s="56" t="str">
        <f>IF(E268="","",HLOOKUP(FH_info!$M$2,lang!$E$1:$I268,A268,FALSE))</f>
        <v>무기력</v>
      </c>
      <c r="E268" s="56" t="s">
        <v>1575</v>
      </c>
      <c r="F268" s="323" t="s">
        <v>1577</v>
      </c>
      <c r="G268" s="56" t="s">
        <v>1575</v>
      </c>
      <c r="H268" s="369" t="s">
        <v>1576</v>
      </c>
      <c r="I268" s="56" t="s">
        <v>1575</v>
      </c>
      <c r="L268" s="56" t="s">
        <v>1385</v>
      </c>
    </row>
    <row r="269" spans="1:12">
      <c r="A269" s="56">
        <f t="shared" si="7"/>
        <v>269</v>
      </c>
      <c r="B269" s="56" t="str">
        <f>IFERROR(C269,IF(FH_info!$M$2="kr",H269,IF(FH_info!$M$2="en",E269,IF(FH_info!$M$2="cn",F269,E269))))</f>
        <v>우울징후</v>
      </c>
      <c r="C269" s="56" t="str">
        <f>IF(E269="","",HLOOKUP(FH_info!$M$2,lang!$E$1:$I269,A269,FALSE))</f>
        <v>우울징후</v>
      </c>
      <c r="E269" s="56" t="s">
        <v>1572</v>
      </c>
      <c r="F269" s="323" t="s">
        <v>1573</v>
      </c>
      <c r="G269" s="56" t="s">
        <v>1572</v>
      </c>
      <c r="H269" s="369" t="s">
        <v>1574</v>
      </c>
      <c r="I269" s="56" t="s">
        <v>1572</v>
      </c>
    </row>
    <row r="270" spans="1:12">
      <c r="A270" s="56">
        <f t="shared" si="7"/>
        <v>270</v>
      </c>
      <c r="B270" s="56" t="str">
        <f>IFERROR(C270,IF(FH_info!$M$2="kr",H270,IF(FH_info!$M$2="en",E270,IF(FH_info!$M$2="cn",F270,E270))))</f>
        <v>화</v>
      </c>
      <c r="C270" s="56" t="str">
        <f>IF(E270="","",HLOOKUP(FH_info!$M$2,lang!$E$1:$I270,A270,FALSE))</f>
        <v>화</v>
      </c>
      <c r="E270" s="450" t="s">
        <v>2079</v>
      </c>
      <c r="F270" s="456" t="s">
        <v>2080</v>
      </c>
      <c r="G270" s="450" t="s">
        <v>2079</v>
      </c>
      <c r="H270" s="458" t="s">
        <v>2081</v>
      </c>
      <c r="I270" s="450" t="s">
        <v>2079</v>
      </c>
    </row>
    <row r="271" spans="1:12">
      <c r="A271" s="56">
        <f t="shared" si="7"/>
        <v>271</v>
      </c>
      <c r="B271" s="56" t="str">
        <f>IFERROR(C271,IF(FH_info!$M$2="kr",H271,IF(FH_info!$M$2="en",E271,IF(FH_info!$M$2="cn",F271,E271))))</f>
        <v>최상의 상태입니다.</v>
      </c>
      <c r="C271" s="56" t="str">
        <f>IF(E271="","",HLOOKUP(FH_info!$M$2,lang!$E$1:$I271,A271,FALSE))</f>
        <v>최상의 상태입니다.</v>
      </c>
      <c r="E271" s="56" t="s">
        <v>1386</v>
      </c>
      <c r="F271" s="323" t="s">
        <v>1468</v>
      </c>
      <c r="G271" s="56" t="s">
        <v>1386</v>
      </c>
      <c r="H271" s="368" t="s">
        <v>1349</v>
      </c>
      <c r="I271" s="56" t="s">
        <v>1386</v>
      </c>
      <c r="L271" s="56" t="s">
        <v>1386</v>
      </c>
    </row>
    <row r="272" spans="1:12">
      <c r="A272" s="56">
        <f t="shared" si="7"/>
        <v>272</v>
      </c>
      <c r="B272" s="56" t="str">
        <f>IFERROR(C272,IF(FH_info!$M$2="kr",H272,IF(FH_info!$M$2="en",E272,IF(FH_info!$M$2="cn",F272,E272))))</f>
        <v>균형 상태입니다.</v>
      </c>
      <c r="C272" s="56" t="str">
        <f>IF(E272="","",HLOOKUP(FH_info!$M$2,lang!$E$1:$I272,A272,FALSE))</f>
        <v>균형 상태입니다.</v>
      </c>
      <c r="E272" s="56" t="s">
        <v>1387</v>
      </c>
      <c r="F272" s="323" t="s">
        <v>1469</v>
      </c>
      <c r="G272" s="56" t="s">
        <v>1387</v>
      </c>
      <c r="H272" s="368" t="s">
        <v>1350</v>
      </c>
      <c r="I272" s="56" t="s">
        <v>1387</v>
      </c>
      <c r="L272" s="56" t="s">
        <v>1387</v>
      </c>
    </row>
    <row r="273" spans="1:12">
      <c r="A273" s="56">
        <f t="shared" si="7"/>
        <v>273</v>
      </c>
      <c r="B273" s="56" t="str">
        <f>IFERROR(C273,IF(FH_info!$M$2="kr",H273,IF(FH_info!$M$2="en",E273,IF(FH_info!$M$2="cn",F273,E273))))</f>
        <v>차분한 상태입니다.</v>
      </c>
      <c r="C273" s="56" t="str">
        <f>IF(E273="","",HLOOKUP(FH_info!$M$2,lang!$E$1:$I273,A273,FALSE))</f>
        <v>차분한 상태입니다.</v>
      </c>
      <c r="E273" s="56" t="s">
        <v>1388</v>
      </c>
      <c r="F273" s="323" t="s">
        <v>1473</v>
      </c>
      <c r="G273" s="56" t="s">
        <v>1388</v>
      </c>
      <c r="H273" s="368" t="s">
        <v>1363</v>
      </c>
      <c r="I273" s="56" t="s">
        <v>1388</v>
      </c>
      <c r="L273" s="56" t="s">
        <v>1388</v>
      </c>
    </row>
    <row r="274" spans="1:12">
      <c r="A274" s="56">
        <f t="shared" si="7"/>
        <v>274</v>
      </c>
      <c r="B274" s="56" t="str">
        <f>IFERROR(C274,IF(FH_info!$M$2="kr",H274,IF(FH_info!$M$2="en",E274,IF(FH_info!$M$2="cn",F274,E274))))</f>
        <v>활동적/적극적 상태입니다.</v>
      </c>
      <c r="C274" s="56" t="str">
        <f>IF(E274="","",HLOOKUP(FH_info!$M$2,lang!$E$1:$I274,A274,FALSE))</f>
        <v>활동적/적극적 상태입니다.</v>
      </c>
      <c r="E274" s="56" t="s">
        <v>1389</v>
      </c>
      <c r="F274" s="323" t="s">
        <v>1474</v>
      </c>
      <c r="G274" s="56" t="s">
        <v>1389</v>
      </c>
      <c r="H274" s="368" t="s">
        <v>1351</v>
      </c>
      <c r="I274" s="56" t="s">
        <v>1389</v>
      </c>
      <c r="L274" s="56" t="s">
        <v>1389</v>
      </c>
    </row>
    <row r="275" spans="1:12" ht="33">
      <c r="A275" s="56">
        <f t="shared" si="7"/>
        <v>275</v>
      </c>
      <c r="B275" s="56" t="str">
        <f>IFERROR(C275,IF(FH_info!$M$2="kr",H275,IF(FH_info!$M$2="en",E275,IF(FH_info!$M$2="cn",F275,E275))))</f>
        <v>충동 상태입니다.</v>
      </c>
      <c r="C275" s="56" t="str">
        <f>IF(E275="","",HLOOKUP(FH_info!$M$2,lang!$E$1:$I275,A275,FALSE))</f>
        <v>충동 상태입니다.</v>
      </c>
      <c r="E275" s="450" t="s">
        <v>2082</v>
      </c>
      <c r="F275" s="456" t="s">
        <v>2083</v>
      </c>
      <c r="G275" s="450" t="s">
        <v>2082</v>
      </c>
      <c r="H275" s="459" t="s">
        <v>2084</v>
      </c>
      <c r="I275" s="450" t="s">
        <v>2082</v>
      </c>
      <c r="L275" s="56" t="s">
        <v>1390</v>
      </c>
    </row>
    <row r="276" spans="1:12">
      <c r="A276" s="56">
        <f t="shared" si="7"/>
        <v>276</v>
      </c>
      <c r="B276" s="56" t="str">
        <f>IFERROR(C276,IF(FH_info!$M$2="kr",H276,IF(FH_info!$M$2="en",E276,IF(FH_info!$M$2="cn",F276,E276))))</f>
        <v>불안 상태입니다.</v>
      </c>
      <c r="C276" s="56" t="str">
        <f>IF(E276="","",HLOOKUP(FH_info!$M$2,lang!$E$1:$I276,A276,FALSE))</f>
        <v>불안 상태입니다.</v>
      </c>
      <c r="E276" s="56" t="s">
        <v>1391</v>
      </c>
      <c r="F276" s="323" t="s">
        <v>1475</v>
      </c>
      <c r="G276" s="56" t="s">
        <v>1391</v>
      </c>
      <c r="H276" s="368" t="s">
        <v>1352</v>
      </c>
      <c r="I276" s="56" t="s">
        <v>1391</v>
      </c>
      <c r="L276" s="56" t="s">
        <v>1391</v>
      </c>
    </row>
    <row r="277" spans="1:12">
      <c r="A277" s="56">
        <f t="shared" si="7"/>
        <v>277</v>
      </c>
      <c r="B277" s="56" t="str">
        <f>IFERROR(C277,IF(FH_info!$M$2="kr",H277,IF(FH_info!$M$2="en",E277,IF(FH_info!$M$2="cn",F277,E277))))</f>
        <v>피곤 상태입니다.</v>
      </c>
      <c r="C277" s="56" t="str">
        <f>IF(E277="","",HLOOKUP(FH_info!$M$2,lang!$E$1:$I277,A277,FALSE))</f>
        <v>피곤 상태입니다.</v>
      </c>
      <c r="E277" s="56" t="s">
        <v>1392</v>
      </c>
      <c r="F277" s="323" t="s">
        <v>1476</v>
      </c>
      <c r="G277" s="56" t="s">
        <v>1392</v>
      </c>
      <c r="H277" s="368" t="s">
        <v>1353</v>
      </c>
      <c r="I277" s="56" t="s">
        <v>1392</v>
      </c>
      <c r="L277" s="56" t="s">
        <v>1392</v>
      </c>
    </row>
    <row r="278" spans="1:12">
      <c r="A278" s="56">
        <f t="shared" ref="A278:A341" si="8">IF(E278="","",A277+1)</f>
        <v>278</v>
      </c>
      <c r="B278" s="56" t="str">
        <f>IFERROR(C278,IF(FH_info!$M$2="kr",H278,IF(FH_info!$M$2="en",E278,IF(FH_info!$M$2="cn",F278,E278))))</f>
        <v>스트레스 상태입니다.</v>
      </c>
      <c r="C278" s="56" t="str">
        <f>IF(E278="","",HLOOKUP(FH_info!$M$2,lang!$E$1:$I278,A278,FALSE))</f>
        <v>스트레스 상태입니다.</v>
      </c>
      <c r="E278" s="56" t="s">
        <v>1393</v>
      </c>
      <c r="F278" s="323" t="s">
        <v>1477</v>
      </c>
      <c r="G278" s="56" t="s">
        <v>1393</v>
      </c>
      <c r="H278" s="368" t="s">
        <v>1354</v>
      </c>
      <c r="I278" s="56" t="s">
        <v>1393</v>
      </c>
      <c r="L278" s="56" t="s">
        <v>1393</v>
      </c>
    </row>
    <row r="279" spans="1:12">
      <c r="A279" s="56">
        <f t="shared" si="8"/>
        <v>279</v>
      </c>
      <c r="B279" s="56" t="str">
        <f>IFERROR(C279,IF(FH_info!$M$2="kr",H279,IF(FH_info!$M$2="en",E279,IF(FH_info!$M$2="cn",F279,E279))))</f>
        <v>불쾌 상태입니다.</v>
      </c>
      <c r="C279" s="56" t="str">
        <f>IF(E279="","",HLOOKUP(FH_info!$M$2,lang!$E$1:$I279,A279,FALSE))</f>
        <v>불쾌 상태입니다.</v>
      </c>
      <c r="E279" s="450" t="s">
        <v>2085</v>
      </c>
      <c r="F279" s="456" t="s">
        <v>2086</v>
      </c>
      <c r="G279" s="450" t="s">
        <v>2085</v>
      </c>
      <c r="H279" s="459" t="s">
        <v>2087</v>
      </c>
      <c r="I279" s="450" t="s">
        <v>2085</v>
      </c>
      <c r="L279" s="56" t="s">
        <v>1394</v>
      </c>
    </row>
    <row r="280" spans="1:12" ht="33">
      <c r="A280" s="56">
        <f t="shared" si="8"/>
        <v>280</v>
      </c>
      <c r="B280" s="56" t="str">
        <f>IFERROR(C280,IF(FH_info!$M$2="kr",H280,IF(FH_info!$M$2="en",E280,IF(FH_info!$M$2="cn",F280,E280))))</f>
        <v>무기력 상태입니다.</v>
      </c>
      <c r="C280" s="56" t="str">
        <f>IF(E280="","",HLOOKUP(FH_info!$M$2,lang!$E$1:$I280,A280,FALSE))</f>
        <v>무기력 상태입니다.</v>
      </c>
      <c r="E280" s="56" t="s">
        <v>1578</v>
      </c>
      <c r="F280" s="323" t="s">
        <v>2088</v>
      </c>
      <c r="G280" s="56" t="s">
        <v>1578</v>
      </c>
      <c r="H280" s="368" t="s">
        <v>1580</v>
      </c>
      <c r="I280" s="56" t="s">
        <v>1578</v>
      </c>
      <c r="L280" s="56" t="s">
        <v>1395</v>
      </c>
    </row>
    <row r="281" spans="1:12">
      <c r="A281" s="56">
        <f t="shared" si="8"/>
        <v>281</v>
      </c>
      <c r="B281" s="56" t="str">
        <f>IFERROR(C281,IF(FH_info!$M$2="kr",H281,IF(FH_info!$M$2="en",E281,IF(FH_info!$M$2="cn",F281,E281))))</f>
        <v>우울징후 상태입니다.</v>
      </c>
      <c r="C281" s="56" t="str">
        <f>IF(E281="","",HLOOKUP(FH_info!$M$2,lang!$E$1:$I281,A281,FALSE))</f>
        <v>우울징후 상태입니다.</v>
      </c>
      <c r="E281" s="56" t="s">
        <v>1579</v>
      </c>
      <c r="F281" s="323" t="s">
        <v>2089</v>
      </c>
      <c r="G281" s="56" t="s">
        <v>1579</v>
      </c>
      <c r="H281" s="368" t="s">
        <v>1581</v>
      </c>
      <c r="I281" s="56" t="s">
        <v>1579</v>
      </c>
    </row>
    <row r="282" spans="1:12">
      <c r="A282" s="56">
        <f t="shared" si="8"/>
        <v>282</v>
      </c>
      <c r="B282" s="56" t="str">
        <f>IFERROR(C282,IF(FH_info!$M$2="kr",H282,IF(FH_info!$M$2="en",E282,IF(FH_info!$M$2="cn",F282,E282))))</f>
        <v>화 상태입니다.</v>
      </c>
      <c r="C282" s="56" t="str">
        <f>IF(E282="","",HLOOKUP(FH_info!$M$2,lang!$E$1:$I282,A282,FALSE))</f>
        <v>화 상태입니다.</v>
      </c>
      <c r="E282" s="450" t="s">
        <v>2090</v>
      </c>
      <c r="F282" s="456" t="s">
        <v>2091</v>
      </c>
      <c r="G282" s="450" t="s">
        <v>2090</v>
      </c>
      <c r="H282" s="459" t="s">
        <v>2092</v>
      </c>
      <c r="I282" s="450" t="s">
        <v>2090</v>
      </c>
    </row>
    <row r="283" spans="1:12">
      <c r="A283" s="56">
        <f t="shared" si="8"/>
        <v>283</v>
      </c>
      <c r="B283" s="56" t="str">
        <f>IFERROR(C283,IF(FH_info!$M$2="kr",H283,IF(FH_info!$M$2="en",E283,IF(FH_info!$M$2="cn",F283,E283))))</f>
        <v>양호 집단</v>
      </c>
      <c r="C283" s="56" t="str">
        <f>IF(E283="","",HLOOKUP(FH_info!$M$2,lang!$E$1:$I283,A283,FALSE))</f>
        <v>양호 집단</v>
      </c>
      <c r="E283" s="450" t="s">
        <v>2065</v>
      </c>
      <c r="F283" s="456" t="s">
        <v>2066</v>
      </c>
      <c r="G283" s="450" t="s">
        <v>2065</v>
      </c>
      <c r="H283" s="450" t="s">
        <v>2185</v>
      </c>
      <c r="I283" s="450" t="s">
        <v>2065</v>
      </c>
      <c r="K283" s="56" t="s">
        <v>2068</v>
      </c>
      <c r="L283" s="56" t="s">
        <v>1375</v>
      </c>
    </row>
    <row r="284" spans="1:12">
      <c r="A284" s="56">
        <f t="shared" si="8"/>
        <v>284</v>
      </c>
      <c r="B284" s="56" t="str">
        <f>IFERROR(C284,IF(FH_info!$M$2="kr",H284,IF(FH_info!$M$2="en",E284,IF(FH_info!$M$2="cn",F284,E284))))</f>
        <v>주의 집단</v>
      </c>
      <c r="C284" s="56" t="str">
        <f>IF(E284="","",HLOOKUP(FH_info!$M$2,lang!$E$1:$I284,A284,FALSE))</f>
        <v>주의 집단</v>
      </c>
      <c r="E284" s="450" t="s">
        <v>2065</v>
      </c>
      <c r="F284" s="456" t="s">
        <v>2066</v>
      </c>
      <c r="G284" s="450" t="s">
        <v>2065</v>
      </c>
      <c r="H284" s="450" t="s">
        <v>2186</v>
      </c>
      <c r="I284" s="450" t="s">
        <v>2065</v>
      </c>
      <c r="K284" s="56" t="s">
        <v>2069</v>
      </c>
      <c r="L284" s="56" t="s">
        <v>1404</v>
      </c>
    </row>
    <row r="285" spans="1:12">
      <c r="A285" s="56">
        <f t="shared" si="8"/>
        <v>285</v>
      </c>
      <c r="B285" s="56" t="str">
        <f>IFERROR(C285,IF(FH_info!$M$2="kr",H285,IF(FH_info!$M$2="en",E285,IF(FH_info!$M$2="cn",F285,E285))))</f>
        <v>힐링/치유 집단</v>
      </c>
      <c r="C285" s="56" t="str">
        <f>IF(E285="","",HLOOKUP(FH_info!$M$2,lang!$E$1:$I285,A285,FALSE))</f>
        <v>힐링/치유 집단</v>
      </c>
      <c r="E285" s="450" t="s">
        <v>2070</v>
      </c>
      <c r="F285" s="457" t="s">
        <v>2071</v>
      </c>
      <c r="G285" s="450" t="s">
        <v>2070</v>
      </c>
      <c r="H285" s="450" t="s">
        <v>2072</v>
      </c>
      <c r="I285" s="450" t="s">
        <v>2070</v>
      </c>
      <c r="K285" s="56" t="s">
        <v>2073</v>
      </c>
      <c r="L285" s="56" t="s">
        <v>1405</v>
      </c>
    </row>
    <row r="286" spans="1:12">
      <c r="A286" s="56">
        <f t="shared" si="8"/>
        <v>286</v>
      </c>
      <c r="B286" s="56" t="str">
        <f>IFERROR(C286,IF(FH_info!$M$2="kr",H286,IF(FH_info!$M$2="en",E286,IF(FH_info!$M$2="cn",F286,E286))))</f>
        <v>양호 (G1)</v>
      </c>
      <c r="C286" s="56" t="str">
        <f>IF(E286="","",HLOOKUP(FH_info!$M$2,lang!$E$1:$I286,A286,FALSE))</f>
        <v>양호 (G1)</v>
      </c>
      <c r="E286" s="56" t="s">
        <v>1376</v>
      </c>
      <c r="F286" s="323" t="s">
        <v>1468</v>
      </c>
      <c r="G286" s="56" t="s">
        <v>1376</v>
      </c>
      <c r="H286" s="369" t="s">
        <v>2187</v>
      </c>
      <c r="I286" s="56" t="s">
        <v>1376</v>
      </c>
      <c r="K286" s="56" t="s">
        <v>1341</v>
      </c>
      <c r="L286" s="56" t="s">
        <v>1376</v>
      </c>
    </row>
    <row r="287" spans="1:12">
      <c r="A287" s="56">
        <f t="shared" si="8"/>
        <v>287</v>
      </c>
      <c r="B287" s="56" t="str">
        <f>IFERROR(C287,IF(FH_info!$M$2="kr",H287,IF(FH_info!$M$2="en",E287,IF(FH_info!$M$2="cn",F287,E287))))</f>
        <v>양호 (G1)</v>
      </c>
      <c r="C287" s="56" t="str">
        <f>IF(E287="","",HLOOKUP(FH_info!$M$2,lang!$E$1:$I287,A287,FALSE))</f>
        <v>양호 (G1)</v>
      </c>
      <c r="E287" s="56" t="s">
        <v>1377</v>
      </c>
      <c r="F287" s="323" t="s">
        <v>1469</v>
      </c>
      <c r="G287" s="56" t="s">
        <v>1377</v>
      </c>
      <c r="H287" s="369" t="s">
        <v>2187</v>
      </c>
      <c r="I287" s="56" t="s">
        <v>1377</v>
      </c>
      <c r="K287" s="56" t="s">
        <v>1342</v>
      </c>
      <c r="L287" s="56" t="s">
        <v>1377</v>
      </c>
    </row>
    <row r="288" spans="1:12">
      <c r="A288" s="56">
        <f t="shared" si="8"/>
        <v>288</v>
      </c>
      <c r="B288" s="56" t="str">
        <f>IFERROR(C288,IF(FH_info!$M$2="kr",H288,IF(FH_info!$M$2="en",E288,IF(FH_info!$M$2="cn",F288,E288))))</f>
        <v>양호 (G1)</v>
      </c>
      <c r="C288" s="56" t="str">
        <f>IF(E288="","",HLOOKUP(FH_info!$M$2,lang!$E$1:$I288,A288,FALSE))</f>
        <v>양호 (G1)</v>
      </c>
      <c r="E288" s="56" t="s">
        <v>1378</v>
      </c>
      <c r="F288" s="323" t="s">
        <v>1470</v>
      </c>
      <c r="G288" s="56" t="s">
        <v>1378</v>
      </c>
      <c r="H288" s="369" t="s">
        <v>2187</v>
      </c>
      <c r="I288" s="56" t="s">
        <v>1378</v>
      </c>
      <c r="K288" s="56" t="s">
        <v>1343</v>
      </c>
      <c r="L288" s="56" t="s">
        <v>1378</v>
      </c>
    </row>
    <row r="289" spans="1:12">
      <c r="A289" s="56">
        <f t="shared" si="8"/>
        <v>289</v>
      </c>
      <c r="B289" s="56" t="str">
        <f>IFERROR(C289,IF(FH_info!$M$2="kr",H289,IF(FH_info!$M$2="en",E289,IF(FH_info!$M$2="cn",F289,E289))))</f>
        <v>양호 (G1)</v>
      </c>
      <c r="C289" s="56" t="str">
        <f>IF(E289="","",HLOOKUP(FH_info!$M$2,lang!$E$1:$I289,A289,FALSE))</f>
        <v>양호 (G1)</v>
      </c>
      <c r="E289" s="56" t="s">
        <v>1379</v>
      </c>
      <c r="F289" s="323" t="s">
        <v>1471</v>
      </c>
      <c r="G289" s="56" t="s">
        <v>1379</v>
      </c>
      <c r="H289" s="369" t="s">
        <v>2187</v>
      </c>
      <c r="I289" s="56" t="s">
        <v>1379</v>
      </c>
      <c r="K289" s="56" t="s">
        <v>1344</v>
      </c>
      <c r="L289" s="56" t="s">
        <v>1379</v>
      </c>
    </row>
    <row r="290" spans="1:12">
      <c r="A290" s="56">
        <f t="shared" si="8"/>
        <v>290</v>
      </c>
      <c r="B290" s="56" t="str">
        <f>IFERROR(C290,IF(FH_info!$M$2="kr",H290,IF(FH_info!$M$2="en",E290,IF(FH_info!$M$2="cn",F290,E290))))</f>
        <v>충동 상태 (R3)</v>
      </c>
      <c r="C290" s="56" t="str">
        <f>IF(E290="","",HLOOKUP(FH_info!$M$2,lang!$E$1:$I290,A290,FALSE))</f>
        <v>충동 상태 (R3)</v>
      </c>
      <c r="E290" s="450" t="s">
        <v>2074</v>
      </c>
      <c r="F290" s="456" t="s">
        <v>2075</v>
      </c>
      <c r="G290" s="450" t="s">
        <v>2074</v>
      </c>
      <c r="H290" s="458" t="s">
        <v>2188</v>
      </c>
      <c r="I290" s="450" t="s">
        <v>2074</v>
      </c>
      <c r="K290" s="56" t="s">
        <v>2094</v>
      </c>
      <c r="L290" s="56" t="s">
        <v>1380</v>
      </c>
    </row>
    <row r="291" spans="1:12">
      <c r="A291" s="56">
        <f t="shared" si="8"/>
        <v>291</v>
      </c>
      <c r="B291" s="56" t="str">
        <f>IFERROR(C291,IF(FH_info!$M$2="kr",H291,IF(FH_info!$M$2="en",E291,IF(FH_info!$M$2="cn",F291,E291))))</f>
        <v>주의 (Y1)</v>
      </c>
      <c r="C291" s="56" t="str">
        <f>IF(E291="","",HLOOKUP(FH_info!$M$2,lang!$E$1:$I291,A291,FALSE))</f>
        <v>주의 (Y1)</v>
      </c>
      <c r="E291" s="56" t="s">
        <v>1381</v>
      </c>
      <c r="F291" s="323" t="s">
        <v>933</v>
      </c>
      <c r="G291" s="56" t="s">
        <v>1381</v>
      </c>
      <c r="H291" s="369" t="s">
        <v>2189</v>
      </c>
      <c r="I291" s="56" t="s">
        <v>1381</v>
      </c>
      <c r="K291" s="56" t="s">
        <v>1346</v>
      </c>
      <c r="L291" s="56" t="s">
        <v>1381</v>
      </c>
    </row>
    <row r="292" spans="1:12">
      <c r="A292" s="56">
        <f t="shared" si="8"/>
        <v>292</v>
      </c>
      <c r="B292" s="56" t="str">
        <f>IFERROR(C292,IF(FH_info!$M$2="kr",H292,IF(FH_info!$M$2="en",E292,IF(FH_info!$M$2="cn",F292,E292))))</f>
        <v>주의 (Y1)</v>
      </c>
      <c r="C292" s="56" t="str">
        <f>IF(E292="","",HLOOKUP(FH_info!$M$2,lang!$E$1:$I292,A292,FALSE))</f>
        <v>주의 (Y1)</v>
      </c>
      <c r="E292" s="56" t="s">
        <v>1382</v>
      </c>
      <c r="F292" s="323" t="s">
        <v>1472</v>
      </c>
      <c r="G292" s="56" t="s">
        <v>1382</v>
      </c>
      <c r="H292" s="369" t="s">
        <v>2189</v>
      </c>
      <c r="I292" s="56" t="s">
        <v>1382</v>
      </c>
      <c r="K292" s="56" t="s">
        <v>1347</v>
      </c>
      <c r="L292" s="56" t="s">
        <v>1382</v>
      </c>
    </row>
    <row r="293" spans="1:12">
      <c r="A293" s="56">
        <f t="shared" si="8"/>
        <v>293</v>
      </c>
      <c r="B293" s="56" t="str">
        <f>IFERROR(C293,IF(FH_info!$M$2="kr",H293,IF(FH_info!$M$2="en",E293,IF(FH_info!$M$2="cn",F293,E293))))</f>
        <v>주의 (Y1)</v>
      </c>
      <c r="C293" s="56" t="str">
        <f>IF(E293="","",HLOOKUP(FH_info!$M$2,lang!$E$1:$I293,A293,FALSE))</f>
        <v>주의 (Y1)</v>
      </c>
      <c r="E293" s="56" t="s">
        <v>1383</v>
      </c>
      <c r="F293" s="323" t="s">
        <v>88</v>
      </c>
      <c r="G293" s="56" t="s">
        <v>1383</v>
      </c>
      <c r="H293" s="369" t="s">
        <v>2189</v>
      </c>
      <c r="I293" s="56" t="s">
        <v>1383</v>
      </c>
      <c r="K293" s="56" t="s">
        <v>1083</v>
      </c>
      <c r="L293" s="56" t="s">
        <v>1383</v>
      </c>
    </row>
    <row r="294" spans="1:12">
      <c r="A294" s="56">
        <f t="shared" si="8"/>
        <v>294</v>
      </c>
      <c r="B294" s="56" t="str">
        <f>IFERROR(C294,IF(FH_info!$M$2="kr",H294,IF(FH_info!$M$2="en",E294,IF(FH_info!$M$2="cn",F294,E294))))</f>
        <v>주의 (Y1)</v>
      </c>
      <c r="C294" s="56" t="str">
        <f>IF(E294="","",HLOOKUP(FH_info!$M$2,lang!$E$1:$I294,A294,FALSE))</f>
        <v>주의 (Y1)</v>
      </c>
      <c r="E294" s="450" t="s">
        <v>2077</v>
      </c>
      <c r="F294" s="456" t="s">
        <v>2078</v>
      </c>
      <c r="G294" s="450" t="s">
        <v>2077</v>
      </c>
      <c r="H294" s="369" t="s">
        <v>2189</v>
      </c>
      <c r="I294" s="450" t="s">
        <v>2077</v>
      </c>
      <c r="K294" s="56" t="s">
        <v>1202</v>
      </c>
      <c r="L294" s="56" t="s">
        <v>1384</v>
      </c>
    </row>
    <row r="295" spans="1:12">
      <c r="A295" s="56">
        <f t="shared" si="8"/>
        <v>295</v>
      </c>
      <c r="B295" s="56" t="str">
        <f>IFERROR(C295,IF(FH_info!$M$2="kr",H295,IF(FH_info!$M$2="en",E295,IF(FH_info!$M$2="cn",F295,E295))))</f>
        <v>무기력 상태 (R2)</v>
      </c>
      <c r="C295" s="56" t="str">
        <f>IF(E295="","",HLOOKUP(FH_info!$M$2,lang!$E$1:$I295,A295,FALSE))</f>
        <v>무기력 상태 (R2)</v>
      </c>
      <c r="E295" s="56" t="s">
        <v>1575</v>
      </c>
      <c r="F295" s="323" t="s">
        <v>1577</v>
      </c>
      <c r="G295" s="56" t="s">
        <v>1575</v>
      </c>
      <c r="H295" s="369" t="s">
        <v>2190</v>
      </c>
      <c r="I295" s="56" t="s">
        <v>1575</v>
      </c>
      <c r="K295" s="56" t="s">
        <v>2095</v>
      </c>
      <c r="L295" s="56" t="s">
        <v>1385</v>
      </c>
    </row>
    <row r="296" spans="1:12">
      <c r="A296" s="56">
        <f t="shared" si="8"/>
        <v>296</v>
      </c>
      <c r="B296" s="56" t="str">
        <f>IFERROR(C296,IF(FH_info!$M$2="kr",H296,IF(FH_info!$M$2="en",E296,IF(FH_info!$M$2="cn",F296,E296))))</f>
        <v>우울 상태 (R1)</v>
      </c>
      <c r="C296" s="56" t="str">
        <f>IF(E296="","",HLOOKUP(FH_info!$M$2,lang!$E$1:$I296,A296,FALSE))</f>
        <v>우울 상태 (R1)</v>
      </c>
      <c r="E296" s="56" t="s">
        <v>1572</v>
      </c>
      <c r="F296" s="323" t="s">
        <v>1573</v>
      </c>
      <c r="G296" s="56" t="s">
        <v>1572</v>
      </c>
      <c r="H296" s="369" t="s">
        <v>2191</v>
      </c>
      <c r="I296" s="56" t="s">
        <v>1572</v>
      </c>
      <c r="K296" s="56" t="s">
        <v>2096</v>
      </c>
    </row>
    <row r="297" spans="1:12">
      <c r="A297" s="56">
        <f t="shared" si="8"/>
        <v>297</v>
      </c>
      <c r="B297" s="56" t="str">
        <f>IFERROR(C297,IF(FH_info!$M$2="kr",H297,IF(FH_info!$M$2="en",E297,IF(FH_info!$M$2="cn",F297,E297))))</f>
        <v>화불쾌 상태 (R4)</v>
      </c>
      <c r="C297" s="56" t="str">
        <f>IF(E297="","",HLOOKUP(FH_info!$M$2,lang!$E$1:$I297,A297,FALSE))</f>
        <v>화불쾌 상태 (R4)</v>
      </c>
      <c r="E297" s="450" t="s">
        <v>2079</v>
      </c>
      <c r="F297" s="456" t="s">
        <v>2080</v>
      </c>
      <c r="G297" s="450" t="s">
        <v>2079</v>
      </c>
      <c r="H297" s="458" t="s">
        <v>2192</v>
      </c>
      <c r="I297" s="450" t="s">
        <v>2079</v>
      </c>
      <c r="K297" s="56" t="s">
        <v>2197</v>
      </c>
    </row>
    <row r="298" spans="1:12">
      <c r="A298" s="56">
        <f t="shared" si="8"/>
        <v>298</v>
      </c>
      <c r="B298" s="56" t="str">
        <f>IFERROR(C298,IF(FH_info!$M$2="kr",H298,IF(FH_info!$M$2="en",E298,IF(FH_info!$M$2="cn",F298,E298))))</f>
        <v>양호 상태입니다.</v>
      </c>
      <c r="C298" s="56" t="str">
        <f>IF(E298="","",HLOOKUP(FH_info!$M$2,lang!$E$1:$I298,A298,FALSE))</f>
        <v>양호 상태입니다.</v>
      </c>
      <c r="E298" s="56" t="s">
        <v>1386</v>
      </c>
      <c r="F298" s="323" t="s">
        <v>1468</v>
      </c>
      <c r="G298" s="56" t="s">
        <v>1386</v>
      </c>
      <c r="H298" s="368" t="s">
        <v>2193</v>
      </c>
      <c r="I298" s="56" t="s">
        <v>1386</v>
      </c>
      <c r="L298" s="56" t="s">
        <v>1386</v>
      </c>
    </row>
    <row r="299" spans="1:12">
      <c r="A299" s="56">
        <f t="shared" si="8"/>
        <v>299</v>
      </c>
      <c r="B299" s="56" t="str">
        <f>IFERROR(C299,IF(FH_info!$M$2="kr",H299,IF(FH_info!$M$2="en",E299,IF(FH_info!$M$2="cn",F299,E299))))</f>
        <v>양호 상태입니다.</v>
      </c>
      <c r="C299" s="56" t="str">
        <f>IF(E299="","",HLOOKUP(FH_info!$M$2,lang!$E$1:$I299,A299,FALSE))</f>
        <v>양호 상태입니다.</v>
      </c>
      <c r="E299" s="56" t="s">
        <v>1387</v>
      </c>
      <c r="F299" s="323" t="s">
        <v>1469</v>
      </c>
      <c r="G299" s="56" t="s">
        <v>1387</v>
      </c>
      <c r="H299" s="368" t="s">
        <v>2193</v>
      </c>
      <c r="I299" s="56" t="s">
        <v>1387</v>
      </c>
      <c r="L299" s="56" t="s">
        <v>1387</v>
      </c>
    </row>
    <row r="300" spans="1:12">
      <c r="A300" s="56">
        <f t="shared" si="8"/>
        <v>300</v>
      </c>
      <c r="B300" s="56" t="str">
        <f>IFERROR(C300,IF(FH_info!$M$2="kr",H300,IF(FH_info!$M$2="en",E300,IF(FH_info!$M$2="cn",F300,E300))))</f>
        <v>양호 상태입니다.</v>
      </c>
      <c r="C300" s="56" t="str">
        <f>IF(E300="","",HLOOKUP(FH_info!$M$2,lang!$E$1:$I300,A300,FALSE))</f>
        <v>양호 상태입니다.</v>
      </c>
      <c r="E300" s="56" t="s">
        <v>1388</v>
      </c>
      <c r="F300" s="323" t="s">
        <v>1473</v>
      </c>
      <c r="G300" s="56" t="s">
        <v>1388</v>
      </c>
      <c r="H300" s="368" t="s">
        <v>2193</v>
      </c>
      <c r="I300" s="56" t="s">
        <v>1388</v>
      </c>
      <c r="L300" s="56" t="s">
        <v>1388</v>
      </c>
    </row>
    <row r="301" spans="1:12">
      <c r="A301" s="56">
        <f t="shared" si="8"/>
        <v>301</v>
      </c>
      <c r="B301" s="56" t="str">
        <f>IFERROR(C301,IF(FH_info!$M$2="kr",H301,IF(FH_info!$M$2="en",E301,IF(FH_info!$M$2="cn",F301,E301))))</f>
        <v>양호 상태입니다.</v>
      </c>
      <c r="C301" s="56" t="str">
        <f>IF(E301="","",HLOOKUP(FH_info!$M$2,lang!$E$1:$I301,A301,FALSE))</f>
        <v>양호 상태입니다.</v>
      </c>
      <c r="E301" s="56" t="s">
        <v>1389</v>
      </c>
      <c r="F301" s="323" t="s">
        <v>1474</v>
      </c>
      <c r="G301" s="56" t="s">
        <v>1389</v>
      </c>
      <c r="H301" s="368" t="s">
        <v>2193</v>
      </c>
      <c r="I301" s="56" t="s">
        <v>1389</v>
      </c>
      <c r="L301" s="56" t="s">
        <v>1389</v>
      </c>
    </row>
    <row r="302" spans="1:12" ht="33">
      <c r="A302" s="56">
        <f t="shared" si="8"/>
        <v>302</v>
      </c>
      <c r="B302" s="56" t="str">
        <f>IFERROR(C302,IF(FH_info!$M$2="kr",H302,IF(FH_info!$M$2="en",E302,IF(FH_info!$M$2="cn",F302,E302))))</f>
        <v>충동 상태입니다.</v>
      </c>
      <c r="C302" s="56" t="str">
        <f>IF(E302="","",HLOOKUP(FH_info!$M$2,lang!$E$1:$I302,A302,FALSE))</f>
        <v>충동 상태입니다.</v>
      </c>
      <c r="E302" s="450" t="s">
        <v>2082</v>
      </c>
      <c r="F302" s="456" t="s">
        <v>2083</v>
      </c>
      <c r="G302" s="450" t="s">
        <v>2082</v>
      </c>
      <c r="H302" s="459" t="s">
        <v>2084</v>
      </c>
      <c r="I302" s="450" t="s">
        <v>2082</v>
      </c>
      <c r="L302" s="56" t="s">
        <v>1390</v>
      </c>
    </row>
    <row r="303" spans="1:12">
      <c r="A303" s="56">
        <f t="shared" si="8"/>
        <v>303</v>
      </c>
      <c r="B303" s="56" t="str">
        <f>IFERROR(C303,IF(FH_info!$M$2="kr",H303,IF(FH_info!$M$2="en",E303,IF(FH_info!$M$2="cn",F303,E303))))</f>
        <v>주의 상태입니다.</v>
      </c>
      <c r="C303" s="56" t="str">
        <f>IF(E303="","",HLOOKUP(FH_info!$M$2,lang!$E$1:$I303,A303,FALSE))</f>
        <v>주의 상태입니다.</v>
      </c>
      <c r="E303" s="56" t="s">
        <v>1391</v>
      </c>
      <c r="F303" s="323" t="s">
        <v>1475</v>
      </c>
      <c r="G303" s="56" t="s">
        <v>1391</v>
      </c>
      <c r="H303" s="368" t="s">
        <v>2194</v>
      </c>
      <c r="I303" s="56" t="s">
        <v>1391</v>
      </c>
      <c r="L303" s="56" t="s">
        <v>1391</v>
      </c>
    </row>
    <row r="304" spans="1:12">
      <c r="A304" s="56">
        <f t="shared" si="8"/>
        <v>304</v>
      </c>
      <c r="B304" s="56" t="str">
        <f>IFERROR(C304,IF(FH_info!$M$2="kr",H304,IF(FH_info!$M$2="en",E304,IF(FH_info!$M$2="cn",F304,E304))))</f>
        <v>주의 상태입니다.</v>
      </c>
      <c r="C304" s="56" t="str">
        <f>IF(E304="","",HLOOKUP(FH_info!$M$2,lang!$E$1:$I304,A304,FALSE))</f>
        <v>주의 상태입니다.</v>
      </c>
      <c r="E304" s="56" t="s">
        <v>1392</v>
      </c>
      <c r="F304" s="323" t="s">
        <v>1476</v>
      </c>
      <c r="G304" s="56" t="s">
        <v>1392</v>
      </c>
      <c r="H304" s="368" t="s">
        <v>2194</v>
      </c>
      <c r="I304" s="56" t="s">
        <v>1392</v>
      </c>
      <c r="L304" s="56" t="s">
        <v>1392</v>
      </c>
    </row>
    <row r="305" spans="1:12">
      <c r="A305" s="56">
        <f t="shared" si="8"/>
        <v>305</v>
      </c>
      <c r="B305" s="56" t="str">
        <f>IFERROR(C305,IF(FH_info!$M$2="kr",H305,IF(FH_info!$M$2="en",E305,IF(FH_info!$M$2="cn",F305,E305))))</f>
        <v>주의 상태입니다.</v>
      </c>
      <c r="C305" s="56" t="str">
        <f>IF(E305="","",HLOOKUP(FH_info!$M$2,lang!$E$1:$I305,A305,FALSE))</f>
        <v>주의 상태입니다.</v>
      </c>
      <c r="E305" s="56" t="s">
        <v>1393</v>
      </c>
      <c r="F305" s="323" t="s">
        <v>1477</v>
      </c>
      <c r="G305" s="56" t="s">
        <v>1393</v>
      </c>
      <c r="H305" s="368" t="s">
        <v>2194</v>
      </c>
      <c r="I305" s="56" t="s">
        <v>1393</v>
      </c>
      <c r="L305" s="56" t="s">
        <v>1393</v>
      </c>
    </row>
    <row r="306" spans="1:12">
      <c r="A306" s="56">
        <f t="shared" si="8"/>
        <v>306</v>
      </c>
      <c r="B306" s="56" t="str">
        <f>IFERROR(C306,IF(FH_info!$M$2="kr",H306,IF(FH_info!$M$2="en",E306,IF(FH_info!$M$2="cn",F306,E306))))</f>
        <v>주의 상태입니다.</v>
      </c>
      <c r="C306" s="56" t="str">
        <f>IF(E306="","",HLOOKUP(FH_info!$M$2,lang!$E$1:$I306,A306,FALSE))</f>
        <v>주의 상태입니다.</v>
      </c>
      <c r="E306" s="450" t="s">
        <v>2085</v>
      </c>
      <c r="F306" s="456" t="s">
        <v>2086</v>
      </c>
      <c r="G306" s="450" t="s">
        <v>2085</v>
      </c>
      <c r="H306" s="368" t="s">
        <v>2194</v>
      </c>
      <c r="I306" s="450" t="s">
        <v>2085</v>
      </c>
      <c r="L306" s="56" t="s">
        <v>1394</v>
      </c>
    </row>
    <row r="307" spans="1:12" ht="33">
      <c r="A307" s="56">
        <f t="shared" si="8"/>
        <v>307</v>
      </c>
      <c r="B307" s="56" t="str">
        <f>IFERROR(C307,IF(FH_info!$M$2="kr",H307,IF(FH_info!$M$2="en",E307,IF(FH_info!$M$2="cn",F307,E307))))</f>
        <v>무기력 상태입니다.</v>
      </c>
      <c r="C307" s="56" t="str">
        <f>IF(E307="","",HLOOKUP(FH_info!$M$2,lang!$E$1:$I307,A307,FALSE))</f>
        <v>무기력 상태입니다.</v>
      </c>
      <c r="E307" s="56" t="s">
        <v>1578</v>
      </c>
      <c r="F307" s="323" t="s">
        <v>2088</v>
      </c>
      <c r="G307" s="56" t="s">
        <v>1578</v>
      </c>
      <c r="H307" s="368" t="s">
        <v>1580</v>
      </c>
      <c r="I307" s="56" t="s">
        <v>1578</v>
      </c>
      <c r="L307" s="56" t="s">
        <v>1395</v>
      </c>
    </row>
    <row r="308" spans="1:12">
      <c r="A308" s="56">
        <f t="shared" si="8"/>
        <v>308</v>
      </c>
      <c r="B308" s="56" t="str">
        <f>IFERROR(C308,IF(FH_info!$M$2="kr",H308,IF(FH_info!$M$2="en",E308,IF(FH_info!$M$2="cn",F308,E308))))</f>
        <v>우울 상태입니다.</v>
      </c>
      <c r="C308" s="56" t="str">
        <f>IF(E308="","",HLOOKUP(FH_info!$M$2,lang!$E$1:$I308,A308,FALSE))</f>
        <v>우울 상태입니다.</v>
      </c>
      <c r="E308" s="56" t="s">
        <v>1579</v>
      </c>
      <c r="F308" s="323" t="s">
        <v>2089</v>
      </c>
      <c r="G308" s="56" t="s">
        <v>1579</v>
      </c>
      <c r="H308" s="368" t="s">
        <v>2195</v>
      </c>
      <c r="I308" s="56" t="s">
        <v>1579</v>
      </c>
    </row>
    <row r="309" spans="1:12">
      <c r="A309" s="56">
        <f t="shared" si="8"/>
        <v>309</v>
      </c>
      <c r="B309" s="56" t="str">
        <f>IFERROR(C309,IF(FH_info!$M$2="kr",H309,IF(FH_info!$M$2="en",E309,IF(FH_info!$M$2="cn",F309,E309))))</f>
        <v>화불쾌 상태입니다.</v>
      </c>
      <c r="C309" s="56" t="str">
        <f>IF(E309="","",HLOOKUP(FH_info!$M$2,lang!$E$1:$I309,A309,FALSE))</f>
        <v>화불쾌 상태입니다.</v>
      </c>
      <c r="E309" s="450" t="s">
        <v>2090</v>
      </c>
      <c r="F309" s="456" t="s">
        <v>2091</v>
      </c>
      <c r="G309" s="450" t="s">
        <v>2090</v>
      </c>
      <c r="H309" s="459" t="s">
        <v>2196</v>
      </c>
      <c r="I309" s="450" t="s">
        <v>2090</v>
      </c>
    </row>
    <row r="310" spans="1:12" ht="198">
      <c r="A310" s="56">
        <f t="shared" si="8"/>
        <v>310</v>
      </c>
      <c r="B310" s="56" t="str">
        <f>IFERROR(C310,IF(FH_info!$M$2="kr",H310,IF(FH_info!$M$2="en",E310,IF(FH_info!$M$2="cn",F310,E310))))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310" s="56" t="str">
        <f>IF(E310="","",HLOOKUP(FH_info!$M$2,lang!$E$1:$I310,A310,FALSE))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310" s="56" t="s">
        <v>1396</v>
      </c>
      <c r="F310" s="56" t="s">
        <v>1478</v>
      </c>
      <c r="G310" s="56" t="s">
        <v>1396</v>
      </c>
      <c r="H310" s="56" t="s">
        <v>1355</v>
      </c>
      <c r="I310" s="56" t="s">
        <v>1396</v>
      </c>
      <c r="J310" s="369" t="s">
        <v>1341</v>
      </c>
      <c r="L310" s="56" t="s">
        <v>1396</v>
      </c>
    </row>
    <row r="311" spans="1:12" ht="115.5">
      <c r="A311" s="56">
        <f t="shared" si="8"/>
        <v>311</v>
      </c>
      <c r="B311" s="56" t="str">
        <f>IFERROR(C311,IF(FH_info!$M$2="kr",H311,IF(FH_info!$M$2="en",E311,IF(FH_info!$M$2="cn",F311,E311))))</f>
        <v>균형된 마음상태입니다. 스트레스 받지 않고 마음이 안정적이고 편안합니다. 좀더 내가 좋아하는 일에 집중할수록 현재가 더 행복하게 느껴지고 집중력이 향상됩니다. 가벼운 운동을 해도 좋습니다.</v>
      </c>
      <c r="C311" s="56" t="str">
        <f>IF(E311="","",HLOOKUP(FH_info!$M$2,lang!$E$1:$I311,A311,FALSE))</f>
        <v>균형된 마음상태입니다. 스트레스 받지 않고 마음이 안정적이고 편안합니다. 좀더 내가 좋아하는 일에 집중할수록 현재가 더 행복하게 느껴지고 집중력이 향상됩니다. 가벼운 운동을 해도 좋습니다.</v>
      </c>
      <c r="E311" s="56" t="s">
        <v>1397</v>
      </c>
      <c r="F311" s="56" t="s">
        <v>1479</v>
      </c>
      <c r="G311" s="56" t="s">
        <v>1397</v>
      </c>
      <c r="H311" s="56" t="s">
        <v>1356</v>
      </c>
      <c r="I311" s="56" t="s">
        <v>1397</v>
      </c>
      <c r="J311" s="369" t="s">
        <v>1342</v>
      </c>
      <c r="L311" s="56" t="s">
        <v>1397</v>
      </c>
    </row>
    <row r="312" spans="1:12" ht="82.5">
      <c r="A312" s="56">
        <f t="shared" si="8"/>
        <v>312</v>
      </c>
      <c r="B312" s="56" t="str">
        <f>IFERROR(C312,IF(FH_info!$M$2="kr",H312,IF(FH_info!$M$2="en",E312,IF(FH_info!$M$2="cn",F312,E312))))</f>
        <v>뇌 피로도 수준이 평균입니다. 에너지가 낮아 정적이고 지금 하는 일에 집중을 잘하고 있습니다. 일에 만족도를 높이기 위해선 신체적인 활력에너지를 높여주면 좋습니다.</v>
      </c>
      <c r="C312" s="56" t="str">
        <f>IF(E312="","",HLOOKUP(FH_info!$M$2,lang!$E$1:$I312,A312,FALSE))</f>
        <v>뇌 피로도 수준이 평균입니다. 에너지가 낮아 정적이고 지금 하는 일에 집중을 잘하고 있습니다. 일에 만족도를 높이기 위해선 신체적인 활력에너지를 높여주면 좋습니다.</v>
      </c>
      <c r="E312" s="56" t="s">
        <v>1398</v>
      </c>
      <c r="F312" s="56" t="s">
        <v>1480</v>
      </c>
      <c r="G312" s="56" t="s">
        <v>1398</v>
      </c>
      <c r="H312" s="56" t="s">
        <v>1357</v>
      </c>
      <c r="I312" s="56" t="s">
        <v>1398</v>
      </c>
      <c r="J312" s="369" t="s">
        <v>1343</v>
      </c>
      <c r="L312" s="56" t="s">
        <v>1398</v>
      </c>
    </row>
    <row r="313" spans="1:12" ht="99">
      <c r="A313" s="56">
        <f t="shared" si="8"/>
        <v>313</v>
      </c>
      <c r="B313" s="56" t="str">
        <f>IFERROR(C313,IF(FH_info!$M$2="kr",H313,IF(FH_info!$M$2="en",E313,IF(FH_info!$M$2="cn",F313,E313))))</f>
        <v>뇌 피로도 수준이 평균입니다. 활력이 있어 적극적으로 의사표현이 가능합니다. 적당한 운동을 해도 좋을 굳 타이밍입니다. 너무 과한 활동은 저녁이 되면 지칠수 있으니 주의합니다.</v>
      </c>
      <c r="C313" s="56" t="str">
        <f>IF(E313="","",HLOOKUP(FH_info!$M$2,lang!$E$1:$I313,A313,FALSE))</f>
        <v>뇌 피로도 수준이 평균입니다. 활력이 있어 적극적으로 의사표현이 가능합니다. 적당한 운동을 해도 좋을 굳 타이밍입니다. 너무 과한 활동은 저녁이 되면 지칠수 있으니 주의합니다.</v>
      </c>
      <c r="E313" s="56" t="s">
        <v>1399</v>
      </c>
      <c r="F313" s="56" t="s">
        <v>1481</v>
      </c>
      <c r="G313" s="56" t="s">
        <v>1399</v>
      </c>
      <c r="H313" s="56" t="s">
        <v>1364</v>
      </c>
      <c r="I313" s="56" t="s">
        <v>1399</v>
      </c>
      <c r="J313" s="369" t="s">
        <v>1344</v>
      </c>
      <c r="L313" s="56" t="s">
        <v>1399</v>
      </c>
    </row>
    <row r="314" spans="1:12" ht="115.5">
      <c r="A314" s="56">
        <f t="shared" si="8"/>
        <v>314</v>
      </c>
      <c r="B314" s="56" t="str">
        <f>IFERROR(C314,IF(FH_info!$M$2="kr",H314,IF(FH_info!$M$2="en",E314,IF(FH_info!$M$2="cn",F314,E314))))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314" s="56" t="str">
        <f>IF(E314="","",HLOOKUP(FH_info!$M$2,lang!$E$1:$I314,A314,FALSE))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314" s="56" t="s">
        <v>1400</v>
      </c>
      <c r="F314" s="56" t="s">
        <v>1482</v>
      </c>
      <c r="G314" s="56" t="s">
        <v>1400</v>
      </c>
      <c r="H314" s="56" t="s">
        <v>1358</v>
      </c>
      <c r="I314" s="56" t="s">
        <v>1400</v>
      </c>
      <c r="J314" s="369" t="s">
        <v>2076</v>
      </c>
      <c r="L314" s="56" t="s">
        <v>1400</v>
      </c>
    </row>
    <row r="315" spans="1:12" ht="198">
      <c r="A315" s="56">
        <f t="shared" si="8"/>
        <v>315</v>
      </c>
      <c r="B315" s="56" t="str">
        <f>IFERROR(C315,IF(FH_info!$M$2="kr",H315,IF(FH_info!$M$2="en",E315,IF(FH_info!$M$2="cn",F315,E315))))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315" s="56" t="str">
        <f>IF(E315="","",HLOOKUP(FH_info!$M$2,lang!$E$1:$I315,A315,FALSE))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315" s="56" t="s">
        <v>1401</v>
      </c>
      <c r="F315" s="56" t="s">
        <v>1483</v>
      </c>
      <c r="G315" s="56" t="s">
        <v>1401</v>
      </c>
      <c r="H315" s="56" t="s">
        <v>1359</v>
      </c>
      <c r="I315" s="56" t="s">
        <v>1401</v>
      </c>
      <c r="J315" s="369" t="s">
        <v>1346</v>
      </c>
      <c r="L315" s="56" t="s">
        <v>1401</v>
      </c>
    </row>
    <row r="316" spans="1:12" ht="165">
      <c r="A316" s="56">
        <f t="shared" si="8"/>
        <v>316</v>
      </c>
      <c r="B316" s="56" t="str">
        <f>IFERROR(C316,IF(FH_info!$M$2="kr",H316,IF(FH_info!$M$2="en",E316,IF(FH_info!$M$2="cn",F316,E316))))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316" s="56" t="str">
        <f>IF(E316="","",HLOOKUP(FH_info!$M$2,lang!$E$1:$I316,A316,FALSE))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316" s="56" t="s">
        <v>1402</v>
      </c>
      <c r="F316" s="56" t="s">
        <v>1484</v>
      </c>
      <c r="G316" s="56" t="s">
        <v>1402</v>
      </c>
      <c r="H316" s="56" t="s">
        <v>1360</v>
      </c>
      <c r="I316" s="56" t="s">
        <v>1402</v>
      </c>
      <c r="J316" s="369" t="s">
        <v>1347</v>
      </c>
      <c r="L316" s="56" t="s">
        <v>1402</v>
      </c>
    </row>
    <row r="317" spans="1:12" ht="198">
      <c r="A317" s="56">
        <f t="shared" si="8"/>
        <v>317</v>
      </c>
      <c r="B317" s="56" t="str">
        <f>IFERROR(C317,IF(FH_info!$M$2="kr",H317,IF(FH_info!$M$2="en",E317,IF(FH_info!$M$2="cn",F317,E317))))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317" s="56" t="str">
        <f>IF(E317="","",HLOOKUP(FH_info!$M$2,lang!$E$1:$I317,A317,FALSE))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317" s="56" t="s">
        <v>1403</v>
      </c>
      <c r="F317" s="56" t="s">
        <v>1485</v>
      </c>
      <c r="G317" s="56" t="s">
        <v>1403</v>
      </c>
      <c r="H317" s="56" t="s">
        <v>1361</v>
      </c>
      <c r="I317" s="56" t="s">
        <v>1403</v>
      </c>
      <c r="J317" s="369" t="s">
        <v>1083</v>
      </c>
      <c r="L317" s="56" t="s">
        <v>1403</v>
      </c>
    </row>
    <row r="318" spans="1:12" ht="280.5">
      <c r="A318" s="56">
        <f t="shared" si="8"/>
        <v>318</v>
      </c>
      <c r="B318" s="56" t="str">
        <f>IFERROR(C318,IF(FH_info!$M$2="kr",H318,IF(FH_info!$M$2="en",E318,IF(FH_info!$M$2="cn",F318,E318))))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18" s="56" t="str">
        <f>IF(E318="","",HLOOKUP(FH_info!$M$2,lang!$E$1:$I318,A318,FALSE))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18" s="56" t="s">
        <v>1422</v>
      </c>
      <c r="F318" s="56" t="s">
        <v>1486</v>
      </c>
      <c r="G318" s="56" t="s">
        <v>1422</v>
      </c>
      <c r="H318" s="56" t="s">
        <v>1362</v>
      </c>
      <c r="I318" s="56" t="s">
        <v>1422</v>
      </c>
      <c r="J318" s="369" t="s">
        <v>1664</v>
      </c>
      <c r="L318" s="56" t="s">
        <v>1422</v>
      </c>
    </row>
    <row r="319" spans="1:12" ht="379.5">
      <c r="A319" s="56">
        <f t="shared" si="8"/>
        <v>319</v>
      </c>
      <c r="B319" s="56" t="str">
        <f>IFERROR(C319,IF(FH_info!$M$2="kr",H319,IF(FH_info!$M$2="en",E319,IF(FH_info!$M$2="cn",F319,E319))))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319" s="56" t="str">
        <f>IF(E319="","",HLOOKUP(FH_info!$M$2,lang!$E$1:$I319,A319,FALSE))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319" s="56" t="s">
        <v>2016</v>
      </c>
      <c r="F319" s="56" t="s">
        <v>1487</v>
      </c>
      <c r="G319" s="56" t="s">
        <v>2016</v>
      </c>
      <c r="H319" s="56" t="s">
        <v>2015</v>
      </c>
      <c r="I319" s="56" t="s">
        <v>2016</v>
      </c>
      <c r="J319" s="369" t="s">
        <v>1576</v>
      </c>
      <c r="L319" s="56" t="s">
        <v>1421</v>
      </c>
    </row>
    <row r="320" spans="1:12" ht="280.5">
      <c r="A320" s="56">
        <f t="shared" si="8"/>
        <v>320</v>
      </c>
      <c r="B320" s="56" t="str">
        <f>IFERROR(C320,IF(FH_info!$M$2="kr",H320,IF(FH_info!$M$2="en",E320,IF(FH_info!$M$2="cn",F320,E320))))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320" s="56" t="str">
        <f>IF(E320="","",HLOOKUP(FH_info!$M$2,lang!$E$1:$I320,A320,FALSE))</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E320" s="56" t="s">
        <v>1421</v>
      </c>
      <c r="F320" s="56" t="s">
        <v>1487</v>
      </c>
      <c r="G320" s="56" t="s">
        <v>1421</v>
      </c>
      <c r="H320" s="56" t="s">
        <v>1582</v>
      </c>
      <c r="I320" s="56" t="s">
        <v>1421</v>
      </c>
      <c r="J320" s="369" t="s">
        <v>1574</v>
      </c>
    </row>
    <row r="321" spans="1:12" ht="237.6" customHeight="1">
      <c r="A321" s="56">
        <f t="shared" si="8"/>
        <v>321</v>
      </c>
      <c r="B321" s="56" t="str">
        <f>IFERROR(C321,IF(FH_info!$M$2="kr",H321,IF(FH_info!$M$2="en",E321,IF(FH_info!$M$2="cn",F321,E321))))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21" s="56" t="str">
        <f>IF(E321="","",HLOOKUP(FH_info!$M$2,lang!$E$1:$I321,A321,FALSE))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21" s="56" t="s">
        <v>1422</v>
      </c>
      <c r="F321" s="56" t="s">
        <v>1486</v>
      </c>
      <c r="G321" s="56" t="s">
        <v>1422</v>
      </c>
      <c r="H321" s="56" t="s">
        <v>1362</v>
      </c>
      <c r="I321" s="56" t="s">
        <v>1422</v>
      </c>
      <c r="J321" s="369" t="s">
        <v>2081</v>
      </c>
    </row>
    <row r="322" spans="1:12">
      <c r="A322" s="56">
        <f t="shared" si="8"/>
        <v>322</v>
      </c>
      <c r="B322" s="56" t="str">
        <f>IFERROR(C322,IF(FH_info!$M$2="kr",H322,IF(FH_info!$M$2="en",E322,IF(FH_info!$M$2="cn",F322,E322))))</f>
        <v>Report-IE변화_마인드</v>
      </c>
      <c r="C322" s="56" t="str">
        <f>IF(E322="","",HLOOKUP(FH_info!$M$2,lang!$E$1:$I322,A322,FALSE))</f>
        <v>Report-IE변화_마인드</v>
      </c>
      <c r="D322" s="144"/>
      <c r="E322" s="144" t="s">
        <v>1036</v>
      </c>
      <c r="F322" s="144" t="s">
        <v>1043</v>
      </c>
      <c r="G322" s="144" t="s">
        <v>1036</v>
      </c>
      <c r="H322" s="144" t="s">
        <v>1037</v>
      </c>
      <c r="I322" s="144" t="s">
        <v>1036</v>
      </c>
      <c r="L322" s="144" t="s">
        <v>1043</v>
      </c>
    </row>
    <row r="323" spans="1:12">
      <c r="A323" s="56">
        <f t="shared" si="8"/>
        <v>323</v>
      </c>
      <c r="B323" s="56" t="str">
        <f>IFERROR(C323,IF(FH_info!$M$2="kr",H323,IF(FH_info!$M$2="en",E323,IF(FH_info!$M$2="cn",F323,E323))))</f>
        <v xml:space="preserve">정보-에너지 대사 변화와 마음 상태 검사표 </v>
      </c>
      <c r="C323" s="56" t="str">
        <f>IF(E323="","",HLOOKUP(FH_info!$M$2,lang!$E$1:$I323,A323,FALSE))</f>
        <v xml:space="preserve">정보-에너지 대사 변화와 마음 상태 검사표 </v>
      </c>
      <c r="D323" s="132"/>
      <c r="E323" s="132" t="s">
        <v>1039</v>
      </c>
      <c r="F323" s="132" t="s">
        <v>1040</v>
      </c>
      <c r="G323" s="132" t="s">
        <v>1329</v>
      </c>
      <c r="H323" s="132" t="s">
        <v>1038</v>
      </c>
      <c r="I323" s="132" t="s">
        <v>1039</v>
      </c>
      <c r="L323" s="132" t="s">
        <v>1040</v>
      </c>
    </row>
    <row r="324" spans="1:12">
      <c r="A324" s="56">
        <f t="shared" si="8"/>
        <v>324</v>
      </c>
      <c r="B324" s="56" t="str">
        <f>IFERROR(C324,IF(FH_info!$M$2="kr",H324,IF(FH_info!$M$2="en",E324,IF(FH_info!$M$2="cn",F324,E324))))</f>
        <v>정보-에너지 관계 및 마음 상태</v>
      </c>
      <c r="C324" s="56" t="str">
        <f>IF(E324="","",HLOOKUP(FH_info!$M$2,lang!$E$1:$I324,A324,FALSE))</f>
        <v>정보-에너지 관계 및 마음 상태</v>
      </c>
      <c r="D324" s="132"/>
      <c r="E324" s="132" t="s">
        <v>1332</v>
      </c>
      <c r="F324" s="132" t="s">
        <v>1040</v>
      </c>
      <c r="G324" s="132" t="s">
        <v>1332</v>
      </c>
      <c r="H324" s="132" t="s">
        <v>1063</v>
      </c>
      <c r="I324" s="132" t="s">
        <v>1332</v>
      </c>
      <c r="L324" s="132" t="s">
        <v>1040</v>
      </c>
    </row>
    <row r="325" spans="1:12">
      <c r="A325" s="56">
        <f t="shared" si="8"/>
        <v>325</v>
      </c>
      <c r="B325" s="56" t="str">
        <f>IFERROR(C325,IF(FH_info!$M$2="kr",H325,IF(FH_info!$M$2="en",E325,IF(FH_info!$M$2="cn",F325,E325))))</f>
        <v>I-E (정보-에너지) 그래프</v>
      </c>
      <c r="C325" s="56" t="str">
        <f>IF(E325="","",HLOOKUP(FH_info!$M$2,lang!$E$1:$I325,A325,FALSE))</f>
        <v>I-E (정보-에너지) 그래프</v>
      </c>
      <c r="E325" s="56" t="s">
        <v>1330</v>
      </c>
      <c r="F325" s="56" t="s">
        <v>937</v>
      </c>
      <c r="G325" s="56" t="s">
        <v>1330</v>
      </c>
      <c r="H325" s="56" t="s">
        <v>1331</v>
      </c>
      <c r="I325" s="56" t="s">
        <v>1330</v>
      </c>
      <c r="L325" s="56" t="s">
        <v>937</v>
      </c>
    </row>
    <row r="326" spans="1:12">
      <c r="A326" s="56">
        <f t="shared" si="8"/>
        <v>326</v>
      </c>
      <c r="B326" s="56" t="str">
        <f>IFERROR(C326,IF(FH_info!$M$2="kr",H326,IF(FH_info!$M$2="en",E326,IF(FH_info!$M$2="cn",F326,E326))))</f>
        <v>정보 변화량(I)</v>
      </c>
      <c r="C326" s="56" t="str">
        <f>IF(E326="","",HLOOKUP(FH_info!$M$2,lang!$E$1:$I326,A326,FALSE))</f>
        <v>정보 변화량(I)</v>
      </c>
      <c r="E326" s="56" t="s">
        <v>335</v>
      </c>
      <c r="F326" s="56" t="s">
        <v>582</v>
      </c>
      <c r="G326" s="56" t="s">
        <v>335</v>
      </c>
      <c r="H326" s="56" t="s">
        <v>336</v>
      </c>
      <c r="I326" s="56" t="s">
        <v>335</v>
      </c>
      <c r="L326" s="56" t="s">
        <v>582</v>
      </c>
    </row>
    <row r="327" spans="1:12">
      <c r="A327" s="56">
        <f t="shared" si="8"/>
        <v>327</v>
      </c>
      <c r="B327" s="56" t="str">
        <f>IFERROR(C327,IF(FH_info!$M$2="kr",H327,IF(FH_info!$M$2="en",E327,IF(FH_info!$M$2="cn",F327,E327))))</f>
        <v>에너지 변화량(E)</v>
      </c>
      <c r="C327" s="56" t="str">
        <f>IF(E327="","",HLOOKUP(FH_info!$M$2,lang!$E$1:$I327,A327,FALSE))</f>
        <v>에너지 변화량(E)</v>
      </c>
      <c r="E327" s="56" t="s">
        <v>337</v>
      </c>
      <c r="F327" s="56" t="s">
        <v>583</v>
      </c>
      <c r="G327" s="56" t="s">
        <v>337</v>
      </c>
      <c r="H327" s="56" t="s">
        <v>338</v>
      </c>
      <c r="I327" s="56" t="s">
        <v>337</v>
      </c>
      <c r="L327" s="56" t="s">
        <v>583</v>
      </c>
    </row>
    <row r="328" spans="1:12">
      <c r="A328" s="56">
        <f t="shared" si="8"/>
        <v>328</v>
      </c>
      <c r="B328" s="56" t="str">
        <f>IFERROR(C328,IF(FH_info!$M$2="kr",H328,IF(FH_info!$M$2="en",E328,IF(FH_info!$M$2="cn",F328,E328))))</f>
        <v>최소값</v>
      </c>
      <c r="C328" s="56" t="str">
        <f>IF(E328="","",HLOOKUP(FH_info!$M$2,lang!$E$1:$I328,A328,FALSE))</f>
        <v>최소값</v>
      </c>
      <c r="E328" s="56" t="s">
        <v>339</v>
      </c>
      <c r="F328" s="56" t="s">
        <v>537</v>
      </c>
      <c r="G328" s="56" t="s">
        <v>339</v>
      </c>
      <c r="H328" s="56" t="s">
        <v>340</v>
      </c>
      <c r="I328" s="56" t="s">
        <v>339</v>
      </c>
      <c r="L328" s="56" t="s">
        <v>537</v>
      </c>
    </row>
    <row r="329" spans="1:12">
      <c r="A329" s="56">
        <f t="shared" si="8"/>
        <v>329</v>
      </c>
      <c r="B329" s="56" t="str">
        <f>IFERROR(C329,IF(FH_info!$M$2="kr",H329,IF(FH_info!$M$2="en",E329,IF(FH_info!$M$2="cn",F329,E329))))</f>
        <v>최대값</v>
      </c>
      <c r="C329" s="56" t="str">
        <f>IF(E329="","",HLOOKUP(FH_info!$M$2,lang!$E$1:$I329,A329,FALSE))</f>
        <v>최대값</v>
      </c>
      <c r="E329" s="56" t="s">
        <v>341</v>
      </c>
      <c r="F329" s="56" t="s">
        <v>539</v>
      </c>
      <c r="G329" s="56" t="s">
        <v>341</v>
      </c>
      <c r="H329" s="56" t="s">
        <v>342</v>
      </c>
      <c r="I329" s="56" t="s">
        <v>341</v>
      </c>
      <c r="L329" s="56" t="s">
        <v>539</v>
      </c>
    </row>
    <row r="330" spans="1:12">
      <c r="A330" s="56">
        <f t="shared" si="8"/>
        <v>330</v>
      </c>
      <c r="B330" s="56" t="str">
        <f>IFERROR(C330,IF(FH_info!$M$2="kr",H330,IF(FH_info!$M$2="en",E330,IF(FH_info!$M$2="cn",F330,E330))))</f>
        <v>평균값</v>
      </c>
      <c r="C330" s="56" t="str">
        <f>IF(E330="","",HLOOKUP(FH_info!$M$2,lang!$E$1:$I330,A330,FALSE))</f>
        <v>평균값</v>
      </c>
      <c r="E330" s="56" t="s">
        <v>343</v>
      </c>
      <c r="F330" s="56" t="s">
        <v>581</v>
      </c>
      <c r="G330" s="56" t="s">
        <v>343</v>
      </c>
      <c r="H330" s="56" t="s">
        <v>344</v>
      </c>
      <c r="I330" s="56" t="s">
        <v>343</v>
      </c>
      <c r="L330" s="56" t="s">
        <v>581</v>
      </c>
    </row>
    <row r="331" spans="1:12">
      <c r="A331" s="56">
        <f t="shared" si="8"/>
        <v>331</v>
      </c>
      <c r="B331" s="56" t="str">
        <f>IFERROR(C331,IF(FH_info!$M$2="kr",H331,IF(FH_info!$M$2="en",E331,IF(FH_info!$M$2="cn",F331,E331))))</f>
        <v>비 고</v>
      </c>
      <c r="C331" s="56" t="str">
        <f>IF(E331="","",HLOOKUP(FH_info!$M$2,lang!$E$1:$I331,A331,FALSE))</f>
        <v>비 고</v>
      </c>
      <c r="E331" s="56" t="s">
        <v>345</v>
      </c>
      <c r="F331" s="141" t="s">
        <v>584</v>
      </c>
      <c r="G331" s="56" t="s">
        <v>345</v>
      </c>
      <c r="H331" s="56" t="s">
        <v>346</v>
      </c>
      <c r="I331" s="56" t="s">
        <v>345</v>
      </c>
      <c r="L331" s="141" t="s">
        <v>584</v>
      </c>
    </row>
    <row r="332" spans="1:12">
      <c r="A332" s="56">
        <f t="shared" si="8"/>
        <v>332</v>
      </c>
      <c r="B332" s="56" t="str">
        <f>IFERROR(C332,IF(FH_info!$M$2="kr",H332,IF(FH_info!$M$2="en",E332,IF(FH_info!$M$2="cn",F332,E332))))</f>
        <v>평균값</v>
      </c>
      <c r="C332" s="56" t="str">
        <f>IF(E332="","",HLOOKUP(FH_info!$M$2,lang!$E$1:$I332,A332,FALSE))</f>
        <v>평균값</v>
      </c>
      <c r="E332" s="56" t="s">
        <v>343</v>
      </c>
      <c r="F332" s="56" t="s">
        <v>581</v>
      </c>
      <c r="G332" s="56" t="s">
        <v>343</v>
      </c>
      <c r="H332" s="56" t="s">
        <v>344</v>
      </c>
      <c r="I332" s="56" t="s">
        <v>343</v>
      </c>
      <c r="L332" s="56" t="s">
        <v>581</v>
      </c>
    </row>
    <row r="333" spans="1:12">
      <c r="A333" s="56">
        <f t="shared" si="8"/>
        <v>333</v>
      </c>
      <c r="B333" s="56" t="str">
        <f>IFERROR(C333,IF(FH_info!$M$2="kr",H333,IF(FH_info!$M$2="en",E333,IF(FH_info!$M$2="cn",F333,E333))))</f>
        <v>I-E 상관 관계</v>
      </c>
      <c r="C333" s="56" t="str">
        <f>IF(E333="","",HLOOKUP(FH_info!$M$2,lang!$E$1:$I333,A333,FALSE))</f>
        <v>I-E 상관 관계</v>
      </c>
      <c r="E333" s="56" t="s">
        <v>357</v>
      </c>
      <c r="F333" s="56" t="s">
        <v>924</v>
      </c>
      <c r="G333" s="56" t="s">
        <v>357</v>
      </c>
      <c r="H333" s="56" t="s">
        <v>358</v>
      </c>
      <c r="I333" s="56" t="s">
        <v>357</v>
      </c>
      <c r="L333" s="56" t="s">
        <v>924</v>
      </c>
    </row>
    <row r="334" spans="1:12" ht="33">
      <c r="A334" s="56">
        <f t="shared" si="8"/>
        <v>334</v>
      </c>
      <c r="B334" s="56" t="str">
        <f>IFERROR(C334,IF(FH_info!$M$2="kr",H334,IF(FH_info!$M$2="en",E334,IF(FH_info!$M$2="cn",F334,E334))))</f>
        <v>심리생리
정보량(%)</v>
      </c>
      <c r="C334" s="56" t="str">
        <f>IF(E334="","",HLOOKUP(FH_info!$M$2,lang!$E$1:$I334,A334,FALSE))</f>
        <v>심리생리
정보량(%)</v>
      </c>
      <c r="E334" s="56" t="s">
        <v>1424</v>
      </c>
      <c r="F334" s="56" t="s">
        <v>578</v>
      </c>
      <c r="G334" s="56" t="s">
        <v>1424</v>
      </c>
      <c r="H334" s="56" t="s">
        <v>1067</v>
      </c>
      <c r="I334" s="56" t="s">
        <v>1424</v>
      </c>
      <c r="L334" s="56" t="s">
        <v>578</v>
      </c>
    </row>
    <row r="335" spans="1:12" ht="33">
      <c r="A335" s="56">
        <f t="shared" si="8"/>
        <v>335</v>
      </c>
      <c r="B335" s="56" t="str">
        <f>IFERROR(C335,IF(FH_info!$M$2="kr",H335,IF(FH_info!$M$2="en",E335,IF(FH_info!$M$2="cn",F335,E335))))</f>
        <v>에너지
(kcal/min)</v>
      </c>
      <c r="C335" s="56" t="str">
        <f>IF(E335="","",HLOOKUP(FH_info!$M$2,lang!$E$1:$I335,A335,FALSE))</f>
        <v>에너지
(kcal/min)</v>
      </c>
      <c r="E335" s="56" t="s">
        <v>577</v>
      </c>
      <c r="F335" s="56" t="s">
        <v>579</v>
      </c>
      <c r="G335" s="56" t="s">
        <v>577</v>
      </c>
      <c r="H335" s="56" t="s">
        <v>576</v>
      </c>
      <c r="I335" s="56" t="s">
        <v>577</v>
      </c>
      <c r="L335" s="56" t="s">
        <v>579</v>
      </c>
    </row>
    <row r="336" spans="1:12" ht="33">
      <c r="A336" s="56">
        <f t="shared" si="8"/>
        <v>336</v>
      </c>
      <c r="B336" s="56" t="str">
        <f>IFERROR(C336,IF(FH_info!$M$2="kr",H336,IF(FH_info!$M$2="en",E336,IF(FH_info!$M$2="cn",F336,E336))))</f>
        <v>심리생리
정보 변화</v>
      </c>
      <c r="C336" s="56" t="str">
        <f>IF(E336="","",HLOOKUP(FH_info!$M$2,lang!$E$1:$I336,A336,FALSE))</f>
        <v>심리생리
정보 변화</v>
      </c>
      <c r="E336" s="56" t="s">
        <v>1425</v>
      </c>
      <c r="F336" s="56" t="s">
        <v>941</v>
      </c>
      <c r="G336" s="56" t="s">
        <v>1425</v>
      </c>
      <c r="H336" s="56" t="s">
        <v>1031</v>
      </c>
      <c r="I336" s="56" t="s">
        <v>1425</v>
      </c>
      <c r="L336" s="56" t="s">
        <v>941</v>
      </c>
    </row>
    <row r="337" spans="1:13">
      <c r="A337" s="56">
        <f t="shared" si="8"/>
        <v>337</v>
      </c>
      <c r="B337" s="56" t="str">
        <f>IFERROR(C337,IF(FH_info!$M$2="kr",H337,IF(FH_info!$M$2="en",E337,IF(FH_info!$M$2="cn",F337,E337))))</f>
        <v>에너지</v>
      </c>
      <c r="C337" s="56" t="str">
        <f>IF(E337="","",HLOOKUP(FH_info!$M$2,lang!$E$1:$I337,A337,FALSE))</f>
        <v>에너지</v>
      </c>
      <c r="E337" s="56" t="s">
        <v>435</v>
      </c>
      <c r="F337" s="56" t="s">
        <v>1029</v>
      </c>
      <c r="G337" s="56" t="s">
        <v>435</v>
      </c>
      <c r="H337" s="56" t="s">
        <v>1030</v>
      </c>
      <c r="I337" s="56" t="s">
        <v>435</v>
      </c>
      <c r="L337" s="56" t="s">
        <v>1029</v>
      </c>
    </row>
    <row r="338" spans="1:13">
      <c r="A338" s="56">
        <f t="shared" si="8"/>
        <v>338</v>
      </c>
      <c r="B338" s="56" t="str">
        <f>IFERROR(C338,IF(FH_info!$M$2="kr",H338,IF(FH_info!$M$2="en",E338,IF(FH_info!$M$2="cn",F338,E338))))</f>
        <v>마음 상태 [쾌-불쾌 상태와 활력도 관계]</v>
      </c>
      <c r="C338" s="56" t="str">
        <f>IF(E338="","",HLOOKUP(FH_info!$M$2,lang!$E$1:$I338,A338,FALSE))</f>
        <v>마음 상태 [쾌-불쾌 상태와 활력도 관계]</v>
      </c>
      <c r="E338" s="132" t="s">
        <v>1034</v>
      </c>
      <c r="F338" s="324" t="s">
        <v>1456</v>
      </c>
      <c r="G338" s="132" t="s">
        <v>1034</v>
      </c>
      <c r="H338" s="132" t="s">
        <v>2307</v>
      </c>
      <c r="I338" s="132" t="s">
        <v>1034</v>
      </c>
      <c r="J338" s="287" t="s">
        <v>1041</v>
      </c>
      <c r="K338" s="141"/>
      <c r="L338" s="142" t="s">
        <v>1035</v>
      </c>
      <c r="M338" s="56"/>
    </row>
    <row r="339" spans="1:13">
      <c r="A339" s="56">
        <f t="shared" si="8"/>
        <v>339</v>
      </c>
      <c r="B339" s="56" t="str">
        <f>IFERROR(C339,IF(FH_info!$M$2="kr",H339,IF(FH_info!$M$2="en",E339,IF(FH_info!$M$2="cn",F339,E339))))</f>
        <v>현재 상태의 성격 (*한스 아이젱크)</v>
      </c>
      <c r="C339" s="56" t="str">
        <f>IF(E339="","",HLOOKUP(FH_info!$M$2,lang!$E$1:$I339,A339,FALSE))</f>
        <v>현재 상태의 성격 (*한스 아이젱크)</v>
      </c>
      <c r="E339" s="56" t="s">
        <v>510</v>
      </c>
      <c r="F339" s="141" t="s">
        <v>996</v>
      </c>
      <c r="G339" s="56" t="s">
        <v>510</v>
      </c>
      <c r="H339" s="56" t="s">
        <v>1033</v>
      </c>
      <c r="I339" s="56" t="s">
        <v>510</v>
      </c>
      <c r="K339" s="141"/>
      <c r="L339" s="141" t="s">
        <v>996</v>
      </c>
      <c r="M339" s="56"/>
    </row>
    <row r="340" spans="1:13">
      <c r="A340" s="56">
        <f t="shared" si="8"/>
        <v>340</v>
      </c>
      <c r="B340" s="56" t="str">
        <f>IFERROR(C340,IF(FH_info!$M$2="kr",H340,IF(FH_info!$M$2="en",E340,IF(FH_info!$M$2="cn",F340,E340))))</f>
        <v>감정적 (0%)</v>
      </c>
      <c r="C340" s="56" t="str">
        <f>IF(E340="","",HLOOKUP(FH_info!$M$2,lang!$E$1:$I340,A340,FALSE))</f>
        <v>감정적 (0%)</v>
      </c>
      <c r="E340" s="56" t="s">
        <v>516</v>
      </c>
      <c r="F340" s="56" t="s">
        <v>997</v>
      </c>
      <c r="G340" s="56" t="s">
        <v>516</v>
      </c>
      <c r="H340" s="56" t="s">
        <v>512</v>
      </c>
      <c r="I340" s="56" t="s">
        <v>516</v>
      </c>
      <c r="L340" s="56" t="s">
        <v>997</v>
      </c>
    </row>
    <row r="341" spans="1:13">
      <c r="A341" s="56">
        <f t="shared" si="8"/>
        <v>341</v>
      </c>
      <c r="B341" s="56" t="str">
        <f>IFERROR(C341,IF(FH_info!$M$2="kr",H341,IF(FH_info!$M$2="en",E341,IF(FH_info!$M$2="cn",F341,E341))))</f>
        <v>안정적 (100%)</v>
      </c>
      <c r="C341" s="56" t="str">
        <f>IF(E341="","",HLOOKUP(FH_info!$M$2,lang!$E$1:$I341,A341,FALSE))</f>
        <v>안정적 (100%)</v>
      </c>
      <c r="E341" s="56" t="s">
        <v>517</v>
      </c>
      <c r="F341" s="141" t="s">
        <v>1000</v>
      </c>
      <c r="G341" s="56" t="s">
        <v>517</v>
      </c>
      <c r="H341" s="56" t="s">
        <v>513</v>
      </c>
      <c r="I341" s="56" t="s">
        <v>517</v>
      </c>
      <c r="L341" s="141" t="s">
        <v>1000</v>
      </c>
    </row>
    <row r="342" spans="1:13" ht="33">
      <c r="A342" s="56">
        <f t="shared" ref="A342:A405" si="9">IF(E342="","",A341+1)</f>
        <v>342</v>
      </c>
      <c r="B342" s="56" t="str">
        <f>IFERROR(C342,IF(FH_info!$M$2="kr",H342,IF(FH_info!$M$2="en",E342,IF(FH_info!$M$2="cn",F342,E342))))</f>
        <v>내향적 (0%)</v>
      </c>
      <c r="C342" s="56" t="str">
        <f>IF(E342="","",HLOOKUP(FH_info!$M$2,lang!$E$1:$I342,A342,FALSE))</f>
        <v>내향적 (0%)</v>
      </c>
      <c r="E342" s="56" t="s">
        <v>518</v>
      </c>
      <c r="F342" s="145" t="s">
        <v>999</v>
      </c>
      <c r="G342" s="56" t="s">
        <v>518</v>
      </c>
      <c r="H342" s="56" t="s">
        <v>514</v>
      </c>
      <c r="I342" s="56" t="s">
        <v>518</v>
      </c>
      <c r="L342" s="145" t="s">
        <v>999</v>
      </c>
    </row>
    <row r="343" spans="1:13" ht="33">
      <c r="A343" s="56">
        <f t="shared" si="9"/>
        <v>343</v>
      </c>
      <c r="B343" s="56" t="str">
        <f>IFERROR(C343,IF(FH_info!$M$2="kr",H343,IF(FH_info!$M$2="en",E343,IF(FH_info!$M$2="cn",F343,E343))))</f>
        <v>외향적 (100%)</v>
      </c>
      <c r="C343" s="56" t="str">
        <f>IF(E343="","",HLOOKUP(FH_info!$M$2,lang!$E$1:$I343,A343,FALSE))</f>
        <v>외향적 (100%)</v>
      </c>
      <c r="E343" s="56" t="s">
        <v>519</v>
      </c>
      <c r="F343" s="56" t="s">
        <v>998</v>
      </c>
      <c r="G343" s="56" t="s">
        <v>519</v>
      </c>
      <c r="H343" s="56" t="s">
        <v>515</v>
      </c>
      <c r="I343" s="56" t="s">
        <v>519</v>
      </c>
      <c r="L343" s="56" t="s">
        <v>998</v>
      </c>
    </row>
    <row r="344" spans="1:13" ht="33">
      <c r="A344" s="56">
        <f t="shared" si="9"/>
        <v>344</v>
      </c>
      <c r="B344" s="56" t="str">
        <f>IFERROR(C344,IF(FH_info!$M$2="kr",H344,IF(FH_info!$M$2="en",E344,IF(FH_info!$M$2="cn",F344,E344))))</f>
        <v>우울한
상태 (Melancholiac)</v>
      </c>
      <c r="C344" s="56" t="str">
        <f>IF(E344="","",HLOOKUP(FH_info!$M$2,lang!$E$1:$I344,A344,FALSE))</f>
        <v>우울한
상태 (Melancholiac)</v>
      </c>
      <c r="E344" s="56" t="s">
        <v>1001</v>
      </c>
      <c r="F344" s="56" t="s">
        <v>1002</v>
      </c>
      <c r="G344" s="56" t="s">
        <v>1001</v>
      </c>
      <c r="H344" s="56" t="s">
        <v>1006</v>
      </c>
      <c r="I344" s="56" t="s">
        <v>1001</v>
      </c>
      <c r="L344" s="56" t="s">
        <v>1002</v>
      </c>
    </row>
    <row r="345" spans="1:13">
      <c r="A345" s="56">
        <f t="shared" si="9"/>
        <v>345</v>
      </c>
      <c r="B345" s="56" t="str">
        <f>IFERROR(C345,IF(FH_info!$M$2="kr",H345,IF(FH_info!$M$2="en",E345,IF(FH_info!$M$2="cn",F345,E345))))</f>
        <v>화를 잘    내는 상태  (Choleric)</v>
      </c>
      <c r="C345" s="56" t="str">
        <f>IF(E345="","",HLOOKUP(FH_info!$M$2,lang!$E$1:$I345,A345,FALSE))</f>
        <v>화를 잘    내는 상태  (Choleric)</v>
      </c>
      <c r="E345" s="56" t="s">
        <v>1003</v>
      </c>
      <c r="F345" s="145" t="s">
        <v>1004</v>
      </c>
      <c r="G345" s="56" t="s">
        <v>1003</v>
      </c>
      <c r="H345" s="56" t="s">
        <v>1005</v>
      </c>
      <c r="I345" s="56" t="s">
        <v>1003</v>
      </c>
      <c r="L345" s="145" t="s">
        <v>1004</v>
      </c>
    </row>
    <row r="346" spans="1:13" ht="33">
      <c r="A346" s="56">
        <f t="shared" si="9"/>
        <v>346</v>
      </c>
      <c r="B346" s="56" t="str">
        <f>IFERROR(C346,IF(FH_info!$M$2="kr",H346,IF(FH_info!$M$2="en",E346,IF(FH_info!$M$2="cn",F346,E346))))</f>
        <v>쾌활한
상태 (Sanguine)</v>
      </c>
      <c r="C346" s="56" t="str">
        <f>IF(E346="","",HLOOKUP(FH_info!$M$2,lang!$E$1:$I346,A346,FALSE))</f>
        <v>쾌활한
상태 (Sanguine)</v>
      </c>
      <c r="E346" s="56" t="s">
        <v>1008</v>
      </c>
      <c r="F346" s="56" t="s">
        <v>1009</v>
      </c>
      <c r="G346" s="56" t="s">
        <v>1008</v>
      </c>
      <c r="H346" s="56" t="s">
        <v>1007</v>
      </c>
      <c r="I346" s="56" t="s">
        <v>1008</v>
      </c>
      <c r="L346" s="56" t="s">
        <v>1009</v>
      </c>
    </row>
    <row r="347" spans="1:13" ht="33">
      <c r="A347" s="56">
        <f t="shared" si="9"/>
        <v>347</v>
      </c>
      <c r="B347" s="56" t="str">
        <f>IFERROR(C347,IF(FH_info!$M$2="kr",H347,IF(FH_info!$M$2="en",E347,IF(FH_info!$M$2="cn",F347,E347))))</f>
        <v>침착하고     무기력한      상태  (Phlegmatic)</v>
      </c>
      <c r="C347" s="56" t="str">
        <f>IF(E347="","",HLOOKUP(FH_info!$M$2,lang!$E$1:$I347,A347,FALSE))</f>
        <v>침착하고     무기력한      상태  (Phlegmatic)</v>
      </c>
      <c r="E347" s="56" t="s">
        <v>1012</v>
      </c>
      <c r="F347" s="56" t="s">
        <v>1011</v>
      </c>
      <c r="G347" s="56" t="s">
        <v>1012</v>
      </c>
      <c r="H347" s="56" t="s">
        <v>1010</v>
      </c>
      <c r="I347" s="56" t="s">
        <v>1012</v>
      </c>
      <c r="L347" s="56" t="s">
        <v>1011</v>
      </c>
    </row>
    <row r="348" spans="1:13" ht="132">
      <c r="A348" s="56">
        <f t="shared" si="9"/>
        <v>348</v>
      </c>
      <c r="B348" s="56" t="str">
        <f>IFERROR(C348,IF(FH_info!$M$2="kr",H348,IF(FH_info!$M$2="en",E348,IF(FH_info!$M$2="cn",F348,E348))))</f>
        <v>우울한
불안한
경직된
맑은 정신의
비관적인
유보적인
비사교적인
조용한</v>
      </c>
      <c r="C348" s="56" t="str">
        <f>IF(E348="","",HLOOKUP(FH_info!$M$2,lang!$E$1:$I348,A348,FALSE))</f>
        <v>우울한
불안한
경직된
맑은 정신의
비관적인
유보적인
비사교적인
조용한</v>
      </c>
      <c r="E348" s="56" t="s">
        <v>1013</v>
      </c>
      <c r="F348" s="56" t="s">
        <v>1013</v>
      </c>
      <c r="G348" s="56" t="s">
        <v>1013</v>
      </c>
      <c r="H348" s="56" t="s">
        <v>1013</v>
      </c>
      <c r="I348" s="56" t="s">
        <v>1013</v>
      </c>
      <c r="L348" s="56" t="s">
        <v>1013</v>
      </c>
    </row>
    <row r="349" spans="1:13" ht="132">
      <c r="A349" s="56">
        <f t="shared" si="9"/>
        <v>349</v>
      </c>
      <c r="B349" s="56" t="str">
        <f>IFERROR(C349,IF(FH_info!$M$2="kr",H349,IF(FH_info!$M$2="en",E349,IF(FH_info!$M$2="cn",F349,E349))))</f>
        <v>까다로운
들뜬
공격적인
흥분된
변덕스러운
충동적인
낙관적인
적극적인</v>
      </c>
      <c r="C349" s="56" t="str">
        <f>IF(E349="","",HLOOKUP(FH_info!$M$2,lang!$E$1:$I349,A349,FALSE))</f>
        <v>까다로운
들뜬
공격적인
흥분된
변덕스러운
충동적인
낙관적인
적극적인</v>
      </c>
      <c r="E349" s="56" t="s">
        <v>1014</v>
      </c>
      <c r="F349" s="56" t="s">
        <v>1014</v>
      </c>
      <c r="G349" s="56" t="s">
        <v>1014</v>
      </c>
      <c r="H349" s="56" t="s">
        <v>1014</v>
      </c>
      <c r="I349" s="56" t="s">
        <v>1014</v>
      </c>
      <c r="L349" s="56" t="s">
        <v>1014</v>
      </c>
    </row>
    <row r="350" spans="1:13" ht="132">
      <c r="A350" s="56">
        <f t="shared" si="9"/>
        <v>350</v>
      </c>
      <c r="B350" s="56" t="str">
        <f>IFERROR(C350,IF(FH_info!$M$2="kr",H350,IF(FH_info!$M$2="en",E350,IF(FH_info!$M$2="cn",F350,E350))))</f>
        <v>사교적인
개방적인
말이많은
반응적인
태평한
생기있는
걱정없는
주도적인</v>
      </c>
      <c r="C350" s="56" t="str">
        <f>IF(E350="","",HLOOKUP(FH_info!$M$2,lang!$E$1:$I350,A350,FALSE))</f>
        <v>사교적인
개방적인
말이많은
반응적인
태평한
생기있는
걱정없는
주도적인</v>
      </c>
      <c r="E350" s="56" t="s">
        <v>1015</v>
      </c>
      <c r="F350" s="56" t="s">
        <v>1015</v>
      </c>
      <c r="G350" s="56" t="s">
        <v>1015</v>
      </c>
      <c r="H350" s="56" t="s">
        <v>1015</v>
      </c>
      <c r="I350" s="56" t="s">
        <v>1015</v>
      </c>
      <c r="L350" s="56" t="s">
        <v>1015</v>
      </c>
    </row>
    <row r="351" spans="1:13" ht="132">
      <c r="A351" s="56">
        <f t="shared" si="9"/>
        <v>351</v>
      </c>
      <c r="B351" s="56" t="str">
        <f>IFERROR(C351,IF(FH_info!$M$2="kr",H351,IF(FH_info!$M$2="en",E351,IF(FH_info!$M$2="cn",F351,E351))))</f>
        <v>수동적인
주의깊은
사려깊은
평화로운
통제된
일관성 있는
온건한
평온한</v>
      </c>
      <c r="C351" s="56" t="str">
        <f>IF(E351="","",HLOOKUP(FH_info!$M$2,lang!$E$1:$I351,A351,FALSE))</f>
        <v>수동적인
주의깊은
사려깊은
평화로운
통제된
일관성 있는
온건한
평온한</v>
      </c>
      <c r="E351" s="56" t="s">
        <v>1016</v>
      </c>
      <c r="F351" s="56" t="s">
        <v>1016</v>
      </c>
      <c r="G351" s="56" t="s">
        <v>1016</v>
      </c>
      <c r="H351" s="56" t="s">
        <v>1016</v>
      </c>
      <c r="I351" s="56" t="s">
        <v>1016</v>
      </c>
      <c r="L351" s="56" t="s">
        <v>1016</v>
      </c>
    </row>
    <row r="352" spans="1:13">
      <c r="A352" s="56">
        <f t="shared" si="9"/>
        <v>352</v>
      </c>
      <c r="B352" s="56" t="str">
        <f>IFERROR(C352,IF(FH_info!$M$2="kr",H352,IF(FH_info!$M$2="en",E352,IF(FH_info!$M$2="cn",F352,E352))))</f>
        <v>고활력도 (100%)</v>
      </c>
      <c r="C352" s="56" t="str">
        <f>IF(E352="","",HLOOKUP(FH_info!$M$2,lang!$E$1:$I352,A352,FALSE))</f>
        <v>고활력도 (100%)</v>
      </c>
      <c r="E352" s="56" t="s">
        <v>2280</v>
      </c>
      <c r="F352" s="324" t="s">
        <v>2283</v>
      </c>
      <c r="G352" s="56" t="s">
        <v>2280</v>
      </c>
      <c r="H352" s="132" t="s">
        <v>2282</v>
      </c>
      <c r="I352" s="56" t="s">
        <v>2280</v>
      </c>
      <c r="K352" s="56" t="s">
        <v>2305</v>
      </c>
      <c r="L352" s="132" t="s">
        <v>2287</v>
      </c>
      <c r="M352" s="323" t="s">
        <v>2285</v>
      </c>
    </row>
    <row r="353" spans="1:14">
      <c r="A353" s="56">
        <f t="shared" si="9"/>
        <v>353</v>
      </c>
      <c r="B353" s="56" t="str">
        <f>IFERROR(C353,IF(FH_info!$M$2="kr",H353,IF(FH_info!$M$2="en",E353,IF(FH_info!$M$2="cn",F353,E353))))</f>
        <v>저활력도 (0%)</v>
      </c>
      <c r="C353" s="56" t="str">
        <f>IF(E353="","",HLOOKUP(FH_info!$M$2,lang!$E$1:$I353,A353,FALSE))</f>
        <v>저활력도 (0%)</v>
      </c>
      <c r="E353" s="56" t="s">
        <v>2281</v>
      </c>
      <c r="F353" s="324" t="s">
        <v>2284</v>
      </c>
      <c r="G353" s="56" t="s">
        <v>2281</v>
      </c>
      <c r="H353" s="132" t="s">
        <v>2304</v>
      </c>
      <c r="I353" s="56" t="s">
        <v>2281</v>
      </c>
      <c r="K353" s="56" t="s">
        <v>2306</v>
      </c>
      <c r="L353" s="132" t="s">
        <v>2288</v>
      </c>
      <c r="M353" s="564" t="s">
        <v>2286</v>
      </c>
    </row>
    <row r="354" spans="1:14" ht="33">
      <c r="A354" s="56">
        <f t="shared" si="9"/>
        <v>354</v>
      </c>
      <c r="B354" s="56" t="str">
        <f>IFERROR(C354,IF(FH_info!$M$2="kr",H354,IF(FH_info!$M$2="en",E354,IF(FH_info!$M$2="cn",F354,E354))))</f>
        <v>불쾌 (0%)</v>
      </c>
      <c r="C354" s="56" t="str">
        <f>IF(E354="","",HLOOKUP(FH_info!$M$2,lang!$E$1:$I354,A354,FALSE))</f>
        <v>불쾌 (0%)</v>
      </c>
      <c r="E354" s="56" t="s">
        <v>1459</v>
      </c>
      <c r="F354" s="325" t="s">
        <v>1457</v>
      </c>
      <c r="G354" s="56" t="s">
        <v>1459</v>
      </c>
      <c r="H354" s="132" t="s">
        <v>1057</v>
      </c>
      <c r="I354" s="56" t="s">
        <v>1459</v>
      </c>
      <c r="L354" s="145" t="s">
        <v>1339</v>
      </c>
    </row>
    <row r="355" spans="1:14" ht="33">
      <c r="A355" s="56">
        <f t="shared" si="9"/>
        <v>355</v>
      </c>
      <c r="B355" s="56" t="str">
        <f>IFERROR(C355,IF(FH_info!$M$2="kr",H355,IF(FH_info!$M$2="en",E355,IF(FH_info!$M$2="cn",F355,E355))))</f>
        <v>쾌 (100%)</v>
      </c>
      <c r="C355" s="56" t="str">
        <f>IF(E355="","",HLOOKUP(FH_info!$M$2,lang!$E$1:$I355,A355,FALSE))</f>
        <v>쾌 (100%)</v>
      </c>
      <c r="E355" s="56" t="s">
        <v>1460</v>
      </c>
      <c r="F355" s="324" t="s">
        <v>1458</v>
      </c>
      <c r="G355" s="56" t="s">
        <v>1460</v>
      </c>
      <c r="H355" s="132" t="s">
        <v>1058</v>
      </c>
      <c r="I355" s="56" t="s">
        <v>1460</v>
      </c>
      <c r="L355" s="141" t="s">
        <v>1338</v>
      </c>
    </row>
    <row r="356" spans="1:14" ht="99">
      <c r="A356" s="56">
        <f t="shared" si="9"/>
        <v>356</v>
      </c>
      <c r="B356" s="56" t="str">
        <f>IFERROR(C356,IF(FH_info!$M$2="kr",H356,IF(FH_info!$M$2="en",E356,IF(FH_info!$M$2="cn",F356,E356))))</f>
        <v>공포
분노
두려움
불만
초조
근심</v>
      </c>
      <c r="C356" s="56" t="str">
        <f>IF(E356="","",HLOOKUP(FH_info!$M$2,lang!$E$1:$I356,A356,FALSE))</f>
        <v>공포
분노
두려움
불만
초조
근심</v>
      </c>
      <c r="E356" s="56" t="s">
        <v>1368</v>
      </c>
      <c r="F356" s="326" t="s">
        <v>1463</v>
      </c>
      <c r="G356" s="56" t="s">
        <v>1368</v>
      </c>
      <c r="H356" s="56" t="s">
        <v>2058</v>
      </c>
      <c r="I356" s="56" t="s">
        <v>1368</v>
      </c>
      <c r="K356" s="56" t="s">
        <v>1061</v>
      </c>
      <c r="L356" s="56" t="s">
        <v>1368</v>
      </c>
    </row>
    <row r="357" spans="1:14" ht="115.5">
      <c r="A357" s="56">
        <f t="shared" si="9"/>
        <v>357</v>
      </c>
      <c r="B357" s="56" t="str">
        <f>IFERROR(C357,IF(FH_info!$M$2="kr",H357,IF(FH_info!$M$2="en",E357,IF(FH_info!$M$2="cn",F357,E357))))</f>
        <v>공격적
충동적
의기양양
흥분
설렘
적극적
즐거움</v>
      </c>
      <c r="C357" s="56" t="str">
        <f>IF(E357="","",HLOOKUP(FH_info!$M$2,lang!$E$1:$I357,A357,FALSE))</f>
        <v>공격적
충동적
의기양양
흥분
설렘
적극적
즐거움</v>
      </c>
      <c r="E357" s="56" t="s">
        <v>1369</v>
      </c>
      <c r="F357" s="326" t="s">
        <v>1865</v>
      </c>
      <c r="G357" s="56" t="s">
        <v>1369</v>
      </c>
      <c r="H357" s="56" t="s">
        <v>1059</v>
      </c>
      <c r="I357" s="56" t="s">
        <v>1369</v>
      </c>
      <c r="L357" s="56" t="s">
        <v>1369</v>
      </c>
    </row>
    <row r="358" spans="1:14" ht="99">
      <c r="A358" s="56">
        <f t="shared" si="9"/>
        <v>358</v>
      </c>
      <c r="B358" s="56" t="str">
        <f>IFERROR(C358,IF(FH_info!$M$2="kr",H358,IF(FH_info!$M$2="en",E358,IF(FH_info!$M$2="cn",F358,E358))))</f>
        <v>다정한
만족한
차분한
편안한
나른한
평온한</v>
      </c>
      <c r="C358" s="56" t="str">
        <f>IF(E358="","",HLOOKUP(FH_info!$M$2,lang!$E$1:$I358,A358,FALSE))</f>
        <v>다정한
만족한
차분한
편안한
나른한
평온한</v>
      </c>
      <c r="E358" s="56" t="s">
        <v>1860</v>
      </c>
      <c r="F358" s="326" t="s">
        <v>1864</v>
      </c>
      <c r="G358" s="56" t="s">
        <v>1860</v>
      </c>
      <c r="H358" s="450" t="s">
        <v>2059</v>
      </c>
      <c r="I358" s="56" t="s">
        <v>1860</v>
      </c>
      <c r="K358" s="56" t="s">
        <v>2057</v>
      </c>
      <c r="L358" s="56" t="s">
        <v>1862</v>
      </c>
      <c r="M358" s="326" t="s">
        <v>1861</v>
      </c>
      <c r="N358" s="417" t="s">
        <v>1863</v>
      </c>
    </row>
    <row r="359" spans="1:14" ht="99">
      <c r="A359" s="56">
        <f t="shared" si="9"/>
        <v>359</v>
      </c>
      <c r="B359" s="56" t="str">
        <f>IFERROR(C359,IF(FH_info!$M$2="kr",H359,IF(FH_info!$M$2="en",E359,IF(FH_info!$M$2="cn",F359,E359))))</f>
        <v>주의깊은
수동적
슬픔
무기력
절망감
우울징후</v>
      </c>
      <c r="C359" s="56" t="str">
        <f>IF(E359="","",HLOOKUP(FH_info!$M$2,lang!$E$1:$I359,A359,FALSE))</f>
        <v>주의깊은
수동적
슬픔
무기력
절망감
우울징후</v>
      </c>
      <c r="E359" s="56" t="s">
        <v>1370</v>
      </c>
      <c r="F359" s="326" t="s">
        <v>1464</v>
      </c>
      <c r="G359" s="56" t="s">
        <v>1370</v>
      </c>
      <c r="H359" s="56" t="s">
        <v>1060</v>
      </c>
      <c r="I359" s="56" t="s">
        <v>1370</v>
      </c>
      <c r="L359" s="56" t="s">
        <v>1370</v>
      </c>
    </row>
    <row r="360" spans="1:14">
      <c r="A360" s="56">
        <f t="shared" si="9"/>
        <v>360</v>
      </c>
      <c r="B360" s="56" t="str">
        <f>IFERROR(C360,IF(FH_info!$M$2="kr",H360,IF(FH_info!$M$2="en",E360,IF(FH_info!$M$2="cn",F360,E360))))</f>
        <v>중립</v>
      </c>
      <c r="C360" s="56" t="str">
        <f>IF(E360="","",HLOOKUP(FH_info!$M$2,lang!$E$1:$I360,A360,FALSE))</f>
        <v>중립</v>
      </c>
      <c r="E360" s="56" t="s">
        <v>1334</v>
      </c>
      <c r="F360" s="323" t="s">
        <v>1461</v>
      </c>
      <c r="G360" s="56" t="s">
        <v>1334</v>
      </c>
      <c r="H360" s="132" t="s">
        <v>1333</v>
      </c>
      <c r="I360" s="56" t="s">
        <v>1334</v>
      </c>
      <c r="L360" s="56" t="s">
        <v>1335</v>
      </c>
    </row>
    <row r="361" spans="1:14">
      <c r="A361" s="56">
        <f t="shared" si="9"/>
        <v>361</v>
      </c>
      <c r="B361" s="56" t="str">
        <f>IFERROR(C361,IF(FH_info!$M$2="kr",H361,IF(FH_info!$M$2="en",E361,IF(FH_info!$M$2="cn",F361,E361))))</f>
        <v>균형잡힌 마음 상태</v>
      </c>
      <c r="C361" s="56" t="str">
        <f>IF(E361="","",HLOOKUP(FH_info!$M$2,lang!$E$1:$I361,A361,FALSE))</f>
        <v>균형잡힌 마음 상태</v>
      </c>
      <c r="E361" s="56" t="s">
        <v>1336</v>
      </c>
      <c r="F361" s="323" t="s">
        <v>1462</v>
      </c>
      <c r="G361" s="56" t="s">
        <v>1336</v>
      </c>
      <c r="H361" s="132" t="s">
        <v>1337</v>
      </c>
      <c r="I361" s="56" t="s">
        <v>1336</v>
      </c>
      <c r="L361" s="56" t="s">
        <v>1336</v>
      </c>
    </row>
    <row r="362" spans="1:14" ht="28.5" customHeight="1">
      <c r="A362" s="56">
        <f t="shared" si="9"/>
        <v>362</v>
      </c>
      <c r="B362" s="56" t="str">
        <f>IFERROR(C362,IF(FH_info!$M$2="kr",H362,IF(FH_info!$M$2="en",E362,IF(FH_info!$M$2="cn",F362,E362))))</f>
        <v>마음 분포</v>
      </c>
      <c r="C362" s="56" t="str">
        <f>IF(E362="","",HLOOKUP(FH_info!$M$2,lang!$E$1:$I362,A362,FALSE))</f>
        <v>마음 분포</v>
      </c>
      <c r="D362" s="132"/>
      <c r="E362" s="132" t="s">
        <v>1190</v>
      </c>
      <c r="F362" s="323" t="s">
        <v>1465</v>
      </c>
      <c r="G362" s="132" t="s">
        <v>1190</v>
      </c>
      <c r="H362" s="132" t="s">
        <v>1191</v>
      </c>
      <c r="I362" s="132" t="s">
        <v>1190</v>
      </c>
      <c r="L362" s="132" t="s">
        <v>1192</v>
      </c>
    </row>
    <row r="363" spans="1:14" ht="198">
      <c r="A363" s="56">
        <f t="shared" si="9"/>
        <v>363</v>
      </c>
      <c r="B363" s="56" t="str">
        <f>IFERROR(C363,IF(FH_info!$M$2="kr",H363,IF(FH_info!$M$2="en",E363,IF(FH_info!$M$2="cn",F363,E363))))</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C363" s="56" t="str">
        <f>IF(E363="","",HLOOKUP(FH_info!$M$2,lang!$E$1:$I363,A363,FALSE))</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E363" s="56" t="s">
        <v>1371</v>
      </c>
      <c r="F363" s="323" t="s">
        <v>1466</v>
      </c>
      <c r="G363" s="56" t="s">
        <v>1371</v>
      </c>
      <c r="H363" s="56" t="s">
        <v>1271</v>
      </c>
      <c r="I363" s="56" t="s">
        <v>1371</v>
      </c>
      <c r="L363" s="56" t="s">
        <v>1371</v>
      </c>
    </row>
    <row r="364" spans="1:14">
      <c r="A364" s="56">
        <f t="shared" si="9"/>
        <v>364</v>
      </c>
      <c r="B364" s="56" t="str">
        <f>IFERROR(C364,IF(FH_info!$M$2="kr",H364,IF(FH_info!$M$2="en",E364,IF(FH_info!$M$2="cn",F364,E364))))</f>
        <v>의 견</v>
      </c>
      <c r="C364" s="56" t="str">
        <f>IF(E364="","",HLOOKUP(FH_info!$M$2,lang!$E$1:$I364,A364,FALSE))</f>
        <v>의 견</v>
      </c>
      <c r="E364" s="56" t="s">
        <v>377</v>
      </c>
      <c r="F364" s="56" t="s">
        <v>555</v>
      </c>
      <c r="G364" s="56" t="s">
        <v>377</v>
      </c>
      <c r="H364" s="56" t="s">
        <v>505</v>
      </c>
      <c r="I364" s="56" t="s">
        <v>377</v>
      </c>
      <c r="L364" s="56" t="s">
        <v>555</v>
      </c>
    </row>
    <row r="365" spans="1:14" ht="66">
      <c r="A365" s="56">
        <f t="shared" si="9"/>
        <v>365</v>
      </c>
      <c r="B365" s="56" t="str">
        <f>IFERROR(C365,IF(FH_info!$M$2="kr",H365,IF(FH_info!$M$2="en",E365,IF(FH_info!$M$2="cn",F365,E365))))</f>
        <v>뇌피로 검사와 지속적인 모니터링 서비스가 필요한 분은 아래 연락처나 홈페이지에 들어가서
상담 받으시기 바랍니다.</v>
      </c>
      <c r="C365" s="56" t="str">
        <f>IF(E365="","",HLOOKUP(FH_info!$M$2,lang!$E$1:$I365,A365,FALSE))</f>
        <v>뇌피로 검사와 지속적인 모니터링 서비스가 필요한 분은 아래 연락처나 홈페이지에 들어가서
상담 받으시기 바랍니다.</v>
      </c>
      <c r="E365" s="56" t="s">
        <v>506</v>
      </c>
      <c r="F365" s="56" t="s">
        <v>556</v>
      </c>
      <c r="G365" s="56" t="s">
        <v>506</v>
      </c>
      <c r="H365" s="56" t="s">
        <v>511</v>
      </c>
      <c r="I365" s="56" t="s">
        <v>506</v>
      </c>
      <c r="L365" s="56" t="s">
        <v>556</v>
      </c>
    </row>
    <row r="366" spans="1:14" ht="66">
      <c r="A366" s="56">
        <f t="shared" si="9"/>
        <v>366</v>
      </c>
      <c r="B366" s="56" t="str">
        <f>IFERROR(C366,IF(FH_info!$M$2="kr",H366,IF(FH_info!$M$2="en",E366,IF(FH_info!$M$2="cn",F366,E366))))</f>
        <v>전화 : 010-2305-6343,  메일 : kwan.choi@mindeye.co.kr, www.mindeye.co.kr</v>
      </c>
      <c r="C366" s="56" t="str">
        <f>IF(E366="","",HLOOKUP(FH_info!$M$2,lang!$E$1:$I366,A366,FALSE))</f>
        <v>전화 : 010-2305-6343,  메일 : kwan.choi@mindeye.co.kr, www.mindeye.co.kr</v>
      </c>
      <c r="E366" s="56" t="s">
        <v>574</v>
      </c>
      <c r="F366" s="141" t="s">
        <v>572</v>
      </c>
      <c r="G366" s="56" t="s">
        <v>574</v>
      </c>
      <c r="H366" s="56" t="s">
        <v>573</v>
      </c>
      <c r="I366" s="56" t="s">
        <v>574</v>
      </c>
      <c r="L366" s="141" t="s">
        <v>572</v>
      </c>
    </row>
    <row r="367" spans="1:14">
      <c r="A367" s="56">
        <f t="shared" si="9"/>
        <v>367</v>
      </c>
      <c r="B367" s="56" t="str">
        <f>IFERROR(C367,IF(FH_info!$M$2="kr",H367,IF(FH_info!$M$2="en",E367,IF(FH_info!$M$2="cn",F367,E367))))</f>
        <v>주파수(녹색)</v>
      </c>
      <c r="C367" s="56" t="str">
        <f>IF(E367="","",HLOOKUP(FH_info!$M$2,lang!$E$1:$I367,A367,FALSE))</f>
        <v>주파수(녹색)</v>
      </c>
      <c r="E367" s="56" t="s">
        <v>2145</v>
      </c>
      <c r="F367" s="56" t="s">
        <v>2145</v>
      </c>
      <c r="G367" s="56" t="s">
        <v>2145</v>
      </c>
      <c r="H367" s="56" t="s">
        <v>2062</v>
      </c>
      <c r="I367" s="56" t="s">
        <v>2145</v>
      </c>
      <c r="L367" s="141"/>
    </row>
    <row r="368" spans="1:14">
      <c r="A368" s="56">
        <f t="shared" si="9"/>
        <v>368</v>
      </c>
      <c r="B368" s="56" t="str">
        <f>IFERROR(C368,IF(FH_info!$M$2="kr",H368,IF(FH_info!$M$2="en",E368,IF(FH_info!$M$2="cn",F368,E368))))</f>
        <v>진폭(붉은색)</v>
      </c>
      <c r="C368" s="56" t="str">
        <f>IF(E368="","",HLOOKUP(FH_info!$M$2,lang!$E$1:$I368,A368,FALSE))</f>
        <v>진폭(붉은색)</v>
      </c>
      <c r="E368" s="56" t="s">
        <v>2146</v>
      </c>
      <c r="F368" s="56" t="s">
        <v>2146</v>
      </c>
      <c r="G368" s="56" t="s">
        <v>2146</v>
      </c>
      <c r="H368" s="56" t="s">
        <v>2064</v>
      </c>
      <c r="I368" s="56" t="s">
        <v>2146</v>
      </c>
      <c r="L368" s="141"/>
    </row>
    <row r="369" spans="1:12">
      <c r="A369" s="56">
        <f t="shared" si="9"/>
        <v>369</v>
      </c>
      <c r="B369" s="56" t="str">
        <f>IFERROR(C369,IF(FH_info!$M$2="kr",H369,IF(FH_info!$M$2="en",E369,IF(FH_info!$M$2="cn",F369,E369))))</f>
        <v>항목</v>
      </c>
      <c r="C369" s="56" t="str">
        <f>IF(E369="","",HLOOKUP(FH_info!$M$2,lang!$E$1:$I369,A369,FALSE))</f>
        <v>항목</v>
      </c>
      <c r="E369" s="56" t="s">
        <v>2147</v>
      </c>
      <c r="F369" s="56" t="s">
        <v>2147</v>
      </c>
      <c r="G369" s="56" t="s">
        <v>2147</v>
      </c>
      <c r="H369" s="56" t="s">
        <v>448</v>
      </c>
      <c r="I369" s="56" t="s">
        <v>2147</v>
      </c>
      <c r="L369" s="141"/>
    </row>
    <row r="370" spans="1:12">
      <c r="A370" s="56">
        <f t="shared" si="9"/>
        <v>370</v>
      </c>
      <c r="B370" s="56" t="str">
        <f>IFERROR(C370,IF(FH_info!$M$2="kr",H370,IF(FH_info!$M$2="en",E370,IF(FH_info!$M$2="cn",F370,E370))))</f>
        <v>비고</v>
      </c>
      <c r="C370" s="56" t="str">
        <f>IF(E370="","",HLOOKUP(FH_info!$M$2,lang!$E$1:$I370,A370,FALSE))</f>
        <v>비고</v>
      </c>
      <c r="E370" s="56" t="s">
        <v>2148</v>
      </c>
      <c r="F370" s="56" t="s">
        <v>2148</v>
      </c>
      <c r="G370" s="56" t="s">
        <v>2148</v>
      </c>
      <c r="H370" s="56" t="s">
        <v>2063</v>
      </c>
      <c r="I370" s="56" t="s">
        <v>2148</v>
      </c>
      <c r="L370" s="141"/>
    </row>
    <row r="371" spans="1:12">
      <c r="A371" s="56">
        <f t="shared" si="9"/>
        <v>371</v>
      </c>
      <c r="B371" s="56" t="str">
        <f>IFERROR(C371,IF(FH_info!$M$2="kr",H371,IF(FH_info!$M$2="en",E371,IF(FH_info!$M$2="cn",F371,E371))))</f>
        <v>히스토그램 분석</v>
      </c>
      <c r="C371" s="56" t="str">
        <f>IF(E371="","",HLOOKUP(FH_info!$M$2,lang!$E$1:$I371,A371,FALSE))</f>
        <v>히스토그램 분석</v>
      </c>
      <c r="E371" s="56" t="s">
        <v>2149</v>
      </c>
      <c r="F371" s="56" t="s">
        <v>2149</v>
      </c>
      <c r="G371" s="56" t="s">
        <v>2149</v>
      </c>
      <c r="H371" s="56" t="s">
        <v>2061</v>
      </c>
      <c r="I371" s="56" t="s">
        <v>2149</v>
      </c>
      <c r="L371" s="141"/>
    </row>
    <row r="372" spans="1:12">
      <c r="A372" s="56">
        <f t="shared" si="9"/>
        <v>372</v>
      </c>
      <c r="B372" s="56" t="str">
        <f>IFERROR(C372,IF(FH_info!$M$2="kr",H372,IF(FH_info!$M$2="en",E372,IF(FH_info!$M$2="cn",F372,E372))))</f>
        <v>뇌피로 설명</v>
      </c>
      <c r="C372" s="56" t="str">
        <f>IF(E372="","",HLOOKUP(FH_info!$M$2,lang!$E$1:$I372,A372,FALSE))</f>
        <v>뇌피로 설명</v>
      </c>
      <c r="D372" s="132"/>
      <c r="E372" s="132" t="s">
        <v>894</v>
      </c>
      <c r="F372" s="132" t="s">
        <v>892</v>
      </c>
      <c r="G372" s="132" t="s">
        <v>894</v>
      </c>
      <c r="H372" s="132" t="s">
        <v>893</v>
      </c>
      <c r="I372" s="132" t="s">
        <v>894</v>
      </c>
      <c r="L372" s="132" t="s">
        <v>892</v>
      </c>
    </row>
    <row r="373" spans="1:12" ht="49.5">
      <c r="A373" s="56">
        <f t="shared" si="9"/>
        <v>373</v>
      </c>
      <c r="B373" s="56" t="str">
        <f>IFERROR(C373,IF(FH_info!$M$2="kr",H373,IF(FH_info!$M$2="en",E373,IF(FH_info!$M$2="cn",F373,E373))))</f>
        <v xml:space="preserve">심리적 편안함이 증가하여 기쁘고 즐거운 매우 행복하고 안정된 상태이다. 에너지 대사량이 적지만 증가하고 있다.   </v>
      </c>
      <c r="C373" s="56" t="str">
        <f>IF(E373="","",HLOOKUP(FH_info!$M$2,lang!$E$1:$I373,A373,FALSE))</f>
        <v xml:space="preserve">심리적 편안함이 증가하여 기쁘고 즐거운 매우 행복하고 안정된 상태이다. 에너지 대사량이 적지만 증가하고 있다.   </v>
      </c>
      <c r="E373" s="56" t="s">
        <v>271</v>
      </c>
      <c r="F373" s="323" t="s">
        <v>734</v>
      </c>
      <c r="G373" s="56" t="s">
        <v>271</v>
      </c>
      <c r="H373" s="56" t="s">
        <v>271</v>
      </c>
      <c r="I373" s="56" t="s">
        <v>271</v>
      </c>
      <c r="L373" s="56" t="s">
        <v>734</v>
      </c>
    </row>
    <row r="374" spans="1:12" ht="49.5">
      <c r="A374" s="56">
        <f t="shared" si="9"/>
        <v>374</v>
      </c>
      <c r="B374" s="56" t="str">
        <f>IFERROR(C374,IF(FH_info!$M$2="kr",H374,IF(FH_info!$M$2="en",E374,IF(FH_info!$M$2="cn",F374,E374))))</f>
        <v xml:space="preserve">심리적 편안함이 증가하고 기쁘고 행복한 안정된 상태이다. 에너지 대사량이 적지만 증가하고 있다. </v>
      </c>
      <c r="C374" s="56" t="str">
        <f>IF(E374="","",HLOOKUP(FH_info!$M$2,lang!$E$1:$I374,A374,FALSE))</f>
        <v xml:space="preserve">심리적 편안함이 증가하고 기쁘고 행복한 안정된 상태이다. 에너지 대사량이 적지만 증가하고 있다. </v>
      </c>
      <c r="E374" s="56" t="s">
        <v>585</v>
      </c>
      <c r="F374" s="323" t="s">
        <v>735</v>
      </c>
      <c r="G374" s="56" t="s">
        <v>585</v>
      </c>
      <c r="H374" s="56" t="s">
        <v>585</v>
      </c>
      <c r="I374" s="56" t="s">
        <v>585</v>
      </c>
      <c r="L374" s="56" t="s">
        <v>735</v>
      </c>
    </row>
    <row r="375" spans="1:12" ht="49.5">
      <c r="A375" s="56">
        <f t="shared" si="9"/>
        <v>375</v>
      </c>
      <c r="B375" s="56" t="str">
        <f>IFERROR(C375,IF(FH_info!$M$2="kr",H375,IF(FH_info!$M$2="en",E375,IF(FH_info!$M$2="cn",F375,E375))))</f>
        <v xml:space="preserve">심리적 편안함이 증가하고 안정된 정서 상태이다. 에너지 대사량이 적지만 증가하고 있다. </v>
      </c>
      <c r="C375" s="56" t="str">
        <f>IF(E375="","",HLOOKUP(FH_info!$M$2,lang!$E$1:$I375,A375,FALSE))</f>
        <v xml:space="preserve">심리적 편안함이 증가하고 안정된 정서 상태이다. 에너지 대사량이 적지만 증가하고 있다. </v>
      </c>
      <c r="E375" s="56" t="s">
        <v>586</v>
      </c>
      <c r="F375" s="323" t="s">
        <v>736</v>
      </c>
      <c r="G375" s="56" t="s">
        <v>586</v>
      </c>
      <c r="H375" s="56" t="s">
        <v>586</v>
      </c>
      <c r="I375" s="56" t="s">
        <v>586</v>
      </c>
      <c r="L375" s="56" t="s">
        <v>736</v>
      </c>
    </row>
    <row r="376" spans="1:12" ht="66">
      <c r="A376" s="56">
        <f t="shared" si="9"/>
        <v>376</v>
      </c>
      <c r="B376" s="56" t="str">
        <f>IFERROR(C376,IF(FH_info!$M$2="kr",H376,IF(FH_info!$M$2="en",E376,IF(FH_info!$M$2="cn",F376,E376))))</f>
        <v>정서상태가 조금 낮은 상태이지만 심리적 불편안함이 개선되고 있고 긍정적 방향성을 갖고 있다. 에너지 대사량이 적지만 증가하고 있다.</v>
      </c>
      <c r="C376" s="56" t="str">
        <f>IF(E376="","",HLOOKUP(FH_info!$M$2,lang!$E$1:$I376,A376,FALSE))</f>
        <v>정서상태가 조금 낮은 상태이지만 심리적 불편안함이 개선되고 있고 긍정적 방향성을 갖고 있다. 에너지 대사량이 적지만 증가하고 있다.</v>
      </c>
      <c r="E376" s="56" t="s">
        <v>587</v>
      </c>
      <c r="F376" s="323" t="s">
        <v>737</v>
      </c>
      <c r="G376" s="56" t="s">
        <v>587</v>
      </c>
      <c r="H376" s="56" t="s">
        <v>587</v>
      </c>
      <c r="I376" s="56" t="s">
        <v>587</v>
      </c>
      <c r="L376" s="56" t="s">
        <v>737</v>
      </c>
    </row>
    <row r="377" spans="1:12" ht="66">
      <c r="A377" s="56">
        <f t="shared" si="9"/>
        <v>377</v>
      </c>
      <c r="B377" s="56" t="str">
        <f>IFERROR(C377,IF(FH_info!$M$2="kr",H377,IF(FH_info!$M$2="en",E377,IF(FH_info!$M$2="cn",F377,E377))))</f>
        <v>심리적인 우울감이 있고 불편하고 불안정한 상태이지만, 심리적인 정보변화가 증가하고 있어 정서상태가 좋아질 수 있다. 에너지 대사량이 적지만 증가하고 있다.</v>
      </c>
      <c r="C377" s="56" t="str">
        <f>IF(E377="","",HLOOKUP(FH_info!$M$2,lang!$E$1:$I377,A377,FALSE))</f>
        <v>심리적인 우울감이 있고 불편하고 불안정한 상태이지만, 심리적인 정보변화가 증가하고 있어 정서상태가 좋아질 수 있다. 에너지 대사량이 적지만 증가하고 있다.</v>
      </c>
      <c r="E377" s="56" t="s">
        <v>588</v>
      </c>
      <c r="F377" s="323" t="s">
        <v>738</v>
      </c>
      <c r="G377" s="56" t="s">
        <v>588</v>
      </c>
      <c r="H377" s="56" t="s">
        <v>588</v>
      </c>
      <c r="I377" s="56" t="s">
        <v>588</v>
      </c>
      <c r="L377" s="56" t="s">
        <v>738</v>
      </c>
    </row>
    <row r="378" spans="1:12" ht="49.5">
      <c r="A378" s="56">
        <f t="shared" si="9"/>
        <v>378</v>
      </c>
      <c r="B378" s="56" t="str">
        <f>IFERROR(C378,IF(FH_info!$M$2="kr",H378,IF(FH_info!$M$2="en",E378,IF(FH_info!$M$2="cn",F378,E378))))</f>
        <v xml:space="preserve">심리적 편안함이 증가하여 기쁘고 즐거운 매우 행복하고 안정된 상태이다. 에너지 대사량이 보통이며 증가하고 있다.   </v>
      </c>
      <c r="C378" s="56" t="str">
        <f>IF(E378="","",HLOOKUP(FH_info!$M$2,lang!$E$1:$I378,A378,FALSE))</f>
        <v xml:space="preserve">심리적 편안함이 증가하여 기쁘고 즐거운 매우 행복하고 안정된 상태이다. 에너지 대사량이 보통이며 증가하고 있다.   </v>
      </c>
      <c r="E378" s="56" t="s">
        <v>589</v>
      </c>
      <c r="F378" s="323" t="s">
        <v>739</v>
      </c>
      <c r="G378" s="56" t="s">
        <v>589</v>
      </c>
      <c r="H378" s="56" t="s">
        <v>589</v>
      </c>
      <c r="I378" s="56" t="s">
        <v>589</v>
      </c>
      <c r="L378" s="56" t="s">
        <v>739</v>
      </c>
    </row>
    <row r="379" spans="1:12" ht="49.5">
      <c r="A379" s="56">
        <f t="shared" si="9"/>
        <v>379</v>
      </c>
      <c r="B379" s="56" t="str">
        <f>IFERROR(C379,IF(FH_info!$M$2="kr",H379,IF(FH_info!$M$2="en",E379,IF(FH_info!$M$2="cn",F379,E379))))</f>
        <v xml:space="preserve">심리적 편안함이 증가하고 기쁘고 행복한 안정된 상태이다. 에너지 대사량이 보통이며 증가하고 있다. </v>
      </c>
      <c r="C379" s="56" t="str">
        <f>IF(E379="","",HLOOKUP(FH_info!$M$2,lang!$E$1:$I379,A379,FALSE))</f>
        <v xml:space="preserve">심리적 편안함이 증가하고 기쁘고 행복한 안정된 상태이다. 에너지 대사량이 보통이며 증가하고 있다. </v>
      </c>
      <c r="E379" s="56" t="s">
        <v>590</v>
      </c>
      <c r="F379" s="323" t="s">
        <v>740</v>
      </c>
      <c r="G379" s="56" t="s">
        <v>590</v>
      </c>
      <c r="H379" s="56" t="s">
        <v>590</v>
      </c>
      <c r="I379" s="56" t="s">
        <v>590</v>
      </c>
      <c r="L379" s="56" t="s">
        <v>740</v>
      </c>
    </row>
    <row r="380" spans="1:12" ht="49.5">
      <c r="A380" s="56">
        <f t="shared" si="9"/>
        <v>380</v>
      </c>
      <c r="B380" s="56" t="str">
        <f>IFERROR(C380,IF(FH_info!$M$2="kr",H380,IF(FH_info!$M$2="en",E380,IF(FH_info!$M$2="cn",F380,E380))))</f>
        <v xml:space="preserve">심리적 편안함이 증가하고 안정된 정서 상태이다. 에너지 대사량이 보통이며 증가하고 있다. </v>
      </c>
      <c r="C380" s="56" t="str">
        <f>IF(E380="","",HLOOKUP(FH_info!$M$2,lang!$E$1:$I380,A380,FALSE))</f>
        <v xml:space="preserve">심리적 편안함이 증가하고 안정된 정서 상태이다. 에너지 대사량이 보통이며 증가하고 있다. </v>
      </c>
      <c r="E380" s="56" t="s">
        <v>591</v>
      </c>
      <c r="F380" s="323" t="s">
        <v>741</v>
      </c>
      <c r="G380" s="56" t="s">
        <v>591</v>
      </c>
      <c r="H380" s="56" t="s">
        <v>591</v>
      </c>
      <c r="I380" s="56" t="s">
        <v>591</v>
      </c>
      <c r="L380" s="56" t="s">
        <v>741</v>
      </c>
    </row>
    <row r="381" spans="1:12" ht="66">
      <c r="A381" s="56">
        <f t="shared" si="9"/>
        <v>381</v>
      </c>
      <c r="B381" s="56" t="str">
        <f>IFERROR(C381,IF(FH_info!$M$2="kr",H381,IF(FH_info!$M$2="en",E381,IF(FH_info!$M$2="cn",F381,E381))))</f>
        <v>정서상태가 조금 낮은 상태이지만 심리적 불편안함이 개선되고 있고 긍정적 방향성을 갖고 있다. 에너지 대사량이 보통이며 증가하고 있다.</v>
      </c>
      <c r="C381" s="56" t="str">
        <f>IF(E381="","",HLOOKUP(FH_info!$M$2,lang!$E$1:$I381,A381,FALSE))</f>
        <v>정서상태가 조금 낮은 상태이지만 심리적 불편안함이 개선되고 있고 긍정적 방향성을 갖고 있다. 에너지 대사량이 보통이며 증가하고 있다.</v>
      </c>
      <c r="E381" s="56" t="s">
        <v>592</v>
      </c>
      <c r="F381" s="323" t="s">
        <v>742</v>
      </c>
      <c r="G381" s="56" t="s">
        <v>592</v>
      </c>
      <c r="H381" s="56" t="s">
        <v>592</v>
      </c>
      <c r="I381" s="56" t="s">
        <v>592</v>
      </c>
      <c r="L381" s="56" t="s">
        <v>742</v>
      </c>
    </row>
    <row r="382" spans="1:12" ht="66">
      <c r="A382" s="56">
        <f t="shared" si="9"/>
        <v>382</v>
      </c>
      <c r="B382" s="56" t="str">
        <f>IFERROR(C382,IF(FH_info!$M$2="kr",H382,IF(FH_info!$M$2="en",E382,IF(FH_info!$M$2="cn",F382,E382))))</f>
        <v>심리적인 우울감이 있고 불편하고 불안정한 상태이지만, 심리적인 정보변화가 증가하고 있어 정서상태가 좋아질 수 있다. 에너지 대사량이 보통이며 증가하고 있다.</v>
      </c>
      <c r="C382" s="56" t="str">
        <f>IF(E382="","",HLOOKUP(FH_info!$M$2,lang!$E$1:$I382,A382,FALSE))</f>
        <v>심리적인 우울감이 있고 불편하고 불안정한 상태이지만, 심리적인 정보변화가 증가하고 있어 정서상태가 좋아질 수 있다. 에너지 대사량이 보통이며 증가하고 있다.</v>
      </c>
      <c r="E382" s="56" t="s">
        <v>593</v>
      </c>
      <c r="F382" s="323" t="s">
        <v>743</v>
      </c>
      <c r="G382" s="56" t="s">
        <v>593</v>
      </c>
      <c r="H382" s="56" t="s">
        <v>593</v>
      </c>
      <c r="I382" s="56" t="s">
        <v>593</v>
      </c>
      <c r="L382" s="56" t="s">
        <v>743</v>
      </c>
    </row>
    <row r="383" spans="1:12" ht="49.5">
      <c r="A383" s="56">
        <f t="shared" si="9"/>
        <v>383</v>
      </c>
      <c r="B383" s="56" t="str">
        <f>IFERROR(C383,IF(FH_info!$M$2="kr",H383,IF(FH_info!$M$2="en",E383,IF(FH_info!$M$2="cn",F383,E383))))</f>
        <v>심리적 편안함이 증가하여 매우 기쁘고 즐겁고 행복한 안정된 상태이다. 에너지 대사량이 조금 크며 증가하고 있다.</v>
      </c>
      <c r="C383" s="56" t="str">
        <f>IF(E383="","",HLOOKUP(FH_info!$M$2,lang!$E$1:$I383,A383,FALSE))</f>
        <v>심리적 편안함이 증가하여 매우 기쁘고 즐겁고 행복한 안정된 상태이다. 에너지 대사량이 조금 크며 증가하고 있다.</v>
      </c>
      <c r="E383" s="56" t="s">
        <v>594</v>
      </c>
      <c r="F383" s="323" t="s">
        <v>744</v>
      </c>
      <c r="G383" s="56" t="s">
        <v>594</v>
      </c>
      <c r="H383" s="56" t="s">
        <v>594</v>
      </c>
      <c r="I383" s="56" t="s">
        <v>594</v>
      </c>
      <c r="L383" s="56" t="s">
        <v>744</v>
      </c>
    </row>
    <row r="384" spans="1:12" ht="49.5">
      <c r="A384" s="56">
        <f t="shared" si="9"/>
        <v>384</v>
      </c>
      <c r="B384" s="56" t="str">
        <f>IFERROR(C384,IF(FH_info!$M$2="kr",H384,IF(FH_info!$M$2="en",E384,IF(FH_info!$M$2="cn",F384,E384))))</f>
        <v xml:space="preserve">심리적 편안함이 증가하여 기쁘고 행복한 안정된 상태이다. 에너지 대사량이 조금 크며 증가하고 있다. </v>
      </c>
      <c r="C384" s="56" t="str">
        <f>IF(E384="","",HLOOKUP(FH_info!$M$2,lang!$E$1:$I384,A384,FALSE))</f>
        <v xml:space="preserve">심리적 편안함이 증가하여 기쁘고 행복한 안정된 상태이다. 에너지 대사량이 조금 크며 증가하고 있다. </v>
      </c>
      <c r="E384" s="56" t="s">
        <v>595</v>
      </c>
      <c r="F384" s="323" t="s">
        <v>745</v>
      </c>
      <c r="G384" s="56" t="s">
        <v>595</v>
      </c>
      <c r="H384" s="56" t="s">
        <v>595</v>
      </c>
      <c r="I384" s="56" t="s">
        <v>595</v>
      </c>
      <c r="L384" s="56" t="s">
        <v>745</v>
      </c>
    </row>
    <row r="385" spans="1:12" ht="49.5">
      <c r="A385" s="56">
        <f t="shared" si="9"/>
        <v>385</v>
      </c>
      <c r="B385" s="56" t="str">
        <f>IFERROR(C385,IF(FH_info!$M$2="kr",H385,IF(FH_info!$M$2="en",E385,IF(FH_info!$M$2="cn",F385,E385))))</f>
        <v xml:space="preserve">심리적 편안함이 증가하고 안정된 정서 상태이다. 에너지 대사량이 조금 크며증가하고 있다. </v>
      </c>
      <c r="C385" s="56" t="str">
        <f>IF(E385="","",HLOOKUP(FH_info!$M$2,lang!$E$1:$I385,A385,FALSE))</f>
        <v xml:space="preserve">심리적 편안함이 증가하고 안정된 정서 상태이다. 에너지 대사량이 조금 크며증가하고 있다. </v>
      </c>
      <c r="E385" s="56" t="s">
        <v>596</v>
      </c>
      <c r="F385" s="323" t="s">
        <v>746</v>
      </c>
      <c r="G385" s="56" t="s">
        <v>596</v>
      </c>
      <c r="H385" s="56" t="s">
        <v>596</v>
      </c>
      <c r="I385" s="56" t="s">
        <v>596</v>
      </c>
      <c r="L385" s="56" t="s">
        <v>746</v>
      </c>
    </row>
    <row r="386" spans="1:12" ht="66">
      <c r="A386" s="56">
        <f t="shared" si="9"/>
        <v>386</v>
      </c>
      <c r="B386" s="56" t="str">
        <f>IFERROR(C386,IF(FH_info!$M$2="kr",H386,IF(FH_info!$M$2="en",E386,IF(FH_info!$M$2="cn",F386,E386))))</f>
        <v>정서상태가 조금 낮은 상태이지만 심리적 불편함이 개선되고 있어 긍정적 방향성을 갖고 있다. 에너지 대사량은 조금 크며 증가하고 있다.</v>
      </c>
      <c r="C386" s="56" t="str">
        <f>IF(E386="","",HLOOKUP(FH_info!$M$2,lang!$E$1:$I386,A386,FALSE))</f>
        <v>정서상태가 조금 낮은 상태이지만 심리적 불편함이 개선되고 있어 긍정적 방향성을 갖고 있다. 에너지 대사량은 조금 크며 증가하고 있다.</v>
      </c>
      <c r="E386" s="56" t="s">
        <v>597</v>
      </c>
      <c r="F386" s="323" t="s">
        <v>747</v>
      </c>
      <c r="G386" s="56" t="s">
        <v>597</v>
      </c>
      <c r="H386" s="56" t="s">
        <v>597</v>
      </c>
      <c r="I386" s="56" t="s">
        <v>597</v>
      </c>
      <c r="L386" s="56" t="s">
        <v>747</v>
      </c>
    </row>
    <row r="387" spans="1:12" ht="82.5">
      <c r="A387" s="56">
        <f t="shared" si="9"/>
        <v>387</v>
      </c>
      <c r="B387" s="56" t="str">
        <f>IFERROR(C387,IF(FH_info!$M$2="kr",H387,IF(FH_info!$M$2="en",E387,IF(FH_info!$M$2="cn",F387,E387))))</f>
        <v xml:space="preserve">심리적으로 불편하고 우울감이 있는 감정상태이다.심리적 정보변화가 증가하고 있고 기분이 나아지도록 기분전환이 필요하다. 에너지 대사량은 조금 크며 증가하고 있다. </v>
      </c>
      <c r="C387" s="56" t="str">
        <f>IF(E387="","",HLOOKUP(FH_info!$M$2,lang!$E$1:$I387,A387,FALSE))</f>
        <v xml:space="preserve">심리적으로 불편하고 우울감이 있는 감정상태이다.심리적 정보변화가 증가하고 있고 기분이 나아지도록 기분전환이 필요하다. 에너지 대사량은 조금 크며 증가하고 있다. </v>
      </c>
      <c r="E387" s="56" t="s">
        <v>598</v>
      </c>
      <c r="F387" s="323" t="s">
        <v>748</v>
      </c>
      <c r="G387" s="56" t="s">
        <v>598</v>
      </c>
      <c r="H387" s="56" t="s">
        <v>598</v>
      </c>
      <c r="I387" s="56" t="s">
        <v>598</v>
      </c>
      <c r="L387" s="56" t="s">
        <v>748</v>
      </c>
    </row>
    <row r="388" spans="1:12" ht="49.5">
      <c r="A388" s="56">
        <f t="shared" si="9"/>
        <v>388</v>
      </c>
      <c r="B388" s="56" t="str">
        <f>IFERROR(C388,IF(FH_info!$M$2="kr",H388,IF(FH_info!$M$2="en",E388,IF(FH_info!$M$2="cn",F388,E388))))</f>
        <v>심리적 편안함이 증가하여 매우 기쁘고 즐겁고 행복한 안정된 상태이다. 에너지 대사량이 매우 크며 증가하고 있다.</v>
      </c>
      <c r="C388" s="56" t="str">
        <f>IF(E388="","",HLOOKUP(FH_info!$M$2,lang!$E$1:$I388,A388,FALSE))</f>
        <v>심리적 편안함이 증가하여 매우 기쁘고 즐겁고 행복한 안정된 상태이다. 에너지 대사량이 매우 크며 증가하고 있다.</v>
      </c>
      <c r="E388" s="56" t="s">
        <v>599</v>
      </c>
      <c r="F388" s="323" t="s">
        <v>749</v>
      </c>
      <c r="G388" s="56" t="s">
        <v>599</v>
      </c>
      <c r="H388" s="56" t="s">
        <v>599</v>
      </c>
      <c r="I388" s="56" t="s">
        <v>599</v>
      </c>
      <c r="L388" s="56" t="s">
        <v>749</v>
      </c>
    </row>
    <row r="389" spans="1:12" ht="49.5">
      <c r="A389" s="56">
        <f t="shared" si="9"/>
        <v>389</v>
      </c>
      <c r="B389" s="56" t="str">
        <f>IFERROR(C389,IF(FH_info!$M$2="kr",H389,IF(FH_info!$M$2="en",E389,IF(FH_info!$M$2="cn",F389,E389))))</f>
        <v>심리적 편안함이 증가하여 기쁘고 행복한 안정된 상태이다. 에너지 대사량이 매우 크며 증가하고 있다.</v>
      </c>
      <c r="C389" s="56" t="str">
        <f>IF(E389="","",HLOOKUP(FH_info!$M$2,lang!$E$1:$I389,A389,FALSE))</f>
        <v>심리적 편안함이 증가하여 기쁘고 행복한 안정된 상태이다. 에너지 대사량이 매우 크며 증가하고 있다.</v>
      </c>
      <c r="E389" s="56" t="s">
        <v>600</v>
      </c>
      <c r="F389" s="323" t="s">
        <v>750</v>
      </c>
      <c r="G389" s="56" t="s">
        <v>600</v>
      </c>
      <c r="H389" s="56" t="s">
        <v>600</v>
      </c>
      <c r="I389" s="56" t="s">
        <v>600</v>
      </c>
      <c r="L389" s="56" t="s">
        <v>750</v>
      </c>
    </row>
    <row r="390" spans="1:12" ht="49.5">
      <c r="A390" s="56">
        <f t="shared" si="9"/>
        <v>390</v>
      </c>
      <c r="B390" s="56" t="str">
        <f>IFERROR(C390,IF(FH_info!$M$2="kr",H390,IF(FH_info!$M$2="en",E390,IF(FH_info!$M$2="cn",F390,E390))))</f>
        <v>심리적 편안함이 증가하고 안정된 정서 상태이다. 에너지 대사량이 매우 크며 증가하고 있다.</v>
      </c>
      <c r="C390" s="56" t="str">
        <f>IF(E390="","",HLOOKUP(FH_info!$M$2,lang!$E$1:$I390,A390,FALSE))</f>
        <v>심리적 편안함이 증가하고 안정된 정서 상태이다. 에너지 대사량이 매우 크며 증가하고 있다.</v>
      </c>
      <c r="E390" s="56" t="s">
        <v>601</v>
      </c>
      <c r="F390" s="323" t="s">
        <v>751</v>
      </c>
      <c r="G390" s="56" t="s">
        <v>601</v>
      </c>
      <c r="H390" s="56" t="s">
        <v>601</v>
      </c>
      <c r="I390" s="56" t="s">
        <v>601</v>
      </c>
      <c r="L390" s="56" t="s">
        <v>751</v>
      </c>
    </row>
    <row r="391" spans="1:12" ht="66">
      <c r="A391" s="56">
        <f t="shared" si="9"/>
        <v>391</v>
      </c>
      <c r="B391" s="56" t="str">
        <f>IFERROR(C391,IF(FH_info!$M$2="kr",H391,IF(FH_info!$M$2="en",E391,IF(FH_info!$M$2="cn",F391,E391))))</f>
        <v>정서상태가 조금 낮은 상태이지만 심리적 불편안함이 개선되고 있어 긍정적 방향성을 갖고 있다. 에너지 대사량이 매우 크며 증가하고 있다.</v>
      </c>
      <c r="C391" s="56" t="str">
        <f>IF(E391="","",HLOOKUP(FH_info!$M$2,lang!$E$1:$I391,A391,FALSE))</f>
        <v>정서상태가 조금 낮은 상태이지만 심리적 불편안함이 개선되고 있어 긍정적 방향성을 갖고 있다. 에너지 대사량이 매우 크며 증가하고 있다.</v>
      </c>
      <c r="E391" s="56" t="s">
        <v>602</v>
      </c>
      <c r="F391" s="323" t="s">
        <v>752</v>
      </c>
      <c r="G391" s="56" t="s">
        <v>602</v>
      </c>
      <c r="H391" s="56" t="s">
        <v>602</v>
      </c>
      <c r="I391" s="56" t="s">
        <v>602</v>
      </c>
      <c r="L391" s="56" t="s">
        <v>752</v>
      </c>
    </row>
    <row r="392" spans="1:12" ht="66">
      <c r="A392" s="56">
        <f t="shared" si="9"/>
        <v>392</v>
      </c>
      <c r="B392" s="56" t="str">
        <f>IFERROR(C392,IF(FH_info!$M$2="kr",H392,IF(FH_info!$M$2="en",E392,IF(FH_info!$M$2="cn",F392,E392))))</f>
        <v>심리적인 우울감이 있고 불편하고 불안정한 상태이지만,심리적인 정보변화가 증가하고 있어 정서상태가 좋아질 수 있다. 에너지 대사량이 매우 크며 증가하고 있다.</v>
      </c>
      <c r="C392" s="56" t="str">
        <f>IF(E392="","",HLOOKUP(FH_info!$M$2,lang!$E$1:$I392,A392,FALSE))</f>
        <v>심리적인 우울감이 있고 불편하고 불안정한 상태이지만,심리적인 정보변화가 증가하고 있어 정서상태가 좋아질 수 있다. 에너지 대사량이 매우 크며 증가하고 있다.</v>
      </c>
      <c r="E392" s="56" t="s">
        <v>603</v>
      </c>
      <c r="F392" s="323" t="s">
        <v>753</v>
      </c>
      <c r="G392" s="56" t="s">
        <v>603</v>
      </c>
      <c r="H392" s="56" t="s">
        <v>603</v>
      </c>
      <c r="I392" s="56" t="s">
        <v>603</v>
      </c>
      <c r="L392" s="56" t="s">
        <v>753</v>
      </c>
    </row>
    <row r="393" spans="1:12" ht="49.5">
      <c r="A393" s="56">
        <f t="shared" si="9"/>
        <v>393</v>
      </c>
      <c r="B393" s="56" t="str">
        <f>IFERROR(C393,IF(FH_info!$M$2="kr",H393,IF(FH_info!$M$2="en",E393,IF(FH_info!$M$2="cn",F393,E393))))</f>
        <v>심리적으로 편안한 매우 기쁘고 즐겁고 행복한 안정된 상태이다. 에너지 대사량이 적지만 증가하고 있다.</v>
      </c>
      <c r="C393" s="56" t="str">
        <f>IF(E393="","",HLOOKUP(FH_info!$M$2,lang!$E$1:$I393,A393,FALSE))</f>
        <v>심리적으로 편안한 매우 기쁘고 즐겁고 행복한 안정된 상태이다. 에너지 대사량이 적지만 증가하고 있다.</v>
      </c>
      <c r="E393" s="56" t="s">
        <v>604</v>
      </c>
      <c r="F393" s="323" t="s">
        <v>754</v>
      </c>
      <c r="G393" s="56" t="s">
        <v>604</v>
      </c>
      <c r="H393" s="56" t="s">
        <v>604</v>
      </c>
      <c r="I393" s="56" t="s">
        <v>604</v>
      </c>
      <c r="L393" s="56" t="s">
        <v>754</v>
      </c>
    </row>
    <row r="394" spans="1:12" ht="49.5">
      <c r="A394" s="56">
        <f t="shared" si="9"/>
        <v>394</v>
      </c>
      <c r="B394" s="56" t="str">
        <f>IFERROR(C394,IF(FH_info!$M$2="kr",H394,IF(FH_info!$M$2="en",E394,IF(FH_info!$M$2="cn",F394,E394))))</f>
        <v>심리적으로 편안하고 기쁘고 행복한 안정된 상태이다. 에너지 대사량이 적지만 증가하고 있다.</v>
      </c>
      <c r="C394" s="56" t="str">
        <f>IF(E394="","",HLOOKUP(FH_info!$M$2,lang!$E$1:$I394,A394,FALSE))</f>
        <v>심리적으로 편안하고 기쁘고 행복한 안정된 상태이다. 에너지 대사량이 적지만 증가하고 있다.</v>
      </c>
      <c r="E394" s="56" t="s">
        <v>605</v>
      </c>
      <c r="F394" s="323" t="s">
        <v>755</v>
      </c>
      <c r="G394" s="56" t="s">
        <v>605</v>
      </c>
      <c r="H394" s="56" t="s">
        <v>605</v>
      </c>
      <c r="I394" s="56" t="s">
        <v>605</v>
      </c>
      <c r="L394" s="56" t="s">
        <v>755</v>
      </c>
    </row>
    <row r="395" spans="1:12" ht="49.5">
      <c r="A395" s="56">
        <f t="shared" si="9"/>
        <v>395</v>
      </c>
      <c r="B395" s="56" t="str">
        <f>IFERROR(C395,IF(FH_info!$M$2="kr",H395,IF(FH_info!$M$2="en",E395,IF(FH_info!$M$2="cn",F395,E395))))</f>
        <v>심리적으로 편안하고 좋은 기분의 정서 상태이다. 에너지 대사량이 적지만 증가하고 있다.</v>
      </c>
      <c r="C395" s="56" t="str">
        <f>IF(E395="","",HLOOKUP(FH_info!$M$2,lang!$E$1:$I395,A395,FALSE))</f>
        <v>심리적으로 편안하고 좋은 기분의 정서 상태이다. 에너지 대사량이 적지만 증가하고 있다.</v>
      </c>
      <c r="E395" s="56" t="s">
        <v>606</v>
      </c>
      <c r="F395" s="323" t="s">
        <v>756</v>
      </c>
      <c r="G395" s="56" t="s">
        <v>606</v>
      </c>
      <c r="H395" s="56" t="s">
        <v>606</v>
      </c>
      <c r="I395" s="56" t="s">
        <v>606</v>
      </c>
      <c r="L395" s="56" t="s">
        <v>756</v>
      </c>
    </row>
    <row r="396" spans="1:12" ht="33">
      <c r="A396" s="56">
        <f t="shared" si="9"/>
        <v>396</v>
      </c>
      <c r="B396" s="56" t="str">
        <f>IFERROR(C396,IF(FH_info!$M$2="kr",H396,IF(FH_info!$M$2="en",E396,IF(FH_info!$M$2="cn",F396,E396))))</f>
        <v>심리적 편안함과 정서 상태가 조금 낮다. 에너지 대사량이 적지만 증가하고 있다.</v>
      </c>
      <c r="C396" s="56" t="str">
        <f>IF(E396="","",HLOOKUP(FH_info!$M$2,lang!$E$1:$I396,A396,FALSE))</f>
        <v>심리적 편안함과 정서 상태가 조금 낮다. 에너지 대사량이 적지만 증가하고 있다.</v>
      </c>
      <c r="E396" s="56" t="s">
        <v>607</v>
      </c>
      <c r="F396" s="323" t="s">
        <v>757</v>
      </c>
      <c r="G396" s="56" t="s">
        <v>607</v>
      </c>
      <c r="H396" s="56" t="s">
        <v>607</v>
      </c>
      <c r="I396" s="56" t="s">
        <v>607</v>
      </c>
      <c r="L396" s="56" t="s">
        <v>757</v>
      </c>
    </row>
    <row r="397" spans="1:12" ht="49.5">
      <c r="A397" s="56">
        <f t="shared" si="9"/>
        <v>397</v>
      </c>
      <c r="B397" s="56" t="str">
        <f>IFERROR(C397,IF(FH_info!$M$2="kr",H397,IF(FH_info!$M$2="en",E397,IF(FH_info!$M$2="cn",F397,E397))))</f>
        <v>심리적인 우울감으로 불편하며 불안정한 정서상태이다. 에너지 대사량이 적지만 증가하고 있다.</v>
      </c>
      <c r="C397" s="56" t="str">
        <f>IF(E397="","",HLOOKUP(FH_info!$M$2,lang!$E$1:$I397,A397,FALSE))</f>
        <v>심리적인 우울감으로 불편하며 불안정한 정서상태이다. 에너지 대사량이 적지만 증가하고 있다.</v>
      </c>
      <c r="E397" s="56" t="s">
        <v>272</v>
      </c>
      <c r="F397" s="323" t="s">
        <v>758</v>
      </c>
      <c r="G397" s="56" t="s">
        <v>272</v>
      </c>
      <c r="H397" s="56" t="s">
        <v>272</v>
      </c>
      <c r="I397" s="56" t="s">
        <v>272</v>
      </c>
      <c r="L397" s="56" t="s">
        <v>758</v>
      </c>
    </row>
    <row r="398" spans="1:12" ht="49.5">
      <c r="A398" s="56">
        <f t="shared" si="9"/>
        <v>398</v>
      </c>
      <c r="B398" s="56" t="str">
        <f>IFERROR(C398,IF(FH_info!$M$2="kr",H398,IF(FH_info!$M$2="en",E398,IF(FH_info!$M$2="cn",F398,E398))))</f>
        <v>심리적으로 편안한  매우 기쁘고 즐겁고 행복한 안정된 상태이다. 에너지 대사량이 보통이며 증가하고 있다.</v>
      </c>
      <c r="C398" s="56" t="str">
        <f>IF(E398="","",HLOOKUP(FH_info!$M$2,lang!$E$1:$I398,A398,FALSE))</f>
        <v>심리적으로 편안한  매우 기쁘고 즐겁고 행복한 안정된 상태이다. 에너지 대사량이 보통이며 증가하고 있다.</v>
      </c>
      <c r="E398" s="56" t="s">
        <v>608</v>
      </c>
      <c r="F398" s="323" t="s">
        <v>759</v>
      </c>
      <c r="G398" s="56" t="s">
        <v>608</v>
      </c>
      <c r="H398" s="56" t="s">
        <v>608</v>
      </c>
      <c r="I398" s="56" t="s">
        <v>608</v>
      </c>
      <c r="L398" s="56" t="s">
        <v>759</v>
      </c>
    </row>
    <row r="399" spans="1:12" ht="49.5">
      <c r="A399" s="56">
        <f t="shared" si="9"/>
        <v>399</v>
      </c>
      <c r="B399" s="56" t="str">
        <f>IFERROR(C399,IF(FH_info!$M$2="kr",H399,IF(FH_info!$M$2="en",E399,IF(FH_info!$M$2="cn",F399,E399))))</f>
        <v>심리적으로 편안하고 기쁘고 행복한 안정된 상태이다. 에너지 대사량이 보통이며 증가하고 있다.</v>
      </c>
      <c r="C399" s="56" t="str">
        <f>IF(E399="","",HLOOKUP(FH_info!$M$2,lang!$E$1:$I399,A399,FALSE))</f>
        <v>심리적으로 편안하고 기쁘고 행복한 안정된 상태이다. 에너지 대사량이 보통이며 증가하고 있다.</v>
      </c>
      <c r="E399" s="56" t="s">
        <v>609</v>
      </c>
      <c r="F399" s="323" t="s">
        <v>760</v>
      </c>
      <c r="G399" s="56" t="s">
        <v>609</v>
      </c>
      <c r="H399" s="56" t="s">
        <v>609</v>
      </c>
      <c r="I399" s="56" t="s">
        <v>609</v>
      </c>
      <c r="L399" s="56" t="s">
        <v>760</v>
      </c>
    </row>
    <row r="400" spans="1:12" ht="33">
      <c r="A400" s="56">
        <f t="shared" si="9"/>
        <v>400</v>
      </c>
      <c r="B400" s="56" t="str">
        <f>IFERROR(C400,IF(FH_info!$M$2="kr",H400,IF(FH_info!$M$2="en",E400,IF(FH_info!$M$2="cn",F400,E400))))</f>
        <v>심리적 편안함과 안정된 정서 상태이다. 에너지 대사량이 보통이며 증가하고 있다.</v>
      </c>
      <c r="C400" s="56" t="str">
        <f>IF(E400="","",HLOOKUP(FH_info!$M$2,lang!$E$1:$I400,A400,FALSE))</f>
        <v>심리적 편안함과 안정된 정서 상태이다. 에너지 대사량이 보통이며 증가하고 있다.</v>
      </c>
      <c r="E400" s="56" t="s">
        <v>610</v>
      </c>
      <c r="F400" s="323" t="s">
        <v>761</v>
      </c>
      <c r="G400" s="56" t="s">
        <v>610</v>
      </c>
      <c r="H400" s="56" t="s">
        <v>610</v>
      </c>
      <c r="I400" s="56" t="s">
        <v>610</v>
      </c>
      <c r="L400" s="56" t="s">
        <v>761</v>
      </c>
    </row>
    <row r="401" spans="1:12" ht="33">
      <c r="A401" s="56">
        <f t="shared" si="9"/>
        <v>401</v>
      </c>
      <c r="B401" s="56" t="str">
        <f>IFERROR(C401,IF(FH_info!$M$2="kr",H401,IF(FH_info!$M$2="en",E401,IF(FH_info!$M$2="cn",F401,E401))))</f>
        <v>심리적 편안함과 정서상태가 조금 낮다. 에너지 대사량이 보통이며 증가하고 있다.</v>
      </c>
      <c r="C401" s="56" t="str">
        <f>IF(E401="","",HLOOKUP(FH_info!$M$2,lang!$E$1:$I401,A401,FALSE))</f>
        <v>심리적 편안함과 정서상태가 조금 낮다. 에너지 대사량이 보통이며 증가하고 있다.</v>
      </c>
      <c r="E401" s="56" t="s">
        <v>611</v>
      </c>
      <c r="F401" s="323" t="s">
        <v>757</v>
      </c>
      <c r="G401" s="56" t="s">
        <v>611</v>
      </c>
      <c r="H401" s="56" t="s">
        <v>611</v>
      </c>
      <c r="I401" s="56" t="s">
        <v>611</v>
      </c>
      <c r="L401" s="56" t="s">
        <v>757</v>
      </c>
    </row>
    <row r="402" spans="1:12" ht="49.5">
      <c r="A402" s="56">
        <f t="shared" si="9"/>
        <v>402</v>
      </c>
      <c r="B402" s="56" t="str">
        <f>IFERROR(C402,IF(FH_info!$M$2="kr",H402,IF(FH_info!$M$2="en",E402,IF(FH_info!$M$2="cn",F402,E402))))</f>
        <v>심리적인 우울감으로 불편하며 불안정한 정서상태이다. 에너지 대사량이 보통이며 증가하고 있다.</v>
      </c>
      <c r="C402" s="56" t="str">
        <f>IF(E402="","",HLOOKUP(FH_info!$M$2,lang!$E$1:$I402,A402,FALSE))</f>
        <v>심리적인 우울감으로 불편하며 불안정한 정서상태이다. 에너지 대사량이 보통이며 증가하고 있다.</v>
      </c>
      <c r="E402" s="56" t="s">
        <v>612</v>
      </c>
      <c r="F402" s="323" t="s">
        <v>762</v>
      </c>
      <c r="G402" s="56" t="s">
        <v>612</v>
      </c>
      <c r="H402" s="56" t="s">
        <v>612</v>
      </c>
      <c r="I402" s="56" t="s">
        <v>612</v>
      </c>
      <c r="L402" s="56" t="s">
        <v>762</v>
      </c>
    </row>
    <row r="403" spans="1:12" ht="49.5">
      <c r="A403" s="56">
        <f t="shared" si="9"/>
        <v>403</v>
      </c>
      <c r="B403" s="56" t="str">
        <f>IFERROR(C403,IF(FH_info!$M$2="kr",H403,IF(FH_info!$M$2="en",E403,IF(FH_info!$M$2="cn",F403,E403))))</f>
        <v>심리적으로 편안한 매우 기쁘고 즐겁고 행복한 안정된 상태이다. 에너지 대사량이 조금 크며 증가하고 있다.</v>
      </c>
      <c r="C403" s="56" t="str">
        <f>IF(E403="","",HLOOKUP(FH_info!$M$2,lang!$E$1:$I403,A403,FALSE))</f>
        <v>심리적으로 편안한 매우 기쁘고 즐겁고 행복한 안정된 상태이다. 에너지 대사량이 조금 크며 증가하고 있다.</v>
      </c>
      <c r="E403" s="56" t="s">
        <v>613</v>
      </c>
      <c r="F403" s="323" t="s">
        <v>763</v>
      </c>
      <c r="G403" s="56" t="s">
        <v>613</v>
      </c>
      <c r="H403" s="56" t="s">
        <v>613</v>
      </c>
      <c r="I403" s="56" t="s">
        <v>613</v>
      </c>
      <c r="L403" s="56" t="s">
        <v>763</v>
      </c>
    </row>
    <row r="404" spans="1:12" ht="49.5">
      <c r="A404" s="56">
        <f t="shared" si="9"/>
        <v>404</v>
      </c>
      <c r="B404" s="56" t="str">
        <f>IFERROR(C404,IF(FH_info!$M$2="kr",H404,IF(FH_info!$M$2="en",E404,IF(FH_info!$M$2="cn",F404,E404))))</f>
        <v>심리적으로 편안하고 기쁘고 행복한 안정된 상태이다. 에너지 대사량이 조금 크며 증가하고 있다.</v>
      </c>
      <c r="C404" s="56" t="str">
        <f>IF(E404="","",HLOOKUP(FH_info!$M$2,lang!$E$1:$I404,A404,FALSE))</f>
        <v>심리적으로 편안하고 기쁘고 행복한 안정된 상태이다. 에너지 대사량이 조금 크며 증가하고 있다.</v>
      </c>
      <c r="E404" s="56" t="s">
        <v>614</v>
      </c>
      <c r="F404" s="323" t="s">
        <v>764</v>
      </c>
      <c r="G404" s="56" t="s">
        <v>614</v>
      </c>
      <c r="H404" s="56" t="s">
        <v>614</v>
      </c>
      <c r="I404" s="56" t="s">
        <v>614</v>
      </c>
      <c r="L404" s="56" t="s">
        <v>764</v>
      </c>
    </row>
    <row r="405" spans="1:12" ht="33">
      <c r="A405" s="56">
        <f t="shared" si="9"/>
        <v>405</v>
      </c>
      <c r="B405" s="56" t="str">
        <f>IFERROR(C405,IF(FH_info!$M$2="kr",H405,IF(FH_info!$M$2="en",E405,IF(FH_info!$M$2="cn",F405,E405))))</f>
        <v xml:space="preserve">심리적 편안함과 안정된 정서 상태이다. 에너지 대사량이 조금크며 증가하고 있다. </v>
      </c>
      <c r="C405" s="56" t="str">
        <f>IF(E405="","",HLOOKUP(FH_info!$M$2,lang!$E$1:$I405,A405,FALSE))</f>
        <v xml:space="preserve">심리적 편안함과 안정된 정서 상태이다. 에너지 대사량이 조금크며 증가하고 있다. </v>
      </c>
      <c r="E405" s="56" t="s">
        <v>615</v>
      </c>
      <c r="F405" s="323" t="s">
        <v>765</v>
      </c>
      <c r="G405" s="56" t="s">
        <v>615</v>
      </c>
      <c r="H405" s="56" t="s">
        <v>615</v>
      </c>
      <c r="I405" s="56" t="s">
        <v>615</v>
      </c>
      <c r="L405" s="56" t="s">
        <v>765</v>
      </c>
    </row>
    <row r="406" spans="1:12" ht="33">
      <c r="A406" s="56">
        <f t="shared" ref="A406:A469" si="10">IF(E406="","",A405+1)</f>
        <v>406</v>
      </c>
      <c r="B406" s="56" t="str">
        <f>IFERROR(C406,IF(FH_info!$M$2="kr",H406,IF(FH_info!$M$2="en",E406,IF(FH_info!$M$2="cn",F406,E406))))</f>
        <v>심리적 편안함과 정서 상태가 조금 낮다. 에너지 대사량은 조금 크며 증가하고 있다.</v>
      </c>
      <c r="C406" s="56" t="str">
        <f>IF(E406="","",HLOOKUP(FH_info!$M$2,lang!$E$1:$I406,A406,FALSE))</f>
        <v>심리적 편안함과 정서 상태가 조금 낮다. 에너지 대사량은 조금 크며 증가하고 있다.</v>
      </c>
      <c r="E406" s="56" t="s">
        <v>616</v>
      </c>
      <c r="F406" s="323" t="s">
        <v>766</v>
      </c>
      <c r="G406" s="56" t="s">
        <v>616</v>
      </c>
      <c r="H406" s="56" t="s">
        <v>616</v>
      </c>
      <c r="I406" s="56" t="s">
        <v>616</v>
      </c>
      <c r="L406" s="56" t="s">
        <v>766</v>
      </c>
    </row>
    <row r="407" spans="1:12" ht="49.5">
      <c r="A407" s="56">
        <f t="shared" si="10"/>
        <v>407</v>
      </c>
      <c r="B407" s="56" t="str">
        <f>IFERROR(C407,IF(FH_info!$M$2="kr",H407,IF(FH_info!$M$2="en",E407,IF(FH_info!$M$2="cn",F407,E407))))</f>
        <v>심리적인 우울감으로 불편하며 기분이 저조한 정서 상태이다. 에너지 대사량은 조금 크며 증가하고 있다.</v>
      </c>
      <c r="C407" s="56" t="str">
        <f>IF(E407="","",HLOOKUP(FH_info!$M$2,lang!$E$1:$I407,A407,FALSE))</f>
        <v>심리적인 우울감으로 불편하며 기분이 저조한 정서 상태이다. 에너지 대사량은 조금 크며 증가하고 있다.</v>
      </c>
      <c r="E407" s="56" t="s">
        <v>617</v>
      </c>
      <c r="F407" s="323" t="s">
        <v>767</v>
      </c>
      <c r="G407" s="56" t="s">
        <v>617</v>
      </c>
      <c r="H407" s="56" t="s">
        <v>617</v>
      </c>
      <c r="I407" s="56" t="s">
        <v>617</v>
      </c>
      <c r="L407" s="56" t="s">
        <v>767</v>
      </c>
    </row>
    <row r="408" spans="1:12" ht="49.5">
      <c r="A408" s="56">
        <f t="shared" si="10"/>
        <v>408</v>
      </c>
      <c r="B408" s="56" t="str">
        <f>IFERROR(C408,IF(FH_info!$M$2="kr",H408,IF(FH_info!$M$2="en",E408,IF(FH_info!$M$2="cn",F408,E408))))</f>
        <v>심리적으로 편안하고 매우 기쁘고 즐겁고 행복한 안정된 상태이다. 에너지 칼로리 소모량이 증가하고 있다.</v>
      </c>
      <c r="C408" s="56" t="str">
        <f>IF(E408="","",HLOOKUP(FH_info!$M$2,lang!$E$1:$I408,A408,FALSE))</f>
        <v>심리적으로 편안하고 매우 기쁘고 즐겁고 행복한 안정된 상태이다. 에너지 칼로리 소모량이 증가하고 있다.</v>
      </c>
      <c r="E408" s="56" t="s">
        <v>618</v>
      </c>
      <c r="F408" s="323" t="s">
        <v>768</v>
      </c>
      <c r="G408" s="56" t="s">
        <v>618</v>
      </c>
      <c r="H408" s="56" t="s">
        <v>618</v>
      </c>
      <c r="I408" s="56" t="s">
        <v>618</v>
      </c>
      <c r="L408" s="56" t="s">
        <v>768</v>
      </c>
    </row>
    <row r="409" spans="1:12" ht="49.5">
      <c r="A409" s="56">
        <f t="shared" si="10"/>
        <v>409</v>
      </c>
      <c r="B409" s="56" t="str">
        <f>IFERROR(C409,IF(FH_info!$M$2="kr",H409,IF(FH_info!$M$2="en",E409,IF(FH_info!$M$2="cn",F409,E409))))</f>
        <v>심리적으로 편안하고 기쁘고 행복한 안정된 상태이다.에너지 대사량이 매우 크며 증가하고 있다.</v>
      </c>
      <c r="C409" s="56" t="str">
        <f>IF(E409="","",HLOOKUP(FH_info!$M$2,lang!$E$1:$I409,A409,FALSE))</f>
        <v>심리적으로 편안하고 기쁘고 행복한 안정된 상태이다.에너지 대사량이 매우 크며 증가하고 있다.</v>
      </c>
      <c r="E409" s="56" t="s">
        <v>619</v>
      </c>
      <c r="F409" s="323" t="s">
        <v>769</v>
      </c>
      <c r="G409" s="56" t="s">
        <v>619</v>
      </c>
      <c r="H409" s="56" t="s">
        <v>619</v>
      </c>
      <c r="I409" s="56" t="s">
        <v>619</v>
      </c>
      <c r="L409" s="56" t="s">
        <v>769</v>
      </c>
    </row>
    <row r="410" spans="1:12" ht="33">
      <c r="A410" s="56">
        <f t="shared" si="10"/>
        <v>410</v>
      </c>
      <c r="B410" s="56" t="str">
        <f>IFERROR(C410,IF(FH_info!$M$2="kr",H410,IF(FH_info!$M$2="en",E410,IF(FH_info!$M$2="cn",F410,E410))))</f>
        <v>심리적 편안함과 안정된 정서 상태이다. 에너지 대사량이 매우 크며 증가하고 있다.</v>
      </c>
      <c r="C410" s="56" t="str">
        <f>IF(E410="","",HLOOKUP(FH_info!$M$2,lang!$E$1:$I410,A410,FALSE))</f>
        <v>심리적 편안함과 안정된 정서 상태이다. 에너지 대사량이 매우 크며 증가하고 있다.</v>
      </c>
      <c r="E410" s="56" t="s">
        <v>620</v>
      </c>
      <c r="F410" s="323" t="s">
        <v>770</v>
      </c>
      <c r="G410" s="56" t="s">
        <v>620</v>
      </c>
      <c r="H410" s="56" t="s">
        <v>620</v>
      </c>
      <c r="I410" s="56" t="s">
        <v>620</v>
      </c>
      <c r="L410" s="56" t="s">
        <v>770</v>
      </c>
    </row>
    <row r="411" spans="1:12" ht="33">
      <c r="A411" s="56">
        <f t="shared" si="10"/>
        <v>411</v>
      </c>
      <c r="B411" s="56" t="str">
        <f>IFERROR(C411,IF(FH_info!$M$2="kr",H411,IF(FH_info!$M$2="en",E411,IF(FH_info!$M$2="cn",F411,E411))))</f>
        <v>심리적 편안함과 정서상태가 조금 낮다. 에너지 대사량이 매우 크며 증가하고 있다.</v>
      </c>
      <c r="C411" s="56" t="str">
        <f>IF(E411="","",HLOOKUP(FH_info!$M$2,lang!$E$1:$I411,A411,FALSE))</f>
        <v>심리적 편안함과 정서상태가 조금 낮다. 에너지 대사량이 매우 크며 증가하고 있다.</v>
      </c>
      <c r="E411" s="56" t="s">
        <v>621</v>
      </c>
      <c r="F411" s="323" t="s">
        <v>771</v>
      </c>
      <c r="G411" s="56" t="s">
        <v>621</v>
      </c>
      <c r="H411" s="56" t="s">
        <v>621</v>
      </c>
      <c r="I411" s="56" t="s">
        <v>621</v>
      </c>
      <c r="L411" s="56" t="s">
        <v>771</v>
      </c>
    </row>
    <row r="412" spans="1:12" ht="49.5">
      <c r="A412" s="56">
        <f t="shared" si="10"/>
        <v>412</v>
      </c>
      <c r="B412" s="56" t="str">
        <f>IFERROR(C412,IF(FH_info!$M$2="kr",H412,IF(FH_info!$M$2="en",E412,IF(FH_info!$M$2="cn",F412,E412))))</f>
        <v>심리적인 우울감으로 매우 기분이 불편한 정서 상태이다. 에너지 대사량이 매우 크며 증가하고 있다.</v>
      </c>
      <c r="C412" s="56" t="str">
        <f>IF(E412="","",HLOOKUP(FH_info!$M$2,lang!$E$1:$I412,A412,FALSE))</f>
        <v>심리적인 우울감으로 매우 기분이 불편한 정서 상태이다. 에너지 대사량이 매우 크며 증가하고 있다.</v>
      </c>
      <c r="E412" s="56" t="s">
        <v>622</v>
      </c>
      <c r="F412" s="323" t="s">
        <v>772</v>
      </c>
      <c r="G412" s="56" t="s">
        <v>622</v>
      </c>
      <c r="H412" s="56" t="s">
        <v>622</v>
      </c>
      <c r="I412" s="56" t="s">
        <v>622</v>
      </c>
      <c r="L412" s="56" t="s">
        <v>772</v>
      </c>
    </row>
    <row r="413" spans="1:12" ht="66">
      <c r="A413" s="56">
        <f t="shared" si="10"/>
        <v>413</v>
      </c>
      <c r="B413" s="56" t="str">
        <f>IFERROR(C413,IF(FH_info!$M$2="kr",H413,IF(FH_info!$M$2="en",E413,IF(FH_info!$M$2="cn",F413,E413))))</f>
        <v>심리적으로 기쁨과 즐거움이 매우 큰 행복하고 안정된 상태이지만 심리적 정보가 감소할 가능성이 있다. 에너지 대사량이 적지만 증가하고 있다.</v>
      </c>
      <c r="C413" s="56" t="str">
        <f>IF(E413="","",HLOOKUP(FH_info!$M$2,lang!$E$1:$I413,A413,FALSE))</f>
        <v>심리적으로 기쁨과 즐거움이 매우 큰 행복하고 안정된 상태이지만 심리적 정보가 감소할 가능성이 있다. 에너지 대사량이 적지만 증가하고 있다.</v>
      </c>
      <c r="E413" s="56" t="s">
        <v>623</v>
      </c>
      <c r="F413" s="323" t="s">
        <v>773</v>
      </c>
      <c r="G413" s="56" t="s">
        <v>623</v>
      </c>
      <c r="H413" s="56" t="s">
        <v>623</v>
      </c>
      <c r="I413" s="56" t="s">
        <v>623</v>
      </c>
      <c r="L413" s="56" t="s">
        <v>773</v>
      </c>
    </row>
    <row r="414" spans="1:12" ht="49.5">
      <c r="A414" s="56">
        <f t="shared" si="10"/>
        <v>414</v>
      </c>
      <c r="B414" s="56" t="str">
        <f>IFERROR(C414,IF(FH_info!$M$2="kr",H414,IF(FH_info!$M$2="en",E414,IF(FH_info!$M$2="cn",F414,E414))))</f>
        <v>심리적으로 즐겁고 행복한 상태이지만 심리적 정보가 감소하는 정서 상태이다. 에너지 대사량이 적지만 증가하고 있다.</v>
      </c>
      <c r="C414" s="56" t="str">
        <f>IF(E414="","",HLOOKUP(FH_info!$M$2,lang!$E$1:$I414,A414,FALSE))</f>
        <v>심리적으로 즐겁고 행복한 상태이지만 심리적 정보가 감소하는 정서 상태이다. 에너지 대사량이 적지만 증가하고 있다.</v>
      </c>
      <c r="E414" s="56" t="s">
        <v>624</v>
      </c>
      <c r="F414" s="323" t="s">
        <v>774</v>
      </c>
      <c r="G414" s="56" t="s">
        <v>624</v>
      </c>
      <c r="H414" s="56" t="s">
        <v>624</v>
      </c>
      <c r="I414" s="56" t="s">
        <v>624</v>
      </c>
      <c r="L414" s="56" t="s">
        <v>774</v>
      </c>
    </row>
    <row r="415" spans="1:12" ht="49.5">
      <c r="A415" s="56">
        <f t="shared" si="10"/>
        <v>415</v>
      </c>
      <c r="B415" s="56" t="str">
        <f>IFERROR(C415,IF(FH_info!$M$2="kr",H415,IF(FH_info!$M$2="en",E415,IF(FH_info!$M$2="cn",F415,E415))))</f>
        <v>심리적으로 안정된 상태이다. 심리적 정보가 감소할 가능성이 있다. 에너지 대사량이 적지만 증가하고 있다.</v>
      </c>
      <c r="C415" s="56" t="str">
        <f>IF(E415="","",HLOOKUP(FH_info!$M$2,lang!$E$1:$I415,A415,FALSE))</f>
        <v>심리적으로 안정된 상태이다. 심리적 정보가 감소할 가능성이 있다. 에너지 대사량이 적지만 증가하고 있다.</v>
      </c>
      <c r="E415" s="56" t="s">
        <v>625</v>
      </c>
      <c r="F415" s="323" t="s">
        <v>775</v>
      </c>
      <c r="G415" s="56" t="s">
        <v>625</v>
      </c>
      <c r="H415" s="56" t="s">
        <v>625</v>
      </c>
      <c r="I415" s="56" t="s">
        <v>625</v>
      </c>
      <c r="L415" s="56" t="s">
        <v>775</v>
      </c>
    </row>
    <row r="416" spans="1:12" ht="49.5">
      <c r="A416" s="56">
        <f t="shared" si="10"/>
        <v>416</v>
      </c>
      <c r="B416" s="56" t="str">
        <f>IFERROR(C416,IF(FH_info!$M$2="kr",H416,IF(FH_info!$M$2="en",E416,IF(FH_info!$M$2="cn",F416,E416))))</f>
        <v>심리적인 불편함으로 정서 상태이다. 심리적 정보가 감소할 가능성이 있다. 에너지 대사량이 적지만 증가하고 있다.</v>
      </c>
      <c r="C416" s="56" t="str">
        <f>IF(E416="","",HLOOKUP(FH_info!$M$2,lang!$E$1:$I416,A416,FALSE))</f>
        <v>심리적인 불편함으로 정서 상태이다. 심리적 정보가 감소할 가능성이 있다. 에너지 대사량이 적지만 증가하고 있다.</v>
      </c>
      <c r="E416" s="56" t="s">
        <v>626</v>
      </c>
      <c r="F416" s="323" t="s">
        <v>776</v>
      </c>
      <c r="G416" s="56" t="s">
        <v>626</v>
      </c>
      <c r="H416" s="56" t="s">
        <v>626</v>
      </c>
      <c r="I416" s="56" t="s">
        <v>626</v>
      </c>
      <c r="L416" s="56" t="s">
        <v>776</v>
      </c>
    </row>
    <row r="417" spans="1:12" ht="49.5">
      <c r="A417" s="56">
        <f t="shared" si="10"/>
        <v>417</v>
      </c>
      <c r="B417" s="56" t="str">
        <f>IFERROR(C417,IF(FH_info!$M$2="kr",H417,IF(FH_info!$M$2="en",E417,IF(FH_info!$M$2="cn",F417,E417))))</f>
        <v>심리적으로 불편함이 큰 정서 상태이다. 심리적 정보가 감소하여 악화될 가능성이 있다. 에너지 대사량이 적지만 증가하고 있다.</v>
      </c>
      <c r="C417" s="56" t="str">
        <f>IF(E417="","",HLOOKUP(FH_info!$M$2,lang!$E$1:$I417,A417,FALSE))</f>
        <v>심리적으로 불편함이 큰 정서 상태이다. 심리적 정보가 감소하여 악화될 가능성이 있다. 에너지 대사량이 적지만 증가하고 있다.</v>
      </c>
      <c r="E417" s="56" t="s">
        <v>627</v>
      </c>
      <c r="F417" s="323" t="s">
        <v>777</v>
      </c>
      <c r="G417" s="56" t="s">
        <v>627</v>
      </c>
      <c r="H417" s="56" t="s">
        <v>627</v>
      </c>
      <c r="I417" s="56" t="s">
        <v>627</v>
      </c>
      <c r="L417" s="56" t="s">
        <v>777</v>
      </c>
    </row>
    <row r="418" spans="1:12" ht="66">
      <c r="A418" s="56">
        <f t="shared" si="10"/>
        <v>418</v>
      </c>
      <c r="B418" s="56" t="str">
        <f>IFERROR(C418,IF(FH_info!$M$2="kr",H418,IF(FH_info!$M$2="en",E418,IF(FH_info!$M$2="cn",F418,E418))))</f>
        <v>심리적으로 기쁨과 즐거움이 매우 큰 행복하고 안정된 상태이지만 심리적 정보가 감소할 가능성이 있다. 에너지 대사량이 보통이며 증가하고 있다.</v>
      </c>
      <c r="C418" s="56" t="str">
        <f>IF(E418="","",HLOOKUP(FH_info!$M$2,lang!$E$1:$I418,A418,FALSE))</f>
        <v>심리적으로 기쁨과 즐거움이 매우 큰 행복하고 안정된 상태이지만 심리적 정보가 감소할 가능성이 있다. 에너지 대사량이 보통이며 증가하고 있다.</v>
      </c>
      <c r="E418" s="56" t="s">
        <v>628</v>
      </c>
      <c r="F418" s="323" t="s">
        <v>778</v>
      </c>
      <c r="G418" s="56" t="s">
        <v>628</v>
      </c>
      <c r="H418" s="56" t="s">
        <v>628</v>
      </c>
      <c r="I418" s="56" t="s">
        <v>628</v>
      </c>
      <c r="L418" s="56" t="s">
        <v>778</v>
      </c>
    </row>
    <row r="419" spans="1:12" ht="49.5">
      <c r="A419" s="56">
        <f t="shared" si="10"/>
        <v>419</v>
      </c>
      <c r="B419" s="56" t="str">
        <f>IFERROR(C419,IF(FH_info!$M$2="kr",H419,IF(FH_info!$M$2="en",E419,IF(FH_info!$M$2="cn",F419,E419))))</f>
        <v>심리적으로 즐겁고 행복한 상태이지만 심리적 정보가 감소하는  정서 상태이다. 에너지 대사량이 보통이며 증가하고 있다.</v>
      </c>
      <c r="C419" s="56" t="str">
        <f>IF(E419="","",HLOOKUP(FH_info!$M$2,lang!$E$1:$I419,A419,FALSE))</f>
        <v>심리적으로 즐겁고 행복한 상태이지만 심리적 정보가 감소하는  정서 상태이다. 에너지 대사량이 보통이며 증가하고 있다.</v>
      </c>
      <c r="E419" s="56" t="s">
        <v>629</v>
      </c>
      <c r="F419" s="323" t="s">
        <v>779</v>
      </c>
      <c r="G419" s="56" t="s">
        <v>629</v>
      </c>
      <c r="H419" s="56" t="s">
        <v>629</v>
      </c>
      <c r="I419" s="56" t="s">
        <v>629</v>
      </c>
      <c r="L419" s="56" t="s">
        <v>779</v>
      </c>
    </row>
    <row r="420" spans="1:12" ht="49.5">
      <c r="A420" s="56">
        <f t="shared" si="10"/>
        <v>420</v>
      </c>
      <c r="B420" s="56" t="str">
        <f>IFERROR(C420,IF(FH_info!$M$2="kr",H420,IF(FH_info!$M$2="en",E420,IF(FH_info!$M$2="cn",F420,E420))))</f>
        <v>심리적으로 안정된 상태이다. 심리적 정보가 감소할 가능성이 있다. 에너지 대사량이 보통이며 증가하고 있다.</v>
      </c>
      <c r="C420" s="56" t="str">
        <f>IF(E420="","",HLOOKUP(FH_info!$M$2,lang!$E$1:$I420,A420,FALSE))</f>
        <v>심리적으로 안정된 상태이다. 심리적 정보가 감소할 가능성이 있다. 에너지 대사량이 보통이며 증가하고 있다.</v>
      </c>
      <c r="E420" s="56" t="s">
        <v>630</v>
      </c>
      <c r="F420" s="323" t="s">
        <v>780</v>
      </c>
      <c r="G420" s="56" t="s">
        <v>630</v>
      </c>
      <c r="H420" s="56" t="s">
        <v>630</v>
      </c>
      <c r="I420" s="56" t="s">
        <v>630</v>
      </c>
      <c r="L420" s="56" t="s">
        <v>780</v>
      </c>
    </row>
    <row r="421" spans="1:12" ht="49.5">
      <c r="A421" s="56">
        <f t="shared" si="10"/>
        <v>421</v>
      </c>
      <c r="B421" s="56" t="str">
        <f>IFERROR(C421,IF(FH_info!$M$2="kr",H421,IF(FH_info!$M$2="en",E421,IF(FH_info!$M$2="cn",F421,E421))))</f>
        <v>심리적으로 기분이 낮은 정서 상태이다. 점점 기분이 낮아질수 있다. 에너지 대사량이 보통이며 증가하고 있다.</v>
      </c>
      <c r="C421" s="56" t="str">
        <f>IF(E421="","",HLOOKUP(FH_info!$M$2,lang!$E$1:$I421,A421,FALSE))</f>
        <v>심리적으로 기분이 낮은 정서 상태이다. 점점 기분이 낮아질수 있다. 에너지 대사량이 보통이며 증가하고 있다.</v>
      </c>
      <c r="E421" s="56" t="s">
        <v>631</v>
      </c>
      <c r="F421" s="323" t="s">
        <v>781</v>
      </c>
      <c r="G421" s="56" t="s">
        <v>631</v>
      </c>
      <c r="H421" s="56" t="s">
        <v>631</v>
      </c>
      <c r="I421" s="56" t="s">
        <v>631</v>
      </c>
      <c r="L421" s="56" t="s">
        <v>781</v>
      </c>
    </row>
    <row r="422" spans="1:12" ht="66">
      <c r="A422" s="56">
        <f t="shared" si="10"/>
        <v>422</v>
      </c>
      <c r="B422" s="56" t="str">
        <f>IFERROR(C422,IF(FH_info!$M$2="kr",H422,IF(FH_info!$M$2="en",E422,IF(FH_info!$M$2="cn",F422,E422))))</f>
        <v>심리적으로 불편함이 큰 정서상태이다.기분이 가라앉아 지쳐서 악화될 가능성이 있다. 에너지 대사량이 보통이며 증가하고 있다.</v>
      </c>
      <c r="C422" s="56" t="str">
        <f>IF(E422="","",HLOOKUP(FH_info!$M$2,lang!$E$1:$I422,A422,FALSE))</f>
        <v>심리적으로 불편함이 큰 정서상태이다.기분이 가라앉아 지쳐서 악화될 가능성이 있다. 에너지 대사량이 보통이며 증가하고 있다.</v>
      </c>
      <c r="E422" s="56" t="s">
        <v>632</v>
      </c>
      <c r="F422" s="323" t="s">
        <v>782</v>
      </c>
      <c r="G422" s="56" t="s">
        <v>632</v>
      </c>
      <c r="H422" s="56" t="s">
        <v>632</v>
      </c>
      <c r="I422" s="56" t="s">
        <v>632</v>
      </c>
      <c r="L422" s="56" t="s">
        <v>782</v>
      </c>
    </row>
    <row r="423" spans="1:12" ht="66">
      <c r="A423" s="56">
        <f t="shared" si="10"/>
        <v>423</v>
      </c>
      <c r="B423" s="56" t="str">
        <f>IFERROR(C423,IF(FH_info!$M$2="kr",H423,IF(FH_info!$M$2="en",E423,IF(FH_info!$M$2="cn",F423,E423))))</f>
        <v>심리적으로 기쁨과 즐거움이 매우 큰 행복하고 안정된 상태이지만 심리적 정보가 감소할 가능성이 있다. 에너지 대사량이 조금 크며 증가하고 있다.</v>
      </c>
      <c r="C423" s="56" t="str">
        <f>IF(E423="","",HLOOKUP(FH_info!$M$2,lang!$E$1:$I423,A423,FALSE))</f>
        <v>심리적으로 기쁨과 즐거움이 매우 큰 행복하고 안정된 상태이지만 심리적 정보가 감소할 가능성이 있다. 에너지 대사량이 조금 크며 증가하고 있다.</v>
      </c>
      <c r="E423" s="56" t="s">
        <v>633</v>
      </c>
      <c r="F423" s="323" t="s">
        <v>783</v>
      </c>
      <c r="G423" s="56" t="s">
        <v>633</v>
      </c>
      <c r="H423" s="56" t="s">
        <v>633</v>
      </c>
      <c r="I423" s="56" t="s">
        <v>633</v>
      </c>
      <c r="L423" s="56" t="s">
        <v>783</v>
      </c>
    </row>
    <row r="424" spans="1:12" ht="66">
      <c r="A424" s="56">
        <f t="shared" si="10"/>
        <v>424</v>
      </c>
      <c r="B424" s="56" t="str">
        <f>IFERROR(C424,IF(FH_info!$M$2="kr",H424,IF(FH_info!$M$2="en",E424,IF(FH_info!$M$2="cn",F424,E424))))</f>
        <v>심리적으로 즐겁고 행복한 상태이지만 심리적 정보가 감소하는 정서 상태이다. 심리적 정보가 감소할 가능성이 있다. 에너지 대사량이 조금 크며 증가하고 있다.</v>
      </c>
      <c r="C424" s="56" t="str">
        <f>IF(E424="","",HLOOKUP(FH_info!$M$2,lang!$E$1:$I424,A424,FALSE))</f>
        <v>심리적으로 즐겁고 행복한 상태이지만 심리적 정보가 감소하는 정서 상태이다. 심리적 정보가 감소할 가능성이 있다. 에너지 대사량이 조금 크며 증가하고 있다.</v>
      </c>
      <c r="E424" s="56" t="s">
        <v>634</v>
      </c>
      <c r="F424" s="323" t="s">
        <v>784</v>
      </c>
      <c r="G424" s="56" t="s">
        <v>634</v>
      </c>
      <c r="H424" s="56" t="s">
        <v>634</v>
      </c>
      <c r="I424" s="56" t="s">
        <v>634</v>
      </c>
      <c r="L424" s="56" t="s">
        <v>784</v>
      </c>
    </row>
    <row r="425" spans="1:12" ht="49.5">
      <c r="A425" s="56">
        <f t="shared" si="10"/>
        <v>425</v>
      </c>
      <c r="B425" s="56" t="str">
        <f>IFERROR(C425,IF(FH_info!$M$2="kr",H425,IF(FH_info!$M$2="en",E425,IF(FH_info!$M$2="cn",F425,E425))))</f>
        <v>심리적으로 안정된 상태이다. 심리적 정보가 감소할 가능성이 있다. 에너지 대사량이 조금 크며 증가하고 있다.</v>
      </c>
      <c r="C425" s="56" t="str">
        <f>IF(E425="","",HLOOKUP(FH_info!$M$2,lang!$E$1:$I425,A425,FALSE))</f>
        <v>심리적으로 안정된 상태이다. 심리적 정보가 감소할 가능성이 있다. 에너지 대사량이 조금 크며 증가하고 있다.</v>
      </c>
      <c r="E425" s="56" t="s">
        <v>635</v>
      </c>
      <c r="F425" s="323" t="s">
        <v>785</v>
      </c>
      <c r="G425" s="56" t="s">
        <v>635</v>
      </c>
      <c r="H425" s="56" t="s">
        <v>635</v>
      </c>
      <c r="I425" s="56" t="s">
        <v>635</v>
      </c>
      <c r="L425" s="56" t="s">
        <v>785</v>
      </c>
    </row>
    <row r="426" spans="1:12" ht="49.5">
      <c r="A426" s="56">
        <f t="shared" si="10"/>
        <v>426</v>
      </c>
      <c r="B426" s="56" t="str">
        <f>IFERROR(C426,IF(FH_info!$M$2="kr",H426,IF(FH_info!$M$2="en",E426,IF(FH_info!$M$2="cn",F426,E426))))</f>
        <v>심리적인 불편함으로 불안정한 정서 상태이다. 심리적 정보가 감소할 가능성이 있다. 에너지 대사량이 조금 크며 증가하고 있다.</v>
      </c>
      <c r="C426" s="56" t="str">
        <f>IF(E426="","",HLOOKUP(FH_info!$M$2,lang!$E$1:$I426,A426,FALSE))</f>
        <v>심리적인 불편함으로 불안정한 정서 상태이다. 심리적 정보가 감소할 가능성이 있다. 에너지 대사량이 조금 크며 증가하고 있다.</v>
      </c>
      <c r="E426" s="56" t="s">
        <v>636</v>
      </c>
      <c r="F426" s="323" t="s">
        <v>786</v>
      </c>
      <c r="G426" s="56" t="s">
        <v>636</v>
      </c>
      <c r="H426" s="56" t="s">
        <v>636</v>
      </c>
      <c r="I426" s="56" t="s">
        <v>636</v>
      </c>
      <c r="L426" s="56" t="s">
        <v>786</v>
      </c>
    </row>
    <row r="427" spans="1:12" ht="66">
      <c r="A427" s="56">
        <f t="shared" si="10"/>
        <v>427</v>
      </c>
      <c r="B427" s="56" t="str">
        <f>IFERROR(C427,IF(FH_info!$M$2="kr",H427,IF(FH_info!$M$2="en",E427,IF(FH_info!$M$2="cn",F427,E427))))</f>
        <v>심리적으로 불편함이 큰 정서 상태이다.기분이 가라앉아 지쳐서 악화될 가능성이 있다. 에너지 대사량이 조금 크며 증가하고 있다.</v>
      </c>
      <c r="C427" s="56" t="str">
        <f>IF(E427="","",HLOOKUP(FH_info!$M$2,lang!$E$1:$I427,A427,FALSE))</f>
        <v>심리적으로 불편함이 큰 정서 상태이다.기분이 가라앉아 지쳐서 악화될 가능성이 있다. 에너지 대사량이 조금 크며 증가하고 있다.</v>
      </c>
      <c r="E427" s="56" t="s">
        <v>637</v>
      </c>
      <c r="F427" s="323" t="s">
        <v>787</v>
      </c>
      <c r="G427" s="56" t="s">
        <v>637</v>
      </c>
      <c r="H427" s="56" t="s">
        <v>637</v>
      </c>
      <c r="I427" s="56" t="s">
        <v>637</v>
      </c>
      <c r="L427" s="56" t="s">
        <v>787</v>
      </c>
    </row>
    <row r="428" spans="1:12" ht="66">
      <c r="A428" s="56">
        <f t="shared" si="10"/>
        <v>428</v>
      </c>
      <c r="B428" s="56" t="str">
        <f>IFERROR(C428,IF(FH_info!$M$2="kr",H428,IF(FH_info!$M$2="en",E428,IF(FH_info!$M$2="cn",F428,E428))))</f>
        <v>심리적으로 기쁨과 즐거움이 매우 큰 행복하고 안정된 상태이지만 심리적 정보가 감소할 가능성이 있다. 에너지 대사량이 매우 크며 증가하고 있다.</v>
      </c>
      <c r="C428" s="56" t="str">
        <f>IF(E428="","",HLOOKUP(FH_info!$M$2,lang!$E$1:$I428,A428,FALSE))</f>
        <v>심리적으로 기쁨과 즐거움이 매우 큰 행복하고 안정된 상태이지만 심리적 정보가 감소할 가능성이 있다. 에너지 대사량이 매우 크며 증가하고 있다.</v>
      </c>
      <c r="E428" s="56" t="s">
        <v>638</v>
      </c>
      <c r="F428" s="323" t="s">
        <v>788</v>
      </c>
      <c r="G428" s="56" t="s">
        <v>638</v>
      </c>
      <c r="H428" s="56" t="s">
        <v>638</v>
      </c>
      <c r="I428" s="56" t="s">
        <v>638</v>
      </c>
      <c r="L428" s="56" t="s">
        <v>788</v>
      </c>
    </row>
    <row r="429" spans="1:12" ht="66">
      <c r="A429" s="56">
        <f t="shared" si="10"/>
        <v>429</v>
      </c>
      <c r="B429" s="56" t="str">
        <f>IFERROR(C429,IF(FH_info!$M$2="kr",H429,IF(FH_info!$M$2="en",E429,IF(FH_info!$M$2="cn",F429,E429))))</f>
        <v>심리적으로 즐겁고 행복한 상태이지만 심리적 정보가 감소하는 정서 상태이다. 심리적 정보가 감소할 가능성이 있다. 에너지 대사량이 매우 크며 증가하고 있다.</v>
      </c>
      <c r="C429" s="56" t="str">
        <f>IF(E429="","",HLOOKUP(FH_info!$M$2,lang!$E$1:$I429,A429,FALSE))</f>
        <v>심리적으로 즐겁고 행복한 상태이지만 심리적 정보가 감소하는 정서 상태이다. 심리적 정보가 감소할 가능성이 있다. 에너지 대사량이 매우 크며 증가하고 있다.</v>
      </c>
      <c r="E429" s="56" t="s">
        <v>639</v>
      </c>
      <c r="F429" s="323" t="s">
        <v>789</v>
      </c>
      <c r="G429" s="56" t="s">
        <v>639</v>
      </c>
      <c r="H429" s="56" t="s">
        <v>639</v>
      </c>
      <c r="I429" s="56" t="s">
        <v>639</v>
      </c>
      <c r="L429" s="56" t="s">
        <v>789</v>
      </c>
    </row>
    <row r="430" spans="1:12" ht="66">
      <c r="A430" s="56">
        <f t="shared" si="10"/>
        <v>430</v>
      </c>
      <c r="B430" s="56" t="str">
        <f>IFERROR(C430,IF(FH_info!$M$2="kr",H430,IF(FH_info!$M$2="en",E430,IF(FH_info!$M$2="cn",F430,E430))))</f>
        <v>심리적으로 편안하고 기분좋은 정서 상태이다.심리적 정보가 감소할 가능성이 있다. 에너지 칼로리 소모량이 매우 크며 증가하고 있다.</v>
      </c>
      <c r="C430" s="56" t="str">
        <f>IF(E430="","",HLOOKUP(FH_info!$M$2,lang!$E$1:$I430,A430,FALSE))</f>
        <v>심리적으로 편안하고 기분좋은 정서 상태이다.심리적 정보가 감소할 가능성이 있다. 에너지 칼로리 소모량이 매우 크며 증가하고 있다.</v>
      </c>
      <c r="E430" s="56" t="s">
        <v>640</v>
      </c>
      <c r="F430" s="323" t="s">
        <v>790</v>
      </c>
      <c r="G430" s="56" t="s">
        <v>640</v>
      </c>
      <c r="H430" s="56" t="s">
        <v>640</v>
      </c>
      <c r="I430" s="56" t="s">
        <v>640</v>
      </c>
      <c r="L430" s="56" t="s">
        <v>790</v>
      </c>
    </row>
    <row r="431" spans="1:12" ht="49.5">
      <c r="A431" s="56">
        <f t="shared" si="10"/>
        <v>431</v>
      </c>
      <c r="B431" s="56" t="str">
        <f>IFERROR(C431,IF(FH_info!$M$2="kr",H431,IF(FH_info!$M$2="en",E431,IF(FH_info!$M$2="cn",F431,E431))))</f>
        <v>심리적인 불편함으로 불안정한 정서 상태이다. 심리적 정보가 감소할 가능성이 있다. 에너지 대사량이 매우 크며 증가하고 있다.</v>
      </c>
      <c r="C431" s="56" t="str">
        <f>IF(E431="","",HLOOKUP(FH_info!$M$2,lang!$E$1:$I431,A431,FALSE))</f>
        <v>심리적인 불편함으로 불안정한 정서 상태이다. 심리적 정보가 감소할 가능성이 있다. 에너지 대사량이 매우 크며 증가하고 있다.</v>
      </c>
      <c r="E431" s="56" t="s">
        <v>641</v>
      </c>
      <c r="F431" s="323" t="s">
        <v>791</v>
      </c>
      <c r="G431" s="56" t="s">
        <v>641</v>
      </c>
      <c r="H431" s="56" t="s">
        <v>641</v>
      </c>
      <c r="I431" s="56" t="s">
        <v>641</v>
      </c>
      <c r="L431" s="56" t="s">
        <v>791</v>
      </c>
    </row>
    <row r="432" spans="1:12" ht="66">
      <c r="A432" s="56">
        <f t="shared" si="10"/>
        <v>432</v>
      </c>
      <c r="B432" s="56" t="str">
        <f>IFERROR(C432,IF(FH_info!$M$2="kr",H432,IF(FH_info!$M$2="en",E432,IF(FH_info!$M$2="cn",F432,E432))))</f>
        <v>심리적으로 불편함이 큰 정서 상태이다. 기분이 가라앉아 지쳐서 악화될 가능성이 있다. 에너지 대사량이 매우 크며 증가하고 있다.</v>
      </c>
      <c r="C432" s="56" t="str">
        <f>IF(E432="","",HLOOKUP(FH_info!$M$2,lang!$E$1:$I432,A432,FALSE))</f>
        <v>심리적으로 불편함이 큰 정서 상태이다. 기분이 가라앉아 지쳐서 악화될 가능성이 있다. 에너지 대사량이 매우 크며 증가하고 있다.</v>
      </c>
      <c r="E432" s="56" t="s">
        <v>642</v>
      </c>
      <c r="F432" s="323" t="s">
        <v>792</v>
      </c>
      <c r="G432" s="56" t="s">
        <v>642</v>
      </c>
      <c r="H432" s="56" t="s">
        <v>642</v>
      </c>
      <c r="I432" s="56" t="s">
        <v>642</v>
      </c>
      <c r="L432" s="56" t="s">
        <v>792</v>
      </c>
    </row>
    <row r="433" spans="1:12" ht="66">
      <c r="A433" s="56">
        <f t="shared" si="10"/>
        <v>433</v>
      </c>
      <c r="B433" s="56" t="str">
        <f>IFERROR(C433,IF(FH_info!$M$2="kr",H433,IF(FH_info!$M$2="en",E433,IF(FH_info!$M$2="cn",F433,E433))))</f>
        <v>심리적으로 기쁨과 즐거움이 매우 큰 행복하고 안정된 상태이지만 심리적 정보가 감소할 가능성이 있다. 에너지 대사량이 적고 변화가 거의 없다.</v>
      </c>
      <c r="C433" s="56" t="str">
        <f>IF(E433="","",HLOOKUP(FH_info!$M$2,lang!$E$1:$I433,A433,FALSE))</f>
        <v>심리적으로 기쁨과 즐거움이 매우 큰 행복하고 안정된 상태이지만 심리적 정보가 감소할 가능성이 있다. 에너지 대사량이 적고 변화가 거의 없다.</v>
      </c>
      <c r="E433" s="56" t="s">
        <v>275</v>
      </c>
      <c r="F433" s="323" t="s">
        <v>793</v>
      </c>
      <c r="G433" s="56" t="s">
        <v>275</v>
      </c>
      <c r="H433" s="56" t="s">
        <v>275</v>
      </c>
      <c r="I433" s="56" t="s">
        <v>275</v>
      </c>
      <c r="L433" s="56" t="s">
        <v>793</v>
      </c>
    </row>
    <row r="434" spans="1:12" ht="66">
      <c r="A434" s="56">
        <f t="shared" si="10"/>
        <v>434</v>
      </c>
      <c r="B434" s="56" t="str">
        <f>IFERROR(C434,IF(FH_info!$M$2="kr",H434,IF(FH_info!$M$2="en",E434,IF(FH_info!$M$2="cn",F434,E434))))</f>
        <v>심리적으로 즐거움이 큰 행복하고 안정된 상태이다. 심리적 정보가 감소할 가능성이 있다. 에너지 대사량이 적고 변화가 거의 없다.</v>
      </c>
      <c r="C434" s="56" t="str">
        <f>IF(E434="","",HLOOKUP(FH_info!$M$2,lang!$E$1:$I434,A434,FALSE))</f>
        <v>심리적으로 즐거움이 큰 행복하고 안정된 상태이다. 심리적 정보가 감소할 가능성이 있다. 에너지 대사량이 적고 변화가 거의 없다.</v>
      </c>
      <c r="E434" s="56" t="s">
        <v>643</v>
      </c>
      <c r="F434" s="323" t="s">
        <v>794</v>
      </c>
      <c r="G434" s="56" t="s">
        <v>643</v>
      </c>
      <c r="H434" s="56" t="s">
        <v>643</v>
      </c>
      <c r="I434" s="56" t="s">
        <v>643</v>
      </c>
      <c r="L434" s="56" t="s">
        <v>794</v>
      </c>
    </row>
    <row r="435" spans="1:12" ht="49.5">
      <c r="A435" s="56">
        <f t="shared" si="10"/>
        <v>435</v>
      </c>
      <c r="B435" s="56" t="str">
        <f>IFERROR(C435,IF(FH_info!$M$2="kr",H435,IF(FH_info!$M$2="en",E435,IF(FH_info!$M$2="cn",F435,E435))))</f>
        <v>심리적으로 안정된 상태이다. 심리적 정보가 감소할 가능성이 있다. 에너지 대사량이 적고 변화가 거의 없다.</v>
      </c>
      <c r="C435" s="56" t="str">
        <f>IF(E435="","",HLOOKUP(FH_info!$M$2,lang!$E$1:$I435,A435,FALSE))</f>
        <v>심리적으로 안정된 상태이다. 심리적 정보가 감소할 가능성이 있다. 에너지 대사량이 적고 변화가 거의 없다.</v>
      </c>
      <c r="E435" s="56" t="s">
        <v>644</v>
      </c>
      <c r="F435" s="323" t="s">
        <v>795</v>
      </c>
      <c r="G435" s="56" t="s">
        <v>644</v>
      </c>
      <c r="H435" s="56" t="s">
        <v>644</v>
      </c>
      <c r="I435" s="56" t="s">
        <v>644</v>
      </c>
      <c r="L435" s="56" t="s">
        <v>795</v>
      </c>
    </row>
    <row r="436" spans="1:12" ht="49.5">
      <c r="A436" s="56">
        <f t="shared" si="10"/>
        <v>436</v>
      </c>
      <c r="B436" s="56" t="str">
        <f>IFERROR(C436,IF(FH_info!$M$2="kr",H436,IF(FH_info!$M$2="en",E436,IF(FH_info!$M$2="cn",F436,E436))))</f>
        <v>심리적인 불편함으로 불안정한 정서 상태이다. 심리적 정보가 감소할 가능성이 있다. 에너지 대사량이 적고 변화가 거의 없다.</v>
      </c>
      <c r="C436" s="56" t="str">
        <f>IF(E436="","",HLOOKUP(FH_info!$M$2,lang!$E$1:$I436,A436,FALSE))</f>
        <v>심리적인 불편함으로 불안정한 정서 상태이다. 심리적 정보가 감소할 가능성이 있다. 에너지 대사량이 적고 변화가 거의 없다.</v>
      </c>
      <c r="E436" s="56" t="s">
        <v>276</v>
      </c>
      <c r="F436" s="323" t="s">
        <v>796</v>
      </c>
      <c r="G436" s="56" t="s">
        <v>276</v>
      </c>
      <c r="H436" s="56" t="s">
        <v>276</v>
      </c>
      <c r="I436" s="56" t="s">
        <v>276</v>
      </c>
      <c r="L436" s="56" t="s">
        <v>796</v>
      </c>
    </row>
    <row r="437" spans="1:12" ht="66">
      <c r="A437" s="56">
        <f t="shared" si="10"/>
        <v>437</v>
      </c>
      <c r="B437" s="56" t="str">
        <f>IFERROR(C437,IF(FH_info!$M$2="kr",H437,IF(FH_info!$M$2="en",E437,IF(FH_info!$M$2="cn",F437,E437))))</f>
        <v xml:space="preserve">심리적으로 불편함이 큰 정서상태이다. 기분이 가라앉아 지쳐서 악화될 가능성이 있다. 에너지 대사량이 적고 변화가 거의 없다. </v>
      </c>
      <c r="C437" s="56" t="str">
        <f>IF(E437="","",HLOOKUP(FH_info!$M$2,lang!$E$1:$I437,A437,FALSE))</f>
        <v xml:space="preserve">심리적으로 불편함이 큰 정서상태이다. 기분이 가라앉아 지쳐서 악화될 가능성이 있다. 에너지 대사량이 적고 변화가 거의 없다. </v>
      </c>
      <c r="E437" s="56" t="s">
        <v>645</v>
      </c>
      <c r="F437" s="323" t="s">
        <v>797</v>
      </c>
      <c r="G437" s="56" t="s">
        <v>645</v>
      </c>
      <c r="H437" s="56" t="s">
        <v>645</v>
      </c>
      <c r="I437" s="56" t="s">
        <v>645</v>
      </c>
      <c r="L437" s="56" t="s">
        <v>797</v>
      </c>
    </row>
    <row r="438" spans="1:12" ht="66">
      <c r="A438" s="56">
        <f t="shared" si="10"/>
        <v>438</v>
      </c>
      <c r="B438" s="56" t="str">
        <f>IFERROR(C438,IF(FH_info!$M$2="kr",H438,IF(FH_info!$M$2="en",E438,IF(FH_info!$M$2="cn",F438,E438))))</f>
        <v>심리적으로 기쁨과 즐거움이 매우 큰 행복하고 안정된 상태이지만 심리적 정보가 감소할 가능성이 있다. 에너지 대사량이 보통이고 변화가 거의 없다.</v>
      </c>
      <c r="C438" s="56" t="str">
        <f>IF(E438="","",HLOOKUP(FH_info!$M$2,lang!$E$1:$I438,A438,FALSE))</f>
        <v>심리적으로 기쁨과 즐거움이 매우 큰 행복하고 안정된 상태이지만 심리적 정보가 감소할 가능성이 있다. 에너지 대사량이 보통이고 변화가 거의 없다.</v>
      </c>
      <c r="E438" s="56" t="s">
        <v>646</v>
      </c>
      <c r="F438" s="323" t="s">
        <v>798</v>
      </c>
      <c r="G438" s="56" t="s">
        <v>646</v>
      </c>
      <c r="H438" s="56" t="s">
        <v>646</v>
      </c>
      <c r="I438" s="56" t="s">
        <v>646</v>
      </c>
      <c r="L438" s="56" t="s">
        <v>798</v>
      </c>
    </row>
    <row r="439" spans="1:12" ht="66">
      <c r="A439" s="56">
        <f t="shared" si="10"/>
        <v>439</v>
      </c>
      <c r="B439" s="56" t="str">
        <f>IFERROR(C439,IF(FH_info!$M$2="kr",H439,IF(FH_info!$M$2="en",E439,IF(FH_info!$M$2="cn",F439,E439))))</f>
        <v>심리적으로 즐거움이 큰 행복하고 안정된 상태이다. 심리적 정보가 감소할 가능성이 있다. 에너지 대사량이  보통이고 변화가 거의 없다.</v>
      </c>
      <c r="C439" s="56" t="str">
        <f>IF(E439="","",HLOOKUP(FH_info!$M$2,lang!$E$1:$I439,A439,FALSE))</f>
        <v>심리적으로 즐거움이 큰 행복하고 안정된 상태이다. 심리적 정보가 감소할 가능성이 있다. 에너지 대사량이  보통이고 변화가 거의 없다.</v>
      </c>
      <c r="E439" s="56" t="s">
        <v>647</v>
      </c>
      <c r="F439" s="323" t="s">
        <v>799</v>
      </c>
      <c r="G439" s="56" t="s">
        <v>647</v>
      </c>
      <c r="H439" s="56" t="s">
        <v>647</v>
      </c>
      <c r="I439" s="56" t="s">
        <v>647</v>
      </c>
      <c r="L439" s="56" t="s">
        <v>799</v>
      </c>
    </row>
    <row r="440" spans="1:12" ht="49.5">
      <c r="A440" s="56">
        <f t="shared" si="10"/>
        <v>440</v>
      </c>
      <c r="B440" s="56" t="str">
        <f>IFERROR(C440,IF(FH_info!$M$2="kr",H440,IF(FH_info!$M$2="en",E440,IF(FH_info!$M$2="cn",F440,E440))))</f>
        <v>심리적으로 안정된 상태이다. 심리적 정보가 감소할 가능성이 있다. 에너지 대사량이 보통이고 변화가 거의 없다.</v>
      </c>
      <c r="C440" s="56" t="str">
        <f>IF(E440="","",HLOOKUP(FH_info!$M$2,lang!$E$1:$I440,A440,FALSE))</f>
        <v>심리적으로 안정된 상태이다. 심리적 정보가 감소할 가능성이 있다. 에너지 대사량이 보통이고 변화가 거의 없다.</v>
      </c>
      <c r="E440" s="56" t="s">
        <v>648</v>
      </c>
      <c r="F440" s="323" t="s">
        <v>800</v>
      </c>
      <c r="G440" s="56" t="s">
        <v>648</v>
      </c>
      <c r="H440" s="56" t="s">
        <v>648</v>
      </c>
      <c r="I440" s="56" t="s">
        <v>648</v>
      </c>
      <c r="L440" s="56" t="s">
        <v>800</v>
      </c>
    </row>
    <row r="441" spans="1:12" ht="66">
      <c r="A441" s="56">
        <f t="shared" si="10"/>
        <v>441</v>
      </c>
      <c r="B441" s="56" t="str">
        <f>IFERROR(C441,IF(FH_info!$M$2="kr",H441,IF(FH_info!$M$2="en",E441,IF(FH_info!$M$2="cn",F441,E441))))</f>
        <v>심리적인 불편함으로 불안정한 정서 상태이다. 심리적 정보가 감소할 가능성이 있다. 에너지 대사량이 보통이고 변화가 거의 없다.</v>
      </c>
      <c r="C441" s="56" t="str">
        <f>IF(E441="","",HLOOKUP(FH_info!$M$2,lang!$E$1:$I441,A441,FALSE))</f>
        <v>심리적인 불편함으로 불안정한 정서 상태이다. 심리적 정보가 감소할 가능성이 있다. 에너지 대사량이 보통이고 변화가 거의 없다.</v>
      </c>
      <c r="E441" s="56" t="s">
        <v>649</v>
      </c>
      <c r="F441" s="323" t="s">
        <v>801</v>
      </c>
      <c r="G441" s="56" t="s">
        <v>649</v>
      </c>
      <c r="H441" s="56" t="s">
        <v>649</v>
      </c>
      <c r="I441" s="56" t="s">
        <v>649</v>
      </c>
      <c r="L441" s="56" t="s">
        <v>801</v>
      </c>
    </row>
    <row r="442" spans="1:12" ht="66">
      <c r="A442" s="56">
        <f t="shared" si="10"/>
        <v>442</v>
      </c>
      <c r="B442" s="56" t="str">
        <f>IFERROR(C442,IF(FH_info!$M$2="kr",H442,IF(FH_info!$M$2="en",E442,IF(FH_info!$M$2="cn",F442,E442))))</f>
        <v xml:space="preserve">심리적으로 불편함이 큰 정서상태이다. 심리적 정보가 감소하여 악화될 가능성이 있다. 에너지 대사량이 보통이고 변화가 거의 없다. </v>
      </c>
      <c r="C442" s="56" t="str">
        <f>IF(E442="","",HLOOKUP(FH_info!$M$2,lang!$E$1:$I442,A442,FALSE))</f>
        <v xml:space="preserve">심리적으로 불편함이 큰 정서상태이다. 심리적 정보가 감소하여 악화될 가능성이 있다. 에너지 대사량이 보통이고 변화가 거의 없다. </v>
      </c>
      <c r="E442" s="56" t="s">
        <v>650</v>
      </c>
      <c r="F442" s="323" t="s">
        <v>802</v>
      </c>
      <c r="G442" s="56" t="s">
        <v>650</v>
      </c>
      <c r="H442" s="56" t="s">
        <v>650</v>
      </c>
      <c r="I442" s="56" t="s">
        <v>650</v>
      </c>
      <c r="L442" s="56" t="s">
        <v>802</v>
      </c>
    </row>
    <row r="443" spans="1:12" ht="49.5">
      <c r="A443" s="56">
        <f t="shared" si="10"/>
        <v>443</v>
      </c>
      <c r="B443" s="56" t="str">
        <f>IFERROR(C443,IF(FH_info!$M$2="kr",H443,IF(FH_info!$M$2="en",E443,IF(FH_info!$M$2="cn",F443,E443))))</f>
        <v>심리적으로 기쁨과 즐거움이 매우 고조되고 있는 감정상태이다. 에너지 대사량이 조금 크며 변화가 거의 없다.</v>
      </c>
      <c r="C443" s="56" t="str">
        <f>IF(E443="","",HLOOKUP(FH_info!$M$2,lang!$E$1:$I443,A443,FALSE))</f>
        <v>심리적으로 기쁨과 즐거움이 매우 고조되고 있는 감정상태이다. 에너지 대사량이 조금 크며 변화가 거의 없다.</v>
      </c>
      <c r="E443" s="56" t="s">
        <v>651</v>
      </c>
      <c r="F443" s="323" t="s">
        <v>803</v>
      </c>
      <c r="G443" s="56" t="s">
        <v>651</v>
      </c>
      <c r="H443" s="56" t="s">
        <v>651</v>
      </c>
      <c r="I443" s="56" t="s">
        <v>651</v>
      </c>
      <c r="L443" s="56" t="s">
        <v>803</v>
      </c>
    </row>
    <row r="444" spans="1:12" ht="66">
      <c r="A444" s="56">
        <f t="shared" si="10"/>
        <v>444</v>
      </c>
      <c r="B444" s="56" t="str">
        <f>IFERROR(C444,IF(FH_info!$M$2="kr",H444,IF(FH_info!$M$2="en",E444,IF(FH_info!$M$2="cn",F444,E444))))</f>
        <v>심리적으로 즐거움이 큰 행복하고 안정된 상태이다. 심리적 정보가 감소할 가능성이 있다. 에너지 대사량이 조금 크며 변화가 거의 없다.</v>
      </c>
      <c r="C444" s="56" t="str">
        <f>IF(E444="","",HLOOKUP(FH_info!$M$2,lang!$E$1:$I444,A444,FALSE))</f>
        <v>심리적으로 즐거움이 큰 행복하고 안정된 상태이다. 심리적 정보가 감소할 가능성이 있다. 에너지 대사량이 조금 크며 변화가 거의 없다.</v>
      </c>
      <c r="E444" s="56" t="s">
        <v>652</v>
      </c>
      <c r="F444" s="323" t="s">
        <v>804</v>
      </c>
      <c r="G444" s="56" t="s">
        <v>652</v>
      </c>
      <c r="H444" s="56" t="s">
        <v>652</v>
      </c>
      <c r="I444" s="56" t="s">
        <v>652</v>
      </c>
      <c r="L444" s="56" t="s">
        <v>804</v>
      </c>
    </row>
    <row r="445" spans="1:12" ht="49.5">
      <c r="A445" s="56">
        <f t="shared" si="10"/>
        <v>445</v>
      </c>
      <c r="B445" s="56" t="str">
        <f>IFERROR(C445,IF(FH_info!$M$2="kr",H445,IF(FH_info!$M$2="en",E445,IF(FH_info!$M$2="cn",F445,E445))))</f>
        <v>심리적으로 안정된 상태이다. 심리적 정보가 감소할 가능성이 있다. 에너지 대사량이 조금 크며 변화가 거의 없다.</v>
      </c>
      <c r="C445" s="56" t="str">
        <f>IF(E445="","",HLOOKUP(FH_info!$M$2,lang!$E$1:$I445,A445,FALSE))</f>
        <v>심리적으로 안정된 상태이다. 심리적 정보가 감소할 가능성이 있다. 에너지 대사량이 조금 크며 변화가 거의 없다.</v>
      </c>
      <c r="E445" s="56" t="s">
        <v>653</v>
      </c>
      <c r="F445" s="323" t="s">
        <v>805</v>
      </c>
      <c r="G445" s="56" t="s">
        <v>653</v>
      </c>
      <c r="H445" s="56" t="s">
        <v>653</v>
      </c>
      <c r="I445" s="56" t="s">
        <v>653</v>
      </c>
      <c r="L445" s="56" t="s">
        <v>805</v>
      </c>
    </row>
    <row r="446" spans="1:12" ht="49.5">
      <c r="A446" s="56">
        <f t="shared" si="10"/>
        <v>446</v>
      </c>
      <c r="B446" s="56" t="str">
        <f>IFERROR(C446,IF(FH_info!$M$2="kr",H446,IF(FH_info!$M$2="en",E446,IF(FH_info!$M$2="cn",F446,E446))))</f>
        <v>심리적으로 불편한 기분의 정서 상태이다. 심리적 정보가 감소할 가능성이 있다. 에너지 대사량이 조금 크며 변화가 거의 없다.</v>
      </c>
      <c r="C446" s="56" t="str">
        <f>IF(E446="","",HLOOKUP(FH_info!$M$2,lang!$E$1:$I446,A446,FALSE))</f>
        <v>심리적으로 불편한 기분의 정서 상태이다. 심리적 정보가 감소할 가능성이 있다. 에너지 대사량이 조금 크며 변화가 거의 없다.</v>
      </c>
      <c r="E446" s="56" t="s">
        <v>654</v>
      </c>
      <c r="F446" s="323" t="s">
        <v>806</v>
      </c>
      <c r="G446" s="56" t="s">
        <v>654</v>
      </c>
      <c r="H446" s="56" t="s">
        <v>654</v>
      </c>
      <c r="I446" s="56" t="s">
        <v>654</v>
      </c>
      <c r="L446" s="56" t="s">
        <v>806</v>
      </c>
    </row>
    <row r="447" spans="1:12" ht="66">
      <c r="A447" s="56">
        <f t="shared" si="10"/>
        <v>447</v>
      </c>
      <c r="B447" s="56" t="str">
        <f>IFERROR(C447,IF(FH_info!$M$2="kr",H447,IF(FH_info!$M$2="en",E447,IF(FH_info!$M$2="cn",F447,E447))))</f>
        <v>심리적으로 불편함이 큰 정서상태이다. 심리적 정보가 감소하여 악화될 가능성이 있다. 에너지 대사량이 조금 크며 변화가 거의 없다.</v>
      </c>
      <c r="C447" s="56" t="str">
        <f>IF(E447="","",HLOOKUP(FH_info!$M$2,lang!$E$1:$I447,A447,FALSE))</f>
        <v>심리적으로 불편함이 큰 정서상태이다. 심리적 정보가 감소하여 악화될 가능성이 있다. 에너지 대사량이 조금 크며 변화가 거의 없다.</v>
      </c>
      <c r="E447" s="56" t="s">
        <v>655</v>
      </c>
      <c r="F447" s="323" t="s">
        <v>807</v>
      </c>
      <c r="G447" s="56" t="s">
        <v>655</v>
      </c>
      <c r="H447" s="56" t="s">
        <v>655</v>
      </c>
      <c r="I447" s="56" t="s">
        <v>655</v>
      </c>
      <c r="L447" s="56" t="s">
        <v>807</v>
      </c>
    </row>
    <row r="448" spans="1:12" ht="66">
      <c r="A448" s="56">
        <f t="shared" si="10"/>
        <v>448</v>
      </c>
      <c r="B448" s="56" t="str">
        <f>IFERROR(C448,IF(FH_info!$M$2="kr",H448,IF(FH_info!$M$2="en",E448,IF(FH_info!$M$2="cn",F448,E448))))</f>
        <v>심리적으로 기쁨과 즐거움이 매우 큰 행복하고 안정된 상태이지만 심리적 정보가 감소할 가능성이 있다. 에너지 대사량이 매우크고 변화가 거의 없다.</v>
      </c>
      <c r="C448" s="56" t="str">
        <f>IF(E448="","",HLOOKUP(FH_info!$M$2,lang!$E$1:$I448,A448,FALSE))</f>
        <v>심리적으로 기쁨과 즐거움이 매우 큰 행복하고 안정된 상태이지만 심리적 정보가 감소할 가능성이 있다. 에너지 대사량이 매우크고 변화가 거의 없다.</v>
      </c>
      <c r="E448" s="56" t="s">
        <v>656</v>
      </c>
      <c r="F448" s="323" t="s">
        <v>808</v>
      </c>
      <c r="G448" s="56" t="s">
        <v>656</v>
      </c>
      <c r="H448" s="56" t="s">
        <v>656</v>
      </c>
      <c r="I448" s="56" t="s">
        <v>656</v>
      </c>
      <c r="L448" s="56" t="s">
        <v>808</v>
      </c>
    </row>
    <row r="449" spans="1:12" ht="66">
      <c r="A449" s="56">
        <f t="shared" si="10"/>
        <v>449</v>
      </c>
      <c r="B449" s="56" t="str">
        <f>IFERROR(C449,IF(FH_info!$M$2="kr",H449,IF(FH_info!$M$2="en",E449,IF(FH_info!$M$2="cn",F449,E449))))</f>
        <v>심리적으로 즐거움이 큰 행복하고 안정된 상태이다. 심리적 정보가 감소할 가능성이 있다. 에너지 대사량이 매우 크고 변화가 거의 없다.</v>
      </c>
      <c r="C449" s="56" t="str">
        <f>IF(E449="","",HLOOKUP(FH_info!$M$2,lang!$E$1:$I449,A449,FALSE))</f>
        <v>심리적으로 즐거움이 큰 행복하고 안정된 상태이다. 심리적 정보가 감소할 가능성이 있다. 에너지 대사량이 매우 크고 변화가 거의 없다.</v>
      </c>
      <c r="E449" s="56" t="s">
        <v>657</v>
      </c>
      <c r="F449" s="323" t="s">
        <v>809</v>
      </c>
      <c r="G449" s="56" t="s">
        <v>657</v>
      </c>
      <c r="H449" s="56" t="s">
        <v>657</v>
      </c>
      <c r="I449" s="56" t="s">
        <v>657</v>
      </c>
      <c r="L449" s="56" t="s">
        <v>809</v>
      </c>
    </row>
    <row r="450" spans="1:12" ht="49.5">
      <c r="A450" s="56">
        <f t="shared" si="10"/>
        <v>450</v>
      </c>
      <c r="B450" s="56" t="str">
        <f>IFERROR(C450,IF(FH_info!$M$2="kr",H450,IF(FH_info!$M$2="en",E450,IF(FH_info!$M$2="cn",F450,E450))))</f>
        <v>심리적으로 안정된 상태이다. 심리적 정보가 감소할 가능성이 있다. 에너지 대사량이 매우 크고 변화가 거의 없다.</v>
      </c>
      <c r="C450" s="56" t="str">
        <f>IF(E450="","",HLOOKUP(FH_info!$M$2,lang!$E$1:$I450,A450,FALSE))</f>
        <v>심리적으로 안정된 상태이다. 심리적 정보가 감소할 가능성이 있다. 에너지 대사량이 매우 크고 변화가 거의 없다.</v>
      </c>
      <c r="E450" s="56" t="s">
        <v>658</v>
      </c>
      <c r="F450" s="323" t="s">
        <v>810</v>
      </c>
      <c r="G450" s="56" t="s">
        <v>658</v>
      </c>
      <c r="H450" s="56" t="s">
        <v>658</v>
      </c>
      <c r="I450" s="56" t="s">
        <v>658</v>
      </c>
      <c r="L450" s="56" t="s">
        <v>810</v>
      </c>
    </row>
    <row r="451" spans="1:12" ht="49.5">
      <c r="A451" s="56">
        <f t="shared" si="10"/>
        <v>451</v>
      </c>
      <c r="B451" s="56" t="str">
        <f>IFERROR(C451,IF(FH_info!$M$2="kr",H451,IF(FH_info!$M$2="en",E451,IF(FH_info!$M$2="cn",F451,E451))))</f>
        <v>심리적인 불편한 정서 상태이다. 심리적 정보가 감소할 가능성이 있다. 에너지 대사량이 매우 크고 변화가 거의 없다.</v>
      </c>
      <c r="C451" s="56" t="str">
        <f>IF(E451="","",HLOOKUP(FH_info!$M$2,lang!$E$1:$I451,A451,FALSE))</f>
        <v>심리적인 불편한 정서 상태이다. 심리적 정보가 감소할 가능성이 있다. 에너지 대사량이 매우 크고 변화가 거의 없다.</v>
      </c>
      <c r="E451" s="56" t="s">
        <v>659</v>
      </c>
      <c r="F451" s="323" t="s">
        <v>811</v>
      </c>
      <c r="G451" s="56" t="s">
        <v>659</v>
      </c>
      <c r="H451" s="56" t="s">
        <v>659</v>
      </c>
      <c r="I451" s="56" t="s">
        <v>659</v>
      </c>
      <c r="L451" s="56" t="s">
        <v>811</v>
      </c>
    </row>
    <row r="452" spans="1:12" ht="66">
      <c r="A452" s="56">
        <f t="shared" si="10"/>
        <v>452</v>
      </c>
      <c r="B452" s="56" t="str">
        <f>IFERROR(C452,IF(FH_info!$M$2="kr",H452,IF(FH_info!$M$2="en",E452,IF(FH_info!$M$2="cn",F452,E452))))</f>
        <v>심리적으로 불편함이  큰 정서 상태이다. 심리적 정보가 감소하여 악화될 가능성이 있다. 에너지 대사량이 매우 크고 변화가 거의 없다.</v>
      </c>
      <c r="C452" s="56" t="str">
        <f>IF(E452="","",HLOOKUP(FH_info!$M$2,lang!$E$1:$I452,A452,FALSE))</f>
        <v>심리적으로 불편함이  큰 정서 상태이다. 심리적 정보가 감소하여 악화될 가능성이 있다. 에너지 대사량이 매우 크고 변화가 거의 없다.</v>
      </c>
      <c r="E452" s="56" t="s">
        <v>660</v>
      </c>
      <c r="F452" s="323" t="s">
        <v>812</v>
      </c>
      <c r="G452" s="56" t="s">
        <v>660</v>
      </c>
      <c r="H452" s="56" t="s">
        <v>660</v>
      </c>
      <c r="I452" s="56" t="s">
        <v>660</v>
      </c>
      <c r="L452" s="56" t="s">
        <v>812</v>
      </c>
    </row>
    <row r="453" spans="1:12" ht="66">
      <c r="A453" s="56">
        <f t="shared" si="10"/>
        <v>453</v>
      </c>
      <c r="B453" s="56" t="str">
        <f>IFERROR(C453,IF(FH_info!$M$2="kr",H453,IF(FH_info!$M$2="en",E453,IF(FH_info!$M$2="cn",F453,E453))))</f>
        <v>심리적으로 기쁨과 즐거움이 매우 큰 행복하고 안정된 상태이지만 심리적 정보가 감소할 가능성이 있다. 에너지 대사량이 적으며 감소하고 있다.</v>
      </c>
      <c r="C453" s="56" t="str">
        <f>IF(E453="","",HLOOKUP(FH_info!$M$2,lang!$E$1:$I453,A453,FALSE))</f>
        <v>심리적으로 기쁨과 즐거움이 매우 큰 행복하고 안정된 상태이지만 심리적 정보가 감소할 가능성이 있다. 에너지 대사량이 적으며 감소하고 있다.</v>
      </c>
      <c r="E453" s="56" t="s">
        <v>277</v>
      </c>
      <c r="F453" s="323" t="s">
        <v>813</v>
      </c>
      <c r="G453" s="56" t="s">
        <v>277</v>
      </c>
      <c r="H453" s="56" t="s">
        <v>277</v>
      </c>
      <c r="I453" s="56" t="s">
        <v>277</v>
      </c>
      <c r="L453" s="56" t="s">
        <v>813</v>
      </c>
    </row>
    <row r="454" spans="1:12" ht="66">
      <c r="A454" s="56">
        <f t="shared" si="10"/>
        <v>454</v>
      </c>
      <c r="B454" s="56" t="str">
        <f>IFERROR(C454,IF(FH_info!$M$2="kr",H454,IF(FH_info!$M$2="en",E454,IF(FH_info!$M$2="cn",F454,E454))))</f>
        <v>심리적으로 즐거움이 큰 행복하고 안정된 상태이다. 심리적 정보가 감소할 가능성이 있다. 에너지 대사량이 적으며 감소하고 있다.</v>
      </c>
      <c r="C454" s="56" t="str">
        <f>IF(E454="","",HLOOKUP(FH_info!$M$2,lang!$E$1:$I454,A454,FALSE))</f>
        <v>심리적으로 즐거움이 큰 행복하고 안정된 상태이다. 심리적 정보가 감소할 가능성이 있다. 에너지 대사량이 적으며 감소하고 있다.</v>
      </c>
      <c r="E454" s="56" t="s">
        <v>278</v>
      </c>
      <c r="F454" s="323" t="s">
        <v>814</v>
      </c>
      <c r="G454" s="56" t="s">
        <v>278</v>
      </c>
      <c r="H454" s="56" t="s">
        <v>278</v>
      </c>
      <c r="I454" s="56" t="s">
        <v>278</v>
      </c>
      <c r="L454" s="56" t="s">
        <v>814</v>
      </c>
    </row>
    <row r="455" spans="1:12" ht="49.5">
      <c r="A455" s="56">
        <f t="shared" si="10"/>
        <v>455</v>
      </c>
      <c r="B455" s="56" t="str">
        <f>IFERROR(C455,IF(FH_info!$M$2="kr",H455,IF(FH_info!$M$2="en",E455,IF(FH_info!$M$2="cn",F455,E455))))</f>
        <v>심리적으로 편안하지만 심리적 정보가 감소할 가능성이 있다. 에너지 대사량이 적으며 감소하고 있다.</v>
      </c>
      <c r="C455" s="56" t="str">
        <f>IF(E455="","",HLOOKUP(FH_info!$M$2,lang!$E$1:$I455,A455,FALSE))</f>
        <v>심리적으로 편안하지만 심리적 정보가 감소할 가능성이 있다. 에너지 대사량이 적으며 감소하고 있다.</v>
      </c>
      <c r="E455" s="56" t="s">
        <v>661</v>
      </c>
      <c r="F455" s="323" t="s">
        <v>815</v>
      </c>
      <c r="G455" s="56" t="s">
        <v>661</v>
      </c>
      <c r="H455" s="56" t="s">
        <v>661</v>
      </c>
      <c r="I455" s="56" t="s">
        <v>661</v>
      </c>
      <c r="L455" s="56" t="s">
        <v>815</v>
      </c>
    </row>
    <row r="456" spans="1:12" ht="49.5">
      <c r="A456" s="56">
        <f t="shared" si="10"/>
        <v>456</v>
      </c>
      <c r="B456" s="56" t="str">
        <f>IFERROR(C456,IF(FH_info!$M$2="kr",H456,IF(FH_info!$M$2="en",E456,IF(FH_info!$M$2="cn",F456,E456))))</f>
        <v>심리적으로 기분이 낮은정서 상태이다. 에너지 대사량이 적으며 감소하고 있다.</v>
      </c>
      <c r="C456" s="56" t="str">
        <f>IF(E456="","",HLOOKUP(FH_info!$M$2,lang!$E$1:$I456,A456,FALSE))</f>
        <v>심리적으로 기분이 낮은정서 상태이다. 에너지 대사량이 적으며 감소하고 있다.</v>
      </c>
      <c r="E456" s="56" t="s">
        <v>662</v>
      </c>
      <c r="F456" s="323" t="s">
        <v>816</v>
      </c>
      <c r="G456" s="56" t="s">
        <v>662</v>
      </c>
      <c r="H456" s="56" t="s">
        <v>662</v>
      </c>
      <c r="I456" s="56" t="s">
        <v>662</v>
      </c>
      <c r="L456" s="56" t="s">
        <v>816</v>
      </c>
    </row>
    <row r="457" spans="1:12" ht="49.5">
      <c r="A457" s="56">
        <f t="shared" si="10"/>
        <v>457</v>
      </c>
      <c r="B457" s="56" t="str">
        <f>IFERROR(C457,IF(FH_info!$M$2="kr",H457,IF(FH_info!$M$2="en",E457,IF(FH_info!$M$2="cn",F457,E457))))</f>
        <v>심리적으로 불편함이 큰 정서 상태이다.기분이 가라앉아 지쳐서 악화될 가능성이 있다. 에너지 대사량이 적으며 감소하고 있다.</v>
      </c>
      <c r="C457" s="56" t="str">
        <f>IF(E457="","",HLOOKUP(FH_info!$M$2,lang!$E$1:$I457,A457,FALSE))</f>
        <v>심리적으로 불편함이 큰 정서 상태이다.기분이 가라앉아 지쳐서 악화될 가능성이 있다. 에너지 대사량이 적으며 감소하고 있다.</v>
      </c>
      <c r="E457" s="56" t="s">
        <v>663</v>
      </c>
      <c r="F457" s="323" t="s">
        <v>817</v>
      </c>
      <c r="G457" s="56" t="s">
        <v>663</v>
      </c>
      <c r="H457" s="56" t="s">
        <v>663</v>
      </c>
      <c r="I457" s="56" t="s">
        <v>663</v>
      </c>
      <c r="L457" s="56" t="s">
        <v>817</v>
      </c>
    </row>
    <row r="458" spans="1:12" ht="66">
      <c r="A458" s="56">
        <f t="shared" si="10"/>
        <v>458</v>
      </c>
      <c r="B458" s="56" t="str">
        <f>IFERROR(C458,IF(FH_info!$M$2="kr",H458,IF(FH_info!$M$2="en",E458,IF(FH_info!$M$2="cn",F458,E458))))</f>
        <v>심리적으로 기쁨과 즐거움이 매우 큰 행복하고 안정된 상태이지만 심리적 정보가 감소할 가능성이 있다. 에너지 대사량이 보통이며 감소하고 있다.</v>
      </c>
      <c r="C458" s="56" t="str">
        <f>IF(E458="","",HLOOKUP(FH_info!$M$2,lang!$E$1:$I458,A458,FALSE))</f>
        <v>심리적으로 기쁨과 즐거움이 매우 큰 행복하고 안정된 상태이지만 심리적 정보가 감소할 가능성이 있다. 에너지 대사량이 보통이며 감소하고 있다.</v>
      </c>
      <c r="E458" s="56" t="s">
        <v>664</v>
      </c>
      <c r="F458" s="323" t="s">
        <v>818</v>
      </c>
      <c r="G458" s="56" t="s">
        <v>664</v>
      </c>
      <c r="H458" s="56" t="s">
        <v>664</v>
      </c>
      <c r="I458" s="56" t="s">
        <v>664</v>
      </c>
      <c r="L458" s="56" t="s">
        <v>818</v>
      </c>
    </row>
    <row r="459" spans="1:12" ht="66">
      <c r="A459" s="56">
        <f t="shared" si="10"/>
        <v>459</v>
      </c>
      <c r="B459" s="56" t="str">
        <f>IFERROR(C459,IF(FH_info!$M$2="kr",H459,IF(FH_info!$M$2="en",E459,IF(FH_info!$M$2="cn",F459,E459))))</f>
        <v>심리적으로 즐거움이 큰 행복하고 안정된 상태이다. 심리적 정보가 감소할 가능성이 있다. 에너지 대사량이 보통이며 감소하고 있다.</v>
      </c>
      <c r="C459" s="56" t="str">
        <f>IF(E459="","",HLOOKUP(FH_info!$M$2,lang!$E$1:$I459,A459,FALSE))</f>
        <v>심리적으로 즐거움이 큰 행복하고 안정된 상태이다. 심리적 정보가 감소할 가능성이 있다. 에너지 대사량이 보통이며 감소하고 있다.</v>
      </c>
      <c r="E459" s="56" t="s">
        <v>665</v>
      </c>
      <c r="F459" s="323" t="s">
        <v>819</v>
      </c>
      <c r="G459" s="56" t="s">
        <v>665</v>
      </c>
      <c r="H459" s="56" t="s">
        <v>665</v>
      </c>
      <c r="I459" s="56" t="s">
        <v>665</v>
      </c>
      <c r="L459" s="56" t="s">
        <v>819</v>
      </c>
    </row>
    <row r="460" spans="1:12" ht="49.5">
      <c r="A460" s="56">
        <f t="shared" si="10"/>
        <v>460</v>
      </c>
      <c r="B460" s="56" t="str">
        <f>IFERROR(C460,IF(FH_info!$M$2="kr",H460,IF(FH_info!$M$2="en",E460,IF(FH_info!$M$2="cn",F460,E460))))</f>
        <v>심리적으로 편안하지만 심리적 정보가 감소할 가능성이 있다. 에너지 대사량이 보통이며 감소하고 있다.</v>
      </c>
      <c r="C460" s="56" t="str">
        <f>IF(E460="","",HLOOKUP(FH_info!$M$2,lang!$E$1:$I460,A460,FALSE))</f>
        <v>심리적으로 편안하지만 심리적 정보가 감소할 가능성이 있다. 에너지 대사량이 보통이며 감소하고 있다.</v>
      </c>
      <c r="E460" s="56" t="s">
        <v>666</v>
      </c>
      <c r="F460" s="323" t="s">
        <v>820</v>
      </c>
      <c r="G460" s="56" t="s">
        <v>666</v>
      </c>
      <c r="H460" s="56" t="s">
        <v>666</v>
      </c>
      <c r="I460" s="56" t="s">
        <v>666</v>
      </c>
      <c r="L460" s="56" t="s">
        <v>820</v>
      </c>
    </row>
    <row r="461" spans="1:12" ht="49.5">
      <c r="A461" s="56">
        <f t="shared" si="10"/>
        <v>461</v>
      </c>
      <c r="B461" s="56" t="str">
        <f>IFERROR(C461,IF(FH_info!$M$2="kr",H461,IF(FH_info!$M$2="en",E461,IF(FH_info!$M$2="cn",F461,E461))))</f>
        <v>심리적으로 기분이 낮은 정서 상태이다. 에너지 대사량이 보통이며 감소하고 있다.</v>
      </c>
      <c r="C461" s="56" t="str">
        <f>IF(E461="","",HLOOKUP(FH_info!$M$2,lang!$E$1:$I461,A461,FALSE))</f>
        <v>심리적으로 기분이 낮은 정서 상태이다. 에너지 대사량이 보통이며 감소하고 있다.</v>
      </c>
      <c r="E461" s="56" t="s">
        <v>667</v>
      </c>
      <c r="F461" s="323" t="s">
        <v>821</v>
      </c>
      <c r="G461" s="56" t="s">
        <v>667</v>
      </c>
      <c r="H461" s="56" t="s">
        <v>667</v>
      </c>
      <c r="I461" s="56" t="s">
        <v>667</v>
      </c>
      <c r="L461" s="56" t="s">
        <v>821</v>
      </c>
    </row>
    <row r="462" spans="1:12" ht="66">
      <c r="A462" s="56">
        <f t="shared" si="10"/>
        <v>462</v>
      </c>
      <c r="B462" s="56" t="str">
        <f>IFERROR(C462,IF(FH_info!$M$2="kr",H462,IF(FH_info!$M$2="en",E462,IF(FH_info!$M$2="cn",F462,E462))))</f>
        <v>심리적으로 불편함이 큰 정서 상태이다. 심리적 정보가 감소하여 악화될 가능성이 있다. 에너지 대사량이 보통이며 감소하고 있다.</v>
      </c>
      <c r="C462" s="56" t="str">
        <f>IF(E462="","",HLOOKUP(FH_info!$M$2,lang!$E$1:$I462,A462,FALSE))</f>
        <v>심리적으로 불편함이 큰 정서 상태이다. 심리적 정보가 감소하여 악화될 가능성이 있다. 에너지 대사량이 보통이며 감소하고 있다.</v>
      </c>
      <c r="E462" s="56" t="s">
        <v>668</v>
      </c>
      <c r="F462" s="323" t="s">
        <v>822</v>
      </c>
      <c r="G462" s="56" t="s">
        <v>668</v>
      </c>
      <c r="H462" s="56" t="s">
        <v>668</v>
      </c>
      <c r="I462" s="56" t="s">
        <v>668</v>
      </c>
      <c r="L462" s="56" t="s">
        <v>822</v>
      </c>
    </row>
    <row r="463" spans="1:12" ht="66">
      <c r="A463" s="56">
        <f t="shared" si="10"/>
        <v>463</v>
      </c>
      <c r="B463" s="56" t="str">
        <f>IFERROR(C463,IF(FH_info!$M$2="kr",H463,IF(FH_info!$M$2="en",E463,IF(FH_info!$M$2="cn",F463,E463))))</f>
        <v>심리적으로 기쁨과 즐거움이 매우 큰 행복하고 안정된 상태이지만 심리적 정보가 감소할 가능성이 있다. 에너지 대사량이 조금 크며 감소하고 있다.</v>
      </c>
      <c r="C463" s="56" t="str">
        <f>IF(E463="","",HLOOKUP(FH_info!$M$2,lang!$E$1:$I463,A463,FALSE))</f>
        <v>심리적으로 기쁨과 즐거움이 매우 큰 행복하고 안정된 상태이지만 심리적 정보가 감소할 가능성이 있다. 에너지 대사량이 조금 크며 감소하고 있다.</v>
      </c>
      <c r="E463" s="56" t="s">
        <v>669</v>
      </c>
      <c r="F463" s="323" t="s">
        <v>823</v>
      </c>
      <c r="G463" s="56" t="s">
        <v>669</v>
      </c>
      <c r="H463" s="56" t="s">
        <v>669</v>
      </c>
      <c r="I463" s="56" t="s">
        <v>669</v>
      </c>
      <c r="L463" s="56" t="s">
        <v>823</v>
      </c>
    </row>
    <row r="464" spans="1:12" ht="49.5">
      <c r="A464" s="56">
        <f t="shared" si="10"/>
        <v>464</v>
      </c>
      <c r="B464" s="56" t="str">
        <f>IFERROR(C464,IF(FH_info!$M$2="kr",H464,IF(FH_info!$M$2="en",E464,IF(FH_info!$M$2="cn",F464,E464))))</f>
        <v>심리적으로 즐겁고 행복한 감정상태이다. 에너지 대사량이 조금 크며 감소하고 있다.</v>
      </c>
      <c r="C464" s="56" t="str">
        <f>IF(E464="","",HLOOKUP(FH_info!$M$2,lang!$E$1:$I464,A464,FALSE))</f>
        <v>심리적으로 즐겁고 행복한 감정상태이다. 에너지 대사량이 조금 크며 감소하고 있다.</v>
      </c>
      <c r="E464" s="56" t="s">
        <v>670</v>
      </c>
      <c r="F464" s="323" t="s">
        <v>824</v>
      </c>
      <c r="G464" s="56" t="s">
        <v>670</v>
      </c>
      <c r="H464" s="56" t="s">
        <v>670</v>
      </c>
      <c r="I464" s="56" t="s">
        <v>670</v>
      </c>
      <c r="L464" s="56" t="s">
        <v>824</v>
      </c>
    </row>
    <row r="465" spans="1:12" ht="49.5">
      <c r="A465" s="56">
        <f t="shared" si="10"/>
        <v>465</v>
      </c>
      <c r="B465" s="56" t="str">
        <f>IFERROR(C465,IF(FH_info!$M$2="kr",H465,IF(FH_info!$M$2="en",E465,IF(FH_info!$M$2="cn",F465,E465))))</f>
        <v>심리적으로 편안하지만 심리적 정보가 감소할 가능성이 있다. 에너지 대사량이 조금 크며감소하고 있다.</v>
      </c>
      <c r="C465" s="56" t="str">
        <f>IF(E465="","",HLOOKUP(FH_info!$M$2,lang!$E$1:$I465,A465,FALSE))</f>
        <v>심리적으로 편안하지만 심리적 정보가 감소할 가능성이 있다. 에너지 대사량이 조금 크며감소하고 있다.</v>
      </c>
      <c r="E465" s="56" t="s">
        <v>671</v>
      </c>
      <c r="F465" s="323" t="s">
        <v>825</v>
      </c>
      <c r="G465" s="56" t="s">
        <v>671</v>
      </c>
      <c r="H465" s="56" t="s">
        <v>671</v>
      </c>
      <c r="I465" s="56" t="s">
        <v>671</v>
      </c>
      <c r="L465" s="56" t="s">
        <v>825</v>
      </c>
    </row>
    <row r="466" spans="1:12" ht="49.5">
      <c r="A466" s="56">
        <f t="shared" si="10"/>
        <v>466</v>
      </c>
      <c r="B466" s="56" t="str">
        <f>IFERROR(C466,IF(FH_info!$M$2="kr",H466,IF(FH_info!$M$2="en",E466,IF(FH_info!$M$2="cn",F466,E466))))</f>
        <v>심리적으로 기분이 낮은정서 상태이다. 에너지 대사량이 조금 크며 감소하고 있다.</v>
      </c>
      <c r="C466" s="56" t="str">
        <f>IF(E466="","",HLOOKUP(FH_info!$M$2,lang!$E$1:$I466,A466,FALSE))</f>
        <v>심리적으로 기분이 낮은정서 상태이다. 에너지 대사량이 조금 크며 감소하고 있다.</v>
      </c>
      <c r="E466" s="56" t="s">
        <v>672</v>
      </c>
      <c r="F466" s="323" t="s">
        <v>826</v>
      </c>
      <c r="G466" s="56" t="s">
        <v>672</v>
      </c>
      <c r="H466" s="56" t="s">
        <v>672</v>
      </c>
      <c r="I466" s="56" t="s">
        <v>672</v>
      </c>
      <c r="L466" s="56" t="s">
        <v>826</v>
      </c>
    </row>
    <row r="467" spans="1:12" ht="66">
      <c r="A467" s="56">
        <f t="shared" si="10"/>
        <v>467</v>
      </c>
      <c r="B467" s="56" t="str">
        <f>IFERROR(C467,IF(FH_info!$M$2="kr",H467,IF(FH_info!$M$2="en",E467,IF(FH_info!$M$2="cn",F467,E467))))</f>
        <v>심리적으로 불편함이 큰 정서 상태이다. 심리적 정보가 감소하여 악화될 가능성이 있다. 에너지 대사량이 조금 크며 감소하고 있다.</v>
      </c>
      <c r="C467" s="56" t="str">
        <f>IF(E467="","",HLOOKUP(FH_info!$M$2,lang!$E$1:$I467,A467,FALSE))</f>
        <v>심리적으로 불편함이 큰 정서 상태이다. 심리적 정보가 감소하여 악화될 가능성이 있다. 에너지 대사량이 조금 크며 감소하고 있다.</v>
      </c>
      <c r="E467" s="56" t="s">
        <v>673</v>
      </c>
      <c r="F467" s="323" t="s">
        <v>827</v>
      </c>
      <c r="G467" s="56" t="s">
        <v>673</v>
      </c>
      <c r="H467" s="56" t="s">
        <v>673</v>
      </c>
      <c r="I467" s="56" t="s">
        <v>673</v>
      </c>
      <c r="L467" s="56" t="s">
        <v>827</v>
      </c>
    </row>
    <row r="468" spans="1:12" ht="49.5">
      <c r="A468" s="56">
        <f t="shared" si="10"/>
        <v>468</v>
      </c>
      <c r="B468" s="56" t="str">
        <f>IFERROR(C468,IF(FH_info!$M$2="kr",H468,IF(FH_info!$M$2="en",E468,IF(FH_info!$M$2="cn",F468,E468))))</f>
        <v>심리적으로 기쁨과 즐거움이 매우 고조되고 있는 정서 상태이다. 에너지 대사량이 매우 크며 감소하고 있다.</v>
      </c>
      <c r="C468" s="56" t="str">
        <f>IF(E468="","",HLOOKUP(FH_info!$M$2,lang!$E$1:$I468,A468,FALSE))</f>
        <v>심리적으로 기쁨과 즐거움이 매우 고조되고 있는 정서 상태이다. 에너지 대사량이 매우 크며 감소하고 있다.</v>
      </c>
      <c r="E468" s="56" t="s">
        <v>674</v>
      </c>
      <c r="F468" s="323" t="s">
        <v>828</v>
      </c>
      <c r="G468" s="56" t="s">
        <v>674</v>
      </c>
      <c r="H468" s="56" t="s">
        <v>674</v>
      </c>
      <c r="I468" s="56" t="s">
        <v>674</v>
      </c>
      <c r="L468" s="56" t="s">
        <v>828</v>
      </c>
    </row>
    <row r="469" spans="1:12" ht="49.5">
      <c r="A469" s="56">
        <f t="shared" si="10"/>
        <v>469</v>
      </c>
      <c r="B469" s="56" t="str">
        <f>IFERROR(C469,IF(FH_info!$M$2="kr",H469,IF(FH_info!$M$2="en",E469,IF(FH_info!$M$2="cn",F469,E469))))</f>
        <v>심리적으로 즐겁고 행복한 정서 상태이다. 에너지 대사량이 매우 크며 감소하고 있다.</v>
      </c>
      <c r="C469" s="56" t="str">
        <f>IF(E469="","",HLOOKUP(FH_info!$M$2,lang!$E$1:$I469,A469,FALSE))</f>
        <v>심리적으로 즐겁고 행복한 정서 상태이다. 에너지 대사량이 매우 크며 감소하고 있다.</v>
      </c>
      <c r="E469" s="56" t="s">
        <v>675</v>
      </c>
      <c r="F469" s="323" t="s">
        <v>829</v>
      </c>
      <c r="G469" s="56" t="s">
        <v>675</v>
      </c>
      <c r="H469" s="56" t="s">
        <v>675</v>
      </c>
      <c r="I469" s="56" t="s">
        <v>675</v>
      </c>
      <c r="L469" s="56" t="s">
        <v>829</v>
      </c>
    </row>
    <row r="470" spans="1:12" ht="49.5">
      <c r="A470" s="56">
        <f t="shared" ref="A470:A533" si="11">IF(E470="","",A469+1)</f>
        <v>470</v>
      </c>
      <c r="B470" s="56" t="str">
        <f>IFERROR(C470,IF(FH_info!$M$2="kr",H470,IF(FH_info!$M$2="en",E470,IF(FH_info!$M$2="cn",F470,E470))))</f>
        <v>심리적으로 편안하지만 심리적 정보가 감소할 가능성이 있다. 에너지 대사량이 매우 크며 감소하고 있다.</v>
      </c>
      <c r="C470" s="56" t="str">
        <f>IF(E470="","",HLOOKUP(FH_info!$M$2,lang!$E$1:$I470,A470,FALSE))</f>
        <v>심리적으로 편안하지만 심리적 정보가 감소할 가능성이 있다. 에너지 대사량이 매우 크며 감소하고 있다.</v>
      </c>
      <c r="E470" s="56" t="s">
        <v>676</v>
      </c>
      <c r="F470" s="323" t="s">
        <v>830</v>
      </c>
      <c r="G470" s="56" t="s">
        <v>676</v>
      </c>
      <c r="H470" s="56" t="s">
        <v>676</v>
      </c>
      <c r="I470" s="56" t="s">
        <v>676</v>
      </c>
      <c r="L470" s="56" t="s">
        <v>830</v>
      </c>
    </row>
    <row r="471" spans="1:12" ht="49.5">
      <c r="A471" s="56">
        <f t="shared" si="11"/>
        <v>471</v>
      </c>
      <c r="B471" s="56" t="str">
        <f>IFERROR(C471,IF(FH_info!$M$2="kr",H471,IF(FH_info!$M$2="en",E471,IF(FH_info!$M$2="cn",F471,E471))))</f>
        <v>심리적으로 기분이 낮은정서 상태이다. 에너지 대사량이 매우 크며 감소하고 있다.</v>
      </c>
      <c r="C471" s="56" t="str">
        <f>IF(E471="","",HLOOKUP(FH_info!$M$2,lang!$E$1:$I471,A471,FALSE))</f>
        <v>심리적으로 기분이 낮은정서 상태이다. 에너지 대사량이 매우 크며 감소하고 있다.</v>
      </c>
      <c r="E471" s="56" t="s">
        <v>677</v>
      </c>
      <c r="F471" s="323" t="s">
        <v>831</v>
      </c>
      <c r="G471" s="56" t="s">
        <v>677</v>
      </c>
      <c r="H471" s="56" t="s">
        <v>677</v>
      </c>
      <c r="I471" s="56" t="s">
        <v>677</v>
      </c>
      <c r="L471" s="56" t="s">
        <v>831</v>
      </c>
    </row>
    <row r="472" spans="1:12" ht="66">
      <c r="A472" s="56">
        <f t="shared" si="11"/>
        <v>472</v>
      </c>
      <c r="B472" s="56" t="str">
        <f>IFERROR(C472,IF(FH_info!$M$2="kr",H472,IF(FH_info!$M$2="en",E472,IF(FH_info!$M$2="cn",F472,E472))))</f>
        <v>심리적으로 불편함이 큰 정서 상태이다. 심리적 정보가 감소하여 악화될 가능성이 있다. 에너지 대사량이 매우 크며 감소하고 있다.</v>
      </c>
      <c r="C472" s="56" t="str">
        <f>IF(E472="","",HLOOKUP(FH_info!$M$2,lang!$E$1:$I472,A472,FALSE))</f>
        <v>심리적으로 불편함이 큰 정서 상태이다. 심리적 정보가 감소하여 악화될 가능성이 있다. 에너지 대사량이 매우 크며 감소하고 있다.</v>
      </c>
      <c r="E472" s="56" t="s">
        <v>678</v>
      </c>
      <c r="F472" s="323" t="s">
        <v>832</v>
      </c>
      <c r="G472" s="56" t="s">
        <v>678</v>
      </c>
      <c r="H472" s="56" t="s">
        <v>678</v>
      </c>
      <c r="I472" s="56" t="s">
        <v>678</v>
      </c>
      <c r="L472" s="56" t="s">
        <v>832</v>
      </c>
    </row>
    <row r="473" spans="1:12" ht="49.5">
      <c r="A473" s="56">
        <f t="shared" si="11"/>
        <v>473</v>
      </c>
      <c r="B473" s="56" t="str">
        <f>IFERROR(C473,IF(FH_info!$M$2="kr",H473,IF(FH_info!$M$2="en",E473,IF(FH_info!$M$2="cn",F473,E473))))</f>
        <v>심리적으로 기쁨과 즐거움이 매우 큰 행복하고 안정된 상태이다. 에너지 대사량이 적으며 감소하고 있다.</v>
      </c>
      <c r="C473" s="56" t="str">
        <f>IF(E473="","",HLOOKUP(FH_info!$M$2,lang!$E$1:$I473,A473,FALSE))</f>
        <v>심리적으로 기쁨과 즐거움이 매우 큰 행복하고 안정된 상태이다. 에너지 대사량이 적으며 감소하고 있다.</v>
      </c>
      <c r="E473" s="56" t="s">
        <v>279</v>
      </c>
      <c r="F473" s="323" t="s">
        <v>833</v>
      </c>
      <c r="G473" s="56" t="s">
        <v>279</v>
      </c>
      <c r="H473" s="56" t="s">
        <v>279</v>
      </c>
      <c r="I473" s="56" t="s">
        <v>279</v>
      </c>
      <c r="L473" s="56" t="s">
        <v>833</v>
      </c>
    </row>
    <row r="474" spans="1:12" ht="49.5">
      <c r="A474" s="56">
        <f t="shared" si="11"/>
        <v>474</v>
      </c>
      <c r="B474" s="56" t="str">
        <f>IFERROR(C474,IF(FH_info!$M$2="kr",H474,IF(FH_info!$M$2="en",E474,IF(FH_info!$M$2="cn",F474,E474))))</f>
        <v>심리적으로 즐거움이 큰 행복하고 안정된 상태이다. 에너지 대사량이 적으며 감소하고 있다.</v>
      </c>
      <c r="C474" s="56" t="str">
        <f>IF(E474="","",HLOOKUP(FH_info!$M$2,lang!$E$1:$I474,A474,FALSE))</f>
        <v>심리적으로 즐거움이 큰 행복하고 안정된 상태이다. 에너지 대사량이 적으며 감소하고 있다.</v>
      </c>
      <c r="E474" s="56" t="s">
        <v>280</v>
      </c>
      <c r="F474" s="323" t="s">
        <v>834</v>
      </c>
      <c r="G474" s="56" t="s">
        <v>280</v>
      </c>
      <c r="H474" s="56" t="s">
        <v>280</v>
      </c>
      <c r="I474" s="56" t="s">
        <v>280</v>
      </c>
      <c r="L474" s="56" t="s">
        <v>834</v>
      </c>
    </row>
    <row r="475" spans="1:12" ht="33">
      <c r="A475" s="56">
        <f t="shared" si="11"/>
        <v>475</v>
      </c>
      <c r="B475" s="56" t="str">
        <f>IFERROR(C475,IF(FH_info!$M$2="kr",H475,IF(FH_info!$M$2="en",E475,IF(FH_info!$M$2="cn",F475,E475))))</f>
        <v>심리적으로 편안한 상태이다. 에너지 대사량이 적으며 감소하고 있다.</v>
      </c>
      <c r="C475" s="56" t="str">
        <f>IF(E475="","",HLOOKUP(FH_info!$M$2,lang!$E$1:$I475,A475,FALSE))</f>
        <v>심리적으로 편안한 상태이다. 에너지 대사량이 적으며 감소하고 있다.</v>
      </c>
      <c r="E475" s="56" t="s">
        <v>679</v>
      </c>
      <c r="F475" s="323" t="s">
        <v>835</v>
      </c>
      <c r="G475" s="56" t="s">
        <v>679</v>
      </c>
      <c r="H475" s="56" t="s">
        <v>679</v>
      </c>
      <c r="I475" s="56" t="s">
        <v>679</v>
      </c>
      <c r="L475" s="56" t="s">
        <v>835</v>
      </c>
    </row>
    <row r="476" spans="1:12" ht="33">
      <c r="A476" s="56">
        <f t="shared" si="11"/>
        <v>476</v>
      </c>
      <c r="B476" s="56" t="str">
        <f>IFERROR(C476,IF(FH_info!$M$2="kr",H476,IF(FH_info!$M$2="en",E476,IF(FH_info!$M$2="cn",F476,E476))))</f>
        <v>심리적으로 불편한 정서 상태이다. 에너지 대사량이 적으며 감소하고 있다.</v>
      </c>
      <c r="C476" s="56" t="str">
        <f>IF(E476="","",HLOOKUP(FH_info!$M$2,lang!$E$1:$I476,A476,FALSE))</f>
        <v>심리적으로 불편한 정서 상태이다. 에너지 대사량이 적으며 감소하고 있다.</v>
      </c>
      <c r="E476" s="56" t="s">
        <v>680</v>
      </c>
      <c r="F476" s="323" t="s">
        <v>836</v>
      </c>
      <c r="G476" s="56" t="s">
        <v>680</v>
      </c>
      <c r="H476" s="56" t="s">
        <v>680</v>
      </c>
      <c r="I476" s="56" t="s">
        <v>680</v>
      </c>
      <c r="L476" s="56" t="s">
        <v>836</v>
      </c>
    </row>
    <row r="477" spans="1:12" ht="33">
      <c r="A477" s="56">
        <f t="shared" si="11"/>
        <v>477</v>
      </c>
      <c r="B477" s="56" t="str">
        <f>IFERROR(C477,IF(FH_info!$M$2="kr",H477,IF(FH_info!$M$2="en",E477,IF(FH_info!$M$2="cn",F477,E477))))</f>
        <v>심리적으로 불편함이 큰 정서 상태이다. 에너지 대사량이 적으며 감소하고 있다.</v>
      </c>
      <c r="C477" s="56" t="str">
        <f>IF(E477="","",HLOOKUP(FH_info!$M$2,lang!$E$1:$I477,A477,FALSE))</f>
        <v>심리적으로 불편함이 큰 정서 상태이다. 에너지 대사량이 적으며 감소하고 있다.</v>
      </c>
      <c r="E477" s="56" t="s">
        <v>681</v>
      </c>
      <c r="F477" s="323" t="s">
        <v>837</v>
      </c>
      <c r="G477" s="56" t="s">
        <v>681</v>
      </c>
      <c r="H477" s="56" t="s">
        <v>681</v>
      </c>
      <c r="I477" s="56" t="s">
        <v>681</v>
      </c>
      <c r="L477" s="56" t="s">
        <v>837</v>
      </c>
    </row>
    <row r="478" spans="1:12" ht="49.5">
      <c r="A478" s="56">
        <f t="shared" si="11"/>
        <v>478</v>
      </c>
      <c r="B478" s="56" t="str">
        <f>IFERROR(C478,IF(FH_info!$M$2="kr",H478,IF(FH_info!$M$2="en",E478,IF(FH_info!$M$2="cn",F478,E478))))</f>
        <v>심리적으로 기쁨과 즐거움이 매우 큰 행복하고 안정된 상태이다.  에너지 대사량이 보통이며 감소하고 있다.</v>
      </c>
      <c r="C478" s="56" t="str">
        <f>IF(E478="","",HLOOKUP(FH_info!$M$2,lang!$E$1:$I478,A478,FALSE))</f>
        <v>심리적으로 기쁨과 즐거움이 매우 큰 행복하고 안정된 상태이다.  에너지 대사량이 보통이며 감소하고 있다.</v>
      </c>
      <c r="E478" s="56" t="s">
        <v>682</v>
      </c>
      <c r="F478" s="323" t="s">
        <v>838</v>
      </c>
      <c r="G478" s="56" t="s">
        <v>682</v>
      </c>
      <c r="H478" s="56" t="s">
        <v>682</v>
      </c>
      <c r="I478" s="56" t="s">
        <v>682</v>
      </c>
      <c r="L478" s="56" t="s">
        <v>838</v>
      </c>
    </row>
    <row r="479" spans="1:12" ht="49.5">
      <c r="A479" s="56">
        <f t="shared" si="11"/>
        <v>479</v>
      </c>
      <c r="B479" s="56" t="str">
        <f>IFERROR(C479,IF(FH_info!$M$2="kr",H479,IF(FH_info!$M$2="en",E479,IF(FH_info!$M$2="cn",F479,E479))))</f>
        <v>심리적으로 즐거움이 큰 행복하고 안정된 상태이다. 에너지 대사량이 보통이며 감소하고 있다.</v>
      </c>
      <c r="C479" s="56" t="str">
        <f>IF(E479="","",HLOOKUP(FH_info!$M$2,lang!$E$1:$I479,A479,FALSE))</f>
        <v>심리적으로 즐거움이 큰 행복하고 안정된 상태이다. 에너지 대사량이 보통이며 감소하고 있다.</v>
      </c>
      <c r="E479" s="56" t="s">
        <v>683</v>
      </c>
      <c r="F479" s="323" t="s">
        <v>839</v>
      </c>
      <c r="G479" s="56" t="s">
        <v>683</v>
      </c>
      <c r="H479" s="56" t="s">
        <v>683</v>
      </c>
      <c r="I479" s="56" t="s">
        <v>683</v>
      </c>
      <c r="L479" s="56" t="s">
        <v>839</v>
      </c>
    </row>
    <row r="480" spans="1:12" ht="33">
      <c r="A480" s="56">
        <f t="shared" si="11"/>
        <v>480</v>
      </c>
      <c r="B480" s="56" t="str">
        <f>IFERROR(C480,IF(FH_info!$M$2="kr",H480,IF(FH_info!$M$2="en",E480,IF(FH_info!$M$2="cn",F480,E480))))</f>
        <v>심리적으로 편안한 상태이다. 에너지 대사량이 보통이며 감소하고 있다.</v>
      </c>
      <c r="C480" s="56" t="str">
        <f>IF(E480="","",HLOOKUP(FH_info!$M$2,lang!$E$1:$I480,A480,FALSE))</f>
        <v>심리적으로 편안한 상태이다. 에너지 대사량이 보통이며 감소하고 있다.</v>
      </c>
      <c r="E480" s="56" t="s">
        <v>684</v>
      </c>
      <c r="F480" s="323" t="s">
        <v>835</v>
      </c>
      <c r="G480" s="56" t="s">
        <v>684</v>
      </c>
      <c r="H480" s="56" t="s">
        <v>684</v>
      </c>
      <c r="I480" s="56" t="s">
        <v>684</v>
      </c>
      <c r="L480" s="56" t="s">
        <v>835</v>
      </c>
    </row>
    <row r="481" spans="1:12" ht="33">
      <c r="A481" s="56">
        <f t="shared" si="11"/>
        <v>481</v>
      </c>
      <c r="B481" s="56" t="str">
        <f>IFERROR(C481,IF(FH_info!$M$2="kr",H481,IF(FH_info!$M$2="en",E481,IF(FH_info!$M$2="cn",F481,E481))))</f>
        <v>심리적으로 불편한 정서 상태이다. 에너지 대사량이 보통이며 감소하고 있다.</v>
      </c>
      <c r="C481" s="56" t="str">
        <f>IF(E481="","",HLOOKUP(FH_info!$M$2,lang!$E$1:$I481,A481,FALSE))</f>
        <v>심리적으로 불편한 정서 상태이다. 에너지 대사량이 보통이며 감소하고 있다.</v>
      </c>
      <c r="E481" s="56" t="s">
        <v>685</v>
      </c>
      <c r="F481" s="323" t="s">
        <v>840</v>
      </c>
      <c r="G481" s="56" t="s">
        <v>685</v>
      </c>
      <c r="H481" s="56" t="s">
        <v>685</v>
      </c>
      <c r="I481" s="56" t="s">
        <v>685</v>
      </c>
      <c r="L481" s="56" t="s">
        <v>840</v>
      </c>
    </row>
    <row r="482" spans="1:12" ht="49.5">
      <c r="A482" s="56">
        <f t="shared" si="11"/>
        <v>482</v>
      </c>
      <c r="B482" s="56" t="str">
        <f>IFERROR(C482,IF(FH_info!$M$2="kr",H482,IF(FH_info!$M$2="en",E482,IF(FH_info!$M$2="cn",F482,E482))))</f>
        <v>심리적으로 불편함이 큰 기분이 저조한 정서 상태이다. 에너지 대사량이 보통이며 감소하고 있다.</v>
      </c>
      <c r="C482" s="56" t="str">
        <f>IF(E482="","",HLOOKUP(FH_info!$M$2,lang!$E$1:$I482,A482,FALSE))</f>
        <v>심리적으로 불편함이 큰 기분이 저조한 정서 상태이다. 에너지 대사량이 보통이며 감소하고 있다.</v>
      </c>
      <c r="E482" s="56" t="s">
        <v>686</v>
      </c>
      <c r="F482" s="323" t="s">
        <v>841</v>
      </c>
      <c r="G482" s="56" t="s">
        <v>686</v>
      </c>
      <c r="H482" s="56" t="s">
        <v>686</v>
      </c>
      <c r="I482" s="56" t="s">
        <v>686</v>
      </c>
      <c r="L482" s="56" t="s">
        <v>841</v>
      </c>
    </row>
    <row r="483" spans="1:12" ht="49.5">
      <c r="A483" s="56">
        <f t="shared" si="11"/>
        <v>483</v>
      </c>
      <c r="B483" s="56" t="str">
        <f>IFERROR(C483,IF(FH_info!$M$2="kr",H483,IF(FH_info!$M$2="en",E483,IF(FH_info!$M$2="cn",F483,E483))))</f>
        <v>심리적으로 기쁨과 즐거움이 매우 큰 행복하고 안정된 상태이다. 에너지 대사량이 조금 크며 감소하고 있다.</v>
      </c>
      <c r="C483" s="56" t="str">
        <f>IF(E483="","",HLOOKUP(FH_info!$M$2,lang!$E$1:$I483,A483,FALSE))</f>
        <v>심리적으로 기쁨과 즐거움이 매우 큰 행복하고 안정된 상태이다. 에너지 대사량이 조금 크며 감소하고 있다.</v>
      </c>
      <c r="E483" s="56" t="s">
        <v>687</v>
      </c>
      <c r="F483" s="323" t="s">
        <v>842</v>
      </c>
      <c r="G483" s="56" t="s">
        <v>687</v>
      </c>
      <c r="H483" s="56" t="s">
        <v>687</v>
      </c>
      <c r="I483" s="56" t="s">
        <v>687</v>
      </c>
      <c r="L483" s="56" t="s">
        <v>842</v>
      </c>
    </row>
    <row r="484" spans="1:12" ht="49.5">
      <c r="A484" s="56">
        <f t="shared" si="11"/>
        <v>484</v>
      </c>
      <c r="B484" s="56" t="str">
        <f>IFERROR(C484,IF(FH_info!$M$2="kr",H484,IF(FH_info!$M$2="en",E484,IF(FH_info!$M$2="cn",F484,E484))))</f>
        <v>심리적으로 즐거움이 큰 행복하고 안정된 상태이다. 에너지 대사량이 조금 크며 감소하고 있다.</v>
      </c>
      <c r="C484" s="56" t="str">
        <f>IF(E484="","",HLOOKUP(FH_info!$M$2,lang!$E$1:$I484,A484,FALSE))</f>
        <v>심리적으로 즐거움이 큰 행복하고 안정된 상태이다. 에너지 대사량이 조금 크며 감소하고 있다.</v>
      </c>
      <c r="E484" s="56" t="s">
        <v>688</v>
      </c>
      <c r="F484" s="323" t="s">
        <v>843</v>
      </c>
      <c r="G484" s="56" t="s">
        <v>688</v>
      </c>
      <c r="H484" s="56" t="s">
        <v>688</v>
      </c>
      <c r="I484" s="56" t="s">
        <v>688</v>
      </c>
      <c r="L484" s="56" t="s">
        <v>843</v>
      </c>
    </row>
    <row r="485" spans="1:12" ht="33">
      <c r="A485" s="56">
        <f t="shared" si="11"/>
        <v>485</v>
      </c>
      <c r="B485" s="56" t="str">
        <f>IFERROR(C485,IF(FH_info!$M$2="kr",H485,IF(FH_info!$M$2="en",E485,IF(FH_info!$M$2="cn",F485,E485))))</f>
        <v>심리적으로 편안한 상태이다. 에너지 대사량이 조금 크며 감소하고 있다.</v>
      </c>
      <c r="C485" s="56" t="str">
        <f>IF(E485="","",HLOOKUP(FH_info!$M$2,lang!$E$1:$I485,A485,FALSE))</f>
        <v>심리적으로 편안한 상태이다. 에너지 대사량이 조금 크며 감소하고 있다.</v>
      </c>
      <c r="E485" s="56" t="s">
        <v>689</v>
      </c>
      <c r="F485" s="323" t="s">
        <v>844</v>
      </c>
      <c r="G485" s="56" t="s">
        <v>689</v>
      </c>
      <c r="H485" s="56" t="s">
        <v>689</v>
      </c>
      <c r="I485" s="56" t="s">
        <v>689</v>
      </c>
      <c r="L485" s="56" t="s">
        <v>844</v>
      </c>
    </row>
    <row r="486" spans="1:12" ht="33">
      <c r="A486" s="56">
        <f t="shared" si="11"/>
        <v>486</v>
      </c>
      <c r="B486" s="56" t="str">
        <f>IFERROR(C486,IF(FH_info!$M$2="kr",H486,IF(FH_info!$M$2="en",E486,IF(FH_info!$M$2="cn",F486,E486))))</f>
        <v>심리적으로 불편한 정서 상태이다. 에너지 대사량이 조금 크며 감소하고 있다.</v>
      </c>
      <c r="C486" s="56" t="str">
        <f>IF(E486="","",HLOOKUP(FH_info!$M$2,lang!$E$1:$I486,A486,FALSE))</f>
        <v>심리적으로 불편한 정서 상태이다. 에너지 대사량이 조금 크며 감소하고 있다.</v>
      </c>
      <c r="E486" s="56" t="s">
        <v>690</v>
      </c>
      <c r="F486" s="323" t="s">
        <v>845</v>
      </c>
      <c r="G486" s="56" t="s">
        <v>690</v>
      </c>
      <c r="H486" s="56" t="s">
        <v>690</v>
      </c>
      <c r="I486" s="56" t="s">
        <v>690</v>
      </c>
      <c r="L486" s="56" t="s">
        <v>845</v>
      </c>
    </row>
    <row r="487" spans="1:12" ht="49.5">
      <c r="A487" s="56">
        <f t="shared" si="11"/>
        <v>487</v>
      </c>
      <c r="B487" s="56" t="str">
        <f>IFERROR(C487,IF(FH_info!$M$2="kr",H487,IF(FH_info!$M$2="en",E487,IF(FH_info!$M$2="cn",F487,E487))))</f>
        <v>심리적으로 불편함이 큰 기분이 저조한 정서 상태이다. 에너지 대사량이 조금 크며 감소하고 있다.</v>
      </c>
      <c r="C487" s="56" t="str">
        <f>IF(E487="","",HLOOKUP(FH_info!$M$2,lang!$E$1:$I487,A487,FALSE))</f>
        <v>심리적으로 불편함이 큰 기분이 저조한 정서 상태이다. 에너지 대사량이 조금 크며 감소하고 있다.</v>
      </c>
      <c r="E487" s="56" t="s">
        <v>691</v>
      </c>
      <c r="F487" s="323" t="s">
        <v>846</v>
      </c>
      <c r="G487" s="56" t="s">
        <v>691</v>
      </c>
      <c r="H487" s="56" t="s">
        <v>691</v>
      </c>
      <c r="I487" s="56" t="s">
        <v>691</v>
      </c>
      <c r="L487" s="56" t="s">
        <v>846</v>
      </c>
    </row>
    <row r="488" spans="1:12" ht="49.5">
      <c r="A488" s="56">
        <f t="shared" si="11"/>
        <v>488</v>
      </c>
      <c r="B488" s="56" t="str">
        <f>IFERROR(C488,IF(FH_info!$M$2="kr",H488,IF(FH_info!$M$2="en",E488,IF(FH_info!$M$2="cn",F488,E488))))</f>
        <v>심리적으로 기쁨과 즐거움이 매우 큰 행복하고 안정된 상태이다. 에너지 대사량이 매우 크며 감소하고 있다.</v>
      </c>
      <c r="C488" s="56" t="str">
        <f>IF(E488="","",HLOOKUP(FH_info!$M$2,lang!$E$1:$I488,A488,FALSE))</f>
        <v>심리적으로 기쁨과 즐거움이 매우 큰 행복하고 안정된 상태이다. 에너지 대사량이 매우 크며 감소하고 있다.</v>
      </c>
      <c r="E488" s="56" t="s">
        <v>692</v>
      </c>
      <c r="F488" s="323" t="s">
        <v>847</v>
      </c>
      <c r="G488" s="56" t="s">
        <v>692</v>
      </c>
      <c r="H488" s="56" t="s">
        <v>692</v>
      </c>
      <c r="I488" s="56" t="s">
        <v>692</v>
      </c>
      <c r="L488" s="56" t="s">
        <v>847</v>
      </c>
    </row>
    <row r="489" spans="1:12" ht="49.5">
      <c r="A489" s="56">
        <f t="shared" si="11"/>
        <v>489</v>
      </c>
      <c r="B489" s="56" t="str">
        <f>IFERROR(C489,IF(FH_info!$M$2="kr",H489,IF(FH_info!$M$2="en",E489,IF(FH_info!$M$2="cn",F489,E489))))</f>
        <v>심리적으로 즐거움이 큰 행복하고 안정된 상태이다. 에너지 대사량이 매우 크며 감소하고 있다.</v>
      </c>
      <c r="C489" s="56" t="str">
        <f>IF(E489="","",HLOOKUP(FH_info!$M$2,lang!$E$1:$I489,A489,FALSE))</f>
        <v>심리적으로 즐거움이 큰 행복하고 안정된 상태이다. 에너지 대사량이 매우 크며 감소하고 있다.</v>
      </c>
      <c r="E489" s="56" t="s">
        <v>693</v>
      </c>
      <c r="F489" s="323" t="s">
        <v>848</v>
      </c>
      <c r="G489" s="56" t="s">
        <v>693</v>
      </c>
      <c r="H489" s="56" t="s">
        <v>693</v>
      </c>
      <c r="I489" s="56" t="s">
        <v>693</v>
      </c>
      <c r="L489" s="56" t="s">
        <v>848</v>
      </c>
    </row>
    <row r="490" spans="1:12" ht="33">
      <c r="A490" s="56">
        <f t="shared" si="11"/>
        <v>490</v>
      </c>
      <c r="B490" s="56" t="str">
        <f>IFERROR(C490,IF(FH_info!$M$2="kr",H490,IF(FH_info!$M$2="en",E490,IF(FH_info!$M$2="cn",F490,E490))))</f>
        <v>심리적으로 편안한 상태이다. 에너지 대사량이 매우 크며 감소하고 있다.</v>
      </c>
      <c r="C490" s="56" t="str">
        <f>IF(E490="","",HLOOKUP(FH_info!$M$2,lang!$E$1:$I490,A490,FALSE))</f>
        <v>심리적으로 편안한 상태이다. 에너지 대사량이 매우 크며 감소하고 있다.</v>
      </c>
      <c r="E490" s="56" t="s">
        <v>694</v>
      </c>
      <c r="F490" s="323" t="s">
        <v>849</v>
      </c>
      <c r="G490" s="56" t="s">
        <v>694</v>
      </c>
      <c r="H490" s="56" t="s">
        <v>694</v>
      </c>
      <c r="I490" s="56" t="s">
        <v>694</v>
      </c>
      <c r="L490" s="56" t="s">
        <v>849</v>
      </c>
    </row>
    <row r="491" spans="1:12" ht="33">
      <c r="A491" s="56">
        <f t="shared" si="11"/>
        <v>491</v>
      </c>
      <c r="B491" s="56" t="str">
        <f>IFERROR(C491,IF(FH_info!$M$2="kr",H491,IF(FH_info!$M$2="en",E491,IF(FH_info!$M$2="cn",F491,E491))))</f>
        <v>심리적으로 불편한 정서 상태이다. 에너지 대사량이 매우 크며 감소하고 있다.</v>
      </c>
      <c r="C491" s="56" t="str">
        <f>IF(E491="","",HLOOKUP(FH_info!$M$2,lang!$E$1:$I491,A491,FALSE))</f>
        <v>심리적으로 불편한 정서 상태이다. 에너지 대사량이 매우 크며 감소하고 있다.</v>
      </c>
      <c r="E491" s="56" t="s">
        <v>695</v>
      </c>
      <c r="F491" s="323" t="s">
        <v>850</v>
      </c>
      <c r="G491" s="56" t="s">
        <v>695</v>
      </c>
      <c r="H491" s="56" t="s">
        <v>695</v>
      </c>
      <c r="I491" s="56" t="s">
        <v>695</v>
      </c>
      <c r="L491" s="56" t="s">
        <v>850</v>
      </c>
    </row>
    <row r="492" spans="1:12" ht="49.5">
      <c r="A492" s="56">
        <f t="shared" si="11"/>
        <v>492</v>
      </c>
      <c r="B492" s="56" t="str">
        <f>IFERROR(C492,IF(FH_info!$M$2="kr",H492,IF(FH_info!$M$2="en",E492,IF(FH_info!$M$2="cn",F492,E492))))</f>
        <v>심리적으로 불편함이 큰 기분이 저조한 정서 상태이다. 에너지 대사량이 매우 크며 감소하고 있다.</v>
      </c>
      <c r="C492" s="56" t="str">
        <f>IF(E492="","",HLOOKUP(FH_info!$M$2,lang!$E$1:$I492,A492,FALSE))</f>
        <v>심리적으로 불편함이 큰 기분이 저조한 정서 상태이다. 에너지 대사량이 매우 크며 감소하고 있다.</v>
      </c>
      <c r="E492" s="56" t="s">
        <v>696</v>
      </c>
      <c r="F492" s="323" t="s">
        <v>851</v>
      </c>
      <c r="G492" s="56" t="s">
        <v>696</v>
      </c>
      <c r="H492" s="56" t="s">
        <v>696</v>
      </c>
      <c r="I492" s="56" t="s">
        <v>696</v>
      </c>
      <c r="L492" s="56" t="s">
        <v>851</v>
      </c>
    </row>
    <row r="493" spans="1:12" ht="66">
      <c r="A493" s="56">
        <f t="shared" si="11"/>
        <v>493</v>
      </c>
      <c r="B493" s="56" t="str">
        <f>IFERROR(C493,IF(FH_info!$M$2="kr",H493,IF(FH_info!$M$2="en",E493,IF(FH_info!$M$2="cn",F493,E493))))</f>
        <v>심리적 편안함이 증가하여 기쁘고 즐거운 매우 행복하고 안정된 상태이다. 에너지 대사량이 적으며 감소하고 매우 안정되어 있다.</v>
      </c>
      <c r="C493" s="56" t="str">
        <f>IF(E493="","",HLOOKUP(FH_info!$M$2,lang!$E$1:$I493,A493,FALSE))</f>
        <v>심리적 편안함이 증가하여 기쁘고 즐거운 매우 행복하고 안정된 상태이다. 에너지 대사량이 적으며 감소하고 매우 안정되어 있다.</v>
      </c>
      <c r="E493" s="56" t="s">
        <v>281</v>
      </c>
      <c r="F493" s="323" t="s">
        <v>852</v>
      </c>
      <c r="G493" s="56" t="s">
        <v>281</v>
      </c>
      <c r="H493" s="56" t="s">
        <v>281</v>
      </c>
      <c r="I493" s="56" t="s">
        <v>281</v>
      </c>
      <c r="L493" s="56" t="s">
        <v>852</v>
      </c>
    </row>
    <row r="494" spans="1:12" ht="49.5">
      <c r="A494" s="56">
        <f t="shared" si="11"/>
        <v>494</v>
      </c>
      <c r="B494" s="56" t="str">
        <f>IFERROR(C494,IF(FH_info!$M$2="kr",H494,IF(FH_info!$M$2="en",E494,IF(FH_info!$M$2="cn",F494,E494))))</f>
        <v xml:space="preserve">심리적 편안함이 증가하여 기쁘고 행복하고 안정된 상태이다. 에너지 대사량이 적으며  감소하고 안정되어 있다. </v>
      </c>
      <c r="C494" s="56" t="str">
        <f>IF(E494="","",HLOOKUP(FH_info!$M$2,lang!$E$1:$I494,A494,FALSE))</f>
        <v xml:space="preserve">심리적 편안함이 증가하여 기쁘고 행복하고 안정된 상태이다. 에너지 대사량이 적으며  감소하고 안정되어 있다. </v>
      </c>
      <c r="E494" s="56" t="s">
        <v>697</v>
      </c>
      <c r="F494" s="323" t="s">
        <v>853</v>
      </c>
      <c r="G494" s="56" t="s">
        <v>697</v>
      </c>
      <c r="H494" s="56" t="s">
        <v>697</v>
      </c>
      <c r="I494" s="56" t="s">
        <v>697</v>
      </c>
      <c r="L494" s="56" t="s">
        <v>853</v>
      </c>
    </row>
    <row r="495" spans="1:12" ht="49.5">
      <c r="A495" s="56">
        <f t="shared" si="11"/>
        <v>495</v>
      </c>
      <c r="B495" s="56" t="str">
        <f>IFERROR(C495,IF(FH_info!$M$2="kr",H495,IF(FH_info!$M$2="en",E495,IF(FH_info!$M$2="cn",F495,E495))))</f>
        <v xml:space="preserve">심리적 편안함이 증가하는 정서 상태이다. 에너지 대사량이 적으며 감소하고 안정되어 있다. </v>
      </c>
      <c r="C495" s="56" t="str">
        <f>IF(E495="","",HLOOKUP(FH_info!$M$2,lang!$E$1:$I495,A495,FALSE))</f>
        <v xml:space="preserve">심리적 편안함이 증가하는 정서 상태이다. 에너지 대사량이 적으며 감소하고 안정되어 있다. </v>
      </c>
      <c r="E495" s="56" t="s">
        <v>698</v>
      </c>
      <c r="F495" s="323" t="s">
        <v>854</v>
      </c>
      <c r="G495" s="56" t="s">
        <v>698</v>
      </c>
      <c r="H495" s="56" t="s">
        <v>698</v>
      </c>
      <c r="I495" s="56" t="s">
        <v>698</v>
      </c>
      <c r="L495" s="56" t="s">
        <v>854</v>
      </c>
    </row>
    <row r="496" spans="1:12" ht="66">
      <c r="A496" s="56">
        <f t="shared" si="11"/>
        <v>496</v>
      </c>
      <c r="B496" s="56" t="str">
        <f>IFERROR(C496,IF(FH_info!$M$2="kr",H496,IF(FH_info!$M$2="en",E496,IF(FH_info!$M$2="cn",F496,E496))))</f>
        <v>심리적으로 조금 불편한 상태이지만 심리적 불편안함이 개선되어 지는 긍정적 방향성을 갖고 있다. 에너지 대사량이 적으며 감소하는 상태이다.</v>
      </c>
      <c r="C496" s="56" t="str">
        <f>IF(E496="","",HLOOKUP(FH_info!$M$2,lang!$E$1:$I496,A496,FALSE))</f>
        <v>심리적으로 조금 불편한 상태이지만 심리적 불편안함이 개선되어 지는 긍정적 방향성을 갖고 있다. 에너지 대사량이 적으며 감소하는 상태이다.</v>
      </c>
      <c r="E496" s="56" t="s">
        <v>282</v>
      </c>
      <c r="F496" s="323" t="s">
        <v>855</v>
      </c>
      <c r="G496" s="56" t="s">
        <v>282</v>
      </c>
      <c r="H496" s="56" t="s">
        <v>282</v>
      </c>
      <c r="I496" s="56" t="s">
        <v>282</v>
      </c>
      <c r="L496" s="56" t="s">
        <v>855</v>
      </c>
    </row>
    <row r="497" spans="1:12" ht="66">
      <c r="A497" s="56">
        <f t="shared" si="11"/>
        <v>497</v>
      </c>
      <c r="B497" s="56" t="str">
        <f>IFERROR(C497,IF(FH_info!$M$2="kr",H497,IF(FH_info!$M$2="en",E497,IF(FH_info!$M$2="cn",F497,E497))))</f>
        <v>심리적으로 불편한 정서 상태이고, 심리정보 변화가 증가하고 있어 정서상태가 좋아질 수 있다. 에너지 대사량이 적으며 감소하고 있다.</v>
      </c>
      <c r="C497" s="56" t="str">
        <f>IF(E497="","",HLOOKUP(FH_info!$M$2,lang!$E$1:$I497,A497,FALSE))</f>
        <v>심리적으로 불편한 정서 상태이고, 심리정보 변화가 증가하고 있어 정서상태가 좋아질 수 있다. 에너지 대사량이 적으며 감소하고 있다.</v>
      </c>
      <c r="E497" s="56" t="s">
        <v>699</v>
      </c>
      <c r="F497" s="323" t="s">
        <v>856</v>
      </c>
      <c r="G497" s="56" t="s">
        <v>699</v>
      </c>
      <c r="H497" s="56" t="s">
        <v>699</v>
      </c>
      <c r="I497" s="56" t="s">
        <v>699</v>
      </c>
      <c r="L497" s="56" t="s">
        <v>856</v>
      </c>
    </row>
    <row r="498" spans="1:12" ht="66">
      <c r="A498" s="56">
        <f t="shared" si="11"/>
        <v>498</v>
      </c>
      <c r="B498" s="56" t="str">
        <f>IFERROR(C498,IF(FH_info!$M$2="kr",H498,IF(FH_info!$M$2="en",E498,IF(FH_info!$M$2="cn",F498,E498))))</f>
        <v>심리적 편안함이 증가하여 기쁘고 즐거운 매우 행복하고 안정된 상태이다. 에너지 대사량이 보통이며 감소하고 매우 안정되어 있다.</v>
      </c>
      <c r="C498" s="56" t="str">
        <f>IF(E498="","",HLOOKUP(FH_info!$M$2,lang!$E$1:$I498,A498,FALSE))</f>
        <v>심리적 편안함이 증가하여 기쁘고 즐거운 매우 행복하고 안정된 상태이다. 에너지 대사량이 보통이며 감소하고 매우 안정되어 있다.</v>
      </c>
      <c r="E498" s="56" t="s">
        <v>700</v>
      </c>
      <c r="F498" s="323" t="s">
        <v>857</v>
      </c>
      <c r="G498" s="56" t="s">
        <v>700</v>
      </c>
      <c r="H498" s="56" t="s">
        <v>700</v>
      </c>
      <c r="I498" s="56" t="s">
        <v>700</v>
      </c>
      <c r="L498" s="56" t="s">
        <v>857</v>
      </c>
    </row>
    <row r="499" spans="1:12" ht="49.5">
      <c r="A499" s="56">
        <f t="shared" si="11"/>
        <v>499</v>
      </c>
      <c r="B499" s="56" t="str">
        <f>IFERROR(C499,IF(FH_info!$M$2="kr",H499,IF(FH_info!$M$2="en",E499,IF(FH_info!$M$2="cn",F499,E499))))</f>
        <v xml:space="preserve">심리적 편안함이 증가하여 기쁘고 행복하고 안정된 상태이다. 에너지 대사량이 보통이며  감소하고 안정되어 있다. </v>
      </c>
      <c r="C499" s="56" t="str">
        <f>IF(E499="","",HLOOKUP(FH_info!$M$2,lang!$E$1:$I499,A499,FALSE))</f>
        <v xml:space="preserve">심리적 편안함이 증가하여 기쁘고 행복하고 안정된 상태이다. 에너지 대사량이 보통이며  감소하고 안정되어 있다. </v>
      </c>
      <c r="E499" s="56" t="s">
        <v>701</v>
      </c>
      <c r="F499" s="323" t="s">
        <v>858</v>
      </c>
      <c r="G499" s="56" t="s">
        <v>701</v>
      </c>
      <c r="H499" s="56" t="s">
        <v>701</v>
      </c>
      <c r="I499" s="56" t="s">
        <v>701</v>
      </c>
      <c r="L499" s="56" t="s">
        <v>858</v>
      </c>
    </row>
    <row r="500" spans="1:12" ht="49.5">
      <c r="A500" s="56">
        <f t="shared" si="11"/>
        <v>500</v>
      </c>
      <c r="B500" s="56" t="str">
        <f>IFERROR(C500,IF(FH_info!$M$2="kr",H500,IF(FH_info!$M$2="en",E500,IF(FH_info!$M$2="cn",F500,E500))))</f>
        <v xml:space="preserve">심리적 편안함이 증가하는 정서 상태이다. 에너지 대사량이 보통이며 감소하고 안정되어 있다. </v>
      </c>
      <c r="C500" s="56" t="str">
        <f>IF(E500="","",HLOOKUP(FH_info!$M$2,lang!$E$1:$I500,A500,FALSE))</f>
        <v xml:space="preserve">심리적 편안함이 증가하는 정서 상태이다. 에너지 대사량이 보통이며 감소하고 안정되어 있다. </v>
      </c>
      <c r="E500" s="56" t="s">
        <v>702</v>
      </c>
      <c r="F500" s="323" t="s">
        <v>859</v>
      </c>
      <c r="G500" s="56" t="s">
        <v>702</v>
      </c>
      <c r="H500" s="56" t="s">
        <v>702</v>
      </c>
      <c r="I500" s="56" t="s">
        <v>702</v>
      </c>
      <c r="L500" s="56" t="s">
        <v>859</v>
      </c>
    </row>
    <row r="501" spans="1:12" ht="66">
      <c r="A501" s="56">
        <f t="shared" si="11"/>
        <v>501</v>
      </c>
      <c r="B501" s="56" t="str">
        <f>IFERROR(C501,IF(FH_info!$M$2="kr",H501,IF(FH_info!$M$2="en",E501,IF(FH_info!$M$2="cn",F501,E501))))</f>
        <v>심리적으로 조금 불편한 상태이지만 심리적 불편안함이 개선되어 지는 긍정적 방향성을 갖고 있다. 에너지 대사량이 보통이며 감소하는 상태이다.</v>
      </c>
      <c r="C501" s="56" t="str">
        <f>IF(E501="","",HLOOKUP(FH_info!$M$2,lang!$E$1:$I501,A501,FALSE))</f>
        <v>심리적으로 조금 불편한 상태이지만 심리적 불편안함이 개선되어 지는 긍정적 방향성을 갖고 있다. 에너지 대사량이 보통이며 감소하는 상태이다.</v>
      </c>
      <c r="E501" s="56" t="s">
        <v>703</v>
      </c>
      <c r="F501" s="323" t="s">
        <v>860</v>
      </c>
      <c r="G501" s="56" t="s">
        <v>703</v>
      </c>
      <c r="H501" s="56" t="s">
        <v>703</v>
      </c>
      <c r="I501" s="56" t="s">
        <v>703</v>
      </c>
      <c r="L501" s="56" t="s">
        <v>860</v>
      </c>
    </row>
    <row r="502" spans="1:12" ht="66">
      <c r="A502" s="56">
        <f t="shared" si="11"/>
        <v>502</v>
      </c>
      <c r="B502" s="56" t="str">
        <f>IFERROR(C502,IF(FH_info!$M$2="kr",H502,IF(FH_info!$M$2="en",E502,IF(FH_info!$M$2="cn",F502,E502))))</f>
        <v>심리적으로 불편한 정서상태이고, 심리정보 변화가 증가하고 있어 정서상태가 좋아질 수 있다. 에너지 대사량이 보통이며 감소하고 있다.</v>
      </c>
      <c r="C502" s="56" t="str">
        <f>IF(E502="","",HLOOKUP(FH_info!$M$2,lang!$E$1:$I502,A502,FALSE))</f>
        <v>심리적으로 불편한 정서상태이고, 심리정보 변화가 증가하고 있어 정서상태가 좋아질 수 있다. 에너지 대사량이 보통이며 감소하고 있다.</v>
      </c>
      <c r="E502" s="56" t="s">
        <v>704</v>
      </c>
      <c r="F502" s="323" t="s">
        <v>861</v>
      </c>
      <c r="G502" s="56" t="s">
        <v>704</v>
      </c>
      <c r="H502" s="56" t="s">
        <v>704</v>
      </c>
      <c r="I502" s="56" t="s">
        <v>704</v>
      </c>
      <c r="L502" s="56" t="s">
        <v>861</v>
      </c>
    </row>
    <row r="503" spans="1:12" ht="66">
      <c r="A503" s="56">
        <f t="shared" si="11"/>
        <v>503</v>
      </c>
      <c r="B503" s="56" t="str">
        <f>IFERROR(C503,IF(FH_info!$M$2="kr",H503,IF(FH_info!$M$2="en",E503,IF(FH_info!$M$2="cn",F503,E503))))</f>
        <v>심리적 편안함이 증가하여 기쁘고 즐거운 매우 행복한 안정된 상태이다. 에너지 대사량이 조금 크며 감소하고 대사과정이 매우 안정되어 있다.</v>
      </c>
      <c r="C503" s="56" t="str">
        <f>IF(E503="","",HLOOKUP(FH_info!$M$2,lang!$E$1:$I503,A503,FALSE))</f>
        <v>심리적 편안함이 증가하여 기쁘고 즐거운 매우 행복한 안정된 상태이다. 에너지 대사량이 조금 크며 감소하고 대사과정이 매우 안정되어 있다.</v>
      </c>
      <c r="E503" s="56" t="s">
        <v>705</v>
      </c>
      <c r="F503" s="323" t="s">
        <v>862</v>
      </c>
      <c r="G503" s="56" t="s">
        <v>705</v>
      </c>
      <c r="H503" s="56" t="s">
        <v>705</v>
      </c>
      <c r="I503" s="56" t="s">
        <v>705</v>
      </c>
      <c r="L503" s="56" t="s">
        <v>862</v>
      </c>
    </row>
    <row r="504" spans="1:12" ht="49.5">
      <c r="A504" s="56">
        <f t="shared" si="11"/>
        <v>504</v>
      </c>
      <c r="B504" s="56" t="str">
        <f>IFERROR(C504,IF(FH_info!$M$2="kr",H504,IF(FH_info!$M$2="en",E504,IF(FH_info!$M$2="cn",F504,E504))))</f>
        <v xml:space="preserve">심리적 편안함이 증가하여 기쁘고 행복하고 안정된 상태이다. 에너지 대사량이 조금 크며 안정감소하고 안정되어 있다. </v>
      </c>
      <c r="C504" s="56" t="str">
        <f>IF(E504="","",HLOOKUP(FH_info!$M$2,lang!$E$1:$I504,A504,FALSE))</f>
        <v xml:space="preserve">심리적 편안함이 증가하여 기쁘고 행복하고 안정된 상태이다. 에너지 대사량이 조금 크며 안정감소하고 안정되어 있다. </v>
      </c>
      <c r="E504" s="56" t="s">
        <v>706</v>
      </c>
      <c r="F504" s="323" t="s">
        <v>863</v>
      </c>
      <c r="G504" s="56" t="s">
        <v>706</v>
      </c>
      <c r="H504" s="56" t="s">
        <v>706</v>
      </c>
      <c r="I504" s="56" t="s">
        <v>706</v>
      </c>
      <c r="L504" s="56" t="s">
        <v>863</v>
      </c>
    </row>
    <row r="505" spans="1:12" ht="49.5">
      <c r="A505" s="56">
        <f t="shared" si="11"/>
        <v>505</v>
      </c>
      <c r="B505" s="56" t="str">
        <f>IFERROR(C505,IF(FH_info!$M$2="kr",H505,IF(FH_info!$M$2="en",E505,IF(FH_info!$M$2="cn",F505,E505))))</f>
        <v xml:space="preserve">심리적 편안함이 증가하는 정서 상태이다. 에너지 대사량이 조금 크며 감소하고 안정되어 있다. </v>
      </c>
      <c r="C505" s="56" t="str">
        <f>IF(E505="","",HLOOKUP(FH_info!$M$2,lang!$E$1:$I505,A505,FALSE))</f>
        <v xml:space="preserve">심리적 편안함이 증가하는 정서 상태이다. 에너지 대사량이 조금 크며 감소하고 안정되어 있다. </v>
      </c>
      <c r="E505" s="56" t="s">
        <v>707</v>
      </c>
      <c r="F505" s="323" t="s">
        <v>864</v>
      </c>
      <c r="G505" s="56" t="s">
        <v>707</v>
      </c>
      <c r="H505" s="56" t="s">
        <v>707</v>
      </c>
      <c r="I505" s="56" t="s">
        <v>707</v>
      </c>
      <c r="L505" s="56" t="s">
        <v>864</v>
      </c>
    </row>
    <row r="506" spans="1:12" ht="66">
      <c r="A506" s="56">
        <f t="shared" si="11"/>
        <v>506</v>
      </c>
      <c r="B506" s="56" t="str">
        <f>IFERROR(C506,IF(FH_info!$M$2="kr",H506,IF(FH_info!$M$2="en",E506,IF(FH_info!$M$2="cn",F506,E506))))</f>
        <v>심리적으로 조금 불편한 상태이지만 심리적 불편안함이 개선되어 지는 긍정적 방향성을 갖고 있다. 에너지 대사량이 조금 크며 감소하는 상태이다.</v>
      </c>
      <c r="C506" s="56" t="str">
        <f>IF(E506="","",HLOOKUP(FH_info!$M$2,lang!$E$1:$I506,A506,FALSE))</f>
        <v>심리적으로 조금 불편한 상태이지만 심리적 불편안함이 개선되어 지는 긍정적 방향성을 갖고 있다. 에너지 대사량이 조금 크며 감소하는 상태이다.</v>
      </c>
      <c r="E506" s="56" t="s">
        <v>708</v>
      </c>
      <c r="F506" s="323" t="s">
        <v>865</v>
      </c>
      <c r="G506" s="56" t="s">
        <v>708</v>
      </c>
      <c r="H506" s="56" t="s">
        <v>708</v>
      </c>
      <c r="I506" s="56" t="s">
        <v>708</v>
      </c>
      <c r="L506" s="56" t="s">
        <v>865</v>
      </c>
    </row>
    <row r="507" spans="1:12" ht="66">
      <c r="A507" s="56">
        <f t="shared" si="11"/>
        <v>507</v>
      </c>
      <c r="B507" s="56" t="str">
        <f>IFERROR(C507,IF(FH_info!$M$2="kr",H507,IF(FH_info!$M$2="en",E507,IF(FH_info!$M$2="cn",F507,E507))))</f>
        <v>심리적으로 불편한 정서 상태이고, 심리정보 변화가 증가하고 있어 정서상태가 좋아질 수 있다. 에너지 대사량은 조금 크며 감소하고 있다.</v>
      </c>
      <c r="C507" s="56" t="str">
        <f>IF(E507="","",HLOOKUP(FH_info!$M$2,lang!$E$1:$I507,A507,FALSE))</f>
        <v>심리적으로 불편한 정서 상태이고, 심리정보 변화가 증가하고 있어 정서상태가 좋아질 수 있다. 에너지 대사량은 조금 크며 감소하고 있다.</v>
      </c>
      <c r="E507" s="56" t="s">
        <v>709</v>
      </c>
      <c r="F507" s="323" t="s">
        <v>866</v>
      </c>
      <c r="G507" s="56" t="s">
        <v>709</v>
      </c>
      <c r="H507" s="56" t="s">
        <v>709</v>
      </c>
      <c r="I507" s="56" t="s">
        <v>709</v>
      </c>
      <c r="L507" s="56" t="s">
        <v>866</v>
      </c>
    </row>
    <row r="508" spans="1:12" ht="49.5">
      <c r="A508" s="56">
        <f t="shared" si="11"/>
        <v>508</v>
      </c>
      <c r="B508" s="56" t="str">
        <f>IFERROR(C508,IF(FH_info!$M$2="kr",H508,IF(FH_info!$M$2="en",E508,IF(FH_info!$M$2="cn",F508,E508))))</f>
        <v>심리적 편안함이 증가하여 기쁘고 즐거운 매우 행복한 안정된 상태이다. 에너지 대사량이 매우 크며 감소하고 안정되어 있다.</v>
      </c>
      <c r="C508" s="56" t="str">
        <f>IF(E508="","",HLOOKUP(FH_info!$M$2,lang!$E$1:$I508,A508,FALSE))</f>
        <v>심리적 편안함이 증가하여 기쁘고 즐거운 매우 행복한 안정된 상태이다. 에너지 대사량이 매우 크며 감소하고 안정되어 있다.</v>
      </c>
      <c r="E508" s="56" t="s">
        <v>710</v>
      </c>
      <c r="F508" s="323" t="s">
        <v>867</v>
      </c>
      <c r="G508" s="56" t="s">
        <v>710</v>
      </c>
      <c r="H508" s="56" t="s">
        <v>710</v>
      </c>
      <c r="I508" s="56" t="s">
        <v>710</v>
      </c>
      <c r="L508" s="56" t="s">
        <v>867</v>
      </c>
    </row>
    <row r="509" spans="1:12" ht="49.5">
      <c r="A509" s="56">
        <f t="shared" si="11"/>
        <v>509</v>
      </c>
      <c r="B509" s="56" t="str">
        <f>IFERROR(C509,IF(FH_info!$M$2="kr",H509,IF(FH_info!$M$2="en",E509,IF(FH_info!$M$2="cn",F509,E509))))</f>
        <v>심리적 편안함이 증가하여 기쁘고 행복하고 안정된 상태이다. 에너지 대사량이 매우 크며 감소하고 안정되어 있다.</v>
      </c>
      <c r="C509" s="56" t="str">
        <f>IF(E509="","",HLOOKUP(FH_info!$M$2,lang!$E$1:$I509,A509,FALSE))</f>
        <v>심리적 편안함이 증가하여 기쁘고 행복하고 안정된 상태이다. 에너지 대사량이 매우 크며 감소하고 안정되어 있다.</v>
      </c>
      <c r="E509" s="56" t="s">
        <v>711</v>
      </c>
      <c r="F509" s="323" t="s">
        <v>868</v>
      </c>
      <c r="G509" s="56" t="s">
        <v>711</v>
      </c>
      <c r="H509" s="56" t="s">
        <v>711</v>
      </c>
      <c r="I509" s="56" t="s">
        <v>711</v>
      </c>
      <c r="L509" s="56" t="s">
        <v>868</v>
      </c>
    </row>
    <row r="510" spans="1:12" ht="49.5">
      <c r="A510" s="56">
        <f t="shared" si="11"/>
        <v>510</v>
      </c>
      <c r="B510" s="56" t="str">
        <f>IFERROR(C510,IF(FH_info!$M$2="kr",H510,IF(FH_info!$M$2="en",E510,IF(FH_info!$M$2="cn",F510,E510))))</f>
        <v>심리적 편안함이 증가하는정서 상태이다. 에너지 대사량이 매우 크며 감소하고 있다.</v>
      </c>
      <c r="C510" s="56" t="str">
        <f>IF(E510="","",HLOOKUP(FH_info!$M$2,lang!$E$1:$I510,A510,FALSE))</f>
        <v>심리적 편안함이 증가하는정서 상태이다. 에너지 대사량이 매우 크며 감소하고 있다.</v>
      </c>
      <c r="E510" s="56" t="s">
        <v>712</v>
      </c>
      <c r="F510" s="323" t="s">
        <v>869</v>
      </c>
      <c r="G510" s="56" t="s">
        <v>712</v>
      </c>
      <c r="H510" s="56" t="s">
        <v>712</v>
      </c>
      <c r="I510" s="56" t="s">
        <v>712</v>
      </c>
      <c r="L510" s="56" t="s">
        <v>869</v>
      </c>
    </row>
    <row r="511" spans="1:12" ht="66">
      <c r="A511" s="56">
        <f t="shared" si="11"/>
        <v>511</v>
      </c>
      <c r="B511" s="56" t="str">
        <f>IFERROR(C511,IF(FH_info!$M$2="kr",H511,IF(FH_info!$M$2="en",E511,IF(FH_info!$M$2="cn",F511,E511))))</f>
        <v>심리적으로 조금 불편한 상태이지만 심리적 불편안함이 개선되어 지는 긍정적 방향성을 갖고 있다. 에너지 대사량이 매우 크며 감소하는 상태이다.</v>
      </c>
      <c r="C511" s="56" t="str">
        <f>IF(E511="","",HLOOKUP(FH_info!$M$2,lang!$E$1:$I511,A511,FALSE))</f>
        <v>심리적으로 조금 불편한 상태이지만 심리적 불편안함이 개선되어 지는 긍정적 방향성을 갖고 있다. 에너지 대사량이 매우 크며 감소하는 상태이다.</v>
      </c>
      <c r="E511" s="56" t="s">
        <v>713</v>
      </c>
      <c r="F511" s="323" t="s">
        <v>870</v>
      </c>
      <c r="G511" s="56" t="s">
        <v>713</v>
      </c>
      <c r="H511" s="56" t="s">
        <v>713</v>
      </c>
      <c r="I511" s="56" t="s">
        <v>713</v>
      </c>
      <c r="L511" s="56" t="s">
        <v>870</v>
      </c>
    </row>
    <row r="512" spans="1:12" ht="66">
      <c r="A512" s="56">
        <f t="shared" si="11"/>
        <v>512</v>
      </c>
      <c r="B512" s="56" t="str">
        <f>IFERROR(C512,IF(FH_info!$M$2="kr",H512,IF(FH_info!$M$2="en",E512,IF(FH_info!$M$2="cn",F512,E512))))</f>
        <v>심리적으로 불편한 정서 상태이고, 심리정보 변화가 증가하고 있어 정서상태가 좋아질 수 있다. 에너지 대사량이 매우 크며 감소하고 있다.</v>
      </c>
      <c r="C512" s="56" t="str">
        <f>IF(E512="","",HLOOKUP(FH_info!$M$2,lang!$E$1:$I512,A512,FALSE))</f>
        <v>심리적으로 불편한 정서 상태이고, 심리정보 변화가 증가하고 있어 정서상태가 좋아질 수 있다. 에너지 대사량이 매우 크며 감소하고 있다.</v>
      </c>
      <c r="E512" s="56" t="s">
        <v>714</v>
      </c>
      <c r="F512" s="323" t="s">
        <v>871</v>
      </c>
      <c r="G512" s="56" t="s">
        <v>714</v>
      </c>
      <c r="H512" s="56" t="s">
        <v>714</v>
      </c>
      <c r="I512" s="56" t="s">
        <v>714</v>
      </c>
      <c r="L512" s="56" t="s">
        <v>871</v>
      </c>
    </row>
    <row r="513" spans="1:12" ht="66">
      <c r="A513" s="56">
        <f t="shared" si="11"/>
        <v>513</v>
      </c>
      <c r="B513" s="56" t="str">
        <f>IFERROR(C513,IF(FH_info!$M$2="kr",H513,IF(FH_info!$M$2="en",E513,IF(FH_info!$M$2="cn",F513,E513))))</f>
        <v>심리적 편안함이 증가하여 기쁘고 즐거운 매우 행복하고 안정된 상태이다. 에너지 대사량이 적으며 거의 변화가 없는 안정된 상태이다.</v>
      </c>
      <c r="C513" s="56" t="str">
        <f>IF(E513="","",HLOOKUP(FH_info!$M$2,lang!$E$1:$I513,A513,FALSE))</f>
        <v>심리적 편안함이 증가하여 기쁘고 즐거운 매우 행복하고 안정된 상태이다. 에너지 대사량이 적으며 거의 변화가 없는 안정된 상태이다.</v>
      </c>
      <c r="E513" s="56" t="s">
        <v>715</v>
      </c>
      <c r="F513" s="323" t="s">
        <v>872</v>
      </c>
      <c r="G513" s="56" t="s">
        <v>715</v>
      </c>
      <c r="H513" s="56" t="s">
        <v>715</v>
      </c>
      <c r="I513" s="56" t="s">
        <v>715</v>
      </c>
      <c r="L513" s="56" t="s">
        <v>872</v>
      </c>
    </row>
    <row r="514" spans="1:12" ht="49.5">
      <c r="A514" s="56">
        <f t="shared" si="11"/>
        <v>514</v>
      </c>
      <c r="B514" s="56" t="str">
        <f>IFERROR(C514,IF(FH_info!$M$2="kr",H514,IF(FH_info!$M$2="en",E514,IF(FH_info!$M$2="cn",F514,E514))))</f>
        <v>심리적 편안함이 증가하여 기쁘고 행복하고 안정된 상태이다. 에너지 대사량이 적으며 거의 변화가 없는 안정된 상태이다.</v>
      </c>
      <c r="C514" s="56" t="str">
        <f>IF(E514="","",HLOOKUP(FH_info!$M$2,lang!$E$1:$I514,A514,FALSE))</f>
        <v>심리적 편안함이 증가하여 기쁘고 행복하고 안정된 상태이다. 에너지 대사량이 적으며 거의 변화가 없는 안정된 상태이다.</v>
      </c>
      <c r="E514" s="56" t="s">
        <v>716</v>
      </c>
      <c r="F514" s="323" t="s">
        <v>873</v>
      </c>
      <c r="G514" s="56" t="s">
        <v>716</v>
      </c>
      <c r="H514" s="56" t="s">
        <v>716</v>
      </c>
      <c r="I514" s="56" t="s">
        <v>716</v>
      </c>
      <c r="L514" s="56" t="s">
        <v>873</v>
      </c>
    </row>
    <row r="515" spans="1:12" ht="49.5">
      <c r="A515" s="56">
        <f t="shared" si="11"/>
        <v>515</v>
      </c>
      <c r="B515" s="56" t="str">
        <f>IFERROR(C515,IF(FH_info!$M$2="kr",H515,IF(FH_info!$M$2="en",E515,IF(FH_info!$M$2="cn",F515,E515))))</f>
        <v xml:space="preserve">심리적 편안함이 증가하는 정서 상태이다. 에너지 대사량이 적으며 거의 변화가 없는 안정된 상태이다. </v>
      </c>
      <c r="C515" s="56" t="str">
        <f>IF(E515="","",HLOOKUP(FH_info!$M$2,lang!$E$1:$I515,A515,FALSE))</f>
        <v xml:space="preserve">심리적 편안함이 증가하는 정서 상태이다. 에너지 대사량이 적으며 거의 변화가 없는 안정된 상태이다. </v>
      </c>
      <c r="E515" s="56" t="s">
        <v>717</v>
      </c>
      <c r="F515" s="323" t="s">
        <v>874</v>
      </c>
      <c r="G515" s="56" t="s">
        <v>717</v>
      </c>
      <c r="H515" s="56" t="s">
        <v>717</v>
      </c>
      <c r="I515" s="56" t="s">
        <v>717</v>
      </c>
      <c r="L515" s="56" t="s">
        <v>874</v>
      </c>
    </row>
    <row r="516" spans="1:12" ht="66">
      <c r="A516" s="56">
        <f t="shared" si="11"/>
        <v>516</v>
      </c>
      <c r="B516" s="56" t="str">
        <f>IFERROR(C516,IF(FH_info!$M$2="kr",H516,IF(FH_info!$M$2="en",E516,IF(FH_info!$M$2="cn",F516,E516))))</f>
        <v>심리적으로 조금 불편한 상태이지만 심리적 불편안함이 개선되어 지는 긍정적 방향성을 갖고 있다. 에너지 대사량이 적으며 거의 변화가 없는 상태이다.</v>
      </c>
      <c r="C516" s="56" t="str">
        <f>IF(E516="","",HLOOKUP(FH_info!$M$2,lang!$E$1:$I516,A516,FALSE))</f>
        <v>심리적으로 조금 불편한 상태이지만 심리적 불편안함이 개선되어 지는 긍정적 방향성을 갖고 있다. 에너지 대사량이 적으며 거의 변화가 없는 상태이다.</v>
      </c>
      <c r="E516" s="56" t="s">
        <v>283</v>
      </c>
      <c r="F516" s="323" t="s">
        <v>875</v>
      </c>
      <c r="G516" s="56" t="s">
        <v>283</v>
      </c>
      <c r="H516" s="56" t="s">
        <v>283</v>
      </c>
      <c r="I516" s="56" t="s">
        <v>283</v>
      </c>
      <c r="L516" s="56" t="s">
        <v>875</v>
      </c>
    </row>
    <row r="517" spans="1:12" ht="66">
      <c r="A517" s="56">
        <f t="shared" si="11"/>
        <v>517</v>
      </c>
      <c r="B517" s="56" t="str">
        <f>IFERROR(C517,IF(FH_info!$M$2="kr",H517,IF(FH_info!$M$2="en",E517,IF(FH_info!$M$2="cn",F517,E517))))</f>
        <v>심리적으로 매우 기분이 저조하고 우울한 정서 상태이다.기분전환이 필요하다. 에너지 대사량이 적으며 거의 변화가 없는 상태이다.</v>
      </c>
      <c r="C517" s="56" t="str">
        <f>IF(E517="","",HLOOKUP(FH_info!$M$2,lang!$E$1:$I517,A517,FALSE))</f>
        <v>심리적으로 매우 기분이 저조하고 우울한 정서 상태이다.기분전환이 필요하다. 에너지 대사량이 적으며 거의 변화가 없는 상태이다.</v>
      </c>
      <c r="E517" s="56" t="s">
        <v>718</v>
      </c>
      <c r="F517" s="323" t="s">
        <v>876</v>
      </c>
      <c r="G517" s="56" t="s">
        <v>718</v>
      </c>
      <c r="H517" s="56" t="s">
        <v>718</v>
      </c>
      <c r="I517" s="56" t="s">
        <v>718</v>
      </c>
      <c r="L517" s="56" t="s">
        <v>876</v>
      </c>
    </row>
    <row r="518" spans="1:12" ht="66">
      <c r="A518" s="56">
        <f t="shared" si="11"/>
        <v>518</v>
      </c>
      <c r="B518" s="56" t="str">
        <f>IFERROR(C518,IF(FH_info!$M$2="kr",H518,IF(FH_info!$M$2="en",E518,IF(FH_info!$M$2="cn",F518,E518))))</f>
        <v>심리적 편안함이 증가하여 기쁘고 즐거운 매우 행복하고 안정된 상태이다. 에너지 대사량이 보통이며 거의 변화가 없는 안정된 상태이다.</v>
      </c>
      <c r="C518" s="56" t="str">
        <f>IF(E518="","",HLOOKUP(FH_info!$M$2,lang!$E$1:$I518,A518,FALSE))</f>
        <v>심리적 편안함이 증가하여 기쁘고 즐거운 매우 행복하고 안정된 상태이다. 에너지 대사량이 보통이며 거의 변화가 없는 안정된 상태이다.</v>
      </c>
      <c r="E518" s="56" t="s">
        <v>719</v>
      </c>
      <c r="F518" s="323" t="s">
        <v>877</v>
      </c>
      <c r="G518" s="56" t="s">
        <v>719</v>
      </c>
      <c r="H518" s="56" t="s">
        <v>719</v>
      </c>
      <c r="I518" s="56" t="s">
        <v>719</v>
      </c>
      <c r="L518" s="56" t="s">
        <v>877</v>
      </c>
    </row>
    <row r="519" spans="1:12" ht="49.5">
      <c r="A519" s="56">
        <f t="shared" si="11"/>
        <v>519</v>
      </c>
      <c r="B519" s="56" t="str">
        <f>IFERROR(C519,IF(FH_info!$M$2="kr",H519,IF(FH_info!$M$2="en",E519,IF(FH_info!$M$2="cn",F519,E519))))</f>
        <v>심리적 편안함이 증가하여 기쁘고 행복하고 안정된 상태이다. 에너지 대사량이 보통이며 거의 변화가 없는 안정된 상태이다.</v>
      </c>
      <c r="C519" s="56" t="str">
        <f>IF(E519="","",HLOOKUP(FH_info!$M$2,lang!$E$1:$I519,A519,FALSE))</f>
        <v>심리적 편안함이 증가하여 기쁘고 행복하고 안정된 상태이다. 에너지 대사량이 보통이며 거의 변화가 없는 안정된 상태이다.</v>
      </c>
      <c r="E519" s="56" t="s">
        <v>720</v>
      </c>
      <c r="F519" s="323" t="s">
        <v>878</v>
      </c>
      <c r="G519" s="56" t="s">
        <v>720</v>
      </c>
      <c r="H519" s="56" t="s">
        <v>720</v>
      </c>
      <c r="I519" s="56" t="s">
        <v>720</v>
      </c>
      <c r="L519" s="56" t="s">
        <v>878</v>
      </c>
    </row>
    <row r="520" spans="1:12" ht="49.5">
      <c r="A520" s="56">
        <f t="shared" si="11"/>
        <v>520</v>
      </c>
      <c r="B520" s="56" t="str">
        <f>IFERROR(C520,IF(FH_info!$M$2="kr",H520,IF(FH_info!$M$2="en",E520,IF(FH_info!$M$2="cn",F520,E520))))</f>
        <v xml:space="preserve">심리적 편안함이 증가하는 정서 상태이다. 에너지 대사량이 보통이며 거의 변화가 없는 안정된 상태이다. </v>
      </c>
      <c r="C520" s="56" t="str">
        <f>IF(E520="","",HLOOKUP(FH_info!$M$2,lang!$E$1:$I520,A520,FALSE))</f>
        <v xml:space="preserve">심리적 편안함이 증가하는 정서 상태이다. 에너지 대사량이 보통이며 거의 변화가 없는 안정된 상태이다. </v>
      </c>
      <c r="E520" s="56" t="s">
        <v>721</v>
      </c>
      <c r="F520" s="323" t="s">
        <v>879</v>
      </c>
      <c r="G520" s="56" t="s">
        <v>721</v>
      </c>
      <c r="H520" s="56" t="s">
        <v>721</v>
      </c>
      <c r="I520" s="56" t="s">
        <v>721</v>
      </c>
      <c r="L520" s="56" t="s">
        <v>879</v>
      </c>
    </row>
    <row r="521" spans="1:12" ht="66">
      <c r="A521" s="56">
        <f t="shared" si="11"/>
        <v>521</v>
      </c>
      <c r="B521" s="56" t="str">
        <f>IFERROR(C521,IF(FH_info!$M$2="kr",H521,IF(FH_info!$M$2="en",E521,IF(FH_info!$M$2="cn",F521,E521))))</f>
        <v>심리적으로 조금 불쾌한 기분상태에 있지만 점점 기분이 나아지는 긍정적인 방향성을 갖고 있다. 에너지 대사량이 보통이며 거의 변화가 없는 상태이다.</v>
      </c>
      <c r="C521" s="56" t="str">
        <f>IF(E521="","",HLOOKUP(FH_info!$M$2,lang!$E$1:$I521,A521,FALSE))</f>
        <v>심리적으로 조금 불쾌한 기분상태에 있지만 점점 기분이 나아지는 긍정적인 방향성을 갖고 있다. 에너지 대사량이 보통이며 거의 변화가 없는 상태이다.</v>
      </c>
      <c r="E521" s="56" t="s">
        <v>722</v>
      </c>
      <c r="F521" s="323" t="s">
        <v>880</v>
      </c>
      <c r="G521" s="56" t="s">
        <v>722</v>
      </c>
      <c r="H521" s="56" t="s">
        <v>722</v>
      </c>
      <c r="I521" s="56" t="s">
        <v>722</v>
      </c>
      <c r="L521" s="56" t="s">
        <v>880</v>
      </c>
    </row>
    <row r="522" spans="1:12" ht="66">
      <c r="A522" s="56">
        <f t="shared" si="11"/>
        <v>522</v>
      </c>
      <c r="B522" s="56" t="str">
        <f>IFERROR(C522,IF(FH_info!$M$2="kr",H522,IF(FH_info!$M$2="en",E522,IF(FH_info!$M$2="cn",F522,E522))))</f>
        <v>심리적으로 불편한 정서 상태이고, 심리정보 변화가 증가하고 있어 정서상태가 좋아질 수 있다. 에너지 대사량이 보통이며 거의 변화가 없는 상태이다.</v>
      </c>
      <c r="C522" s="56" t="str">
        <f>IF(E522="","",HLOOKUP(FH_info!$M$2,lang!$E$1:$I522,A522,FALSE))</f>
        <v>심리적으로 불편한 정서 상태이고, 심리정보 변화가 증가하고 있어 정서상태가 좋아질 수 있다. 에너지 대사량이 보통이며 거의 변화가 없는 상태이다.</v>
      </c>
      <c r="E522" s="56" t="s">
        <v>723</v>
      </c>
      <c r="F522" s="323" t="s">
        <v>881</v>
      </c>
      <c r="G522" s="56" t="s">
        <v>723</v>
      </c>
      <c r="H522" s="56" t="s">
        <v>723</v>
      </c>
      <c r="I522" s="56" t="s">
        <v>723</v>
      </c>
      <c r="L522" s="56" t="s">
        <v>881</v>
      </c>
    </row>
    <row r="523" spans="1:12" ht="66">
      <c r="A523" s="56">
        <f t="shared" si="11"/>
        <v>523</v>
      </c>
      <c r="B523" s="56" t="str">
        <f>IFERROR(C523,IF(FH_info!$M$2="kr",H523,IF(FH_info!$M$2="en",E523,IF(FH_info!$M$2="cn",F523,E523))))</f>
        <v>심리적 편안함이 증가하여 기쁘고 즐거운 매우 행복하고 안정된 상태이다. 에너지 대사량이 조금 크며 거의 변화가 없는 안정된 상태이다.</v>
      </c>
      <c r="C523" s="56" t="str">
        <f>IF(E523="","",HLOOKUP(FH_info!$M$2,lang!$E$1:$I523,A523,FALSE))</f>
        <v>심리적 편안함이 증가하여 기쁘고 즐거운 매우 행복하고 안정된 상태이다. 에너지 대사량이 조금 크며 거의 변화가 없는 안정된 상태이다.</v>
      </c>
      <c r="E523" s="56" t="s">
        <v>724</v>
      </c>
      <c r="F523" s="323" t="s">
        <v>882</v>
      </c>
      <c r="G523" s="56" t="s">
        <v>724</v>
      </c>
      <c r="H523" s="56" t="s">
        <v>724</v>
      </c>
      <c r="I523" s="56" t="s">
        <v>724</v>
      </c>
      <c r="L523" s="56" t="s">
        <v>882</v>
      </c>
    </row>
    <row r="524" spans="1:12" ht="49.5">
      <c r="A524" s="56">
        <f t="shared" si="11"/>
        <v>524</v>
      </c>
      <c r="B524" s="56" t="str">
        <f>IFERROR(C524,IF(FH_info!$M$2="kr",H524,IF(FH_info!$M$2="en",E524,IF(FH_info!$M$2="cn",F524,E524))))</f>
        <v>심리적 편안함이 증가하여 기쁘고 행복하고 안정된 상태이다. 에너지 대사량이 조금 크며 거의 변화가 없는 안정된 상태이다.</v>
      </c>
      <c r="C524" s="56" t="str">
        <f>IF(E524="","",HLOOKUP(FH_info!$M$2,lang!$E$1:$I524,A524,FALSE))</f>
        <v>심리적 편안함이 증가하여 기쁘고 행복하고 안정된 상태이다. 에너지 대사량이 조금 크며 거의 변화가 없는 안정된 상태이다.</v>
      </c>
      <c r="E524" s="56" t="s">
        <v>725</v>
      </c>
      <c r="F524" s="323" t="s">
        <v>883</v>
      </c>
      <c r="G524" s="56" t="s">
        <v>725</v>
      </c>
      <c r="H524" s="56" t="s">
        <v>725</v>
      </c>
      <c r="I524" s="56" t="s">
        <v>725</v>
      </c>
      <c r="L524" s="56" t="s">
        <v>883</v>
      </c>
    </row>
    <row r="525" spans="1:12" ht="49.5">
      <c r="A525" s="56">
        <f t="shared" si="11"/>
        <v>525</v>
      </c>
      <c r="B525" s="56" t="str">
        <f>IFERROR(C525,IF(FH_info!$M$2="kr",H525,IF(FH_info!$M$2="en",E525,IF(FH_info!$M$2="cn",F525,E525))))</f>
        <v xml:space="preserve">심리적으로 기분이 편안하고 좋은 감정상태이다. 에너지 대사량이 조금 크며 거의 변화가 없는 안정된 상태이다. </v>
      </c>
      <c r="C525" s="56" t="str">
        <f>IF(E525="","",HLOOKUP(FH_info!$M$2,lang!$E$1:$I525,A525,FALSE))</f>
        <v xml:space="preserve">심리적으로 기분이 편안하고 좋은 감정상태이다. 에너지 대사량이 조금 크며 거의 변화가 없는 안정된 상태이다. </v>
      </c>
      <c r="E525" s="56" t="s">
        <v>726</v>
      </c>
      <c r="F525" s="323" t="s">
        <v>884</v>
      </c>
      <c r="G525" s="56" t="s">
        <v>726</v>
      </c>
      <c r="H525" s="56" t="s">
        <v>726</v>
      </c>
      <c r="I525" s="56" t="s">
        <v>726</v>
      </c>
      <c r="L525" s="56" t="s">
        <v>884</v>
      </c>
    </row>
    <row r="526" spans="1:12" ht="66">
      <c r="A526" s="56">
        <f t="shared" si="11"/>
        <v>526</v>
      </c>
      <c r="B526" s="56" t="str">
        <f>IFERROR(C526,IF(FH_info!$M$2="kr",H526,IF(FH_info!$M$2="en",E526,IF(FH_info!$M$2="cn",F526,E526))))</f>
        <v>심리적으로 조금 불편한 기분 상태에 있지만 점점 기분이 나아지는 긍정적인 방향성을 갖고 있다. 에너지 대사량이 조금 크며 거의 변화가 없는 상태이다.</v>
      </c>
      <c r="C526" s="56" t="str">
        <f>IF(E526="","",HLOOKUP(FH_info!$M$2,lang!$E$1:$I526,A526,FALSE))</f>
        <v>심리적으로 조금 불편한 기분 상태에 있지만 점점 기분이 나아지는 긍정적인 방향성을 갖고 있다. 에너지 대사량이 조금 크며 거의 변화가 없는 상태이다.</v>
      </c>
      <c r="E526" s="56" t="s">
        <v>727</v>
      </c>
      <c r="F526" s="323" t="s">
        <v>885</v>
      </c>
      <c r="G526" s="56" t="s">
        <v>727</v>
      </c>
      <c r="H526" s="56" t="s">
        <v>727</v>
      </c>
      <c r="I526" s="56" t="s">
        <v>727</v>
      </c>
      <c r="L526" s="56" t="s">
        <v>885</v>
      </c>
    </row>
    <row r="527" spans="1:12" ht="66">
      <c r="A527" s="56">
        <f t="shared" si="11"/>
        <v>527</v>
      </c>
      <c r="B527" s="56" t="str">
        <f>IFERROR(C527,IF(FH_info!$M$2="kr",H527,IF(FH_info!$M$2="en",E527,IF(FH_info!$M$2="cn",F527,E527))))</f>
        <v>심리적으로 불편한 정서 상태이고, 심리정보 변화가 증가하고 있어 정서 상태가 좋아질 수 있다. 에너지 대사량이 조금 크며 거의 변화가 없는 상태이다.</v>
      </c>
      <c r="C527" s="56" t="str">
        <f>IF(E527="","",HLOOKUP(FH_info!$M$2,lang!$E$1:$I527,A527,FALSE))</f>
        <v>심리적으로 불편한 정서 상태이고, 심리정보 변화가 증가하고 있어 정서 상태가 좋아질 수 있다. 에너지 대사량이 조금 크며 거의 변화가 없는 상태이다.</v>
      </c>
      <c r="E527" s="56" t="s">
        <v>728</v>
      </c>
      <c r="F527" s="323" t="s">
        <v>886</v>
      </c>
      <c r="G527" s="56" t="s">
        <v>728</v>
      </c>
      <c r="H527" s="56" t="s">
        <v>728</v>
      </c>
      <c r="I527" s="56" t="s">
        <v>728</v>
      </c>
      <c r="L527" s="56" t="s">
        <v>886</v>
      </c>
    </row>
    <row r="528" spans="1:12" ht="66">
      <c r="A528" s="56">
        <f t="shared" si="11"/>
        <v>528</v>
      </c>
      <c r="B528" s="56" t="str">
        <f>IFERROR(C528,IF(FH_info!$M$2="kr",H528,IF(FH_info!$M$2="en",E528,IF(FH_info!$M$2="cn",F528,E528))))</f>
        <v>심리적 편안함이 증가하여 기쁘고 즐거운 매우 행복하고 안정된 상태이다. 에너지 대사량이 매우 크며 거의 변화가 없는 안정된 상태이다.</v>
      </c>
      <c r="C528" s="56" t="str">
        <f>IF(E528="","",HLOOKUP(FH_info!$M$2,lang!$E$1:$I528,A528,FALSE))</f>
        <v>심리적 편안함이 증가하여 기쁘고 즐거운 매우 행복하고 안정된 상태이다. 에너지 대사량이 매우 크며 거의 변화가 없는 안정된 상태이다.</v>
      </c>
      <c r="E528" s="56" t="s">
        <v>729</v>
      </c>
      <c r="F528" s="323" t="s">
        <v>887</v>
      </c>
      <c r="G528" s="56" t="s">
        <v>729</v>
      </c>
      <c r="H528" s="56" t="s">
        <v>729</v>
      </c>
      <c r="I528" s="56" t="s">
        <v>729</v>
      </c>
      <c r="L528" s="56" t="s">
        <v>887</v>
      </c>
    </row>
    <row r="529" spans="1:16" ht="66">
      <c r="A529" s="56">
        <f t="shared" si="11"/>
        <v>529</v>
      </c>
      <c r="B529" s="56" t="str">
        <f>IFERROR(C529,IF(FH_info!$M$2="kr",H529,IF(FH_info!$M$2="en",E529,IF(FH_info!$M$2="cn",F529,E529))))</f>
        <v>심리적 편안함이 증가하여 기쁘고 행복한 감정이 고조된 감정상태이다. 에너지 대사량이 매우 크며 거의 변화가 없는 안정된 상태이다.</v>
      </c>
      <c r="C529" s="56" t="str">
        <f>IF(E529="","",HLOOKUP(FH_info!$M$2,lang!$E$1:$I529,A529,FALSE))</f>
        <v>심리적 편안함이 증가하여 기쁘고 행복한 감정이 고조된 감정상태이다. 에너지 대사량이 매우 크며 거의 변화가 없는 안정된 상태이다.</v>
      </c>
      <c r="E529" s="56" t="s">
        <v>730</v>
      </c>
      <c r="F529" s="323" t="s">
        <v>888</v>
      </c>
      <c r="G529" s="56" t="s">
        <v>730</v>
      </c>
      <c r="H529" s="56" t="s">
        <v>730</v>
      </c>
      <c r="I529" s="56" t="s">
        <v>730</v>
      </c>
      <c r="L529" s="56" t="s">
        <v>888</v>
      </c>
    </row>
    <row r="530" spans="1:16" ht="49.5">
      <c r="A530" s="56">
        <f t="shared" si="11"/>
        <v>530</v>
      </c>
      <c r="B530" s="56" t="str">
        <f>IFERROR(C530,IF(FH_info!$M$2="kr",H530,IF(FH_info!$M$2="en",E530,IF(FH_info!$M$2="cn",F530,E530))))</f>
        <v xml:space="preserve">심리적 편안함이 증가하는 정서 상태이다. 에너지 대사량이 매우 크며 거의 변화가 없는 안정된 상태이다. </v>
      </c>
      <c r="C530" s="56" t="str">
        <f>IF(E530="","",HLOOKUP(FH_info!$M$2,lang!$E$1:$I530,A530,FALSE))</f>
        <v xml:space="preserve">심리적 편안함이 증가하는 정서 상태이다. 에너지 대사량이 매우 크며 거의 변화가 없는 안정된 상태이다. </v>
      </c>
      <c r="E530" s="56" t="s">
        <v>731</v>
      </c>
      <c r="F530" s="323" t="s">
        <v>889</v>
      </c>
      <c r="G530" s="56" t="s">
        <v>731</v>
      </c>
      <c r="H530" s="56" t="s">
        <v>731</v>
      </c>
      <c r="I530" s="56" t="s">
        <v>731</v>
      </c>
      <c r="L530" s="56" t="s">
        <v>889</v>
      </c>
    </row>
    <row r="531" spans="1:16" ht="66">
      <c r="A531" s="56">
        <f t="shared" si="11"/>
        <v>531</v>
      </c>
      <c r="B531" s="56" t="str">
        <f>IFERROR(C531,IF(FH_info!$M$2="kr",H531,IF(FH_info!$M$2="en",E531,IF(FH_info!$M$2="cn",F531,E531))))</f>
        <v>심리적으로 조금 불편한 기분 상태에 있지만 점점 기분이 나아지는 긍정적인 방향성을 갖고 있다. 에너지 대사량이 매우 크며 거의 변화가 없는 상태이다.</v>
      </c>
      <c r="C531" s="56" t="str">
        <f>IF(E531="","",HLOOKUP(FH_info!$M$2,lang!$E$1:$I531,A531,FALSE))</f>
        <v>심리적으로 조금 불편한 기분 상태에 있지만 점점 기분이 나아지는 긍정적인 방향성을 갖고 있다. 에너지 대사량이 매우 크며 거의 변화가 없는 상태이다.</v>
      </c>
      <c r="E531" s="56" t="s">
        <v>732</v>
      </c>
      <c r="F531" s="323" t="s">
        <v>890</v>
      </c>
      <c r="G531" s="56" t="s">
        <v>732</v>
      </c>
      <c r="H531" s="56" t="s">
        <v>732</v>
      </c>
      <c r="I531" s="56" t="s">
        <v>732</v>
      </c>
      <c r="L531" s="56" t="s">
        <v>890</v>
      </c>
    </row>
    <row r="532" spans="1:16" ht="66">
      <c r="A532" s="56">
        <f t="shared" si="11"/>
        <v>532</v>
      </c>
      <c r="B532" s="56" t="str">
        <f>IFERROR(C532,IF(FH_info!$M$2="kr",H532,IF(FH_info!$M$2="en",E532,IF(FH_info!$M$2="cn",F532,E532))))</f>
        <v>심리적으로 매우 기분이 저조하고 우울한 정서 상태이다. 기분전환이 필요하다. 에너지 대사량이 매우 크며 거의 변화가 없는 상태이다.</v>
      </c>
      <c r="C532" s="56" t="str">
        <f>IF(E532="","",HLOOKUP(FH_info!$M$2,lang!$E$1:$I532,A532,FALSE))</f>
        <v>심리적으로 매우 기분이 저조하고 우울한 정서 상태이다. 기분전환이 필요하다. 에너지 대사량이 매우 크며 거의 변화가 없는 상태이다.</v>
      </c>
      <c r="E532" s="56" t="s">
        <v>733</v>
      </c>
      <c r="F532" s="323" t="s">
        <v>891</v>
      </c>
      <c r="G532" s="56" t="s">
        <v>733</v>
      </c>
      <c r="H532" s="56" t="s">
        <v>733</v>
      </c>
      <c r="I532" s="56" t="s">
        <v>733</v>
      </c>
      <c r="L532" s="56" t="s">
        <v>891</v>
      </c>
    </row>
    <row r="533" spans="1:16">
      <c r="A533" s="56">
        <f t="shared" si="11"/>
        <v>533</v>
      </c>
      <c r="B533" s="56" t="str">
        <f>IFERROR(C533,IF(FH_info!$M$2="kr",H533,IF(FH_info!$M$2="en",E533,IF(FH_info!$M$2="cn",F533,E533))))</f>
        <v>무드 미터</v>
      </c>
      <c r="C533" s="56" t="str">
        <f>IF(E533="","",HLOOKUP(FH_info!$M$2,lang!$E$1:$I533,A533,FALSE))</f>
        <v>무드 미터</v>
      </c>
      <c r="E533" s="144" t="s">
        <v>1804</v>
      </c>
      <c r="F533" s="144" t="s">
        <v>2452</v>
      </c>
      <c r="G533" s="144" t="s">
        <v>1804</v>
      </c>
      <c r="H533" s="144" t="s">
        <v>1803</v>
      </c>
      <c r="I533" s="144" t="s">
        <v>1804</v>
      </c>
    </row>
    <row r="534" spans="1:16">
      <c r="A534" s="56">
        <f t="shared" ref="A534:A538" si="12">IF(E534="","",A533+1)</f>
        <v>534</v>
      </c>
      <c r="B534" s="56" t="str">
        <f>IFERROR(C534,IF(FH_info!$M$2="kr",H534,IF(FH_info!$M$2="en",E534,IF(FH_info!$M$2="cn",F534,E534))))</f>
        <v>무드 미터 (MOOD METER)</v>
      </c>
      <c r="C534" s="56" t="str">
        <f>IF(E534="","",HLOOKUP(FH_info!$M$2,lang!$E$1:$I534,A534,FALSE))</f>
        <v>무드 미터 (MOOD METER)</v>
      </c>
      <c r="E534" s="132" t="s">
        <v>1806</v>
      </c>
      <c r="F534" s="132" t="s">
        <v>2453</v>
      </c>
      <c r="G534" s="132" t="s">
        <v>1806</v>
      </c>
      <c r="H534" s="132" t="s">
        <v>1805</v>
      </c>
      <c r="I534" s="132" t="s">
        <v>1806</v>
      </c>
    </row>
    <row r="535" spans="1:16">
      <c r="A535" s="56">
        <f t="shared" si="12"/>
        <v>535</v>
      </c>
      <c r="B535" s="56" t="str">
        <f>IFERROR(C535,IF(FH_info!$M$2="kr",H535,IF(FH_info!$M$2="en",E535,IF(FH_info!$M$2="cn",F535,E535))))</f>
        <v>활력높음 High Energy</v>
      </c>
      <c r="C535" s="56" t="str">
        <f>IF(E535="","",HLOOKUP(FH_info!$M$2,lang!$E$1:$I535,A535,FALSE))</f>
        <v>활력높음 High Energy</v>
      </c>
      <c r="E535" s="56" t="s">
        <v>1811</v>
      </c>
      <c r="F535" s="56" t="s">
        <v>2455</v>
      </c>
      <c r="G535" s="56" t="s">
        <v>1811</v>
      </c>
      <c r="H535" s="56" t="s">
        <v>1807</v>
      </c>
      <c r="I535" s="56" t="s">
        <v>1811</v>
      </c>
    </row>
    <row r="536" spans="1:16">
      <c r="A536" s="56">
        <f t="shared" si="12"/>
        <v>536</v>
      </c>
      <c r="B536" s="56" t="str">
        <f>IFERROR(C536,IF(FH_info!$M$2="kr",H536,IF(FH_info!$M$2="en",E536,IF(FH_info!$M$2="cn",F536,E536))))</f>
        <v>활력낮음 Low Energy</v>
      </c>
      <c r="C536" s="56" t="str">
        <f>IF(E536="","",HLOOKUP(FH_info!$M$2,lang!$E$1:$I536,A536,FALSE))</f>
        <v>활력낮음 Low Energy</v>
      </c>
      <c r="E536" s="56" t="s">
        <v>1812</v>
      </c>
      <c r="F536" s="56" t="s">
        <v>2454</v>
      </c>
      <c r="G536" s="56" t="s">
        <v>1812</v>
      </c>
      <c r="H536" s="56" t="s">
        <v>1808</v>
      </c>
      <c r="I536" s="56" t="s">
        <v>1812</v>
      </c>
    </row>
    <row r="537" spans="1:16">
      <c r="A537" s="56">
        <f t="shared" si="12"/>
        <v>537</v>
      </c>
      <c r="B537" s="56" t="str">
        <f>IFERROR(C537,IF(FH_info!$M$2="kr",H537,IF(FH_info!$M$2="en",E537,IF(FH_info!$M$2="cn",F537,E537))))</f>
        <v>쾌적함 높음 High Pleasantness</v>
      </c>
      <c r="C537" s="56" t="str">
        <f>IF(E537="","",HLOOKUP(FH_info!$M$2,lang!$E$1:$I537,A537,FALSE))</f>
        <v>쾌적함 높음 High Pleasantness</v>
      </c>
      <c r="E537" s="56" t="s">
        <v>1813</v>
      </c>
      <c r="F537" s="56" t="s">
        <v>2457</v>
      </c>
      <c r="G537" s="56" t="s">
        <v>1813</v>
      </c>
      <c r="H537" s="56" t="s">
        <v>1809</v>
      </c>
      <c r="I537" s="56" t="s">
        <v>1813</v>
      </c>
    </row>
    <row r="538" spans="1:16">
      <c r="A538" s="56">
        <f t="shared" si="12"/>
        <v>538</v>
      </c>
      <c r="B538" s="56" t="str">
        <f>IFERROR(C538,IF(FH_info!$M$2="kr",H538,IF(FH_info!$M$2="en",E538,IF(FH_info!$M$2="cn",F538,E538))))</f>
        <v>쾌적함 낮음 Low Pleasantness</v>
      </c>
      <c r="C538" s="56" t="str">
        <f>IF(E538="","",HLOOKUP(FH_info!$M$2,lang!$E$1:$I538,A538,FALSE))</f>
        <v>쾌적함 낮음 Low Pleasantness</v>
      </c>
      <c r="E538" s="56" t="s">
        <v>1814</v>
      </c>
      <c r="F538" s="56" t="s">
        <v>2456</v>
      </c>
      <c r="G538" s="56" t="s">
        <v>1814</v>
      </c>
      <c r="H538" s="56" t="s">
        <v>1810</v>
      </c>
      <c r="I538" s="56" t="s">
        <v>1814</v>
      </c>
    </row>
    <row r="539" spans="1:16">
      <c r="A539" s="56">
        <f t="shared" ref="A539:A544" si="13">IF(E539="","",A538+1)</f>
        <v>539</v>
      </c>
      <c r="B539" s="56" t="str">
        <f>IFERROR(C539,IF(FH_info!$M$2="kr",H539,IF(FH_info!$M$2="en",E539,IF(FH_info!$M$2="cn",F539,E539))))</f>
        <v>검사 결과 설명</v>
      </c>
      <c r="C539" s="56" t="str">
        <f>IF(E539="","",HLOOKUP(FH_info!$M$2,lang!$E$1:$I539,A539,FALSE))</f>
        <v>검사 결과 설명</v>
      </c>
      <c r="E539" s="56" t="s">
        <v>2558</v>
      </c>
      <c r="F539" s="737" t="s">
        <v>2559</v>
      </c>
      <c r="G539" s="56" t="s">
        <v>2558</v>
      </c>
      <c r="H539" s="56" t="s">
        <v>2557</v>
      </c>
      <c r="I539" s="56" t="s">
        <v>2558</v>
      </c>
    </row>
    <row r="540" spans="1:16">
      <c r="A540" s="56">
        <f t="shared" si="13"/>
        <v>540</v>
      </c>
      <c r="B540" s="56" t="str">
        <f>IFERROR(C540,IF(FH_info!$M$2="kr",H540,IF(FH_info!$M$2="en",E540,IF(FH_info!$M$2="cn",F540,E540))))</f>
        <v>격분한</v>
      </c>
      <c r="C540" s="56" t="str">
        <f>IF(E540="","",HLOOKUP(FH_info!$M$2,lang!$E$1:$I540,A540,FALSE))</f>
        <v>격분한</v>
      </c>
      <c r="E540" s="717" t="s">
        <v>2352</v>
      </c>
      <c r="F540" s="673" t="s">
        <v>2458</v>
      </c>
      <c r="G540" s="56" t="s">
        <v>1835</v>
      </c>
      <c r="H540" s="56" t="s">
        <v>1815</v>
      </c>
      <c r="I540" s="56" t="s">
        <v>1835</v>
      </c>
      <c r="J540" t="s">
        <v>1876</v>
      </c>
      <c r="N540" s="588" t="s">
        <v>1716</v>
      </c>
      <c r="O540" s="609" t="s">
        <v>2352</v>
      </c>
      <c r="P540" s="629" t="s">
        <v>2458</v>
      </c>
    </row>
    <row r="541" spans="1:16">
      <c r="A541" s="56">
        <f t="shared" si="13"/>
        <v>541</v>
      </c>
      <c r="B541" s="56" t="str">
        <f>IFERROR(C541,IF(FH_info!$M$2="kr",H541,IF(FH_info!$M$2="en",E541,IF(FH_info!$M$2="cn",F541,E541))))</f>
        <v>격노한</v>
      </c>
      <c r="C541" s="56" t="str">
        <f>IF(E541="","",HLOOKUP(FH_info!$M$2,lang!$E$1:$I541,A541,FALSE))</f>
        <v>격노한</v>
      </c>
      <c r="E541" s="717" t="s">
        <v>2353</v>
      </c>
      <c r="F541" s="673" t="s">
        <v>2459</v>
      </c>
      <c r="G541" s="56" t="s">
        <v>1836</v>
      </c>
      <c r="H541" s="56" t="s">
        <v>1816</v>
      </c>
      <c r="I541" s="56" t="s">
        <v>1836</v>
      </c>
      <c r="N541" s="588" t="s">
        <v>1724</v>
      </c>
      <c r="O541" s="609" t="s">
        <v>2353</v>
      </c>
      <c r="P541" s="629" t="s">
        <v>2459</v>
      </c>
    </row>
    <row r="542" spans="1:16">
      <c r="A542" s="56">
        <f t="shared" si="13"/>
        <v>542</v>
      </c>
      <c r="B542" s="56" t="str">
        <f>IFERROR(C542,IF(FH_info!$M$2="kr",H542,IF(FH_info!$M$2="en",E542,IF(FH_info!$M$2="cn",F542,E542))))</f>
        <v>약이 오른</v>
      </c>
      <c r="C542" s="56" t="str">
        <f>IF(E542="","",HLOOKUP(FH_info!$M$2,lang!$E$1:$I542,A542,FALSE))</f>
        <v>약이 오른</v>
      </c>
      <c r="E542" s="717" t="s">
        <v>2354</v>
      </c>
      <c r="F542" s="674" t="s">
        <v>2460</v>
      </c>
      <c r="G542" s="56" t="s">
        <v>1837</v>
      </c>
      <c r="H542" s="56" t="s">
        <v>1817</v>
      </c>
      <c r="I542" s="56" t="s">
        <v>1837</v>
      </c>
      <c r="N542" s="588" t="s">
        <v>1734</v>
      </c>
      <c r="O542" s="609" t="s">
        <v>2354</v>
      </c>
      <c r="P542" s="630" t="s">
        <v>2460</v>
      </c>
    </row>
    <row r="543" spans="1:16">
      <c r="A543" s="56">
        <f t="shared" si="13"/>
        <v>543</v>
      </c>
      <c r="B543" s="56" t="str">
        <f>IFERROR(C543,IF(FH_info!$M$2="kr",H543,IF(FH_info!$M$2="en",E543,IF(FH_info!$M$2="cn",F543,E543))))</f>
        <v>불안한</v>
      </c>
      <c r="C543" s="56" t="str">
        <f>IF(E543="","",HLOOKUP(FH_info!$M$2,lang!$E$1:$I543,A543,FALSE))</f>
        <v>불안한</v>
      </c>
      <c r="E543" s="717" t="s">
        <v>2355</v>
      </c>
      <c r="F543" s="673" t="s">
        <v>2461</v>
      </c>
      <c r="G543" s="56" t="s">
        <v>1838</v>
      </c>
      <c r="H543" s="56" t="s">
        <v>1818</v>
      </c>
      <c r="I543" s="56" t="s">
        <v>1838</v>
      </c>
      <c r="N543" s="588" t="s">
        <v>1743</v>
      </c>
      <c r="O543" s="609" t="s">
        <v>2355</v>
      </c>
      <c r="P543" s="629" t="s">
        <v>2461</v>
      </c>
    </row>
    <row r="544" spans="1:16">
      <c r="A544" s="56">
        <f t="shared" si="13"/>
        <v>544</v>
      </c>
      <c r="B544" s="56" t="str">
        <f>IFERROR(C544,IF(FH_info!$M$2="kr",H544,IF(FH_info!$M$2="en",E544,IF(FH_info!$M$2="cn",F544,E544))))</f>
        <v>불쾌한</v>
      </c>
      <c r="C544" s="56" t="str">
        <f>IF(E544="","",HLOOKUP(FH_info!$M$2,lang!$E$1:$I544,A544,FALSE))</f>
        <v>불쾌한</v>
      </c>
      <c r="E544" s="717" t="s">
        <v>2356</v>
      </c>
      <c r="F544" s="673" t="s">
        <v>2462</v>
      </c>
      <c r="G544" s="56" t="s">
        <v>1839</v>
      </c>
      <c r="H544" s="56" t="s">
        <v>1819</v>
      </c>
      <c r="I544" s="56" t="s">
        <v>1839</v>
      </c>
      <c r="N544" s="588" t="s">
        <v>1752</v>
      </c>
      <c r="O544" s="609" t="s">
        <v>2356</v>
      </c>
      <c r="P544" s="629" t="s">
        <v>2462</v>
      </c>
    </row>
    <row r="545" spans="1:16">
      <c r="A545" s="56">
        <f t="shared" ref="A545:A608" si="14">IF(E545="","",A544+1)</f>
        <v>545</v>
      </c>
      <c r="B545" s="56" t="str">
        <f>IFERROR(C545,IF(FH_info!$M$2="kr",H545,IF(FH_info!$M$2="en",E545,IF(FH_info!$M$2="cn",F545,E545))))</f>
        <v>뚜껑열리는</v>
      </c>
      <c r="C545" s="56" t="str">
        <f>IF(E545="","",HLOOKUP(FH_info!$M$2,lang!$E$1:$I545,A545,FALSE))</f>
        <v>뚜껑열리는</v>
      </c>
      <c r="E545" s="718" t="s">
        <v>2357</v>
      </c>
      <c r="F545" s="675" t="s">
        <v>2463</v>
      </c>
      <c r="G545" s="56" t="s">
        <v>1840</v>
      </c>
      <c r="H545" s="608" t="s">
        <v>2337</v>
      </c>
      <c r="I545" s="56" t="s">
        <v>1840</v>
      </c>
      <c r="K545" s="56" t="s">
        <v>2336</v>
      </c>
      <c r="N545" s="589" t="s">
        <v>2310</v>
      </c>
      <c r="O545" s="610" t="s">
        <v>2357</v>
      </c>
      <c r="P545" s="631" t="s">
        <v>2463</v>
      </c>
    </row>
    <row r="546" spans="1:16">
      <c r="A546" s="56">
        <f t="shared" si="14"/>
        <v>546</v>
      </c>
      <c r="B546" s="56" t="str">
        <f>IFERROR(C546,IF(FH_info!$M$2="kr",H546,IF(FH_info!$M$2="en",E546,IF(FH_info!$M$2="cn",F546,E546))))</f>
        <v>몹시 화가 난</v>
      </c>
      <c r="C546" s="56" t="str">
        <f>IF(E546="","",HLOOKUP(FH_info!$M$2,lang!$E$1:$I546,A546,FALSE))</f>
        <v>몹시 화가 난</v>
      </c>
      <c r="E546" s="718" t="s">
        <v>2358</v>
      </c>
      <c r="F546" s="675" t="s">
        <v>2464</v>
      </c>
      <c r="G546" s="56" t="s">
        <v>1841</v>
      </c>
      <c r="H546" s="56" t="s">
        <v>1820</v>
      </c>
      <c r="I546" s="56" t="s">
        <v>1841</v>
      </c>
      <c r="N546" s="589" t="s">
        <v>1725</v>
      </c>
      <c r="O546" s="610" t="s">
        <v>2358</v>
      </c>
      <c r="P546" s="631" t="s">
        <v>2464</v>
      </c>
    </row>
    <row r="547" spans="1:16">
      <c r="A547" s="56">
        <f t="shared" si="14"/>
        <v>547</v>
      </c>
      <c r="B547" s="56" t="str">
        <f>IFERROR(C547,IF(FH_info!$M$2="kr",H547,IF(FH_info!$M$2="en",E547,IF(FH_info!$M$2="cn",F547,E547))))</f>
        <v>겁먹은</v>
      </c>
      <c r="C547" s="56" t="str">
        <f>IF(E547="","",HLOOKUP(FH_info!$M$2,lang!$E$1:$I547,A547,FALSE))</f>
        <v>겁먹은</v>
      </c>
      <c r="E547" s="718" t="s">
        <v>2359</v>
      </c>
      <c r="F547" s="675" t="s">
        <v>2465</v>
      </c>
      <c r="G547" s="56" t="s">
        <v>1842</v>
      </c>
      <c r="H547" s="56" t="s">
        <v>1821</v>
      </c>
      <c r="I547" s="56" t="s">
        <v>1842</v>
      </c>
      <c r="N547" s="589" t="s">
        <v>1735</v>
      </c>
      <c r="O547" s="610" t="s">
        <v>2359</v>
      </c>
      <c r="P547" s="631" t="s">
        <v>2465</v>
      </c>
    </row>
    <row r="548" spans="1:16">
      <c r="A548" s="56">
        <f t="shared" si="14"/>
        <v>548</v>
      </c>
      <c r="B548" s="56" t="str">
        <f>IFERROR(C548,IF(FH_info!$M$2="kr",H548,IF(FH_info!$M$2="en",E548,IF(FH_info!$M$2="cn",F548,E548))))</f>
        <v>우려하는</v>
      </c>
      <c r="C548" s="56" t="str">
        <f>IF(E548="","",HLOOKUP(FH_info!$M$2,lang!$E$1:$I548,A548,FALSE))</f>
        <v>우려하는</v>
      </c>
      <c r="E548" s="718" t="s">
        <v>2360</v>
      </c>
      <c r="F548" s="676" t="s">
        <v>2466</v>
      </c>
      <c r="G548" s="56" t="s">
        <v>1843</v>
      </c>
      <c r="H548" s="56" t="s">
        <v>1822</v>
      </c>
      <c r="I548" s="56" t="s">
        <v>1843</v>
      </c>
      <c r="N548" s="589" t="s">
        <v>1744</v>
      </c>
      <c r="O548" s="610" t="s">
        <v>2360</v>
      </c>
      <c r="P548" s="632" t="s">
        <v>2466</v>
      </c>
    </row>
    <row r="549" spans="1:16">
      <c r="A549" s="56">
        <f t="shared" si="14"/>
        <v>549</v>
      </c>
      <c r="B549" s="56" t="str">
        <f>IFERROR(C549,IF(FH_info!$M$2="kr",H549,IF(FH_info!$M$2="en",E549,IF(FH_info!$M$2="cn",F549,E549))))</f>
        <v>골치아픈</v>
      </c>
      <c r="C549" s="56" t="str">
        <f>IF(E549="","",HLOOKUP(FH_info!$M$2,lang!$E$1:$I549,A549,FALSE))</f>
        <v>골치아픈</v>
      </c>
      <c r="E549" s="718" t="s">
        <v>2361</v>
      </c>
      <c r="F549" s="675" t="s">
        <v>2467</v>
      </c>
      <c r="G549" s="56" t="s">
        <v>1844</v>
      </c>
      <c r="H549" s="56" t="s">
        <v>1823</v>
      </c>
      <c r="I549" s="56" t="s">
        <v>1844</v>
      </c>
      <c r="N549" s="589" t="s">
        <v>1753</v>
      </c>
      <c r="O549" s="610" t="s">
        <v>2361</v>
      </c>
      <c r="P549" s="631" t="s">
        <v>2467</v>
      </c>
    </row>
    <row r="550" spans="1:16">
      <c r="A550" s="56">
        <f t="shared" si="14"/>
        <v>550</v>
      </c>
      <c r="B550" s="56" t="str">
        <f>IFERROR(C550,IF(FH_info!$M$2="kr",H550,IF(FH_info!$M$2="en",E550,IF(FH_info!$M$2="cn",F550,E550))))</f>
        <v>스트레스</v>
      </c>
      <c r="C550" s="56" t="str">
        <f>IF(E550="","",HLOOKUP(FH_info!$M$2,lang!$E$1:$I550,A550,FALSE))</f>
        <v>스트레스</v>
      </c>
      <c r="E550" s="719" t="s">
        <v>2362</v>
      </c>
      <c r="F550" s="677" t="s">
        <v>2468</v>
      </c>
      <c r="G550" s="56" t="s">
        <v>1845</v>
      </c>
      <c r="H550" s="56" t="s">
        <v>1083</v>
      </c>
      <c r="I550" s="56" t="s">
        <v>1845</v>
      </c>
      <c r="N550" s="590" t="s">
        <v>1717</v>
      </c>
      <c r="O550" s="611" t="s">
        <v>2362</v>
      </c>
      <c r="P550" s="633" t="s">
        <v>2468</v>
      </c>
    </row>
    <row r="551" spans="1:16">
      <c r="A551" s="56">
        <f t="shared" si="14"/>
        <v>551</v>
      </c>
      <c r="B551" s="56" t="str">
        <f>IFERROR(C551,IF(FH_info!$M$2="kr",H551,IF(FH_info!$M$2="en",E551,IF(FH_info!$M$2="cn",F551,E551))))</f>
        <v>좌절한</v>
      </c>
      <c r="C551" s="56" t="str">
        <f>IF(E551="","",HLOOKUP(FH_info!$M$2,lang!$E$1:$I551,A551,FALSE))</f>
        <v>좌절한</v>
      </c>
      <c r="E551" s="719" t="s">
        <v>2363</v>
      </c>
      <c r="F551" s="678" t="s">
        <v>2469</v>
      </c>
      <c r="G551" s="56" t="s">
        <v>1846</v>
      </c>
      <c r="H551" s="608" t="s">
        <v>2339</v>
      </c>
      <c r="I551" s="56" t="s">
        <v>1846</v>
      </c>
      <c r="K551" s="56" t="s">
        <v>2338</v>
      </c>
      <c r="N551" s="590" t="s">
        <v>1726</v>
      </c>
      <c r="O551" s="611" t="s">
        <v>2363</v>
      </c>
      <c r="P551" s="634" t="s">
        <v>2469</v>
      </c>
    </row>
    <row r="552" spans="1:16">
      <c r="A552" s="56">
        <f t="shared" si="14"/>
        <v>552</v>
      </c>
      <c r="B552" s="56" t="str">
        <f>IFERROR(C552,IF(FH_info!$M$2="kr",H552,IF(FH_info!$M$2="en",E552,IF(FH_info!$M$2="cn",F552,E552))))</f>
        <v>화난</v>
      </c>
      <c r="C552" s="56" t="str">
        <f>IF(E552="","",HLOOKUP(FH_info!$M$2,lang!$E$1:$I552,A552,FALSE))</f>
        <v>화난</v>
      </c>
      <c r="E552" s="719" t="s">
        <v>2364</v>
      </c>
      <c r="F552" s="679" t="s">
        <v>2470</v>
      </c>
      <c r="G552" s="56" t="s">
        <v>1847</v>
      </c>
      <c r="H552" s="56" t="s">
        <v>1824</v>
      </c>
      <c r="I552" s="56" t="s">
        <v>1847</v>
      </c>
      <c r="N552" s="590" t="s">
        <v>1736</v>
      </c>
      <c r="O552" s="611" t="s">
        <v>2364</v>
      </c>
      <c r="P552" s="635" t="s">
        <v>2470</v>
      </c>
    </row>
    <row r="553" spans="1:16">
      <c r="A553" s="56">
        <f t="shared" si="14"/>
        <v>553</v>
      </c>
      <c r="B553" s="56" t="str">
        <f>IFERROR(C553,IF(FH_info!$M$2="kr",H553,IF(FH_info!$M$2="en",E553,IF(FH_info!$M$2="cn",F553,E553))))</f>
        <v>근심하는</v>
      </c>
      <c r="C553" s="56" t="str">
        <f>IF(E553="","",HLOOKUP(FH_info!$M$2,lang!$E$1:$I553,A553,FALSE))</f>
        <v>근심하는</v>
      </c>
      <c r="E553" s="719" t="s">
        <v>2365</v>
      </c>
      <c r="F553" s="677" t="s">
        <v>2471</v>
      </c>
      <c r="G553" s="56" t="s">
        <v>1848</v>
      </c>
      <c r="H553" s="56" t="s">
        <v>1825</v>
      </c>
      <c r="I553" s="56" t="s">
        <v>1848</v>
      </c>
      <c r="N553" s="590" t="s">
        <v>1745</v>
      </c>
      <c r="O553" s="611" t="s">
        <v>2365</v>
      </c>
      <c r="P553" s="633" t="s">
        <v>2471</v>
      </c>
    </row>
    <row r="554" spans="1:16">
      <c r="A554" s="56">
        <f t="shared" si="14"/>
        <v>554</v>
      </c>
      <c r="B554" s="56" t="str">
        <f>IFERROR(C554,IF(FH_info!$M$2="kr",H554,IF(FH_info!$M$2="en",E554,IF(FH_info!$M$2="cn",F554,E554))))</f>
        <v>염려하는</v>
      </c>
      <c r="C554" s="56" t="str">
        <f>IF(E554="","",HLOOKUP(FH_info!$M$2,lang!$E$1:$I554,A554,FALSE))</f>
        <v>염려하는</v>
      </c>
      <c r="E554" s="719" t="s">
        <v>2366</v>
      </c>
      <c r="F554" s="678" t="s">
        <v>2472</v>
      </c>
      <c r="G554" s="56" t="s">
        <v>1849</v>
      </c>
      <c r="H554" s="56" t="s">
        <v>1826</v>
      </c>
      <c r="I554" s="56" t="s">
        <v>1849</v>
      </c>
      <c r="N554" s="590" t="s">
        <v>1754</v>
      </c>
      <c r="O554" s="611" t="s">
        <v>2366</v>
      </c>
      <c r="P554" s="634" t="s">
        <v>2472</v>
      </c>
    </row>
    <row r="555" spans="1:16">
      <c r="A555" s="56">
        <f t="shared" si="14"/>
        <v>555</v>
      </c>
      <c r="B555" s="56" t="str">
        <f>IFERROR(C555,IF(FH_info!$M$2="kr",H555,IF(FH_info!$M$2="en",E555,IF(FH_info!$M$2="cn",F555,E555))))</f>
        <v>초조한</v>
      </c>
      <c r="C555" s="56" t="str">
        <f>IF(E555="","",HLOOKUP(FH_info!$M$2,lang!$E$1:$I555,A555,FALSE))</f>
        <v>초조한</v>
      </c>
      <c r="E555" s="720" t="s">
        <v>2367</v>
      </c>
      <c r="F555" s="680" t="s">
        <v>2473</v>
      </c>
      <c r="G555" s="56" t="s">
        <v>1850</v>
      </c>
      <c r="H555" s="56" t="s">
        <v>1827</v>
      </c>
      <c r="I555" s="56" t="s">
        <v>1850</v>
      </c>
      <c r="N555" s="591" t="s">
        <v>1718</v>
      </c>
      <c r="O555" s="612" t="s">
        <v>2367</v>
      </c>
      <c r="P555" s="636" t="s">
        <v>2473</v>
      </c>
    </row>
    <row r="556" spans="1:16">
      <c r="A556" s="56">
        <f t="shared" si="14"/>
        <v>556</v>
      </c>
      <c r="B556" s="56" t="str">
        <f>IFERROR(C556,IF(FH_info!$M$2="kr",H556,IF(FH_info!$M$2="en",E556,IF(FH_info!$M$2="cn",F556,E556))))</f>
        <v>신경이 날카로운</v>
      </c>
      <c r="C556" s="56" t="str">
        <f>IF(E556="","",HLOOKUP(FH_info!$M$2,lang!$E$1:$I556,A556,FALSE))</f>
        <v>신경이 날카로운</v>
      </c>
      <c r="E556" s="720" t="s">
        <v>2368</v>
      </c>
      <c r="F556" s="680" t="s">
        <v>2474</v>
      </c>
      <c r="G556" s="56" t="s">
        <v>1851</v>
      </c>
      <c r="H556" s="56" t="s">
        <v>1828</v>
      </c>
      <c r="I556" s="56" t="s">
        <v>1851</v>
      </c>
      <c r="N556" s="591" t="s">
        <v>1727</v>
      </c>
      <c r="O556" s="612" t="s">
        <v>2368</v>
      </c>
      <c r="P556" s="636" t="s">
        <v>2474</v>
      </c>
    </row>
    <row r="557" spans="1:16">
      <c r="A557" s="56">
        <f t="shared" si="14"/>
        <v>557</v>
      </c>
      <c r="B557" s="56" t="str">
        <f>IFERROR(C557,IF(FH_info!$M$2="kr",H557,IF(FH_info!$M$2="en",E557,IF(FH_info!$M$2="cn",F557,E557))))</f>
        <v>긴장한</v>
      </c>
      <c r="C557" s="56" t="str">
        <f>IF(E557="","",HLOOKUP(FH_info!$M$2,lang!$E$1:$I557,A557,FALSE))</f>
        <v>긴장한</v>
      </c>
      <c r="E557" s="720" t="s">
        <v>2369</v>
      </c>
      <c r="F557" s="681" t="s">
        <v>2475</v>
      </c>
      <c r="G557" s="56" t="s">
        <v>1852</v>
      </c>
      <c r="H557" s="608" t="s">
        <v>2341</v>
      </c>
      <c r="I557" s="56" t="s">
        <v>1852</v>
      </c>
      <c r="K557" s="56" t="s">
        <v>2340</v>
      </c>
      <c r="N557" s="591" t="s">
        <v>1737</v>
      </c>
      <c r="O557" s="612" t="s">
        <v>2369</v>
      </c>
      <c r="P557" s="637" t="s">
        <v>2475</v>
      </c>
    </row>
    <row r="558" spans="1:16">
      <c r="A558" s="56">
        <f t="shared" si="14"/>
        <v>558</v>
      </c>
      <c r="B558" s="56" t="str">
        <f>IFERROR(C558,IF(FH_info!$M$2="kr",H558,IF(FH_info!$M$2="en",E558,IF(FH_info!$M$2="cn",F558,E558))))</f>
        <v>짜증 나는</v>
      </c>
      <c r="C558" s="56" t="str">
        <f>IF(E558="","",HLOOKUP(FH_info!$M$2,lang!$E$1:$I558,A558,FALSE))</f>
        <v>짜증 나는</v>
      </c>
      <c r="E558" s="720" t="s">
        <v>2370</v>
      </c>
      <c r="F558" s="682" t="s">
        <v>2476</v>
      </c>
      <c r="G558" s="56" t="s">
        <v>1853</v>
      </c>
      <c r="H558" s="56" t="s">
        <v>1829</v>
      </c>
      <c r="I558" s="56" t="s">
        <v>1853</v>
      </c>
      <c r="N558" s="591" t="s">
        <v>1746</v>
      </c>
      <c r="O558" s="612" t="s">
        <v>2370</v>
      </c>
      <c r="P558" s="638" t="s">
        <v>2476</v>
      </c>
    </row>
    <row r="559" spans="1:16">
      <c r="A559" s="56">
        <f t="shared" si="14"/>
        <v>559</v>
      </c>
      <c r="B559" s="56" t="str">
        <f>IFERROR(C559,IF(FH_info!$M$2="kr",H559,IF(FH_info!$M$2="en",E559,IF(FH_info!$M$2="cn",F559,E559))))</f>
        <v>마음이 불편한</v>
      </c>
      <c r="C559" s="56" t="str">
        <f>IF(E559="","",HLOOKUP(FH_info!$M$2,lang!$E$1:$I559,A559,FALSE))</f>
        <v>마음이 불편한</v>
      </c>
      <c r="E559" s="720" t="s">
        <v>2371</v>
      </c>
      <c r="F559" s="680" t="s">
        <v>2477</v>
      </c>
      <c r="G559" s="56" t="s">
        <v>1854</v>
      </c>
      <c r="H559" s="56" t="s">
        <v>1830</v>
      </c>
      <c r="I559" s="56" t="s">
        <v>1854</v>
      </c>
      <c r="N559" s="591" t="s">
        <v>1755</v>
      </c>
      <c r="O559" s="612" t="s">
        <v>2371</v>
      </c>
      <c r="P559" s="636" t="s">
        <v>2477</v>
      </c>
    </row>
    <row r="560" spans="1:16">
      <c r="A560" s="56">
        <f t="shared" si="14"/>
        <v>560</v>
      </c>
      <c r="B560" s="56" t="str">
        <f>IFERROR(C560,IF(FH_info!$M$2="kr",H560,IF(FH_info!$M$2="en",E560,IF(FH_info!$M$2="cn",F560,E560))))</f>
        <v>충격받은</v>
      </c>
      <c r="C560" s="56" t="str">
        <f>IF(E560="","",HLOOKUP(FH_info!$M$2,lang!$E$1:$I560,A560,FALSE))</f>
        <v>충격받은</v>
      </c>
      <c r="E560" s="721" t="s">
        <v>2372</v>
      </c>
      <c r="F560" s="683" t="s">
        <v>2478</v>
      </c>
      <c r="G560" s="56" t="s">
        <v>1855</v>
      </c>
      <c r="H560" s="56" t="s">
        <v>1831</v>
      </c>
      <c r="I560" s="56" t="s">
        <v>1855</v>
      </c>
      <c r="N560" s="592" t="s">
        <v>1719</v>
      </c>
      <c r="O560" s="613" t="s">
        <v>2372</v>
      </c>
      <c r="P560" s="639" t="s">
        <v>2478</v>
      </c>
    </row>
    <row r="561" spans="1:16">
      <c r="A561" s="56">
        <f t="shared" si="14"/>
        <v>561</v>
      </c>
      <c r="B561" s="56" t="str">
        <f>IFERROR(C561,IF(FH_info!$M$2="kr",H561,IF(FH_info!$M$2="en",E561,IF(FH_info!$M$2="cn",F561,E561))))</f>
        <v>망연자실한</v>
      </c>
      <c r="C561" s="56" t="str">
        <f>IF(E561="","",HLOOKUP(FH_info!$M$2,lang!$E$1:$I561,A561,FALSE))</f>
        <v>망연자실한</v>
      </c>
      <c r="E561" s="721" t="s">
        <v>2373</v>
      </c>
      <c r="F561" s="683" t="s">
        <v>2479</v>
      </c>
      <c r="G561" s="56" t="s">
        <v>1856</v>
      </c>
      <c r="H561" s="56" t="s">
        <v>1832</v>
      </c>
      <c r="I561" s="56" t="s">
        <v>1856</v>
      </c>
      <c r="N561" s="592" t="s">
        <v>1728</v>
      </c>
      <c r="O561" s="613" t="s">
        <v>2373</v>
      </c>
      <c r="P561" s="639" t="s">
        <v>2479</v>
      </c>
    </row>
    <row r="562" spans="1:16">
      <c r="A562" s="56">
        <f t="shared" si="14"/>
        <v>562</v>
      </c>
      <c r="B562" s="56" t="str">
        <f>IFERROR(C562,IF(FH_info!$M$2="kr",H562,IF(FH_info!$M$2="en",E562,IF(FH_info!$M$2="cn",F562,E562))))</f>
        <v>안절부절한</v>
      </c>
      <c r="C562" s="56" t="str">
        <f>IF(E562="","",HLOOKUP(FH_info!$M$2,lang!$E$1:$I562,A562,FALSE))</f>
        <v>안절부절한</v>
      </c>
      <c r="E562" s="721" t="s">
        <v>2374</v>
      </c>
      <c r="F562" s="683" t="s">
        <v>2480</v>
      </c>
      <c r="G562" s="56" t="s">
        <v>1857</v>
      </c>
      <c r="H562" s="56" t="s">
        <v>2342</v>
      </c>
      <c r="I562" s="56" t="s">
        <v>1857</v>
      </c>
      <c r="K562" s="56" t="s">
        <v>2343</v>
      </c>
      <c r="N562" s="592" t="s">
        <v>2311</v>
      </c>
      <c r="O562" s="613" t="s">
        <v>2374</v>
      </c>
      <c r="P562" s="639" t="s">
        <v>2480</v>
      </c>
    </row>
    <row r="563" spans="1:16">
      <c r="A563" s="56">
        <f t="shared" si="14"/>
        <v>563</v>
      </c>
      <c r="B563" s="56" t="str">
        <f>IFERROR(C563,IF(FH_info!$M$2="kr",H563,IF(FH_info!$M$2="en",E563,IF(FH_info!$M$2="cn",F563,E563))))</f>
        <v>거슬리는</v>
      </c>
      <c r="C563" s="56" t="str">
        <f>IF(E563="","",HLOOKUP(FH_info!$M$2,lang!$E$1:$I563,A563,FALSE))</f>
        <v>거슬리는</v>
      </c>
      <c r="E563" s="721" t="s">
        <v>2375</v>
      </c>
      <c r="F563" s="684" t="s">
        <v>2481</v>
      </c>
      <c r="G563" s="56" t="s">
        <v>1858</v>
      </c>
      <c r="H563" s="56" t="s">
        <v>1833</v>
      </c>
      <c r="I563" s="56" t="s">
        <v>1858</v>
      </c>
      <c r="N563" s="592" t="s">
        <v>1747</v>
      </c>
      <c r="O563" s="613" t="s">
        <v>2375</v>
      </c>
      <c r="P563" s="640" t="s">
        <v>2481</v>
      </c>
    </row>
    <row r="564" spans="1:16">
      <c r="A564" s="56">
        <f t="shared" si="14"/>
        <v>564</v>
      </c>
      <c r="B564" s="56" t="str">
        <f>IFERROR(C564,IF(FH_info!$M$2="kr",H564,IF(FH_info!$M$2="en",E564,IF(FH_info!$M$2="cn",F564,E564))))</f>
        <v>언짢은</v>
      </c>
      <c r="C564" s="56" t="str">
        <f>IF(E564="","",HLOOKUP(FH_info!$M$2,lang!$E$1:$I564,A564,FALSE))</f>
        <v>언짢은</v>
      </c>
      <c r="E564" s="721" t="s">
        <v>2376</v>
      </c>
      <c r="F564" s="684" t="s">
        <v>2482</v>
      </c>
      <c r="G564" s="56" t="s">
        <v>1859</v>
      </c>
      <c r="H564" s="56" t="s">
        <v>1834</v>
      </c>
      <c r="I564" s="56" t="s">
        <v>1859</v>
      </c>
      <c r="N564" s="592" t="s">
        <v>1756</v>
      </c>
      <c r="O564" s="613" t="s">
        <v>2376</v>
      </c>
      <c r="P564" s="640" t="s">
        <v>2482</v>
      </c>
    </row>
    <row r="565" spans="1:16" ht="17.7">
      <c r="A565" s="56">
        <f t="shared" si="14"/>
        <v>565</v>
      </c>
      <c r="B565" s="56" t="str">
        <f>IFERROR(C565,IF(FH_info!$M$2="kr",H565,IF(FH_info!$M$2="en",E565,IF(FH_info!$M$2="cn",F565,E565))))</f>
        <v>놀란</v>
      </c>
      <c r="C565" s="56" t="str">
        <f>IF(E565="","",HLOOKUP(FH_info!$M$2,lang!$E$1:$I565,A565,FALSE))</f>
        <v>놀란</v>
      </c>
      <c r="E565" s="722" t="s">
        <v>2377</v>
      </c>
      <c r="F565" s="685" t="s">
        <v>2483</v>
      </c>
      <c r="G565" s="56" t="s">
        <v>1877</v>
      </c>
      <c r="H565" s="56" t="s">
        <v>1878</v>
      </c>
      <c r="I565" s="56" t="s">
        <v>1877</v>
      </c>
      <c r="J565" t="s">
        <v>1879</v>
      </c>
      <c r="N565" s="593" t="s">
        <v>1720</v>
      </c>
      <c r="O565" s="614" t="s">
        <v>2377</v>
      </c>
      <c r="P565" s="641" t="s">
        <v>2483</v>
      </c>
    </row>
    <row r="566" spans="1:16">
      <c r="A566" s="56">
        <f t="shared" si="14"/>
        <v>566</v>
      </c>
      <c r="B566" s="56" t="str">
        <f>IFERROR(C566,IF(FH_info!$M$2="kr",H566,IF(FH_info!$M$2="en",E566,IF(FH_info!$M$2="cn",F566,E566))))</f>
        <v>들뜬</v>
      </c>
      <c r="C566" s="56" t="str">
        <f>IF(E566="","",HLOOKUP(FH_info!$M$2,lang!$E$1:$I566,A566,FALSE))</f>
        <v>들뜬</v>
      </c>
      <c r="E566" s="722" t="s">
        <v>2378</v>
      </c>
      <c r="F566" s="686" t="s">
        <v>2484</v>
      </c>
      <c r="G566" s="56" t="s">
        <v>1880</v>
      </c>
      <c r="H566" s="56" t="s">
        <v>1881</v>
      </c>
      <c r="I566" s="56" t="s">
        <v>1880</v>
      </c>
      <c r="N566" s="593" t="s">
        <v>1729</v>
      </c>
      <c r="O566" s="614" t="s">
        <v>2378</v>
      </c>
      <c r="P566" s="642" t="s">
        <v>2484</v>
      </c>
    </row>
    <row r="567" spans="1:16">
      <c r="A567" s="56">
        <f t="shared" si="14"/>
        <v>567</v>
      </c>
      <c r="B567" s="56" t="str">
        <f>IFERROR(C567,IF(FH_info!$M$2="kr",H567,IF(FH_info!$M$2="en",E567,IF(FH_info!$M$2="cn",F567,E567))))</f>
        <v>기운이 넘치는</v>
      </c>
      <c r="C567" s="56" t="str">
        <f>IF(E567="","",HLOOKUP(FH_info!$M$2,lang!$E$1:$I567,A567,FALSE))</f>
        <v>기운이 넘치는</v>
      </c>
      <c r="E567" s="722" t="s">
        <v>2379</v>
      </c>
      <c r="F567" s="687" t="s">
        <v>2485</v>
      </c>
      <c r="G567" s="56" t="s">
        <v>1882</v>
      </c>
      <c r="H567" s="56" t="s">
        <v>1883</v>
      </c>
      <c r="I567" s="56" t="s">
        <v>1882</v>
      </c>
      <c r="N567" s="593" t="s">
        <v>1738</v>
      </c>
      <c r="O567" s="614" t="s">
        <v>2379</v>
      </c>
      <c r="P567" s="643" t="s">
        <v>2485</v>
      </c>
    </row>
    <row r="568" spans="1:16">
      <c r="A568" s="56">
        <f t="shared" si="14"/>
        <v>568</v>
      </c>
      <c r="B568" s="56" t="str">
        <f>IFERROR(C568,IF(FH_info!$M$2="kr",H568,IF(FH_info!$M$2="en",E568,IF(FH_info!$M$2="cn",F568,E568))))</f>
        <v>기꺼이</v>
      </c>
      <c r="C568" s="56" t="str">
        <f>IF(E568="","",HLOOKUP(FH_info!$M$2,lang!$E$1:$I568,A568,FALSE))</f>
        <v>기꺼이</v>
      </c>
      <c r="E568" s="722" t="s">
        <v>2380</v>
      </c>
      <c r="F568" s="687" t="s">
        <v>2486</v>
      </c>
      <c r="G568" s="56" t="s">
        <v>1884</v>
      </c>
      <c r="H568" s="56" t="s">
        <v>2018</v>
      </c>
      <c r="I568" s="56" t="s">
        <v>1884</v>
      </c>
      <c r="N568" s="593" t="s">
        <v>2017</v>
      </c>
      <c r="O568" s="614" t="s">
        <v>2380</v>
      </c>
      <c r="P568" s="643" t="s">
        <v>2486</v>
      </c>
    </row>
    <row r="569" spans="1:16">
      <c r="A569" s="56">
        <f t="shared" si="14"/>
        <v>569</v>
      </c>
      <c r="B569" s="56" t="str">
        <f>IFERROR(C569,IF(FH_info!$M$2="kr",H569,IF(FH_info!$M$2="en",E569,IF(FH_info!$M$2="cn",F569,E569))))</f>
        <v>유쾌한</v>
      </c>
      <c r="C569" s="56" t="str">
        <f>IF(E569="","",HLOOKUP(FH_info!$M$2,lang!$E$1:$I569,A569,FALSE))</f>
        <v>유쾌한</v>
      </c>
      <c r="E569" s="722" t="s">
        <v>2381</v>
      </c>
      <c r="F569" s="687" t="s">
        <v>2487</v>
      </c>
      <c r="G569" s="56" t="s">
        <v>1886</v>
      </c>
      <c r="H569" s="56" t="s">
        <v>1887</v>
      </c>
      <c r="I569" s="56" t="s">
        <v>1886</v>
      </c>
      <c r="N569" s="593" t="s">
        <v>1757</v>
      </c>
      <c r="O569" s="614" t="s">
        <v>2381</v>
      </c>
      <c r="P569" s="643" t="s">
        <v>2487</v>
      </c>
    </row>
    <row r="570" spans="1:16">
      <c r="A570" s="56">
        <f t="shared" si="14"/>
        <v>570</v>
      </c>
      <c r="B570" s="56" t="str">
        <f>IFERROR(C570,IF(FH_info!$M$2="kr",H570,IF(FH_info!$M$2="en",E570,IF(FH_info!$M$2="cn",F570,E570))))</f>
        <v>낙관적인</v>
      </c>
      <c r="C570" s="56" t="str">
        <f>IF(E570="","",HLOOKUP(FH_info!$M$2,lang!$E$1:$I570,A570,FALSE))</f>
        <v>낙관적인</v>
      </c>
      <c r="E570" s="723" t="s">
        <v>2382</v>
      </c>
      <c r="F570" s="688" t="s">
        <v>2488</v>
      </c>
      <c r="G570" s="56" t="s">
        <v>1888</v>
      </c>
      <c r="H570" s="132" t="s">
        <v>2031</v>
      </c>
      <c r="I570" s="56" t="s">
        <v>1888</v>
      </c>
      <c r="K570" s="56" t="s">
        <v>2323</v>
      </c>
      <c r="N570" s="594" t="s">
        <v>1741</v>
      </c>
      <c r="O570" s="615" t="s">
        <v>2382</v>
      </c>
      <c r="P570" s="644" t="s">
        <v>2488</v>
      </c>
    </row>
    <row r="571" spans="1:16">
      <c r="A571" s="56">
        <f t="shared" si="14"/>
        <v>571</v>
      </c>
      <c r="B571" s="56" t="str">
        <f>IFERROR(C571,IF(FH_info!$M$2="kr",H571,IF(FH_info!$M$2="en",E571,IF(FH_info!$M$2="cn",F571,E571))))</f>
        <v>쾌활한</v>
      </c>
      <c r="C571" s="56" t="str">
        <f>IF(E571="","",HLOOKUP(FH_info!$M$2,lang!$E$1:$I571,A571,FALSE))</f>
        <v>쾌활한</v>
      </c>
      <c r="E571" s="723" t="s">
        <v>2383</v>
      </c>
      <c r="F571" s="688" t="s">
        <v>2489</v>
      </c>
      <c r="G571" s="56" t="s">
        <v>1889</v>
      </c>
      <c r="H571" s="56" t="s">
        <v>1890</v>
      </c>
      <c r="I571" s="56" t="s">
        <v>1889</v>
      </c>
      <c r="N571" s="594" t="s">
        <v>1730</v>
      </c>
      <c r="O571" s="615" t="s">
        <v>2383</v>
      </c>
      <c r="P571" s="644" t="s">
        <v>2489</v>
      </c>
    </row>
    <row r="572" spans="1:16">
      <c r="A572" s="56">
        <f t="shared" si="14"/>
        <v>572</v>
      </c>
      <c r="B572" s="56" t="str">
        <f>IFERROR(C572,IF(FH_info!$M$2="kr",H572,IF(FH_info!$M$2="en",E572,IF(FH_info!$M$2="cn",F572,E572))))</f>
        <v>활발한</v>
      </c>
      <c r="C572" s="56" t="str">
        <f>IF(E572="","",HLOOKUP(FH_info!$M$2,lang!$E$1:$I572,A572,FALSE))</f>
        <v>활발한</v>
      </c>
      <c r="E572" s="723" t="s">
        <v>2384</v>
      </c>
      <c r="F572" s="689" t="s">
        <v>2490</v>
      </c>
      <c r="G572" s="56" t="s">
        <v>1891</v>
      </c>
      <c r="H572" s="56" t="s">
        <v>1892</v>
      </c>
      <c r="I572" s="56" t="s">
        <v>1891</v>
      </c>
      <c r="N572" s="594" t="s">
        <v>1739</v>
      </c>
      <c r="O572" s="615" t="s">
        <v>2384</v>
      </c>
      <c r="P572" s="645" t="s">
        <v>2490</v>
      </c>
    </row>
    <row r="573" spans="1:16">
      <c r="A573" s="56">
        <f t="shared" si="14"/>
        <v>573</v>
      </c>
      <c r="B573" s="56" t="str">
        <f>IFERROR(C573,IF(FH_info!$M$2="kr",H573,IF(FH_info!$M$2="en",E573,IF(FH_info!$M$2="cn",F573,E573))))</f>
        <v>기쁜</v>
      </c>
      <c r="C573" s="56" t="str">
        <f>IF(E573="","",HLOOKUP(FH_info!$M$2,lang!$E$1:$I573,A573,FALSE))</f>
        <v>기쁜</v>
      </c>
      <c r="E573" s="723" t="s">
        <v>2385</v>
      </c>
      <c r="F573" s="689" t="s">
        <v>2491</v>
      </c>
      <c r="G573" s="56" t="s">
        <v>1893</v>
      </c>
      <c r="H573" s="608" t="s">
        <v>2344</v>
      </c>
      <c r="I573" s="56" t="s">
        <v>1893</v>
      </c>
      <c r="K573" s="56" t="s">
        <v>2345</v>
      </c>
      <c r="N573" s="594" t="s">
        <v>1758</v>
      </c>
      <c r="O573" s="615" t="s">
        <v>2385</v>
      </c>
      <c r="P573" s="645" t="s">
        <v>2491</v>
      </c>
    </row>
    <row r="574" spans="1:16">
      <c r="A574" s="56">
        <f t="shared" si="14"/>
        <v>574</v>
      </c>
      <c r="B574" s="56" t="str">
        <f>IFERROR(C574,IF(FH_info!$M$2="kr",H574,IF(FH_info!$M$2="en",E574,IF(FH_info!$M$2="cn",F574,E574))))</f>
        <v>즐거운</v>
      </c>
      <c r="C574" s="56" t="str">
        <f>IF(E574="","",HLOOKUP(FH_info!$M$2,lang!$E$1:$I574,A574,FALSE))</f>
        <v>즐거운</v>
      </c>
      <c r="E574" s="723" t="s">
        <v>2386</v>
      </c>
      <c r="F574" s="689" t="s">
        <v>2489</v>
      </c>
      <c r="G574" s="56" t="s">
        <v>1894</v>
      </c>
      <c r="H574" s="608" t="s">
        <v>2346</v>
      </c>
      <c r="I574" s="56" t="s">
        <v>1894</v>
      </c>
      <c r="K574" s="56" t="s">
        <v>2347</v>
      </c>
      <c r="N574" s="594" t="s">
        <v>2312</v>
      </c>
      <c r="O574" s="615" t="s">
        <v>2386</v>
      </c>
      <c r="P574" s="645" t="s">
        <v>2489</v>
      </c>
    </row>
    <row r="575" spans="1:16">
      <c r="A575" s="56">
        <f t="shared" si="14"/>
        <v>575</v>
      </c>
      <c r="B575" s="56" t="str">
        <f>IFERROR(C575,IF(FH_info!$M$2="kr",H575,IF(FH_info!$M$2="en",E575,IF(FH_info!$M$2="cn",F575,E575))))</f>
        <v>흥겨운</v>
      </c>
      <c r="C575" s="56" t="str">
        <f>IF(E575="","",HLOOKUP(FH_info!$M$2,lang!$E$1:$I575,A575,FALSE))</f>
        <v>흥겨운</v>
      </c>
      <c r="E575" s="724" t="s">
        <v>2387</v>
      </c>
      <c r="F575" s="690" t="s">
        <v>2492</v>
      </c>
      <c r="G575" s="56" t="s">
        <v>1895</v>
      </c>
      <c r="H575" s="56" t="s">
        <v>1896</v>
      </c>
      <c r="I575" s="56" t="s">
        <v>1895</v>
      </c>
      <c r="N575" s="595" t="s">
        <v>1721</v>
      </c>
      <c r="O575" s="616" t="s">
        <v>2387</v>
      </c>
      <c r="P575" s="646" t="s">
        <v>2492</v>
      </c>
    </row>
    <row r="576" spans="1:16">
      <c r="A576" s="56">
        <f t="shared" si="14"/>
        <v>576</v>
      </c>
      <c r="B576" s="56" t="str">
        <f>IFERROR(C576,IF(FH_info!$M$2="kr",H576,IF(FH_info!$M$2="en",E576,IF(FH_info!$M$2="cn",F576,E576))))</f>
        <v>동기 부여된</v>
      </c>
      <c r="C576" s="56" t="str">
        <f>IF(E576="","",HLOOKUP(FH_info!$M$2,lang!$E$1:$I576,A576,FALSE))</f>
        <v>동기 부여된</v>
      </c>
      <c r="E576" s="724" t="s">
        <v>2388</v>
      </c>
      <c r="F576" s="691" t="s">
        <v>2493</v>
      </c>
      <c r="G576" s="56" t="s">
        <v>1897</v>
      </c>
      <c r="H576" s="56" t="s">
        <v>1898</v>
      </c>
      <c r="I576" s="56" t="s">
        <v>1897</v>
      </c>
      <c r="N576" s="595" t="s">
        <v>1731</v>
      </c>
      <c r="O576" s="616" t="s">
        <v>2388</v>
      </c>
      <c r="P576" s="647" t="s">
        <v>2493</v>
      </c>
    </row>
    <row r="577" spans="1:16">
      <c r="A577" s="56">
        <f t="shared" si="14"/>
        <v>577</v>
      </c>
      <c r="B577" s="56" t="str">
        <f>IFERROR(C577,IF(FH_info!$M$2="kr",H577,IF(FH_info!$M$2="en",E577,IF(FH_info!$M$2="cn",F577,E577))))</f>
        <v>흥분한</v>
      </c>
      <c r="C577" s="56" t="str">
        <f>IF(E577="","",HLOOKUP(FH_info!$M$2,lang!$E$1:$I577,A577,FALSE))</f>
        <v>흥분한</v>
      </c>
      <c r="E577" s="724" t="s">
        <v>2389</v>
      </c>
      <c r="F577" s="690" t="s">
        <v>2494</v>
      </c>
      <c r="G577" s="56" t="s">
        <v>1899</v>
      </c>
      <c r="H577" s="56" t="s">
        <v>1900</v>
      </c>
      <c r="I577" s="56" t="s">
        <v>1899</v>
      </c>
      <c r="N577" s="595" t="s">
        <v>1740</v>
      </c>
      <c r="O577" s="616" t="s">
        <v>2389</v>
      </c>
      <c r="P577" s="646" t="s">
        <v>2494</v>
      </c>
    </row>
    <row r="578" spans="1:16">
      <c r="A578" s="56">
        <f t="shared" si="14"/>
        <v>578</v>
      </c>
      <c r="B578" s="56" t="str">
        <f>IFERROR(C578,IF(FH_info!$M$2="kr",H578,IF(FH_info!$M$2="en",E578,IF(FH_info!$M$2="cn",F578,E578))))</f>
        <v>행복한</v>
      </c>
      <c r="C578" s="56" t="str">
        <f>IF(E578="","",HLOOKUP(FH_info!$M$2,lang!$E$1:$I578,A578,FALSE))</f>
        <v>행복한</v>
      </c>
      <c r="E578" s="724" t="s">
        <v>2390</v>
      </c>
      <c r="F578" s="690" t="s">
        <v>2495</v>
      </c>
      <c r="G578" s="56" t="s">
        <v>1901</v>
      </c>
      <c r="H578" s="56" t="s">
        <v>1902</v>
      </c>
      <c r="I578" s="56" t="s">
        <v>1901</v>
      </c>
      <c r="N578" s="595" t="s">
        <v>1749</v>
      </c>
      <c r="O578" s="616" t="s">
        <v>2390</v>
      </c>
      <c r="P578" s="646" t="s">
        <v>2495</v>
      </c>
    </row>
    <row r="579" spans="1:16">
      <c r="A579" s="56">
        <f t="shared" si="14"/>
        <v>579</v>
      </c>
      <c r="B579" s="56" t="str">
        <f>IFERROR(C579,IF(FH_info!$M$2="kr",H579,IF(FH_info!$M$2="en",E579,IF(FH_info!$M$2="cn",F579,E579))))</f>
        <v>희망 찬</v>
      </c>
      <c r="C579" s="56" t="str">
        <f>IF(E579="","",HLOOKUP(FH_info!$M$2,lang!$E$1:$I579,A579,FALSE))</f>
        <v>희망 찬</v>
      </c>
      <c r="E579" s="724" t="s">
        <v>2391</v>
      </c>
      <c r="F579" s="691" t="s">
        <v>2496</v>
      </c>
      <c r="G579" s="56" t="s">
        <v>1903</v>
      </c>
      <c r="H579" s="56" t="s">
        <v>1904</v>
      </c>
      <c r="I579" s="56" t="s">
        <v>1903</v>
      </c>
      <c r="N579" s="595" t="s">
        <v>1759</v>
      </c>
      <c r="O579" s="616" t="s">
        <v>2391</v>
      </c>
      <c r="P579" s="647" t="s">
        <v>2496</v>
      </c>
    </row>
    <row r="580" spans="1:16">
      <c r="A580" s="56">
        <f t="shared" si="14"/>
        <v>580</v>
      </c>
      <c r="B580" s="56" t="str">
        <f>IFERROR(C580,IF(FH_info!$M$2="kr",H580,IF(FH_info!$M$2="en",E580,IF(FH_info!$M$2="cn",F580,E580))))</f>
        <v>아주 신나는</v>
      </c>
      <c r="C580" s="56" t="str">
        <f>IF(E580="","",HLOOKUP(FH_info!$M$2,lang!$E$1:$I580,A580,FALSE))</f>
        <v>아주 신나는</v>
      </c>
      <c r="E580" s="725" t="s">
        <v>2392</v>
      </c>
      <c r="F580" s="692" t="s">
        <v>2497</v>
      </c>
      <c r="G580" s="56" t="s">
        <v>1905</v>
      </c>
      <c r="H580" s="56" t="s">
        <v>1906</v>
      </c>
      <c r="I580" s="56" t="s">
        <v>1905</v>
      </c>
      <c r="N580" s="596" t="s">
        <v>1722</v>
      </c>
      <c r="O580" s="617" t="s">
        <v>2392</v>
      </c>
      <c r="P580" s="648" t="s">
        <v>2497</v>
      </c>
    </row>
    <row r="581" spans="1:16">
      <c r="A581" s="56">
        <f t="shared" si="14"/>
        <v>581</v>
      </c>
      <c r="B581" s="56" t="str">
        <f>IFERROR(C581,IF(FH_info!$M$2="kr",H581,IF(FH_info!$M$2="en",E581,IF(FH_info!$M$2="cn",F581,E581))))</f>
        <v>영감을 받은</v>
      </c>
      <c r="C581" s="56" t="str">
        <f>IF(E581="","",HLOOKUP(FH_info!$M$2,lang!$E$1:$I581,A581,FALSE))</f>
        <v>영감을 받은</v>
      </c>
      <c r="E581" s="725" t="s">
        <v>2393</v>
      </c>
      <c r="F581" s="693" t="s">
        <v>2498</v>
      </c>
      <c r="G581" s="56" t="s">
        <v>1907</v>
      </c>
      <c r="H581" s="56" t="s">
        <v>1908</v>
      </c>
      <c r="I581" s="56" t="s">
        <v>1907</v>
      </c>
      <c r="N581" s="596" t="s">
        <v>1732</v>
      </c>
      <c r="O581" s="617" t="s">
        <v>2393</v>
      </c>
      <c r="P581" s="649" t="s">
        <v>2498</v>
      </c>
    </row>
    <row r="582" spans="1:16">
      <c r="A582" s="56">
        <f t="shared" si="14"/>
        <v>582</v>
      </c>
      <c r="B582" s="56" t="str">
        <f>IFERROR(C582,IF(FH_info!$M$2="kr",H582,IF(FH_info!$M$2="en",E582,IF(FH_info!$M$2="cn",F582,E582))))</f>
        <v>낙천적인</v>
      </c>
      <c r="C582" s="56" t="str">
        <f>IF(E582="","",HLOOKUP(FH_info!$M$2,lang!$E$1:$I582,A582,FALSE))</f>
        <v>낙천적인</v>
      </c>
      <c r="E582" s="725" t="s">
        <v>2394</v>
      </c>
      <c r="F582" s="694" t="s">
        <v>2499</v>
      </c>
      <c r="G582" s="56" t="s">
        <v>1909</v>
      </c>
      <c r="H582" s="132" t="s">
        <v>2032</v>
      </c>
      <c r="I582" s="56" t="s">
        <v>1909</v>
      </c>
      <c r="K582" s="56" t="s">
        <v>2324</v>
      </c>
      <c r="N582" s="596" t="s">
        <v>2313</v>
      </c>
      <c r="O582" s="617" t="s">
        <v>2394</v>
      </c>
      <c r="P582" s="650" t="s">
        <v>2499</v>
      </c>
    </row>
    <row r="583" spans="1:16">
      <c r="A583" s="56">
        <f t="shared" si="14"/>
        <v>583</v>
      </c>
      <c r="B583" s="56" t="str">
        <f>IFERROR(C583,IF(FH_info!$M$2="kr",H583,IF(FH_info!$M$2="en",E583,IF(FH_info!$M$2="cn",F583,E583))))</f>
        <v>자랑스러운</v>
      </c>
      <c r="C583" s="56" t="str">
        <f>IF(E583="","",HLOOKUP(FH_info!$M$2,lang!$E$1:$I583,A583,FALSE))</f>
        <v>자랑스러운</v>
      </c>
      <c r="E583" s="725" t="s">
        <v>2395</v>
      </c>
      <c r="F583" s="692" t="s">
        <v>2500</v>
      </c>
      <c r="G583" s="56" t="s">
        <v>1910</v>
      </c>
      <c r="H583" s="56" t="s">
        <v>1911</v>
      </c>
      <c r="I583" s="56" t="s">
        <v>1910</v>
      </c>
      <c r="N583" s="596" t="s">
        <v>1750</v>
      </c>
      <c r="O583" s="617" t="s">
        <v>2395</v>
      </c>
      <c r="P583" s="648" t="s">
        <v>2500</v>
      </c>
    </row>
    <row r="584" spans="1:16">
      <c r="A584" s="56">
        <f t="shared" si="14"/>
        <v>584</v>
      </c>
      <c r="B584" s="56" t="str">
        <f>IFERROR(C584,IF(FH_info!$M$2="kr",H584,IF(FH_info!$M$2="en",E584,IF(FH_info!$M$2="cn",F584,E584))))</f>
        <v>재미있는</v>
      </c>
      <c r="C584" s="56" t="str">
        <f>IF(E584="","",HLOOKUP(FH_info!$M$2,lang!$E$1:$I584,A584,FALSE))</f>
        <v>재미있는</v>
      </c>
      <c r="E584" s="725" t="s">
        <v>2396</v>
      </c>
      <c r="F584" s="693" t="s">
        <v>2501</v>
      </c>
      <c r="G584" s="56" t="s">
        <v>1912</v>
      </c>
      <c r="H584" s="56" t="s">
        <v>1913</v>
      </c>
      <c r="I584" s="56" t="s">
        <v>1912</v>
      </c>
      <c r="N584" s="596" t="s">
        <v>1760</v>
      </c>
      <c r="O584" s="617" t="s">
        <v>2396</v>
      </c>
      <c r="P584" s="649" t="s">
        <v>2501</v>
      </c>
    </row>
    <row r="585" spans="1:16">
      <c r="A585" s="56">
        <f t="shared" si="14"/>
        <v>585</v>
      </c>
      <c r="B585" s="56" t="str">
        <f>IFERROR(C585,IF(FH_info!$M$2="kr",H585,IF(FH_info!$M$2="en",E585,IF(FH_info!$M$2="cn",F585,E585))))</f>
        <v>황홀한</v>
      </c>
      <c r="C585" s="56" t="str">
        <f>IF(E585="","",HLOOKUP(FH_info!$M$2,lang!$E$1:$I585,A585,FALSE))</f>
        <v>황홀한</v>
      </c>
      <c r="E585" s="726" t="s">
        <v>2397</v>
      </c>
      <c r="F585" s="695" t="s">
        <v>2502</v>
      </c>
      <c r="G585" s="56" t="s">
        <v>1914</v>
      </c>
      <c r="H585" s="56" t="s">
        <v>1915</v>
      </c>
      <c r="I585" s="56" t="s">
        <v>1914</v>
      </c>
      <c r="N585" s="597" t="s">
        <v>1723</v>
      </c>
      <c r="O585" s="618" t="s">
        <v>2397</v>
      </c>
      <c r="P585" s="651" t="s">
        <v>2502</v>
      </c>
    </row>
    <row r="586" spans="1:16">
      <c r="A586" s="56">
        <f t="shared" si="14"/>
        <v>586</v>
      </c>
      <c r="B586" s="56" t="str">
        <f>IFERROR(C586,IF(FH_info!$M$2="kr",H586,IF(FH_info!$M$2="en",E586,IF(FH_info!$M$2="cn",F586,E586))))</f>
        <v>의기양양한</v>
      </c>
      <c r="C586" s="56" t="str">
        <f>IF(E586="","",HLOOKUP(FH_info!$M$2,lang!$E$1:$I586,A586,FALSE))</f>
        <v>의기양양한</v>
      </c>
      <c r="E586" s="726" t="s">
        <v>2398</v>
      </c>
      <c r="F586" s="696" t="s">
        <v>2503</v>
      </c>
      <c r="G586" s="56" t="s">
        <v>1916</v>
      </c>
      <c r="H586" s="56" t="s">
        <v>1917</v>
      </c>
      <c r="I586" s="56" t="s">
        <v>1916</v>
      </c>
      <c r="N586" s="597" t="s">
        <v>1733</v>
      </c>
      <c r="O586" s="618" t="s">
        <v>2398</v>
      </c>
      <c r="P586" s="652" t="s">
        <v>2503</v>
      </c>
    </row>
    <row r="587" spans="1:16">
      <c r="A587" s="56">
        <f t="shared" si="14"/>
        <v>587</v>
      </c>
      <c r="B587" s="56" t="str">
        <f>IFERROR(C587,IF(FH_info!$M$2="kr",H587,IF(FH_info!$M$2="en",E587,IF(FH_info!$M$2="cn",F587,E587))))</f>
        <v>열광하는</v>
      </c>
      <c r="C587" s="56" t="str">
        <f>IF(E587="","",HLOOKUP(FH_info!$M$2,lang!$E$1:$I587,A587,FALSE))</f>
        <v>열광하는</v>
      </c>
      <c r="E587" s="726" t="s">
        <v>2399</v>
      </c>
      <c r="F587" s="697" t="s">
        <v>2504</v>
      </c>
      <c r="G587" s="56" t="s">
        <v>1918</v>
      </c>
      <c r="H587" s="56" t="s">
        <v>1919</v>
      </c>
      <c r="I587" s="56" t="s">
        <v>1918</v>
      </c>
      <c r="N587" s="597" t="s">
        <v>1742</v>
      </c>
      <c r="O587" s="618" t="s">
        <v>2399</v>
      </c>
      <c r="P587" s="653" t="s">
        <v>2504</v>
      </c>
    </row>
    <row r="588" spans="1:16">
      <c r="A588" s="56">
        <f t="shared" si="14"/>
        <v>588</v>
      </c>
      <c r="B588" s="56" t="str">
        <f>IFERROR(C588,IF(FH_info!$M$2="kr",H588,IF(FH_info!$M$2="en",E588,IF(FH_info!$M$2="cn",F588,E588))))</f>
        <v>짜릿한</v>
      </c>
      <c r="C588" s="56" t="str">
        <f>IF(E588="","",HLOOKUP(FH_info!$M$2,lang!$E$1:$I588,A588,FALSE))</f>
        <v>짜릿한</v>
      </c>
      <c r="E588" s="726" t="s">
        <v>2400</v>
      </c>
      <c r="F588" s="695" t="s">
        <v>2505</v>
      </c>
      <c r="G588" s="56" t="s">
        <v>1920</v>
      </c>
      <c r="H588" s="56" t="s">
        <v>1921</v>
      </c>
      <c r="I588" s="56" t="s">
        <v>1920</v>
      </c>
      <c r="N588" s="597" t="s">
        <v>1751</v>
      </c>
      <c r="O588" s="618" t="s">
        <v>2400</v>
      </c>
      <c r="P588" s="651" t="s">
        <v>2505</v>
      </c>
    </row>
    <row r="589" spans="1:16">
      <c r="A589" s="56">
        <f t="shared" si="14"/>
        <v>589</v>
      </c>
      <c r="B589" s="56" t="str">
        <f>IFERROR(C589,IF(FH_info!$M$2="kr",H589,IF(FH_info!$M$2="en",E589,IF(FH_info!$M$2="cn",F589,E589))))</f>
        <v>행복이 넘치는</v>
      </c>
      <c r="C589" s="56" t="str">
        <f>IF(E589="","",HLOOKUP(FH_info!$M$2,lang!$E$1:$I589,A589,FALSE))</f>
        <v>행복이 넘치는</v>
      </c>
      <c r="E589" s="726" t="s">
        <v>2401</v>
      </c>
      <c r="F589" s="697" t="s">
        <v>2506</v>
      </c>
      <c r="G589" s="56" t="s">
        <v>1922</v>
      </c>
      <c r="H589" s="132" t="s">
        <v>2033</v>
      </c>
      <c r="I589" s="56" t="s">
        <v>1922</v>
      </c>
      <c r="K589" s="56" t="s">
        <v>2325</v>
      </c>
      <c r="N589" s="597" t="s">
        <v>2314</v>
      </c>
      <c r="O589" s="618" t="s">
        <v>2401</v>
      </c>
      <c r="P589" s="653" t="s">
        <v>2506</v>
      </c>
    </row>
    <row r="590" spans="1:16">
      <c r="A590" s="56">
        <f t="shared" si="14"/>
        <v>590</v>
      </c>
      <c r="B590" s="56" t="str">
        <f>IFERROR(C590,IF(FH_info!$M$2="kr",H590,IF(FH_info!$M$2="en",E590,IF(FH_info!$M$2="cn",F590,E590))))</f>
        <v>역겨운</v>
      </c>
      <c r="C590" s="56" t="str">
        <f>IF(E590="","",HLOOKUP(FH_info!$M$2,lang!$E$1:$I590,A590,FALSE))</f>
        <v>역겨운</v>
      </c>
      <c r="E590" s="727" t="s">
        <v>2402</v>
      </c>
      <c r="F590" s="698" t="s">
        <v>2507</v>
      </c>
      <c r="G590" s="56" t="s">
        <v>1923</v>
      </c>
      <c r="H590" s="56" t="s">
        <v>1924</v>
      </c>
      <c r="I590" s="56" t="s">
        <v>1923</v>
      </c>
      <c r="J590" t="s">
        <v>1925</v>
      </c>
      <c r="N590" s="598" t="s">
        <v>1761</v>
      </c>
      <c r="O590" s="619" t="s">
        <v>2402</v>
      </c>
      <c r="P590" s="654" t="s">
        <v>2507</v>
      </c>
    </row>
    <row r="591" spans="1:16">
      <c r="A591" s="56">
        <f t="shared" si="14"/>
        <v>591</v>
      </c>
      <c r="B591" s="56" t="str">
        <f>IFERROR(C591,IF(FH_info!$M$2="kr",H591,IF(FH_info!$M$2="en",E591,IF(FH_info!$M$2="cn",F591,E591))))</f>
        <v>비관적인</v>
      </c>
      <c r="C591" s="56" t="str">
        <f>IF(E591="","",HLOOKUP(FH_info!$M$2,lang!$E$1:$I591,A591,FALSE))</f>
        <v>비관적인</v>
      </c>
      <c r="E591" s="727" t="s">
        <v>2403</v>
      </c>
      <c r="F591" s="698" t="s">
        <v>2508</v>
      </c>
      <c r="G591" s="56" t="s">
        <v>1926</v>
      </c>
      <c r="H591" s="56" t="s">
        <v>1927</v>
      </c>
      <c r="I591" s="56" t="s">
        <v>1926</v>
      </c>
      <c r="N591" s="598" t="s">
        <v>1771</v>
      </c>
      <c r="O591" s="619" t="s">
        <v>2403</v>
      </c>
      <c r="P591" s="654" t="s">
        <v>2508</v>
      </c>
    </row>
    <row r="592" spans="1:16">
      <c r="A592" s="56">
        <f t="shared" si="14"/>
        <v>592</v>
      </c>
      <c r="B592" s="56" t="str">
        <f>IFERROR(C592,IF(FH_info!$M$2="kr",H592,IF(FH_info!$M$2="en",E592,IF(FH_info!$M$2="cn",F592,E592))))</f>
        <v>답답한</v>
      </c>
      <c r="C592" s="56" t="str">
        <f>IF(E592="","",HLOOKUP(FH_info!$M$2,lang!$E$1:$I592,A592,FALSE))</f>
        <v>답답한</v>
      </c>
      <c r="E592" s="727" t="s">
        <v>2404</v>
      </c>
      <c r="F592" s="698" t="s">
        <v>2509</v>
      </c>
      <c r="G592" s="56" t="s">
        <v>1928</v>
      </c>
      <c r="H592" s="608" t="s">
        <v>2348</v>
      </c>
      <c r="I592" s="56" t="s">
        <v>1928</v>
      </c>
      <c r="K592" s="56" t="s">
        <v>2349</v>
      </c>
      <c r="N592" s="598" t="s">
        <v>2315</v>
      </c>
      <c r="O592" s="619" t="s">
        <v>2404</v>
      </c>
      <c r="P592" s="654" t="s">
        <v>2509</v>
      </c>
    </row>
    <row r="593" spans="1:16">
      <c r="A593" s="56">
        <f t="shared" si="14"/>
        <v>593</v>
      </c>
      <c r="B593" s="56" t="str">
        <f>IFERROR(C593,IF(FH_info!$M$2="kr",H593,IF(FH_info!$M$2="en",E593,IF(FH_info!$M$2="cn",F593,E593))))</f>
        <v>의기소침한</v>
      </c>
      <c r="C593" s="56" t="str">
        <f>IF(E593="","",HLOOKUP(FH_info!$M$2,lang!$E$1:$I593,A593,FALSE))</f>
        <v>의기소침한</v>
      </c>
      <c r="E593" s="727" t="s">
        <v>2405</v>
      </c>
      <c r="F593" s="698" t="s">
        <v>2510</v>
      </c>
      <c r="G593" s="56" t="s">
        <v>1929</v>
      </c>
      <c r="H593" s="56" t="s">
        <v>1930</v>
      </c>
      <c r="I593" s="56" t="s">
        <v>1929</v>
      </c>
      <c r="N593" s="598" t="s">
        <v>1786</v>
      </c>
      <c r="O593" s="619" t="s">
        <v>2405</v>
      </c>
      <c r="P593" s="654" t="s">
        <v>2510</v>
      </c>
    </row>
    <row r="594" spans="1:16" ht="17.7">
      <c r="A594" s="56">
        <f t="shared" si="14"/>
        <v>594</v>
      </c>
      <c r="B594" s="56" t="str">
        <f>IFERROR(C594,IF(FH_info!$M$2="kr",H594,IF(FH_info!$M$2="en",E594,IF(FH_info!$M$2="cn",F594,E594))))</f>
        <v>절망한</v>
      </c>
      <c r="C594" s="56" t="str">
        <f>IF(E594="","",HLOOKUP(FH_info!$M$2,lang!$E$1:$I594,A594,FALSE))</f>
        <v>절망한</v>
      </c>
      <c r="E594" s="727" t="s">
        <v>2406</v>
      </c>
      <c r="F594" s="699" t="s">
        <v>2511</v>
      </c>
      <c r="G594" s="56" t="s">
        <v>1931</v>
      </c>
      <c r="H594" s="56" t="s">
        <v>1932</v>
      </c>
      <c r="I594" s="56" t="s">
        <v>1931</v>
      </c>
      <c r="N594" s="598" t="s">
        <v>1794</v>
      </c>
      <c r="O594" s="619" t="s">
        <v>2406</v>
      </c>
      <c r="P594" s="655" t="s">
        <v>2511</v>
      </c>
    </row>
    <row r="595" spans="1:16">
      <c r="A595" s="56">
        <f t="shared" si="14"/>
        <v>595</v>
      </c>
      <c r="B595" s="56" t="str">
        <f>IFERROR(C595,IF(FH_info!$M$2="kr",H595,IF(FH_info!$M$2="en",E595,IF(FH_info!$M$2="cn",F595,E595))))</f>
        <v>침울한</v>
      </c>
      <c r="C595" s="56" t="str">
        <f>IF(E595="","",HLOOKUP(FH_info!$M$2,lang!$E$1:$I595,A595,FALSE))</f>
        <v>침울한</v>
      </c>
      <c r="E595" s="728" t="s">
        <v>2407</v>
      </c>
      <c r="F595" s="700" t="s">
        <v>2512</v>
      </c>
      <c r="G595" s="56" t="s">
        <v>1933</v>
      </c>
      <c r="H595" s="56" t="s">
        <v>1934</v>
      </c>
      <c r="I595" s="56" t="s">
        <v>1933</v>
      </c>
      <c r="N595" s="599" t="s">
        <v>1762</v>
      </c>
      <c r="O595" s="620" t="s">
        <v>2407</v>
      </c>
      <c r="P595" s="656" t="s">
        <v>2512</v>
      </c>
    </row>
    <row r="596" spans="1:16">
      <c r="A596" s="56">
        <f t="shared" si="14"/>
        <v>596</v>
      </c>
      <c r="B596" s="56" t="str">
        <f>IFERROR(C596,IF(FH_info!$M$2="kr",H596,IF(FH_info!$M$2="en",E596,IF(FH_info!$M$2="cn",F596,E596))))</f>
        <v>시무룩한</v>
      </c>
      <c r="C596" s="56" t="str">
        <f>IF(E596="","",HLOOKUP(FH_info!$M$2,lang!$E$1:$I596,A596,FALSE))</f>
        <v>시무룩한</v>
      </c>
      <c r="E596" s="728" t="s">
        <v>2408</v>
      </c>
      <c r="F596" s="700" t="s">
        <v>2513</v>
      </c>
      <c r="G596" s="56" t="s">
        <v>1935</v>
      </c>
      <c r="H596" s="56" t="s">
        <v>1936</v>
      </c>
      <c r="I596" s="56" t="s">
        <v>1935</v>
      </c>
      <c r="N596" s="599" t="s">
        <v>1772</v>
      </c>
      <c r="O596" s="620" t="s">
        <v>2408</v>
      </c>
      <c r="P596" s="656" t="s">
        <v>2513</v>
      </c>
    </row>
    <row r="597" spans="1:16">
      <c r="A597" s="56">
        <f t="shared" si="14"/>
        <v>597</v>
      </c>
      <c r="B597" s="56" t="str">
        <f>IFERROR(C597,IF(FH_info!$M$2="kr",H597,IF(FH_info!$M$2="en",E597,IF(FH_info!$M$2="cn",F597,E597))))</f>
        <v>비참한</v>
      </c>
      <c r="C597" s="56" t="str">
        <f>IF(E597="","",HLOOKUP(FH_info!$M$2,lang!$E$1:$I597,A597,FALSE))</f>
        <v>비참한</v>
      </c>
      <c r="E597" s="728" t="s">
        <v>2409</v>
      </c>
      <c r="F597" s="700" t="s">
        <v>2514</v>
      </c>
      <c r="G597" s="56" t="s">
        <v>1937</v>
      </c>
      <c r="H597" s="56" t="s">
        <v>1938</v>
      </c>
      <c r="I597" s="56" t="s">
        <v>1937</v>
      </c>
      <c r="N597" s="599" t="s">
        <v>1778</v>
      </c>
      <c r="O597" s="620" t="s">
        <v>2409</v>
      </c>
      <c r="P597" s="656" t="s">
        <v>2514</v>
      </c>
    </row>
    <row r="598" spans="1:16">
      <c r="A598" s="56">
        <f t="shared" si="14"/>
        <v>598</v>
      </c>
      <c r="B598" s="56" t="str">
        <f>IFERROR(C598,IF(FH_info!$M$2="kr",H598,IF(FH_info!$M$2="en",E598,IF(FH_info!$M$2="cn",F598,E598))))</f>
        <v>우울한</v>
      </c>
      <c r="C598" s="56" t="str">
        <f>IF(E598="","",HLOOKUP(FH_info!$M$2,lang!$E$1:$I598,A598,FALSE))</f>
        <v>우울한</v>
      </c>
      <c r="E598" s="728" t="s">
        <v>2410</v>
      </c>
      <c r="F598" s="700" t="s">
        <v>2515</v>
      </c>
      <c r="G598" s="56" t="s">
        <v>1939</v>
      </c>
      <c r="H598" s="56" t="s">
        <v>1940</v>
      </c>
      <c r="I598" s="56" t="s">
        <v>1939</v>
      </c>
      <c r="N598" s="599" t="s">
        <v>1787</v>
      </c>
      <c r="O598" s="620" t="s">
        <v>2410</v>
      </c>
      <c r="P598" s="656" t="s">
        <v>2515</v>
      </c>
    </row>
    <row r="599" spans="1:16">
      <c r="A599" s="56">
        <f t="shared" si="14"/>
        <v>599</v>
      </c>
      <c r="B599" s="56" t="str">
        <f>IFERROR(C599,IF(FH_info!$M$2="kr",H599,IF(FH_info!$M$2="en",E599,IF(FH_info!$M$2="cn",F599,E599))))</f>
        <v>심각한</v>
      </c>
      <c r="C599" s="56" t="str">
        <f>IF(E599="","",HLOOKUP(FH_info!$M$2,lang!$E$1:$I599,A599,FALSE))</f>
        <v>심각한</v>
      </c>
      <c r="E599" s="728" t="s">
        <v>2411</v>
      </c>
      <c r="F599" s="701" t="s">
        <v>2516</v>
      </c>
      <c r="G599" s="56" t="s">
        <v>1941</v>
      </c>
      <c r="H599" s="608" t="s">
        <v>2350</v>
      </c>
      <c r="I599" s="56" t="s">
        <v>1941</v>
      </c>
      <c r="K599" s="56" t="s">
        <v>2351</v>
      </c>
      <c r="N599" s="599" t="s">
        <v>2316</v>
      </c>
      <c r="O599" s="620" t="s">
        <v>2411</v>
      </c>
      <c r="P599" s="657" t="s">
        <v>2516</v>
      </c>
    </row>
    <row r="600" spans="1:16">
      <c r="A600" s="56">
        <f t="shared" si="14"/>
        <v>600</v>
      </c>
      <c r="B600" s="56" t="str">
        <f>IFERROR(C600,IF(FH_info!$M$2="kr",H600,IF(FH_info!$M$2="en",E600,IF(FH_info!$M$2="cn",F600,E600))))</f>
        <v>실망스러운</v>
      </c>
      <c r="C600" s="56" t="str">
        <f>IF(E600="","",HLOOKUP(FH_info!$M$2,lang!$E$1:$I600,A600,FALSE))</f>
        <v>실망스러운</v>
      </c>
      <c r="E600" s="729" t="s">
        <v>2412</v>
      </c>
      <c r="F600" s="702" t="s">
        <v>2517</v>
      </c>
      <c r="G600" s="56" t="s">
        <v>1942</v>
      </c>
      <c r="H600" s="56" t="s">
        <v>1943</v>
      </c>
      <c r="I600" s="56" t="s">
        <v>1942</v>
      </c>
      <c r="N600" s="600" t="s">
        <v>1763</v>
      </c>
      <c r="O600" s="621" t="s">
        <v>2412</v>
      </c>
      <c r="P600" s="658" t="s">
        <v>2517</v>
      </c>
    </row>
    <row r="601" spans="1:16">
      <c r="A601" s="56">
        <f t="shared" si="14"/>
        <v>601</v>
      </c>
      <c r="B601" s="56" t="str">
        <f>IFERROR(C601,IF(FH_info!$M$2="kr",H601,IF(FH_info!$M$2="en",E601,IF(FH_info!$M$2="cn",F601,E601))))</f>
        <v>의욕을 꺽는</v>
      </c>
      <c r="C601" s="56" t="str">
        <f>IF(E601="","",HLOOKUP(FH_info!$M$2,lang!$E$1:$I601,A601,FALSE))</f>
        <v>의욕을 꺽는</v>
      </c>
      <c r="E601" s="729" t="s">
        <v>2413</v>
      </c>
      <c r="F601" s="703" t="s">
        <v>2518</v>
      </c>
      <c r="G601" s="56" t="s">
        <v>1944</v>
      </c>
      <c r="H601" s="132" t="s">
        <v>2034</v>
      </c>
      <c r="I601" s="56" t="s">
        <v>1944</v>
      </c>
      <c r="K601" s="56" t="s">
        <v>2326</v>
      </c>
      <c r="N601" s="600" t="s">
        <v>2317</v>
      </c>
      <c r="O601" s="621" t="s">
        <v>2413</v>
      </c>
      <c r="P601" s="659" t="s">
        <v>2518</v>
      </c>
    </row>
    <row r="602" spans="1:16">
      <c r="A602" s="56">
        <f t="shared" si="14"/>
        <v>602</v>
      </c>
      <c r="B602" s="56" t="str">
        <f>IFERROR(C602,IF(FH_info!$M$2="kr",H602,IF(FH_info!$M$2="en",E602,IF(FH_info!$M$2="cn",F602,E602))))</f>
        <v>쓸쓸한</v>
      </c>
      <c r="C602" s="56" t="str">
        <f>IF(E602="","",HLOOKUP(FH_info!$M$2,lang!$E$1:$I602,A602,FALSE))</f>
        <v>쓸쓸한</v>
      </c>
      <c r="E602" s="729" t="s">
        <v>2414</v>
      </c>
      <c r="F602" s="702" t="s">
        <v>2519</v>
      </c>
      <c r="G602" s="56" t="s">
        <v>1945</v>
      </c>
      <c r="H602" s="56" t="s">
        <v>1946</v>
      </c>
      <c r="I602" s="56" t="s">
        <v>1945</v>
      </c>
      <c r="N602" s="600" t="s">
        <v>1779</v>
      </c>
      <c r="O602" s="621" t="s">
        <v>2414</v>
      </c>
      <c r="P602" s="658" t="s">
        <v>2519</v>
      </c>
    </row>
    <row r="603" spans="1:16">
      <c r="A603" s="56">
        <f t="shared" si="14"/>
        <v>603</v>
      </c>
      <c r="B603" s="56" t="str">
        <f>IFERROR(C603,IF(FH_info!$M$2="kr",H603,IF(FH_info!$M$2="en",E603,IF(FH_info!$M$2="cn",F603,E603))))</f>
        <v>시무룩한</v>
      </c>
      <c r="C603" s="56" t="str">
        <f>IF(E603="","",HLOOKUP(FH_info!$M$2,lang!$E$1:$I603,A603,FALSE))</f>
        <v>시무룩한</v>
      </c>
      <c r="E603" s="729" t="s">
        <v>2415</v>
      </c>
      <c r="F603" s="702" t="s">
        <v>2520</v>
      </c>
      <c r="G603" s="56" t="s">
        <v>1947</v>
      </c>
      <c r="H603" s="132" t="s">
        <v>2035</v>
      </c>
      <c r="I603" s="56" t="s">
        <v>1947</v>
      </c>
      <c r="K603" s="56" t="s">
        <v>2327</v>
      </c>
      <c r="N603" s="600" t="s">
        <v>1772</v>
      </c>
      <c r="O603" s="621" t="s">
        <v>2415</v>
      </c>
      <c r="P603" s="658" t="s">
        <v>2520</v>
      </c>
    </row>
    <row r="604" spans="1:16">
      <c r="A604" s="56">
        <f t="shared" si="14"/>
        <v>604</v>
      </c>
      <c r="B604" s="56" t="str">
        <f>IFERROR(C604,IF(FH_info!$M$2="kr",H604,IF(FH_info!$M$2="en",E604,IF(FH_info!$M$2="cn",F604,E604))))</f>
        <v>고독한</v>
      </c>
      <c r="C604" s="56" t="str">
        <f>IF(E604="","",HLOOKUP(FH_info!$M$2,lang!$E$1:$I604,A604,FALSE))</f>
        <v>고독한</v>
      </c>
      <c r="E604" s="729" t="s">
        <v>2416</v>
      </c>
      <c r="F604" s="702" t="s">
        <v>2521</v>
      </c>
      <c r="G604" s="56" t="s">
        <v>1948</v>
      </c>
      <c r="H604" s="56" t="s">
        <v>1949</v>
      </c>
      <c r="I604" s="56" t="s">
        <v>1948</v>
      </c>
      <c r="N604" s="600" t="s">
        <v>1795</v>
      </c>
      <c r="O604" s="621" t="s">
        <v>2416</v>
      </c>
      <c r="P604" s="658" t="s">
        <v>2521</v>
      </c>
    </row>
    <row r="605" spans="1:16">
      <c r="A605" s="56">
        <f t="shared" si="14"/>
        <v>605</v>
      </c>
      <c r="B605" s="56" t="str">
        <f>IFERROR(C605,IF(FH_info!$M$2="kr",H605,IF(FH_info!$M$2="en",E605,IF(FH_info!$M$2="cn",F605,E605))))</f>
        <v>의욕 없는</v>
      </c>
      <c r="C605" s="56" t="str">
        <f>IF(E605="","",HLOOKUP(FH_info!$M$2,lang!$E$1:$I605,A605,FALSE))</f>
        <v>의욕 없는</v>
      </c>
      <c r="E605" s="730" t="s">
        <v>2417</v>
      </c>
      <c r="F605" s="704" t="s">
        <v>2522</v>
      </c>
      <c r="G605" s="56" t="s">
        <v>1950</v>
      </c>
      <c r="H605" s="56" t="s">
        <v>1951</v>
      </c>
      <c r="I605" s="56" t="s">
        <v>1950</v>
      </c>
      <c r="N605" s="601" t="s">
        <v>1764</v>
      </c>
      <c r="O605" s="622" t="s">
        <v>2417</v>
      </c>
      <c r="P605" s="660" t="s">
        <v>2522</v>
      </c>
    </row>
    <row r="606" spans="1:16">
      <c r="A606" s="56">
        <f t="shared" si="14"/>
        <v>606</v>
      </c>
      <c r="B606" s="56" t="str">
        <f>IFERROR(C606,IF(FH_info!$M$2="kr",H606,IF(FH_info!$M$2="en",E606,IF(FH_info!$M$2="cn",F606,E606))))</f>
        <v>슬픈</v>
      </c>
      <c r="C606" s="56" t="str">
        <f>IF(E606="","",HLOOKUP(FH_info!$M$2,lang!$E$1:$I606,A606,FALSE))</f>
        <v>슬픈</v>
      </c>
      <c r="E606" s="730" t="s">
        <v>2418</v>
      </c>
      <c r="F606" s="705" t="s">
        <v>2523</v>
      </c>
      <c r="G606" s="56" t="s">
        <v>1952</v>
      </c>
      <c r="H606" s="56" t="s">
        <v>1953</v>
      </c>
      <c r="I606" s="56" t="s">
        <v>1952</v>
      </c>
      <c r="N606" s="601" t="s">
        <v>1773</v>
      </c>
      <c r="O606" s="622" t="s">
        <v>2418</v>
      </c>
      <c r="P606" s="661" t="s">
        <v>2523</v>
      </c>
    </row>
    <row r="607" spans="1:16">
      <c r="A607" s="56">
        <f t="shared" si="14"/>
        <v>607</v>
      </c>
      <c r="B607" s="56" t="str">
        <f>IFERROR(C607,IF(FH_info!$M$2="kr",H607,IF(FH_info!$M$2="en",E607,IF(FH_info!$M$2="cn",F607,E607))))</f>
        <v>좌절된</v>
      </c>
      <c r="C607" s="56" t="str">
        <f>IF(E607="","",HLOOKUP(FH_info!$M$2,lang!$E$1:$I607,A607,FALSE))</f>
        <v>좌절된</v>
      </c>
      <c r="E607" s="730" t="s">
        <v>2419</v>
      </c>
      <c r="F607" s="704" t="s">
        <v>2524</v>
      </c>
      <c r="G607" s="56" t="s">
        <v>1954</v>
      </c>
      <c r="H607" s="132" t="s">
        <v>2036</v>
      </c>
      <c r="I607" s="56" t="s">
        <v>1954</v>
      </c>
      <c r="K607" s="56" t="s">
        <v>2328</v>
      </c>
      <c r="N607" s="601" t="s">
        <v>2318</v>
      </c>
      <c r="O607" s="622" t="s">
        <v>2419</v>
      </c>
      <c r="P607" s="660" t="s">
        <v>2524</v>
      </c>
    </row>
    <row r="608" spans="1:16">
      <c r="A608" s="56">
        <f t="shared" si="14"/>
        <v>608</v>
      </c>
      <c r="B608" s="56" t="str">
        <f>IFERROR(C608,IF(FH_info!$M$2="kr",H608,IF(FH_info!$M$2="en",E608,IF(FH_info!$M$2="cn",F608,E608))))</f>
        <v>기진맥진한</v>
      </c>
      <c r="C608" s="56" t="str">
        <f>IF(E608="","",HLOOKUP(FH_info!$M$2,lang!$E$1:$I608,A608,FALSE))</f>
        <v>기진맥진한</v>
      </c>
      <c r="E608" s="730" t="s">
        <v>2420</v>
      </c>
      <c r="F608" s="704" t="s">
        <v>2525</v>
      </c>
      <c r="G608" s="56" t="s">
        <v>1955</v>
      </c>
      <c r="H608" s="56" t="s">
        <v>1956</v>
      </c>
      <c r="I608" s="56" t="s">
        <v>1955</v>
      </c>
      <c r="N608" s="601" t="s">
        <v>1788</v>
      </c>
      <c r="O608" s="622" t="s">
        <v>2420</v>
      </c>
      <c r="P608" s="660" t="s">
        <v>2525</v>
      </c>
    </row>
    <row r="609" spans="1:16">
      <c r="A609" s="56">
        <f t="shared" ref="A609:A672" si="15">IF(E609="","",A608+1)</f>
        <v>609</v>
      </c>
      <c r="B609" s="56" t="str">
        <f>IFERROR(C609,IF(FH_info!$M$2="kr",H609,IF(FH_info!$M$2="en",E609,IF(FH_info!$M$2="cn",F609,E609))))</f>
        <v>힘이 다 빠진</v>
      </c>
      <c r="C609" s="56" t="str">
        <f>IF(E609="","",HLOOKUP(FH_info!$M$2,lang!$E$1:$I609,A609,FALSE))</f>
        <v>힘이 다 빠진</v>
      </c>
      <c r="E609" s="730" t="s">
        <v>2421</v>
      </c>
      <c r="F609" s="704" t="s">
        <v>2526</v>
      </c>
      <c r="G609" s="56" t="s">
        <v>1957</v>
      </c>
      <c r="H609" s="132" t="s">
        <v>2037</v>
      </c>
      <c r="I609" s="56" t="s">
        <v>1957</v>
      </c>
      <c r="K609" s="56" t="s">
        <v>2329</v>
      </c>
      <c r="N609" s="601" t="s">
        <v>2319</v>
      </c>
      <c r="O609" s="622" t="s">
        <v>2421</v>
      </c>
      <c r="P609" s="660" t="s">
        <v>2526</v>
      </c>
    </row>
    <row r="610" spans="1:16">
      <c r="A610" s="56">
        <f t="shared" si="15"/>
        <v>610</v>
      </c>
      <c r="B610" s="56" t="str">
        <f>IFERROR(C610,IF(FH_info!$M$2="kr",H610,IF(FH_info!$M$2="en",E610,IF(FH_info!$M$2="cn",F610,E610))))</f>
        <v>냉담한</v>
      </c>
      <c r="C610" s="56" t="str">
        <f>IF(E610="","",HLOOKUP(FH_info!$M$2,lang!$E$1:$I610,A610,FALSE))</f>
        <v>냉담한</v>
      </c>
      <c r="E610" s="731" t="s">
        <v>2422</v>
      </c>
      <c r="F610" s="706" t="s">
        <v>2527</v>
      </c>
      <c r="G610" s="56" t="s">
        <v>1958</v>
      </c>
      <c r="H610" s="56" t="s">
        <v>1959</v>
      </c>
      <c r="I610" s="56" t="s">
        <v>1958</v>
      </c>
      <c r="N610" s="602" t="s">
        <v>1765</v>
      </c>
      <c r="O610" s="623" t="s">
        <v>2422</v>
      </c>
      <c r="P610" s="662" t="s">
        <v>2527</v>
      </c>
    </row>
    <row r="611" spans="1:16">
      <c r="A611" s="56">
        <f t="shared" si="15"/>
        <v>611</v>
      </c>
      <c r="B611" s="56" t="str">
        <f>IFERROR(C611,IF(FH_info!$M$2="kr",H611,IF(FH_info!$M$2="en",E611,IF(FH_info!$M$2="cn",F611,E611))))</f>
        <v>지루한</v>
      </c>
      <c r="C611" s="56" t="str">
        <f>IF(E611="","",HLOOKUP(FH_info!$M$2,lang!$E$1:$I611,A611,FALSE))</f>
        <v>지루한</v>
      </c>
      <c r="E611" s="731" t="s">
        <v>2423</v>
      </c>
      <c r="F611" s="707" t="s">
        <v>2528</v>
      </c>
      <c r="G611" s="56" t="s">
        <v>1960</v>
      </c>
      <c r="H611" s="56" t="s">
        <v>1961</v>
      </c>
      <c r="I611" s="56" t="s">
        <v>1960</v>
      </c>
      <c r="N611" s="602" t="s">
        <v>1774</v>
      </c>
      <c r="O611" s="623" t="s">
        <v>2423</v>
      </c>
      <c r="P611" s="663" t="s">
        <v>2528</v>
      </c>
    </row>
    <row r="612" spans="1:16">
      <c r="A612" s="56">
        <f t="shared" si="15"/>
        <v>612</v>
      </c>
      <c r="B612" s="56" t="str">
        <f>IFERROR(C612,IF(FH_info!$M$2="kr",H612,IF(FH_info!$M$2="en",E612,IF(FH_info!$M$2="cn",F612,E612))))</f>
        <v>피곤한</v>
      </c>
      <c r="C612" s="56" t="str">
        <f>IF(E612="","",HLOOKUP(FH_info!$M$2,lang!$E$1:$I612,A612,FALSE))</f>
        <v>피곤한</v>
      </c>
      <c r="E612" s="731" t="s">
        <v>2424</v>
      </c>
      <c r="F612" s="706" t="s">
        <v>2529</v>
      </c>
      <c r="G612" s="56" t="s">
        <v>1962</v>
      </c>
      <c r="H612" s="56" t="s">
        <v>1963</v>
      </c>
      <c r="I612" s="56" t="s">
        <v>1962</v>
      </c>
      <c r="N612" s="602" t="s">
        <v>1780</v>
      </c>
      <c r="O612" s="623" t="s">
        <v>2424</v>
      </c>
      <c r="P612" s="662" t="s">
        <v>2529</v>
      </c>
    </row>
    <row r="613" spans="1:16">
      <c r="A613" s="56">
        <f t="shared" si="15"/>
        <v>613</v>
      </c>
      <c r="B613" s="56" t="str">
        <f>IFERROR(C613,IF(FH_info!$M$2="kr",H613,IF(FH_info!$M$2="en",E613,IF(FH_info!$M$2="cn",F613,E613))))</f>
        <v>지친</v>
      </c>
      <c r="C613" s="56" t="str">
        <f>IF(E613="","",HLOOKUP(FH_info!$M$2,lang!$E$1:$I613,A613,FALSE))</f>
        <v>지친</v>
      </c>
      <c r="E613" s="731" t="s">
        <v>2425</v>
      </c>
      <c r="F613" s="706" t="s">
        <v>2530</v>
      </c>
      <c r="G613" s="56" t="s">
        <v>1964</v>
      </c>
      <c r="H613" s="56" t="s">
        <v>1965</v>
      </c>
      <c r="I613" s="56" t="s">
        <v>1964</v>
      </c>
      <c r="N613" s="602" t="s">
        <v>1789</v>
      </c>
      <c r="O613" s="623" t="s">
        <v>2425</v>
      </c>
      <c r="P613" s="662" t="s">
        <v>2530</v>
      </c>
    </row>
    <row r="614" spans="1:16">
      <c r="A614" s="56">
        <f t="shared" si="15"/>
        <v>614</v>
      </c>
      <c r="B614" s="56" t="str">
        <f>IFERROR(C614,IF(FH_info!$M$2="kr",H614,IF(FH_info!$M$2="en",E614,IF(FH_info!$M$2="cn",F614,E614))))</f>
        <v>진이 빠진</v>
      </c>
      <c r="C614" s="56" t="str">
        <f>IF(E614="","",HLOOKUP(FH_info!$M$2,lang!$E$1:$I614,A614,FALSE))</f>
        <v>진이 빠진</v>
      </c>
      <c r="E614" s="731" t="s">
        <v>2426</v>
      </c>
      <c r="F614" s="706" t="s">
        <v>2531</v>
      </c>
      <c r="G614" s="56" t="s">
        <v>1966</v>
      </c>
      <c r="H614" s="56" t="s">
        <v>1967</v>
      </c>
      <c r="I614" s="56" t="s">
        <v>1966</v>
      </c>
      <c r="N614" s="602" t="s">
        <v>1796</v>
      </c>
      <c r="O614" s="623" t="s">
        <v>2426</v>
      </c>
      <c r="P614" s="662" t="s">
        <v>2531</v>
      </c>
    </row>
    <row r="615" spans="1:16">
      <c r="A615" s="56">
        <f t="shared" si="15"/>
        <v>615</v>
      </c>
      <c r="B615" s="56" t="str">
        <f>IFERROR(C615,IF(FH_info!$M$2="kr",H615,IF(FH_info!$M$2="en",E615,IF(FH_info!$M$2="cn",F615,E615))))</f>
        <v>속 편한</v>
      </c>
      <c r="C615" s="56" t="str">
        <f>IF(E615="","",HLOOKUP(FH_info!$M$2,lang!$E$1:$I615,A615,FALSE))</f>
        <v>속 편한</v>
      </c>
      <c r="E615" s="732" t="s">
        <v>2427</v>
      </c>
      <c r="F615" s="708" t="s">
        <v>2532</v>
      </c>
      <c r="G615" s="56" t="s">
        <v>1968</v>
      </c>
      <c r="H615" s="56" t="s">
        <v>1969</v>
      </c>
      <c r="I615" s="56" t="s">
        <v>1968</v>
      </c>
      <c r="J615" t="s">
        <v>1970</v>
      </c>
      <c r="N615" s="603" t="s">
        <v>1766</v>
      </c>
      <c r="O615" s="624" t="s">
        <v>2427</v>
      </c>
      <c r="P615" s="664" t="s">
        <v>2532</v>
      </c>
    </row>
    <row r="616" spans="1:16">
      <c r="A616" s="56">
        <f t="shared" si="15"/>
        <v>616</v>
      </c>
      <c r="B616" s="56" t="str">
        <f>IFERROR(C616,IF(FH_info!$M$2="kr",H616,IF(FH_info!$M$2="en",E616,IF(FH_info!$M$2="cn",F616,E616))))</f>
        <v>침착한</v>
      </c>
      <c r="C616" s="56" t="str">
        <f>IF(E616="","",HLOOKUP(FH_info!$M$2,lang!$E$1:$I616,A616,FALSE))</f>
        <v>침착한</v>
      </c>
      <c r="E616" s="732" t="s">
        <v>2428</v>
      </c>
      <c r="F616" s="708" t="s">
        <v>2533</v>
      </c>
      <c r="G616" s="56" t="s">
        <v>1971</v>
      </c>
      <c r="H616" s="132" t="s">
        <v>2038</v>
      </c>
      <c r="I616" s="56" t="s">
        <v>1971</v>
      </c>
      <c r="K616" s="56" t="s">
        <v>2330</v>
      </c>
      <c r="N616" s="603" t="s">
        <v>1800</v>
      </c>
      <c r="O616" s="624" t="s">
        <v>2428</v>
      </c>
      <c r="P616" s="664" t="s">
        <v>2533</v>
      </c>
    </row>
    <row r="617" spans="1:16">
      <c r="A617" s="56">
        <f t="shared" si="15"/>
        <v>617</v>
      </c>
      <c r="B617" s="56" t="str">
        <f>IFERROR(C617,IF(FH_info!$M$2="kr",H617,IF(FH_info!$M$2="en",E617,IF(FH_info!$M$2="cn",F617,E617))))</f>
        <v>여유로운</v>
      </c>
      <c r="C617" s="56" t="str">
        <f>IF(E617="","",HLOOKUP(FH_info!$M$2,lang!$E$1:$I617,A617,FALSE))</f>
        <v>여유로운</v>
      </c>
      <c r="E617" s="732" t="s">
        <v>2429</v>
      </c>
      <c r="F617" s="708" t="s">
        <v>2534</v>
      </c>
      <c r="G617" s="56" t="s">
        <v>1972</v>
      </c>
      <c r="H617" s="56" t="s">
        <v>1973</v>
      </c>
      <c r="I617" s="56" t="s">
        <v>1972</v>
      </c>
      <c r="N617" s="603" t="s">
        <v>1781</v>
      </c>
      <c r="O617" s="624" t="s">
        <v>2429</v>
      </c>
      <c r="P617" s="664" t="s">
        <v>2534</v>
      </c>
    </row>
    <row r="618" spans="1:16">
      <c r="A618" s="56">
        <f t="shared" si="15"/>
        <v>618</v>
      </c>
      <c r="B618" s="56" t="str">
        <f>IFERROR(C618,IF(FH_info!$M$2="kr",H618,IF(FH_info!$M$2="en",E618,IF(FH_info!$M$2="cn",F618,E618))))</f>
        <v>한가로운</v>
      </c>
      <c r="C618" s="56" t="str">
        <f>IF(E618="","",HLOOKUP(FH_info!$M$2,lang!$E$1:$I618,A618,FALSE))</f>
        <v>한가로운</v>
      </c>
      <c r="E618" s="732" t="s">
        <v>2430</v>
      </c>
      <c r="F618" s="709" t="s">
        <v>2535</v>
      </c>
      <c r="G618" s="56" t="s">
        <v>1974</v>
      </c>
      <c r="H618" s="56" t="s">
        <v>1975</v>
      </c>
      <c r="I618" s="56" t="s">
        <v>1974</v>
      </c>
      <c r="N618" s="603" t="s">
        <v>1790</v>
      </c>
      <c r="O618" s="624" t="s">
        <v>2430</v>
      </c>
      <c r="P618" s="665" t="s">
        <v>2535</v>
      </c>
    </row>
    <row r="619" spans="1:16">
      <c r="A619" s="56">
        <f t="shared" si="15"/>
        <v>619</v>
      </c>
      <c r="B619" s="56" t="str">
        <f>IFERROR(C619,IF(FH_info!$M$2="kr",H619,IF(FH_info!$M$2="en",E619,IF(FH_info!$M$2="cn",F619,E619))))</f>
        <v>나른한</v>
      </c>
      <c r="C619" s="56" t="str">
        <f>IF(E619="","",HLOOKUP(FH_info!$M$2,lang!$E$1:$I619,A619,FALSE))</f>
        <v>나른한</v>
      </c>
      <c r="E619" s="732" t="s">
        <v>2431</v>
      </c>
      <c r="F619" s="710" t="s">
        <v>2536</v>
      </c>
      <c r="G619" s="56" t="s">
        <v>1976</v>
      </c>
      <c r="H619" s="56" t="s">
        <v>1977</v>
      </c>
      <c r="I619" s="56" t="s">
        <v>1976</v>
      </c>
      <c r="N619" s="603" t="s">
        <v>1797</v>
      </c>
      <c r="O619" s="624" t="s">
        <v>2431</v>
      </c>
      <c r="P619" s="666" t="s">
        <v>2536</v>
      </c>
    </row>
    <row r="620" spans="1:16">
      <c r="A620" s="56">
        <f t="shared" si="15"/>
        <v>620</v>
      </c>
      <c r="B620" s="56" t="str">
        <f>IFERROR(C620,IF(FH_info!$M$2="kr",H620,IF(FH_info!$M$2="en",E620,IF(FH_info!$M$2="cn",F620,E620))))</f>
        <v>태평한</v>
      </c>
      <c r="C620" s="56" t="str">
        <f>IF(E620="","",HLOOKUP(FH_info!$M$2,lang!$E$1:$I620,A620,FALSE))</f>
        <v>태평한</v>
      </c>
      <c r="E620" s="733" t="s">
        <v>2432</v>
      </c>
      <c r="F620" s="711" t="s">
        <v>2537</v>
      </c>
      <c r="G620" s="56" t="s">
        <v>1978</v>
      </c>
      <c r="H620" s="56" t="s">
        <v>1979</v>
      </c>
      <c r="I620" s="56" t="s">
        <v>1978</v>
      </c>
      <c r="N620" s="604" t="s">
        <v>1767</v>
      </c>
      <c r="O620" s="625" t="s">
        <v>2432</v>
      </c>
      <c r="P620" s="667" t="s">
        <v>2537</v>
      </c>
    </row>
    <row r="621" spans="1:16">
      <c r="A621" s="56">
        <f t="shared" si="15"/>
        <v>621</v>
      </c>
      <c r="B621" s="56" t="str">
        <f>IFERROR(C621,IF(FH_info!$M$2="kr",H621,IF(FH_info!$M$2="en",E621,IF(FH_info!$M$2="cn",F621,E621))))</f>
        <v>안심하는</v>
      </c>
      <c r="C621" s="56" t="str">
        <f>IF(E621="","",HLOOKUP(FH_info!$M$2,lang!$E$1:$I621,A621,FALSE))</f>
        <v>안심하는</v>
      </c>
      <c r="E621" s="733" t="s">
        <v>2433</v>
      </c>
      <c r="F621" s="711" t="s">
        <v>2538</v>
      </c>
      <c r="G621" s="56" t="s">
        <v>1980</v>
      </c>
      <c r="H621" s="132" t="s">
        <v>2039</v>
      </c>
      <c r="I621" s="56" t="s">
        <v>1980</v>
      </c>
      <c r="K621" s="56" t="s">
        <v>2331</v>
      </c>
      <c r="N621" s="604" t="s">
        <v>2320</v>
      </c>
      <c r="O621" s="625" t="s">
        <v>2433</v>
      </c>
      <c r="P621" s="667" t="s">
        <v>2538</v>
      </c>
    </row>
    <row r="622" spans="1:16">
      <c r="A622" s="56">
        <f t="shared" si="15"/>
        <v>622</v>
      </c>
      <c r="B622" s="56" t="str">
        <f>IFERROR(C622,IF(FH_info!$M$2="kr",H622,IF(FH_info!$M$2="en",E622,IF(FH_info!$M$2="cn",F622,E622))))</f>
        <v>차분한</v>
      </c>
      <c r="C622" s="56" t="str">
        <f>IF(E622="","",HLOOKUP(FH_info!$M$2,lang!$E$1:$I622,A622,FALSE))</f>
        <v>차분한</v>
      </c>
      <c r="E622" s="733" t="s">
        <v>2434</v>
      </c>
      <c r="F622" s="711" t="s">
        <v>2539</v>
      </c>
      <c r="G622" s="56" t="s">
        <v>1981</v>
      </c>
      <c r="H622" s="56" t="s">
        <v>1982</v>
      </c>
      <c r="I622" s="56" t="s">
        <v>1981</v>
      </c>
      <c r="N622" s="604" t="s">
        <v>1782</v>
      </c>
      <c r="O622" s="625" t="s">
        <v>2434</v>
      </c>
      <c r="P622" s="667" t="s">
        <v>2539</v>
      </c>
    </row>
    <row r="623" spans="1:16">
      <c r="A623" s="56">
        <f t="shared" si="15"/>
        <v>623</v>
      </c>
      <c r="B623" s="56" t="str">
        <f>IFERROR(C623,IF(FH_info!$M$2="kr",H623,IF(FH_info!$M$2="en",E623,IF(FH_info!$M$2="cn",F623,E623))))</f>
        <v>생각에 잠긴</v>
      </c>
      <c r="C623" s="56" t="str">
        <f>IF(E623="","",HLOOKUP(FH_info!$M$2,lang!$E$1:$I623,A623,FALSE))</f>
        <v>생각에 잠긴</v>
      </c>
      <c r="E623" s="733" t="s">
        <v>2435</v>
      </c>
      <c r="F623" s="711" t="s">
        <v>2540</v>
      </c>
      <c r="G623" s="56" t="s">
        <v>1983</v>
      </c>
      <c r="H623" s="56" t="s">
        <v>1984</v>
      </c>
      <c r="I623" s="56" t="s">
        <v>1983</v>
      </c>
      <c r="N623" s="604" t="s">
        <v>1791</v>
      </c>
      <c r="O623" s="625" t="s">
        <v>2435</v>
      </c>
      <c r="P623" s="667" t="s">
        <v>2540</v>
      </c>
    </row>
    <row r="624" spans="1:16">
      <c r="A624" s="56">
        <f t="shared" si="15"/>
        <v>624</v>
      </c>
      <c r="B624" s="56" t="str">
        <f>IFERROR(C624,IF(FH_info!$M$2="kr",H624,IF(FH_info!$M$2="en",E624,IF(FH_info!$M$2="cn",F624,E624))))</f>
        <v>안일한</v>
      </c>
      <c r="C624" s="56" t="str">
        <f>IF(E624="","",HLOOKUP(FH_info!$M$2,lang!$E$1:$I624,A624,FALSE))</f>
        <v>안일한</v>
      </c>
      <c r="E624" s="733" t="s">
        <v>2436</v>
      </c>
      <c r="F624" s="711" t="s">
        <v>2541</v>
      </c>
      <c r="G624" s="56" t="s">
        <v>1985</v>
      </c>
      <c r="H624" s="132" t="s">
        <v>2040</v>
      </c>
      <c r="I624" s="56" t="s">
        <v>1985</v>
      </c>
      <c r="K624" s="56" t="s">
        <v>2332</v>
      </c>
      <c r="N624" s="604" t="s">
        <v>2321</v>
      </c>
      <c r="O624" s="625" t="s">
        <v>2436</v>
      </c>
      <c r="P624" s="667" t="s">
        <v>2541</v>
      </c>
    </row>
    <row r="625" spans="1:16">
      <c r="A625" s="56">
        <f t="shared" si="15"/>
        <v>625</v>
      </c>
      <c r="B625" s="56" t="str">
        <f>IFERROR(C625,IF(FH_info!$M$2="kr",H625,IF(FH_info!$M$2="en",E625,IF(FH_info!$M$2="cn",F625,E625))))</f>
        <v>자족하는</v>
      </c>
      <c r="C625" s="56" t="str">
        <f>IF(E625="","",HLOOKUP(FH_info!$M$2,lang!$E$1:$I625,A625,FALSE))</f>
        <v>자족하는</v>
      </c>
      <c r="E625" s="734" t="s">
        <v>2437</v>
      </c>
      <c r="F625" s="712" t="s">
        <v>2542</v>
      </c>
      <c r="G625" s="56" t="s">
        <v>1986</v>
      </c>
      <c r="H625" s="56" t="s">
        <v>1987</v>
      </c>
      <c r="I625" s="56" t="s">
        <v>1986</v>
      </c>
      <c r="N625" s="605" t="s">
        <v>1768</v>
      </c>
      <c r="O625" s="626" t="s">
        <v>2437</v>
      </c>
      <c r="P625" s="668" t="s">
        <v>2542</v>
      </c>
    </row>
    <row r="626" spans="1:16">
      <c r="A626" s="56">
        <f t="shared" si="15"/>
        <v>626</v>
      </c>
      <c r="B626" s="56" t="str">
        <f>IFERROR(C626,IF(FH_info!$M$2="kr",H626,IF(FH_info!$M$2="en",E626,IF(FH_info!$M$2="cn",F626,E626))))</f>
        <v>만족스러운</v>
      </c>
      <c r="C626" s="56" t="str">
        <f>IF(E626="","",HLOOKUP(FH_info!$M$2,lang!$E$1:$I626,A626,FALSE))</f>
        <v>만족스러운</v>
      </c>
      <c r="E626" s="734" t="s">
        <v>2438</v>
      </c>
      <c r="F626" s="713" t="s">
        <v>2543</v>
      </c>
      <c r="G626" s="56" t="s">
        <v>1988</v>
      </c>
      <c r="H626" s="56" t="s">
        <v>1885</v>
      </c>
      <c r="I626" s="56" t="s">
        <v>1988</v>
      </c>
      <c r="N626" s="605" t="s">
        <v>1748</v>
      </c>
      <c r="O626" s="626" t="s">
        <v>2438</v>
      </c>
      <c r="P626" s="669" t="s">
        <v>2543</v>
      </c>
    </row>
    <row r="627" spans="1:16">
      <c r="A627" s="56">
        <f t="shared" si="15"/>
        <v>627</v>
      </c>
      <c r="B627" s="56" t="str">
        <f>IFERROR(C627,IF(FH_info!$M$2="kr",H627,IF(FH_info!$M$2="en",E627,IF(FH_info!$M$2="cn",F627,E627))))</f>
        <v>휴식하는</v>
      </c>
      <c r="C627" s="56" t="str">
        <f>IF(E627="","",HLOOKUP(FH_info!$M$2,lang!$E$1:$I627,A627,FALSE))</f>
        <v>휴식하는</v>
      </c>
      <c r="E627" s="734" t="s">
        <v>2439</v>
      </c>
      <c r="F627" s="712" t="s">
        <v>2544</v>
      </c>
      <c r="G627" s="56" t="s">
        <v>1989</v>
      </c>
      <c r="H627" s="132" t="s">
        <v>2060</v>
      </c>
      <c r="I627" s="56" t="s">
        <v>1989</v>
      </c>
      <c r="K627" s="56" t="s">
        <v>2333</v>
      </c>
      <c r="N627" s="605" t="s">
        <v>2322</v>
      </c>
      <c r="O627" s="626" t="s">
        <v>2439</v>
      </c>
      <c r="P627" s="668" t="s">
        <v>2544</v>
      </c>
    </row>
    <row r="628" spans="1:16">
      <c r="A628" s="56">
        <f t="shared" si="15"/>
        <v>628</v>
      </c>
      <c r="B628" s="56" t="str">
        <f>IFERROR(C628,IF(FH_info!$M$2="kr",H628,IF(FH_info!$M$2="en",E628,IF(FH_info!$M$2="cn",F628,E628))))</f>
        <v>평화로운</v>
      </c>
      <c r="C628" s="56" t="str">
        <f>IF(E628="","",HLOOKUP(FH_info!$M$2,lang!$E$1:$I628,A628,FALSE))</f>
        <v>평화로운</v>
      </c>
      <c r="E628" s="734" t="s">
        <v>2440</v>
      </c>
      <c r="F628" s="712" t="s">
        <v>2545</v>
      </c>
      <c r="G628" s="56" t="s">
        <v>1990</v>
      </c>
      <c r="H628" s="56" t="s">
        <v>1991</v>
      </c>
      <c r="I628" s="56" t="s">
        <v>1990</v>
      </c>
      <c r="N628" s="605" t="s">
        <v>1792</v>
      </c>
      <c r="O628" s="626" t="s">
        <v>2440</v>
      </c>
      <c r="P628" s="668" t="s">
        <v>2545</v>
      </c>
    </row>
    <row r="629" spans="1:16">
      <c r="A629" s="56">
        <f t="shared" si="15"/>
        <v>629</v>
      </c>
      <c r="B629" s="56" t="str">
        <f>IFERROR(C629,IF(FH_info!$M$2="kr",H629,IF(FH_info!$M$2="en",E629,IF(FH_info!$M$2="cn",F629,E629))))</f>
        <v>고요한</v>
      </c>
      <c r="C629" s="56" t="str">
        <f>IF(E629="","",HLOOKUP(FH_info!$M$2,lang!$E$1:$I629,A629,FALSE))</f>
        <v>고요한</v>
      </c>
      <c r="E629" s="734" t="s">
        <v>2441</v>
      </c>
      <c r="F629" s="712" t="s">
        <v>2546</v>
      </c>
      <c r="G629" s="56" t="s">
        <v>1992</v>
      </c>
      <c r="H629" s="56" t="s">
        <v>1993</v>
      </c>
      <c r="I629" s="56" t="s">
        <v>1992</v>
      </c>
      <c r="N629" s="605" t="s">
        <v>1798</v>
      </c>
      <c r="O629" s="626" t="s">
        <v>2441</v>
      </c>
      <c r="P629" s="668" t="s">
        <v>2546</v>
      </c>
    </row>
    <row r="630" spans="1:16">
      <c r="A630" s="56">
        <f t="shared" si="15"/>
        <v>630</v>
      </c>
      <c r="B630" s="56" t="str">
        <f>IFERROR(C630,IF(FH_info!$M$2="kr",H630,IF(FH_info!$M$2="en",E630,IF(FH_info!$M$2="cn",F630,E630))))</f>
        <v>다정한</v>
      </c>
      <c r="C630" s="56" t="str">
        <f>IF(E630="","",HLOOKUP(FH_info!$M$2,lang!$E$1:$I630,A630,FALSE))</f>
        <v>다정한</v>
      </c>
      <c r="E630" s="735" t="s">
        <v>2442</v>
      </c>
      <c r="F630" s="714" t="s">
        <v>2547</v>
      </c>
      <c r="G630" s="56" t="s">
        <v>1994</v>
      </c>
      <c r="H630" s="56" t="s">
        <v>1995</v>
      </c>
      <c r="I630" s="56" t="s">
        <v>1994</v>
      </c>
      <c r="N630" s="606" t="s">
        <v>1769</v>
      </c>
      <c r="O630" s="627" t="s">
        <v>2442</v>
      </c>
      <c r="P630" s="670" t="s">
        <v>2547</v>
      </c>
    </row>
    <row r="631" spans="1:16">
      <c r="A631" s="56">
        <f t="shared" si="15"/>
        <v>631</v>
      </c>
      <c r="B631" s="56" t="str">
        <f>IFERROR(C631,IF(FH_info!$M$2="kr",H631,IF(FH_info!$M$2="en",E631,IF(FH_info!$M$2="cn",F631,E631))))</f>
        <v>감사하는</v>
      </c>
      <c r="C631" s="56" t="str">
        <f>IF(E631="","",HLOOKUP(FH_info!$M$2,lang!$E$1:$I631,A631,FALSE))</f>
        <v>감사하는</v>
      </c>
      <c r="E631" s="735" t="s">
        <v>2443</v>
      </c>
      <c r="F631" s="714" t="s">
        <v>2548</v>
      </c>
      <c r="G631" s="56" t="s">
        <v>1996</v>
      </c>
      <c r="H631" s="56" t="s">
        <v>1997</v>
      </c>
      <c r="I631" s="56" t="s">
        <v>1996</v>
      </c>
      <c r="N631" s="606" t="s">
        <v>1776</v>
      </c>
      <c r="O631" s="627" t="s">
        <v>2443</v>
      </c>
      <c r="P631" s="670" t="s">
        <v>2548</v>
      </c>
    </row>
    <row r="632" spans="1:16">
      <c r="A632" s="56">
        <f t="shared" si="15"/>
        <v>632</v>
      </c>
      <c r="B632" s="56" t="str">
        <f>IFERROR(C632,IF(FH_info!$M$2="kr",H632,IF(FH_info!$M$2="en",E632,IF(FH_info!$M$2="cn",F632,E632))))</f>
        <v>축복받은</v>
      </c>
      <c r="C632" s="56" t="str">
        <f>IF(E632="","",HLOOKUP(FH_info!$M$2,lang!$E$1:$I632,A632,FALSE))</f>
        <v>축복받은</v>
      </c>
      <c r="E632" s="735" t="s">
        <v>2444</v>
      </c>
      <c r="F632" s="714" t="s">
        <v>2549</v>
      </c>
      <c r="G632" s="56" t="s">
        <v>1998</v>
      </c>
      <c r="H632" s="56" t="s">
        <v>1999</v>
      </c>
      <c r="I632" s="56" t="s">
        <v>1998</v>
      </c>
      <c r="N632" s="606" t="s">
        <v>1784</v>
      </c>
      <c r="O632" s="627" t="s">
        <v>2444</v>
      </c>
      <c r="P632" s="670" t="s">
        <v>2549</v>
      </c>
    </row>
    <row r="633" spans="1:16">
      <c r="A633" s="56">
        <f t="shared" si="15"/>
        <v>633</v>
      </c>
      <c r="B633" s="56" t="str">
        <f>IFERROR(C633,IF(FH_info!$M$2="kr",H633,IF(FH_info!$M$2="en",E633,IF(FH_info!$M$2="cn",F633,E633))))</f>
        <v>편안한</v>
      </c>
      <c r="C633" s="56" t="str">
        <f>IF(E633="","",HLOOKUP(FH_info!$M$2,lang!$E$1:$I633,A633,FALSE))</f>
        <v>편안한</v>
      </c>
      <c r="E633" s="735" t="s">
        <v>2445</v>
      </c>
      <c r="F633" s="714" t="s">
        <v>2550</v>
      </c>
      <c r="G633" s="56" t="s">
        <v>2000</v>
      </c>
      <c r="H633" s="132" t="s">
        <v>2041</v>
      </c>
      <c r="I633" s="56" t="s">
        <v>2000</v>
      </c>
      <c r="K633" s="56" t="s">
        <v>2334</v>
      </c>
      <c r="N633" s="606" t="s">
        <v>1783</v>
      </c>
      <c r="O633" s="627" t="s">
        <v>2445</v>
      </c>
      <c r="P633" s="670" t="s">
        <v>2550</v>
      </c>
    </row>
    <row r="634" spans="1:16">
      <c r="A634" s="56">
        <f t="shared" si="15"/>
        <v>634</v>
      </c>
      <c r="B634" s="56" t="str">
        <f>IFERROR(C634,IF(FH_info!$M$2="kr",H634,IF(FH_info!$M$2="en",E634,IF(FH_info!$M$2="cn",F634,E634))))</f>
        <v>안락한</v>
      </c>
      <c r="C634" s="56" t="str">
        <f>IF(E634="","",HLOOKUP(FH_info!$M$2,lang!$E$1:$I634,A634,FALSE))</f>
        <v>안락한</v>
      </c>
      <c r="E634" s="735" t="s">
        <v>2446</v>
      </c>
      <c r="F634" s="714" t="s">
        <v>2551</v>
      </c>
      <c r="G634" s="56" t="s">
        <v>2001</v>
      </c>
      <c r="H634" s="56" t="s">
        <v>2002</v>
      </c>
      <c r="I634" s="56" t="s">
        <v>2001</v>
      </c>
      <c r="N634" s="606" t="s">
        <v>1799</v>
      </c>
      <c r="O634" s="627" t="s">
        <v>2446</v>
      </c>
      <c r="P634" s="670" t="s">
        <v>2551</v>
      </c>
    </row>
    <row r="635" spans="1:16">
      <c r="A635" s="56">
        <f t="shared" si="15"/>
        <v>635</v>
      </c>
      <c r="B635" s="56" t="str">
        <f>IFERROR(C635,IF(FH_info!$M$2="kr",H635,IF(FH_info!$M$2="en",E635,IF(FH_info!$M$2="cn",F635,E635))))</f>
        <v>충만한</v>
      </c>
      <c r="C635" s="56" t="str">
        <f>IF(E635="","",HLOOKUP(FH_info!$M$2,lang!$E$1:$I635,A635,FALSE))</f>
        <v>충만한</v>
      </c>
      <c r="E635" s="736" t="s">
        <v>2447</v>
      </c>
      <c r="F635" s="715" t="s">
        <v>2552</v>
      </c>
      <c r="G635" s="56" t="s">
        <v>2003</v>
      </c>
      <c r="H635" s="56" t="s">
        <v>2004</v>
      </c>
      <c r="I635" s="56" t="s">
        <v>2003</v>
      </c>
      <c r="N635" s="607" t="s">
        <v>1770</v>
      </c>
      <c r="O635" s="628" t="s">
        <v>2447</v>
      </c>
      <c r="P635" s="671" t="s">
        <v>2552</v>
      </c>
    </row>
    <row r="636" spans="1:16">
      <c r="A636" s="56">
        <f t="shared" si="15"/>
        <v>636</v>
      </c>
      <c r="B636" s="56" t="str">
        <f>IFERROR(C636,IF(FH_info!$M$2="kr",H636,IF(FH_info!$M$2="en",E636,IF(FH_info!$M$2="cn",F636,E636))))</f>
        <v>감동적인</v>
      </c>
      <c r="C636" s="56" t="str">
        <f>IF(E636="","",HLOOKUP(FH_info!$M$2,lang!$E$1:$I636,A636,FALSE))</f>
        <v>감동적인</v>
      </c>
      <c r="E636" s="736" t="s">
        <v>2448</v>
      </c>
      <c r="F636" s="716" t="s">
        <v>2553</v>
      </c>
      <c r="G636" s="56" t="s">
        <v>2005</v>
      </c>
      <c r="H636" s="56" t="s">
        <v>2006</v>
      </c>
      <c r="I636" s="56" t="s">
        <v>2005</v>
      </c>
      <c r="N636" s="607" t="s">
        <v>1777</v>
      </c>
      <c r="O636" s="628" t="s">
        <v>2448</v>
      </c>
      <c r="P636" s="672" t="s">
        <v>2553</v>
      </c>
    </row>
    <row r="637" spans="1:16">
      <c r="A637" s="56">
        <f t="shared" si="15"/>
        <v>637</v>
      </c>
      <c r="B637" s="56" t="str">
        <f>IFERROR(C637,IF(FH_info!$M$2="kr",H637,IF(FH_info!$M$2="en",E637,IF(FH_info!$M$2="cn",F637,E637))))</f>
        <v>안정적인</v>
      </c>
      <c r="C637" s="56" t="str">
        <f>IF(E637="","",HLOOKUP(FH_info!$M$2,lang!$E$1:$I637,A637,FALSE))</f>
        <v>안정적인</v>
      </c>
      <c r="E637" s="736" t="s">
        <v>2449</v>
      </c>
      <c r="F637" s="715" t="s">
        <v>2554</v>
      </c>
      <c r="G637" s="56" t="s">
        <v>2007</v>
      </c>
      <c r="H637" s="56" t="s">
        <v>2008</v>
      </c>
      <c r="I637" s="56" t="s">
        <v>2007</v>
      </c>
      <c r="N637" s="607" t="s">
        <v>1785</v>
      </c>
      <c r="O637" s="628" t="s">
        <v>2449</v>
      </c>
      <c r="P637" s="671" t="s">
        <v>2554</v>
      </c>
    </row>
    <row r="638" spans="1:16">
      <c r="A638" s="56">
        <f t="shared" si="15"/>
        <v>638</v>
      </c>
      <c r="B638" s="56" t="str">
        <f>IFERROR(C638,IF(FH_info!$M$2="kr",H638,IF(FH_info!$M$2="en",E638,IF(FH_info!$M$2="cn",F638,E638))))</f>
        <v>근심 걱정 없는</v>
      </c>
      <c r="C638" s="56" t="str">
        <f>IF(E638="","",HLOOKUP(FH_info!$M$2,lang!$E$1:$I638,A638,FALSE))</f>
        <v>근심 걱정 없는</v>
      </c>
      <c r="E638" s="736" t="s">
        <v>2450</v>
      </c>
      <c r="F638" s="715" t="s">
        <v>2555</v>
      </c>
      <c r="G638" s="56" t="s">
        <v>2009</v>
      </c>
      <c r="H638" s="56" t="s">
        <v>2010</v>
      </c>
      <c r="I638" s="56" t="s">
        <v>2009</v>
      </c>
      <c r="N638" s="607" t="s">
        <v>1793</v>
      </c>
      <c r="O638" s="628" t="s">
        <v>2450</v>
      </c>
      <c r="P638" s="671" t="s">
        <v>2555</v>
      </c>
    </row>
    <row r="639" spans="1:16">
      <c r="A639" s="56">
        <f t="shared" si="15"/>
        <v>639</v>
      </c>
      <c r="B639" s="56" t="str">
        <f>IFERROR(C639,IF(FH_info!$M$2="kr",H639,IF(FH_info!$M$2="en",E639,IF(FH_info!$M$2="cn",F639,E639))))</f>
        <v>평온한</v>
      </c>
      <c r="C639" s="56" t="str">
        <f>IF(E639="","",HLOOKUP(FH_info!$M$2,lang!$E$1:$I639,A639,FALSE))</f>
        <v>평온한</v>
      </c>
      <c r="E639" s="736" t="s">
        <v>2451</v>
      </c>
      <c r="F639" s="715" t="s">
        <v>2556</v>
      </c>
      <c r="G639" s="56" t="s">
        <v>2011</v>
      </c>
      <c r="H639" s="132" t="s">
        <v>2042</v>
      </c>
      <c r="I639" s="56" t="s">
        <v>2011</v>
      </c>
      <c r="K639" s="56" t="s">
        <v>2335</v>
      </c>
      <c r="N639" s="607" t="s">
        <v>1775</v>
      </c>
      <c r="O639" s="628" t="s">
        <v>2451</v>
      </c>
      <c r="P639" s="671" t="s">
        <v>2556</v>
      </c>
    </row>
    <row r="640" spans="1:16">
      <c r="A640" s="56">
        <f t="shared" si="15"/>
        <v>640</v>
      </c>
      <c r="B640" s="56" t="str">
        <f>IFERROR(C640,IF(FH_info!$M$2="kr",H640,IF(FH_info!$M$2="en",E640,IF(FH_info!$M$2="cn",F640,E640))))</f>
        <v>감성 상태 검사</v>
      </c>
      <c r="C640" s="56" t="str">
        <f>IF(E640="","",HLOOKUP(FH_info!$M$2,lang!$E$1:$I640,A640,FALSE))</f>
        <v>감성 상태 검사</v>
      </c>
      <c r="E640" s="144" t="s">
        <v>2233</v>
      </c>
      <c r="F640" s="144" t="s">
        <v>2233</v>
      </c>
      <c r="G640" s="144" t="s">
        <v>2233</v>
      </c>
      <c r="H640" s="144" t="s">
        <v>2234</v>
      </c>
      <c r="I640" s="144" t="s">
        <v>2233</v>
      </c>
    </row>
    <row r="641" spans="1:13">
      <c r="A641" s="56">
        <f t="shared" si="15"/>
        <v>641</v>
      </c>
      <c r="B641" s="56" t="str">
        <f>IFERROR(C641,IF(FH_info!$M$2="kr",H641,IF(FH_info!$M$2="en",E641,IF(FH_info!$M$2="cn",F641,E641))))</f>
        <v>감성 상태 검사 결과</v>
      </c>
      <c r="C641" s="56" t="str">
        <f>IF(E641="","",HLOOKUP(FH_info!$M$2,lang!$E$1:$I641,A641,FALSE))</f>
        <v>감성 상태 검사 결과</v>
      </c>
      <c r="E641" s="56" t="s">
        <v>2235</v>
      </c>
      <c r="F641" s="56" t="s">
        <v>2235</v>
      </c>
      <c r="G641" s="56" t="s">
        <v>2235</v>
      </c>
      <c r="H641" s="56" t="s">
        <v>1665</v>
      </c>
      <c r="I641" s="56" t="s">
        <v>2235</v>
      </c>
      <c r="K641" s="56" t="s">
        <v>1426</v>
      </c>
    </row>
    <row r="642" spans="1:13">
      <c r="A642" s="56">
        <f t="shared" si="15"/>
        <v>642</v>
      </c>
      <c r="B642" s="56" t="str">
        <f>IFERROR(C642,IF(FH_info!$M$2="kr",H642,IF(FH_info!$M$2="en",E642,IF(FH_info!$M$2="cn",F642,E642))))</f>
        <v>감성 패스웨이</v>
      </c>
      <c r="C642" s="56" t="str">
        <f>IF(E642="","",HLOOKUP(FH_info!$M$2,lang!$E$1:$I642,A642,FALSE))</f>
        <v>감성 패스웨이</v>
      </c>
      <c r="E642" s="56" t="s">
        <v>2236</v>
      </c>
      <c r="F642" s="56" t="s">
        <v>2236</v>
      </c>
      <c r="G642" s="56" t="s">
        <v>2236</v>
      </c>
      <c r="H642" s="132" t="s">
        <v>1598</v>
      </c>
      <c r="I642" s="56" t="s">
        <v>2236</v>
      </c>
    </row>
    <row r="643" spans="1:13">
      <c r="A643" s="56">
        <f t="shared" si="15"/>
        <v>643</v>
      </c>
      <c r="B643" s="56" t="str">
        <f>IFERROR(C643,IF(FH_info!$M$2="kr",H643,IF(FH_info!$M$2="en",E643,IF(FH_info!$M$2="cn",F643,E643))))</f>
        <v>쾌</v>
      </c>
      <c r="C643" s="56" t="str">
        <f>IF(E643="","",HLOOKUP(FH_info!$M$2,lang!$E$1:$I643,A643,FALSE))</f>
        <v>쾌</v>
      </c>
      <c r="E643" s="56" t="s">
        <v>2237</v>
      </c>
      <c r="F643" s="56" t="s">
        <v>2237</v>
      </c>
      <c r="G643" s="56" t="s">
        <v>2237</v>
      </c>
      <c r="H643" s="56" t="s">
        <v>1663</v>
      </c>
      <c r="I643" s="56" t="s">
        <v>2237</v>
      </c>
    </row>
    <row r="644" spans="1:13">
      <c r="A644" s="56">
        <f t="shared" si="15"/>
        <v>644</v>
      </c>
      <c r="B644" s="56" t="str">
        <f>IFERROR(C644,IF(FH_info!$M$2="kr",H644,IF(FH_info!$M$2="en",E644,IF(FH_info!$M$2="cn",F644,E644))))</f>
        <v>불쾌</v>
      </c>
      <c r="C644" s="56" t="str">
        <f>IF(E644="","",HLOOKUP(FH_info!$M$2,lang!$E$1:$I644,A644,FALSE))</f>
        <v>불쾌</v>
      </c>
      <c r="E644" s="56" t="s">
        <v>2238</v>
      </c>
      <c r="F644" s="56" t="s">
        <v>2238</v>
      </c>
      <c r="G644" s="56" t="s">
        <v>2238</v>
      </c>
      <c r="H644" s="56" t="s">
        <v>1664</v>
      </c>
      <c r="I644" s="56" t="s">
        <v>2238</v>
      </c>
    </row>
    <row r="645" spans="1:13">
      <c r="A645" s="56">
        <f t="shared" si="15"/>
        <v>645</v>
      </c>
      <c r="B645" s="56" t="str">
        <f>IFERROR(C645,IF(FH_info!$M$2="kr",H645,IF(FH_info!$M$2="en",E645,IF(FH_info!$M$2="cn",F645,E645))))</f>
        <v>고활력도</v>
      </c>
      <c r="C645" s="56" t="str">
        <f>IF(E645="","",HLOOKUP(FH_info!$M$2,lang!$E$1:$I645,A645,FALSE))</f>
        <v>고활력도</v>
      </c>
      <c r="E645" s="56" t="s">
        <v>2295</v>
      </c>
      <c r="F645" s="324" t="s">
        <v>2293</v>
      </c>
      <c r="G645" s="56" t="s">
        <v>2295</v>
      </c>
      <c r="H645" s="56" t="s">
        <v>2300</v>
      </c>
      <c r="I645" s="56" t="s">
        <v>2295</v>
      </c>
      <c r="K645" s="56" t="s">
        <v>2302</v>
      </c>
      <c r="L645" s="56" t="s">
        <v>2291</v>
      </c>
      <c r="M645" s="56" t="s">
        <v>2289</v>
      </c>
    </row>
    <row r="646" spans="1:13">
      <c r="A646" s="56">
        <f t="shared" si="15"/>
        <v>646</v>
      </c>
      <c r="B646" s="56" t="str">
        <f>IFERROR(C646,IF(FH_info!$M$2="kr",H646,IF(FH_info!$M$2="en",E646,IF(FH_info!$M$2="cn",F646,E646))))</f>
        <v>저활력도</v>
      </c>
      <c r="C646" s="56" t="str">
        <f>IF(E646="","",HLOOKUP(FH_info!$M$2,lang!$E$1:$I646,A646,FALSE))</f>
        <v>저활력도</v>
      </c>
      <c r="E646" s="56" t="s">
        <v>2296</v>
      </c>
      <c r="F646" s="324" t="s">
        <v>2294</v>
      </c>
      <c r="G646" s="56" t="s">
        <v>2296</v>
      </c>
      <c r="H646" s="56" t="s">
        <v>2301</v>
      </c>
      <c r="I646" s="56" t="s">
        <v>2296</v>
      </c>
      <c r="K646" s="56" t="s">
        <v>2303</v>
      </c>
      <c r="L646" s="56" t="s">
        <v>2292</v>
      </c>
      <c r="M646" s="56" t="s">
        <v>2290</v>
      </c>
    </row>
    <row r="647" spans="1:13">
      <c r="A647" s="56">
        <f t="shared" si="15"/>
        <v>647</v>
      </c>
      <c r="B647" s="56" t="str">
        <f>IFERROR(C647,IF(FH_info!$M$2="kr",H647,IF(FH_info!$M$2="en",E647,IF(FH_info!$M$2="cn",F647,E647))))</f>
        <v>감성상태</v>
      </c>
      <c r="C647" s="56" t="str">
        <f>IF(E647="","",HLOOKUP(FH_info!$M$2,lang!$E$1:$I647,A647,FALSE))</f>
        <v>감성상태</v>
      </c>
      <c r="E647" s="56" t="s">
        <v>2239</v>
      </c>
      <c r="F647" s="56" t="s">
        <v>2239</v>
      </c>
      <c r="G647" s="56" t="s">
        <v>2239</v>
      </c>
      <c r="H647" s="287" t="s">
        <v>1646</v>
      </c>
      <c r="I647" s="56" t="s">
        <v>2239</v>
      </c>
    </row>
    <row r="648" spans="1:13">
      <c r="A648" s="56">
        <f t="shared" si="15"/>
        <v>648</v>
      </c>
      <c r="B648" s="56" t="str">
        <f>IFERROR(C648,IF(FH_info!$M$2="kr",H648,IF(FH_info!$M$2="en",E648,IF(FH_info!$M$2="cn",F648,E648))))</f>
        <v>중립</v>
      </c>
      <c r="C648" s="56" t="str">
        <f>IF(E648="","",HLOOKUP(FH_info!$M$2,lang!$E$1:$I648,A648,FALSE))</f>
        <v>중립</v>
      </c>
      <c r="E648" s="56" t="s">
        <v>1334</v>
      </c>
      <c r="F648" s="56" t="s">
        <v>1334</v>
      </c>
      <c r="G648" s="56" t="s">
        <v>1334</v>
      </c>
      <c r="H648" t="s">
        <v>1638</v>
      </c>
      <c r="I648" s="56" t="s">
        <v>1334</v>
      </c>
    </row>
    <row r="649" spans="1:13">
      <c r="A649" s="56">
        <f t="shared" si="15"/>
        <v>649</v>
      </c>
      <c r="B649" s="56" t="str">
        <f>IFERROR(C649,IF(FH_info!$M$2="kr",H649,IF(FH_info!$M$2="en",E649,IF(FH_info!$M$2="cn",F649,E649))))</f>
        <v>흥분-설렘</v>
      </c>
      <c r="C649" s="56" t="str">
        <f>IF(E649="","",HLOOKUP(FH_info!$M$2,lang!$E$1:$I649,A649,FALSE))</f>
        <v>흥분-설렘</v>
      </c>
      <c r="E649" s="56" t="s">
        <v>2240</v>
      </c>
      <c r="F649" s="56" t="s">
        <v>2240</v>
      </c>
      <c r="G649" s="56" t="s">
        <v>2240</v>
      </c>
      <c r="H649" t="s">
        <v>1639</v>
      </c>
      <c r="I649" s="56" t="s">
        <v>2240</v>
      </c>
    </row>
    <row r="650" spans="1:13">
      <c r="A650" s="56">
        <f t="shared" si="15"/>
        <v>650</v>
      </c>
      <c r="B650" s="56" t="str">
        <f>IFERROR(C650,IF(FH_info!$M$2="kr",H650,IF(FH_info!$M$2="en",E650,IF(FH_info!$M$2="cn",F650,E650))))</f>
        <v>불안-불쾌</v>
      </c>
      <c r="C650" s="56" t="str">
        <f>IF(E650="","",HLOOKUP(FH_info!$M$2,lang!$E$1:$I650,A650,FALSE))</f>
        <v>불안-불쾌</v>
      </c>
      <c r="E650" s="56" t="s">
        <v>2241</v>
      </c>
      <c r="F650" s="56" t="s">
        <v>2241</v>
      </c>
      <c r="G650" s="56" t="s">
        <v>2241</v>
      </c>
      <c r="H650" t="s">
        <v>1640</v>
      </c>
      <c r="I650" s="56" t="s">
        <v>2241</v>
      </c>
    </row>
    <row r="651" spans="1:13">
      <c r="A651" s="56">
        <f t="shared" si="15"/>
        <v>651</v>
      </c>
      <c r="B651" s="56" t="str">
        <f>IFERROR(C651,IF(FH_info!$M$2="kr",H651,IF(FH_info!$M$2="en",E651,IF(FH_info!$M$2="cn",F651,E651))))</f>
        <v>우울-무기력</v>
      </c>
      <c r="C651" s="56" t="str">
        <f>IF(E651="","",HLOOKUP(FH_info!$M$2,lang!$E$1:$I651,A651,FALSE))</f>
        <v>우울-무기력</v>
      </c>
      <c r="E651" s="56" t="s">
        <v>2242</v>
      </c>
      <c r="F651" s="56" t="s">
        <v>2242</v>
      </c>
      <c r="G651" s="56" t="s">
        <v>2242</v>
      </c>
      <c r="H651" t="s">
        <v>2243</v>
      </c>
      <c r="I651" s="56" t="s">
        <v>2242</v>
      </c>
    </row>
    <row r="652" spans="1:13">
      <c r="A652" s="56">
        <f t="shared" si="15"/>
        <v>652</v>
      </c>
      <c r="B652" s="56" t="str">
        <f>IFERROR(C652,IF(FH_info!$M$2="kr",H652,IF(FH_info!$M$2="en",E652,IF(FH_info!$M$2="cn",F652,E652))))</f>
        <v>안정-편안함</v>
      </c>
      <c r="C652" s="56" t="str">
        <f>IF(E652="","",HLOOKUP(FH_info!$M$2,lang!$E$1:$I652,A652,FALSE))</f>
        <v>안정-편안함</v>
      </c>
      <c r="E652" s="56" t="s">
        <v>2244</v>
      </c>
      <c r="F652" s="56" t="s">
        <v>2244</v>
      </c>
      <c r="G652" s="56" t="s">
        <v>2244</v>
      </c>
      <c r="H652" t="s">
        <v>1641</v>
      </c>
      <c r="I652" s="56" t="s">
        <v>2244</v>
      </c>
    </row>
    <row r="653" spans="1:13">
      <c r="A653" s="56">
        <f t="shared" si="15"/>
        <v>653</v>
      </c>
      <c r="B653" s="56" t="str">
        <f>IFERROR(C653,IF(FH_info!$M$2="kr",H653,IF(FH_info!$M$2="en",E653,IF(FH_info!$M$2="cn",F653,E653))))</f>
        <v>쾌-불쾌</v>
      </c>
      <c r="C653" s="56" t="str">
        <f>IF(E653="","",HLOOKUP(FH_info!$M$2,lang!$E$1:$I653,A653,FALSE))</f>
        <v>쾌-불쾌</v>
      </c>
      <c r="E653" s="56" t="s">
        <v>2245</v>
      </c>
      <c r="F653" s="56" t="s">
        <v>2245</v>
      </c>
      <c r="G653" s="56" t="s">
        <v>2245</v>
      </c>
      <c r="H653" s="287" t="s">
        <v>1662</v>
      </c>
      <c r="I653" s="56" t="s">
        <v>2245</v>
      </c>
    </row>
    <row r="654" spans="1:13">
      <c r="A654" s="56">
        <f t="shared" si="15"/>
        <v>654</v>
      </c>
      <c r="B654" s="56" t="str">
        <f>IFERROR(C654,IF(FH_info!$M$2="kr",H654,IF(FH_info!$M$2="en",E654,IF(FH_info!$M$2="cn",F654,E654))))</f>
        <v>즐거움-기쁨</v>
      </c>
      <c r="C654" s="56" t="str">
        <f>IF(E654="","",HLOOKUP(FH_info!$M$2,lang!$E$1:$I654,A654,FALSE))</f>
        <v>즐거움-기쁨</v>
      </c>
      <c r="E654" s="56" t="s">
        <v>2246</v>
      </c>
      <c r="F654" s="56" t="s">
        <v>2246</v>
      </c>
      <c r="G654" s="56" t="s">
        <v>2246</v>
      </c>
      <c r="H654" t="s">
        <v>2247</v>
      </c>
      <c r="I654" s="56" t="s">
        <v>2246</v>
      </c>
    </row>
    <row r="655" spans="1:13">
      <c r="A655" s="56">
        <f t="shared" si="15"/>
        <v>655</v>
      </c>
      <c r="B655" s="56" t="str">
        <f>IFERROR(C655,IF(FH_info!$M$2="kr",H655,IF(FH_info!$M$2="en",E655,IF(FH_info!$M$2="cn",F655,E655))))</f>
        <v>보통</v>
      </c>
      <c r="C655" s="56" t="str">
        <f>IF(E655="","",HLOOKUP(FH_info!$M$2,lang!$E$1:$I655,A655,FALSE))</f>
        <v>보통</v>
      </c>
      <c r="E655" s="56" t="s">
        <v>1412</v>
      </c>
      <c r="F655" s="56" t="s">
        <v>1412</v>
      </c>
      <c r="G655" s="56" t="s">
        <v>1412</v>
      </c>
      <c r="H655" t="s">
        <v>1633</v>
      </c>
      <c r="I655" s="56" t="s">
        <v>1412</v>
      </c>
    </row>
    <row r="656" spans="1:13">
      <c r="A656" s="56">
        <f t="shared" si="15"/>
        <v>656</v>
      </c>
      <c r="B656" s="56" t="str">
        <f>IFERROR(C656,IF(FH_info!$M$2="kr",H656,IF(FH_info!$M$2="en",E656,IF(FH_info!$M$2="cn",F656,E656))))</f>
        <v>대응필요</v>
      </c>
      <c r="C656" s="56" t="str">
        <f>IF(E656="","",HLOOKUP(FH_info!$M$2,lang!$E$1:$I656,A656,FALSE))</f>
        <v>대응필요</v>
      </c>
      <c r="E656" s="56" t="s">
        <v>2248</v>
      </c>
      <c r="F656" s="56" t="s">
        <v>2248</v>
      </c>
      <c r="G656" s="56" t="s">
        <v>2248</v>
      </c>
      <c r="H656" t="s">
        <v>2249</v>
      </c>
      <c r="I656" s="56" t="s">
        <v>2248</v>
      </c>
    </row>
    <row r="657" spans="1:13">
      <c r="A657" s="56">
        <f t="shared" si="15"/>
        <v>657</v>
      </c>
      <c r="B657" s="56" t="str">
        <f>IFERROR(C657,IF(FH_info!$M$2="kr",H657,IF(FH_info!$M$2="en",E657,IF(FH_info!$M$2="cn",F657,E657))))</f>
        <v>피로도</v>
      </c>
      <c r="C657" s="56" t="str">
        <f>IF(E657="","",HLOOKUP(FH_info!$M$2,lang!$E$1:$I657,A657,FALSE))</f>
        <v>피로도</v>
      </c>
      <c r="E657" s="56" t="s">
        <v>2250</v>
      </c>
      <c r="F657" s="56" t="s">
        <v>2250</v>
      </c>
      <c r="G657" s="56" t="s">
        <v>2250</v>
      </c>
      <c r="H657" s="287" t="s">
        <v>1600</v>
      </c>
      <c r="I657" s="56" t="s">
        <v>2250</v>
      </c>
    </row>
    <row r="658" spans="1:13">
      <c r="A658" s="56">
        <f t="shared" si="15"/>
        <v>658</v>
      </c>
      <c r="B658" s="56" t="str">
        <f>IFERROR(C658,IF(FH_info!$M$2="kr",H658,IF(FH_info!$M$2="en",E658,IF(FH_info!$M$2="cn",F658,E658))))</f>
        <v>생기-활력</v>
      </c>
      <c r="C658" s="56" t="str">
        <f>IF(E658="","",HLOOKUP(FH_info!$M$2,lang!$E$1:$I658,A658,FALSE))</f>
        <v>생기-활력</v>
      </c>
      <c r="E658" s="56" t="s">
        <v>2251</v>
      </c>
      <c r="F658" s="56" t="s">
        <v>2251</v>
      </c>
      <c r="G658" s="56" t="s">
        <v>2251</v>
      </c>
      <c r="H658" t="s">
        <v>2252</v>
      </c>
      <c r="I658" s="56" t="s">
        <v>2251</v>
      </c>
    </row>
    <row r="659" spans="1:13">
      <c r="A659" s="56">
        <f t="shared" si="15"/>
        <v>659</v>
      </c>
      <c r="B659" s="56" t="str">
        <f>IFERROR(C659,IF(FH_info!$M$2="kr",H659,IF(FH_info!$M$2="en",E659,IF(FH_info!$M$2="cn",F659,E659))))</f>
        <v>보통</v>
      </c>
      <c r="C659" s="56" t="str">
        <f>IF(E659="","",HLOOKUP(FH_info!$M$2,lang!$E$1:$I659,A659,FALSE))</f>
        <v>보통</v>
      </c>
      <c r="E659" s="56" t="s">
        <v>1412</v>
      </c>
      <c r="F659" s="56" t="s">
        <v>1412</v>
      </c>
      <c r="G659" s="56" t="s">
        <v>1412</v>
      </c>
      <c r="H659" t="s">
        <v>1633</v>
      </c>
      <c r="I659" s="56" t="s">
        <v>1412</v>
      </c>
    </row>
    <row r="660" spans="1:13">
      <c r="A660" s="56">
        <f t="shared" si="15"/>
        <v>660</v>
      </c>
      <c r="B660" s="56" t="str">
        <f>IFERROR(C660,IF(FH_info!$M$2="kr",H660,IF(FH_info!$M$2="en",E660,IF(FH_info!$M$2="cn",F660,E660))))</f>
        <v>주의단계</v>
      </c>
      <c r="C660" s="56" t="str">
        <f>IF(E660="","",HLOOKUP(FH_info!$M$2,lang!$E$1:$I660,A660,FALSE))</f>
        <v>주의단계</v>
      </c>
      <c r="E660" s="56" t="s">
        <v>1408</v>
      </c>
      <c r="F660" s="56" t="s">
        <v>1408</v>
      </c>
      <c r="G660" s="56" t="s">
        <v>1408</v>
      </c>
      <c r="H660" t="s">
        <v>1636</v>
      </c>
      <c r="I660" s="56" t="s">
        <v>1408</v>
      </c>
    </row>
    <row r="661" spans="1:13">
      <c r="A661" s="56">
        <f t="shared" si="15"/>
        <v>661</v>
      </c>
      <c r="B661" s="56" t="str">
        <f>IFERROR(C661,IF(FH_info!$M$2="kr",H661,IF(FH_info!$M$2="en",E661,IF(FH_info!$M$2="cn",F661,E661))))</f>
        <v>대응필요</v>
      </c>
      <c r="C661" s="56" t="str">
        <f>IF(E661="","",HLOOKUP(FH_info!$M$2,lang!$E$1:$I661,A661,FALSE))</f>
        <v>대응필요</v>
      </c>
      <c r="E661" s="56" t="s">
        <v>2248</v>
      </c>
      <c r="F661" s="56" t="s">
        <v>2248</v>
      </c>
      <c r="G661" s="56" t="s">
        <v>2248</v>
      </c>
      <c r="H661" t="s">
        <v>2249</v>
      </c>
      <c r="I661" s="56" t="s">
        <v>2248</v>
      </c>
    </row>
    <row r="662" spans="1:13">
      <c r="A662" s="56">
        <f t="shared" si="15"/>
        <v>662</v>
      </c>
      <c r="B662" s="56" t="str">
        <f>IFERROR(C662,IF(FH_info!$M$2="kr",H662,IF(FH_info!$M$2="en",E662,IF(FH_info!$M$2="cn",F662,E662))))</f>
        <v>위험</v>
      </c>
      <c r="C662" s="56" t="str">
        <f>IF(E662="","",HLOOKUP(FH_info!$M$2,lang!$E$1:$I662,A662,FALSE))</f>
        <v>위험</v>
      </c>
      <c r="E662" s="56" t="s">
        <v>1407</v>
      </c>
      <c r="F662" s="56" t="s">
        <v>1407</v>
      </c>
      <c r="G662" s="56" t="s">
        <v>1407</v>
      </c>
      <c r="H662" t="s">
        <v>442</v>
      </c>
      <c r="I662" s="56" t="s">
        <v>1407</v>
      </c>
    </row>
    <row r="663" spans="1:13">
      <c r="A663" s="56">
        <f t="shared" si="15"/>
        <v>663</v>
      </c>
      <c r="B663" s="56" t="str">
        <f>IFERROR(C663,IF(FH_info!$M$2="kr",H663,IF(FH_info!$M$2="en",E663,IF(FH_info!$M$2="cn",F663,E663))))</f>
        <v>쾌-불쾌</v>
      </c>
      <c r="C663" s="56" t="str">
        <f>IF(E663="","",HLOOKUP(FH_info!$M$2,lang!$E$1:$I663,A663,FALSE))</f>
        <v>쾌-불쾌</v>
      </c>
      <c r="E663" s="56" t="s">
        <v>2245</v>
      </c>
      <c r="F663" s="56" t="s">
        <v>2245</v>
      </c>
      <c r="G663" s="56" t="s">
        <v>2245</v>
      </c>
      <c r="H663" s="132" t="s">
        <v>2253</v>
      </c>
      <c r="I663" s="56" t="s">
        <v>2245</v>
      </c>
    </row>
    <row r="664" spans="1:13">
      <c r="A664" s="56">
        <f t="shared" si="15"/>
        <v>664</v>
      </c>
      <c r="B664" s="56" t="str">
        <f>IFERROR(C664,IF(FH_info!$M$2="kr",H664,IF(FH_info!$M$2="en",E664,IF(FH_info!$M$2="cn",F664,E664))))</f>
        <v>활력도</v>
      </c>
      <c r="C664" s="56" t="str">
        <f>IF(E664="","",HLOOKUP(FH_info!$M$2,lang!$E$1:$I664,A664,FALSE))</f>
        <v>활력도</v>
      </c>
      <c r="E664" s="56" t="s">
        <v>385</v>
      </c>
      <c r="F664" s="56" t="s">
        <v>385</v>
      </c>
      <c r="G664" s="56" t="s">
        <v>385</v>
      </c>
      <c r="H664" s="132" t="s">
        <v>386</v>
      </c>
      <c r="I664" s="56" t="s">
        <v>385</v>
      </c>
      <c r="K664" s="132" t="s">
        <v>2299</v>
      </c>
      <c r="L664" s="56" t="s">
        <v>2298</v>
      </c>
      <c r="M664" s="55" t="s">
        <v>2297</v>
      </c>
    </row>
    <row r="665" spans="1:13">
      <c r="A665" s="56">
        <f t="shared" si="15"/>
        <v>665</v>
      </c>
      <c r="B665" s="56" t="str">
        <f>IFERROR(C665,IF(FH_info!$M$2="kr",H665,IF(FH_info!$M$2="en",E665,IF(FH_info!$M$2="cn",F665,E665))))</f>
        <v>중심점</v>
      </c>
      <c r="C665" s="56" t="str">
        <f>IF(E665="","",HLOOKUP(FH_info!$M$2,lang!$E$1:$I665,A665,FALSE))</f>
        <v>중심점</v>
      </c>
      <c r="E665" s="56" t="s">
        <v>404</v>
      </c>
      <c r="F665" s="56" t="s">
        <v>404</v>
      </c>
      <c r="G665" s="56" t="s">
        <v>404</v>
      </c>
      <c r="H665" s="56" t="s">
        <v>405</v>
      </c>
      <c r="I665" s="56" t="s">
        <v>404</v>
      </c>
    </row>
    <row r="666" spans="1:13">
      <c r="A666" s="56">
        <f t="shared" si="15"/>
        <v>666</v>
      </c>
      <c r="B666" s="56" t="str">
        <f>IFERROR(C666,IF(FH_info!$M$2="kr",H666,IF(FH_info!$M$2="en",E666,IF(FH_info!$M$2="cn",F666,E666))))</f>
        <v>최소값</v>
      </c>
      <c r="C666" s="56" t="str">
        <f>IF(E666="","",HLOOKUP(FH_info!$M$2,lang!$E$1:$I666,A666,FALSE))</f>
        <v>최소값</v>
      </c>
      <c r="E666" s="56" t="s">
        <v>339</v>
      </c>
      <c r="F666" s="56" t="s">
        <v>339</v>
      </c>
      <c r="G666" s="56" t="s">
        <v>339</v>
      </c>
      <c r="H666" s="56" t="s">
        <v>1243</v>
      </c>
      <c r="I666" s="56" t="s">
        <v>339</v>
      </c>
    </row>
    <row r="667" spans="1:13">
      <c r="A667" s="56">
        <f t="shared" si="15"/>
        <v>667</v>
      </c>
      <c r="B667" s="56" t="str">
        <f>IFERROR(C667,IF(FH_info!$M$2="kr",H667,IF(FH_info!$M$2="en",E667,IF(FH_info!$M$2="cn",F667,E667))))</f>
        <v>최대값</v>
      </c>
      <c r="C667" s="56" t="str">
        <f>IF(E667="","",HLOOKUP(FH_info!$M$2,lang!$E$1:$I667,A667,FALSE))</f>
        <v>최대값</v>
      </c>
      <c r="E667" s="56" t="s">
        <v>341</v>
      </c>
      <c r="F667" s="56" t="s">
        <v>341</v>
      </c>
      <c r="G667" s="56" t="s">
        <v>341</v>
      </c>
      <c r="H667" s="56" t="s">
        <v>1244</v>
      </c>
      <c r="I667" s="56" t="s">
        <v>341</v>
      </c>
    </row>
    <row r="668" spans="1:13">
      <c r="A668" s="56">
        <f t="shared" si="15"/>
        <v>668</v>
      </c>
      <c r="B668" s="56" t="str">
        <f>IFERROR(C668,IF(FH_info!$M$2="kr",H668,IF(FH_info!$M$2="en",E668,IF(FH_info!$M$2="cn",F668,E668))))</f>
        <v>감정단어</v>
      </c>
      <c r="C668" s="56" t="str">
        <f>IF(E668="","",HLOOKUP(FH_info!$M$2,lang!$E$1:$I668,A668,FALSE))</f>
        <v>감정단어</v>
      </c>
      <c r="E668" s="56" t="s">
        <v>2254</v>
      </c>
      <c r="F668" s="56" t="s">
        <v>2254</v>
      </c>
      <c r="G668" s="56" t="s">
        <v>2254</v>
      </c>
      <c r="H668" s="56" t="s">
        <v>2255</v>
      </c>
      <c r="I668" s="56" t="s">
        <v>2254</v>
      </c>
    </row>
    <row r="669" spans="1:13">
      <c r="A669" s="56">
        <f t="shared" si="15"/>
        <v>669</v>
      </c>
      <c r="B669" s="56" t="str">
        <f>IFERROR(C669,IF(FH_info!$M$2="kr",H669,IF(FH_info!$M$2="en",E669,IF(FH_info!$M$2="cn",F669,E669))))</f>
        <v>비고</v>
      </c>
      <c r="C669" s="56" t="str">
        <f>IF(E669="","",HLOOKUP(FH_info!$M$2,lang!$E$1:$I669,A669,FALSE))</f>
        <v>비고</v>
      </c>
      <c r="E669" s="56" t="s">
        <v>2148</v>
      </c>
      <c r="F669" s="56" t="s">
        <v>2148</v>
      </c>
      <c r="G669" s="56" t="s">
        <v>2148</v>
      </c>
      <c r="H669" s="56" t="s">
        <v>2063</v>
      </c>
      <c r="I669" s="56" t="s">
        <v>2148</v>
      </c>
    </row>
    <row r="670" spans="1:13">
      <c r="A670" s="56">
        <f t="shared" si="15"/>
        <v>670</v>
      </c>
      <c r="B670" s="56" t="str">
        <f>IFERROR(C670,IF(FH_info!$M$2="kr",H670,IF(FH_info!$M$2="en",E670,IF(FH_info!$M$2="cn",F670,E670))))</f>
        <v>단계</v>
      </c>
      <c r="C670" s="56" t="str">
        <f>IF(E670="","",HLOOKUP(FH_info!$M$2,lang!$E$1:$I670,A670,FALSE))</f>
        <v>단계</v>
      </c>
      <c r="E670" s="56" t="s">
        <v>2257</v>
      </c>
      <c r="F670" s="56" t="s">
        <v>2257</v>
      </c>
      <c r="G670" s="56" t="s">
        <v>2257</v>
      </c>
      <c r="H670" s="56" t="s">
        <v>2256</v>
      </c>
      <c r="I670" s="56" t="s">
        <v>2257</v>
      </c>
    </row>
    <row r="671" spans="1:13">
      <c r="A671" s="56">
        <f t="shared" si="15"/>
        <v>671</v>
      </c>
      <c r="B671" s="56" t="str">
        <f>IFERROR(C671,IF(FH_info!$M$2="kr",H671,IF(FH_info!$M$2="en",E671,IF(FH_info!$M$2="cn",F671,E671))))</f>
        <v>단계별 감성상태</v>
      </c>
      <c r="C671" s="56" t="str">
        <f>IF(E671="","",HLOOKUP(FH_info!$M$2,lang!$E$1:$I671,A671,FALSE))</f>
        <v>단계별 감성상태</v>
      </c>
      <c r="E671" s="56" t="s">
        <v>2259</v>
      </c>
      <c r="F671" s="56" t="s">
        <v>2259</v>
      </c>
      <c r="G671" s="56" t="s">
        <v>2259</v>
      </c>
      <c r="H671" s="132" t="s">
        <v>2258</v>
      </c>
      <c r="I671" s="56" t="s">
        <v>2259</v>
      </c>
    </row>
    <row r="672" spans="1:13">
      <c r="A672" s="56">
        <f t="shared" si="15"/>
        <v>672</v>
      </c>
      <c r="B672" s="56" t="str">
        <f>IFERROR(C672,IF(FH_info!$M$2="kr",H672,IF(FH_info!$M$2="en",E672,IF(FH_info!$M$2="cn",F672,E672))))</f>
        <v>단계1</v>
      </c>
      <c r="C672" s="56" t="str">
        <f>IF(E672="","",HLOOKUP(FH_info!$M$2,lang!$E$1:$I672,A672,FALSE))</f>
        <v>단계1</v>
      </c>
      <c r="E672" s="56" t="s">
        <v>2270</v>
      </c>
      <c r="F672" s="56" t="s">
        <v>2270</v>
      </c>
      <c r="G672" s="56" t="s">
        <v>2270</v>
      </c>
      <c r="H672" s="56" t="s">
        <v>2260</v>
      </c>
      <c r="I672" s="56" t="s">
        <v>2270</v>
      </c>
    </row>
    <row r="673" spans="1:9">
      <c r="A673" s="56">
        <f t="shared" ref="A673:A681" si="16">IF(E673="","",A672+1)</f>
        <v>673</v>
      </c>
      <c r="B673" s="56" t="str">
        <f>IFERROR(C673,IF(FH_info!$M$2="kr",H673,IF(FH_info!$M$2="en",E673,IF(FH_info!$M$2="cn",F673,E673))))</f>
        <v>단계2</v>
      </c>
      <c r="C673" s="56" t="str">
        <f>IF(E673="","",HLOOKUP(FH_info!$M$2,lang!$E$1:$I673,A673,FALSE))</f>
        <v>단계2</v>
      </c>
      <c r="E673" s="56" t="s">
        <v>2271</v>
      </c>
      <c r="F673" s="56" t="s">
        <v>2271</v>
      </c>
      <c r="G673" s="56" t="s">
        <v>2271</v>
      </c>
      <c r="H673" s="56" t="s">
        <v>2261</v>
      </c>
      <c r="I673" s="56" t="s">
        <v>2271</v>
      </c>
    </row>
    <row r="674" spans="1:9">
      <c r="A674" s="56">
        <f t="shared" si="16"/>
        <v>674</v>
      </c>
      <c r="B674" s="56" t="str">
        <f>IFERROR(C674,IF(FH_info!$M$2="kr",H674,IF(FH_info!$M$2="en",E674,IF(FH_info!$M$2="cn",F674,E674))))</f>
        <v>단계3</v>
      </c>
      <c r="C674" s="56" t="str">
        <f>IF(E674="","",HLOOKUP(FH_info!$M$2,lang!$E$1:$I674,A674,FALSE))</f>
        <v>단계3</v>
      </c>
      <c r="E674" s="56" t="s">
        <v>2272</v>
      </c>
      <c r="F674" s="56" t="s">
        <v>2272</v>
      </c>
      <c r="G674" s="56" t="s">
        <v>2272</v>
      </c>
      <c r="H674" s="56" t="s">
        <v>2262</v>
      </c>
      <c r="I674" s="56" t="s">
        <v>2272</v>
      </c>
    </row>
    <row r="675" spans="1:9">
      <c r="A675" s="56">
        <f t="shared" si="16"/>
        <v>675</v>
      </c>
      <c r="B675" s="56" t="str">
        <f>IFERROR(C675,IF(FH_info!$M$2="kr",H675,IF(FH_info!$M$2="en",E675,IF(FH_info!$M$2="cn",F675,E675))))</f>
        <v>단계4</v>
      </c>
      <c r="C675" s="56" t="str">
        <f>IF(E675="","",HLOOKUP(FH_info!$M$2,lang!$E$1:$I675,A675,FALSE))</f>
        <v>단계4</v>
      </c>
      <c r="E675" s="56" t="s">
        <v>2273</v>
      </c>
      <c r="F675" s="56" t="s">
        <v>2273</v>
      </c>
      <c r="G675" s="56" t="s">
        <v>2273</v>
      </c>
      <c r="H675" s="56" t="s">
        <v>2263</v>
      </c>
      <c r="I675" s="56" t="s">
        <v>2273</v>
      </c>
    </row>
    <row r="676" spans="1:9">
      <c r="A676" s="56">
        <f t="shared" si="16"/>
        <v>676</v>
      </c>
      <c r="B676" s="56" t="str">
        <f>IFERROR(C676,IF(FH_info!$M$2="kr",H676,IF(FH_info!$M$2="en",E676,IF(FH_info!$M$2="cn",F676,E676))))</f>
        <v>단계5</v>
      </c>
      <c r="C676" s="56" t="str">
        <f>IF(E676="","",HLOOKUP(FH_info!$M$2,lang!$E$1:$I676,A676,FALSE))</f>
        <v>단계5</v>
      </c>
      <c r="E676" s="56" t="s">
        <v>2274</v>
      </c>
      <c r="F676" s="56" t="s">
        <v>2274</v>
      </c>
      <c r="G676" s="56" t="s">
        <v>2274</v>
      </c>
      <c r="H676" s="56" t="s">
        <v>2264</v>
      </c>
      <c r="I676" s="56" t="s">
        <v>2274</v>
      </c>
    </row>
    <row r="677" spans="1:9">
      <c r="A677" s="56">
        <f t="shared" si="16"/>
        <v>677</v>
      </c>
      <c r="B677" s="56" t="str">
        <f>IFERROR(C677,IF(FH_info!$M$2="kr",H677,IF(FH_info!$M$2="en",E677,IF(FH_info!$M$2="cn",F677,E677))))</f>
        <v>단계6</v>
      </c>
      <c r="C677" s="56" t="str">
        <f>IF(E677="","",HLOOKUP(FH_info!$M$2,lang!$E$1:$I677,A677,FALSE))</f>
        <v>단계6</v>
      </c>
      <c r="E677" s="56" t="s">
        <v>2275</v>
      </c>
      <c r="F677" s="56" t="s">
        <v>2275</v>
      </c>
      <c r="G677" s="56" t="s">
        <v>2275</v>
      </c>
      <c r="H677" s="56" t="s">
        <v>2265</v>
      </c>
      <c r="I677" s="56" t="s">
        <v>2275</v>
      </c>
    </row>
    <row r="678" spans="1:9">
      <c r="A678" s="56">
        <f t="shared" si="16"/>
        <v>678</v>
      </c>
      <c r="B678" s="56" t="str">
        <f>IFERROR(C678,IF(FH_info!$M$2="kr",H678,IF(FH_info!$M$2="en",E678,IF(FH_info!$M$2="cn",F678,E678))))</f>
        <v>단계7</v>
      </c>
      <c r="C678" s="56" t="str">
        <f>IF(E678="","",HLOOKUP(FH_info!$M$2,lang!$E$1:$I678,A678,FALSE))</f>
        <v>단계7</v>
      </c>
      <c r="E678" s="56" t="s">
        <v>2276</v>
      </c>
      <c r="F678" s="56" t="s">
        <v>2276</v>
      </c>
      <c r="G678" s="56" t="s">
        <v>2276</v>
      </c>
      <c r="H678" s="56" t="s">
        <v>2266</v>
      </c>
      <c r="I678" s="56" t="s">
        <v>2276</v>
      </c>
    </row>
    <row r="679" spans="1:9">
      <c r="A679" s="56">
        <f t="shared" si="16"/>
        <v>679</v>
      </c>
      <c r="B679" s="56" t="str">
        <f>IFERROR(C679,IF(FH_info!$M$2="kr",H679,IF(FH_info!$M$2="en",E679,IF(FH_info!$M$2="cn",F679,E679))))</f>
        <v>단계8</v>
      </c>
      <c r="C679" s="56" t="str">
        <f>IF(E679="","",HLOOKUP(FH_info!$M$2,lang!$E$1:$I679,A679,FALSE))</f>
        <v>단계8</v>
      </c>
      <c r="E679" s="56" t="s">
        <v>2277</v>
      </c>
      <c r="F679" s="56" t="s">
        <v>2277</v>
      </c>
      <c r="G679" s="56" t="s">
        <v>2277</v>
      </c>
      <c r="H679" s="56" t="s">
        <v>2267</v>
      </c>
      <c r="I679" s="56" t="s">
        <v>2277</v>
      </c>
    </row>
    <row r="680" spans="1:9">
      <c r="A680" s="56">
        <f t="shared" si="16"/>
        <v>680</v>
      </c>
      <c r="B680" s="56" t="str">
        <f>IFERROR(C680,IF(FH_info!$M$2="kr",H680,IF(FH_info!$M$2="en",E680,IF(FH_info!$M$2="cn",F680,E680))))</f>
        <v>단계9</v>
      </c>
      <c r="C680" s="56" t="str">
        <f>IF(E680="","",HLOOKUP(FH_info!$M$2,lang!$E$1:$I680,A680,FALSE))</f>
        <v>단계9</v>
      </c>
      <c r="E680" s="56" t="s">
        <v>2278</v>
      </c>
      <c r="F680" s="56" t="s">
        <v>2278</v>
      </c>
      <c r="G680" s="56" t="s">
        <v>2278</v>
      </c>
      <c r="H680" s="56" t="s">
        <v>2268</v>
      </c>
      <c r="I680" s="56" t="s">
        <v>2278</v>
      </c>
    </row>
    <row r="681" spans="1:9">
      <c r="A681" s="56">
        <f t="shared" si="16"/>
        <v>681</v>
      </c>
      <c r="B681" s="56" t="str">
        <f>IFERROR(C681,IF(FH_info!$M$2="kr",H681,IF(FH_info!$M$2="en",E681,IF(FH_info!$M$2="cn",F681,E681))))</f>
        <v>단계10</v>
      </c>
      <c r="C681" s="56" t="str">
        <f>IF(E681="","",HLOOKUP(FH_info!$M$2,lang!$E$1:$I681,A681,FALSE))</f>
        <v>단계10</v>
      </c>
      <c r="E681" s="56" t="s">
        <v>2279</v>
      </c>
      <c r="F681" s="56" t="s">
        <v>2279</v>
      </c>
      <c r="G681" s="56" t="s">
        <v>2279</v>
      </c>
      <c r="H681" s="56" t="s">
        <v>2269</v>
      </c>
      <c r="I681" s="56" t="s">
        <v>2279</v>
      </c>
    </row>
  </sheetData>
  <phoneticPr fontId="27"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O257"/>
  <sheetViews>
    <sheetView workbookViewId="0">
      <selection activeCell="G1" sqref="G1"/>
    </sheetView>
  </sheetViews>
  <sheetFormatPr defaultRowHeight="16.5"/>
  <sheetData>
    <row r="1" spans="1:15">
      <c r="A1" t="s">
        <v>1583</v>
      </c>
      <c r="B1" t="s">
        <v>1584</v>
      </c>
      <c r="C1" t="s">
        <v>1585</v>
      </c>
      <c r="D1" t="s">
        <v>1586</v>
      </c>
      <c r="H1" t="s">
        <v>1587</v>
      </c>
      <c r="I1" t="s">
        <v>1167</v>
      </c>
      <c r="J1" t="s">
        <v>1166</v>
      </c>
      <c r="K1" t="s">
        <v>1168</v>
      </c>
      <c r="L1" t="s">
        <v>1169</v>
      </c>
      <c r="M1" t="s">
        <v>1101</v>
      </c>
      <c r="N1" t="s">
        <v>1102</v>
      </c>
      <c r="O1" t="s">
        <v>1588</v>
      </c>
    </row>
    <row r="2" spans="1:15">
      <c r="A2">
        <v>0</v>
      </c>
      <c r="B2">
        <v>0</v>
      </c>
      <c r="C2">
        <f>MAX(A2:A257)</f>
        <v>0</v>
      </c>
      <c r="D2">
        <f>MAX(B2:B257)</f>
        <v>0</v>
      </c>
      <c r="G2" t="s">
        <v>1590</v>
      </c>
      <c r="H2">
        <v>0</v>
      </c>
      <c r="I2">
        <v>0</v>
      </c>
      <c r="J2">
        <v>0</v>
      </c>
      <c r="K2">
        <v>0</v>
      </c>
      <c r="L2">
        <v>0</v>
      </c>
      <c r="M2">
        <v>0</v>
      </c>
      <c r="N2">
        <v>0</v>
      </c>
      <c r="O2">
        <v>0</v>
      </c>
    </row>
    <row r="3" spans="1:15">
      <c r="A3">
        <v>0</v>
      </c>
      <c r="B3">
        <v>0</v>
      </c>
      <c r="G3" t="s">
        <v>1591</v>
      </c>
      <c r="H3">
        <v>0</v>
      </c>
      <c r="I3">
        <v>0</v>
      </c>
      <c r="J3">
        <v>0</v>
      </c>
      <c r="K3">
        <v>0</v>
      </c>
      <c r="L3">
        <v>0</v>
      </c>
      <c r="M3">
        <v>0</v>
      </c>
      <c r="N3">
        <v>0</v>
      </c>
      <c r="O3">
        <v>0</v>
      </c>
    </row>
    <row r="4" spans="1:15">
      <c r="A4">
        <v>0</v>
      </c>
      <c r="B4">
        <v>0</v>
      </c>
    </row>
    <row r="5" spans="1:15">
      <c r="A5">
        <v>0</v>
      </c>
      <c r="B5">
        <v>0</v>
      </c>
    </row>
    <row r="6" spans="1:15">
      <c r="A6">
        <v>0</v>
      </c>
      <c r="B6">
        <v>0</v>
      </c>
    </row>
    <row r="7" spans="1:15">
      <c r="A7">
        <v>0</v>
      </c>
      <c r="B7">
        <v>0</v>
      </c>
    </row>
    <row r="8" spans="1:15">
      <c r="A8">
        <v>0</v>
      </c>
      <c r="B8">
        <v>0</v>
      </c>
    </row>
    <row r="9" spans="1:15">
      <c r="A9">
        <v>0</v>
      </c>
      <c r="B9">
        <v>0</v>
      </c>
    </row>
    <row r="10" spans="1:15">
      <c r="A10">
        <v>0</v>
      </c>
      <c r="B10">
        <v>0</v>
      </c>
    </row>
    <row r="11" spans="1:15">
      <c r="A11">
        <v>0</v>
      </c>
      <c r="B11">
        <v>0</v>
      </c>
    </row>
    <row r="12" spans="1:15">
      <c r="A12">
        <v>0</v>
      </c>
      <c r="B12">
        <v>0</v>
      </c>
    </row>
    <row r="13" spans="1:15">
      <c r="A13">
        <v>0</v>
      </c>
      <c r="B13">
        <v>0</v>
      </c>
    </row>
    <row r="14" spans="1:15">
      <c r="A14">
        <v>0</v>
      </c>
      <c r="B14">
        <v>0</v>
      </c>
    </row>
    <row r="15" spans="1:15">
      <c r="A15">
        <v>0</v>
      </c>
      <c r="B15">
        <v>0</v>
      </c>
    </row>
    <row r="16" spans="1:15">
      <c r="A16">
        <v>0</v>
      </c>
      <c r="B16">
        <v>0</v>
      </c>
    </row>
    <row r="17" spans="1:2">
      <c r="A17">
        <v>0</v>
      </c>
      <c r="B17">
        <v>0</v>
      </c>
    </row>
    <row r="18" spans="1:2">
      <c r="A18">
        <v>0</v>
      </c>
      <c r="B18">
        <v>0</v>
      </c>
    </row>
    <row r="19" spans="1:2">
      <c r="A19">
        <v>0</v>
      </c>
      <c r="B19">
        <v>0</v>
      </c>
    </row>
    <row r="20" spans="1:2">
      <c r="A20">
        <v>0</v>
      </c>
      <c r="B20">
        <v>0</v>
      </c>
    </row>
    <row r="21" spans="1:2">
      <c r="A21">
        <v>0</v>
      </c>
      <c r="B21">
        <v>0</v>
      </c>
    </row>
    <row r="22" spans="1:2">
      <c r="A22">
        <v>0</v>
      </c>
      <c r="B22">
        <v>0</v>
      </c>
    </row>
    <row r="23" spans="1:2">
      <c r="A23">
        <v>0</v>
      </c>
      <c r="B23">
        <v>0</v>
      </c>
    </row>
    <row r="24" spans="1:2">
      <c r="A24">
        <v>0</v>
      </c>
      <c r="B24">
        <v>0</v>
      </c>
    </row>
    <row r="25" spans="1:2">
      <c r="A25">
        <v>0</v>
      </c>
      <c r="B25">
        <v>0</v>
      </c>
    </row>
    <row r="26" spans="1:2">
      <c r="A26">
        <v>0</v>
      </c>
      <c r="B26">
        <v>0</v>
      </c>
    </row>
    <row r="27" spans="1:2">
      <c r="A27">
        <v>0</v>
      </c>
      <c r="B27">
        <v>0</v>
      </c>
    </row>
    <row r="28" spans="1:2">
      <c r="A28">
        <v>0</v>
      </c>
      <c r="B28">
        <v>0</v>
      </c>
    </row>
    <row r="29" spans="1:2">
      <c r="A29">
        <v>0</v>
      </c>
      <c r="B29">
        <v>0</v>
      </c>
    </row>
    <row r="30" spans="1:2">
      <c r="A30">
        <v>0</v>
      </c>
      <c r="B30">
        <v>0</v>
      </c>
    </row>
    <row r="31" spans="1:2">
      <c r="A31">
        <v>0</v>
      </c>
      <c r="B31">
        <v>0</v>
      </c>
    </row>
    <row r="32" spans="1:2">
      <c r="A32">
        <v>0</v>
      </c>
      <c r="B32">
        <v>0</v>
      </c>
    </row>
    <row r="33" spans="1:2">
      <c r="A33">
        <v>0</v>
      </c>
      <c r="B33">
        <v>0</v>
      </c>
    </row>
    <row r="34" spans="1:2">
      <c r="A34">
        <v>0</v>
      </c>
      <c r="B34">
        <v>0</v>
      </c>
    </row>
    <row r="35" spans="1:2">
      <c r="A35">
        <v>0</v>
      </c>
      <c r="B35">
        <v>0</v>
      </c>
    </row>
    <row r="36" spans="1:2">
      <c r="A36">
        <v>0</v>
      </c>
      <c r="B36">
        <v>0</v>
      </c>
    </row>
    <row r="37" spans="1:2">
      <c r="A37">
        <v>0</v>
      </c>
      <c r="B37">
        <v>0</v>
      </c>
    </row>
    <row r="38" spans="1:2">
      <c r="A38">
        <v>0</v>
      </c>
      <c r="B38">
        <v>0</v>
      </c>
    </row>
    <row r="39" spans="1:2">
      <c r="A39">
        <v>0</v>
      </c>
      <c r="B39">
        <v>0</v>
      </c>
    </row>
    <row r="40" spans="1:2">
      <c r="A40">
        <v>0</v>
      </c>
      <c r="B40">
        <v>0</v>
      </c>
    </row>
    <row r="41" spans="1:2">
      <c r="A41">
        <v>0</v>
      </c>
      <c r="B41">
        <v>0</v>
      </c>
    </row>
    <row r="42" spans="1:2">
      <c r="A42">
        <v>0</v>
      </c>
      <c r="B42">
        <v>0</v>
      </c>
    </row>
    <row r="43" spans="1:2">
      <c r="A43">
        <v>0</v>
      </c>
      <c r="B43">
        <v>0</v>
      </c>
    </row>
    <row r="44" spans="1:2">
      <c r="A44">
        <v>0</v>
      </c>
      <c r="B44">
        <v>0</v>
      </c>
    </row>
    <row r="45" spans="1:2">
      <c r="A45">
        <v>0</v>
      </c>
      <c r="B45">
        <v>0</v>
      </c>
    </row>
    <row r="46" spans="1:2">
      <c r="A46">
        <v>0</v>
      </c>
      <c r="B46">
        <v>0</v>
      </c>
    </row>
    <row r="47" spans="1:2">
      <c r="A47">
        <v>0</v>
      </c>
      <c r="B47">
        <v>0</v>
      </c>
    </row>
    <row r="48" spans="1:2">
      <c r="A48">
        <v>0</v>
      </c>
      <c r="B48">
        <v>0</v>
      </c>
    </row>
    <row r="49" spans="1:2">
      <c r="A49">
        <v>0</v>
      </c>
      <c r="B49">
        <v>0</v>
      </c>
    </row>
    <row r="50" spans="1:2">
      <c r="A50">
        <v>0</v>
      </c>
      <c r="B50">
        <v>0</v>
      </c>
    </row>
    <row r="51" spans="1:2">
      <c r="A51">
        <v>0</v>
      </c>
      <c r="B51">
        <v>0</v>
      </c>
    </row>
    <row r="52" spans="1:2">
      <c r="A52">
        <v>0</v>
      </c>
      <c r="B52">
        <v>0</v>
      </c>
    </row>
    <row r="53" spans="1:2">
      <c r="A53">
        <v>0</v>
      </c>
      <c r="B53">
        <v>0</v>
      </c>
    </row>
    <row r="54" spans="1:2">
      <c r="A54">
        <v>0</v>
      </c>
      <c r="B54">
        <v>0</v>
      </c>
    </row>
    <row r="55" spans="1:2">
      <c r="A55">
        <v>0</v>
      </c>
      <c r="B55">
        <v>0</v>
      </c>
    </row>
    <row r="56" spans="1:2">
      <c r="A56">
        <v>0</v>
      </c>
      <c r="B56">
        <v>0</v>
      </c>
    </row>
    <row r="57" spans="1:2">
      <c r="A57">
        <v>0</v>
      </c>
      <c r="B57">
        <v>0</v>
      </c>
    </row>
    <row r="58" spans="1:2">
      <c r="A58">
        <v>0</v>
      </c>
      <c r="B58">
        <v>0</v>
      </c>
    </row>
    <row r="59" spans="1:2">
      <c r="A59">
        <v>0</v>
      </c>
      <c r="B59">
        <v>0</v>
      </c>
    </row>
    <row r="60" spans="1:2">
      <c r="A60">
        <v>0</v>
      </c>
      <c r="B60">
        <v>0</v>
      </c>
    </row>
    <row r="61" spans="1:2">
      <c r="A61">
        <v>0</v>
      </c>
      <c r="B61">
        <v>0</v>
      </c>
    </row>
    <row r="62" spans="1:2">
      <c r="A62">
        <v>0</v>
      </c>
      <c r="B62">
        <v>0</v>
      </c>
    </row>
    <row r="63" spans="1:2">
      <c r="A63">
        <v>0</v>
      </c>
      <c r="B63">
        <v>0</v>
      </c>
    </row>
    <row r="64" spans="1:2">
      <c r="A64">
        <v>0</v>
      </c>
      <c r="B64">
        <v>0</v>
      </c>
    </row>
    <row r="65" spans="1:2">
      <c r="A65">
        <v>0</v>
      </c>
      <c r="B65">
        <v>0</v>
      </c>
    </row>
    <row r="66" spans="1:2">
      <c r="A66">
        <v>0</v>
      </c>
      <c r="B66">
        <v>0</v>
      </c>
    </row>
    <row r="67" spans="1:2">
      <c r="A67">
        <v>0</v>
      </c>
      <c r="B67">
        <v>0</v>
      </c>
    </row>
    <row r="68" spans="1:2">
      <c r="A68">
        <v>0</v>
      </c>
      <c r="B68">
        <v>0</v>
      </c>
    </row>
    <row r="69" spans="1:2">
      <c r="A69">
        <v>0</v>
      </c>
      <c r="B69">
        <v>0</v>
      </c>
    </row>
    <row r="70" spans="1:2">
      <c r="A70">
        <v>0</v>
      </c>
      <c r="B70">
        <v>0</v>
      </c>
    </row>
    <row r="71" spans="1:2">
      <c r="A71">
        <v>0</v>
      </c>
      <c r="B71">
        <v>0</v>
      </c>
    </row>
    <row r="72" spans="1:2">
      <c r="A72">
        <v>0</v>
      </c>
      <c r="B72">
        <v>0</v>
      </c>
    </row>
    <row r="73" spans="1:2">
      <c r="A73">
        <v>0</v>
      </c>
      <c r="B73">
        <v>0</v>
      </c>
    </row>
    <row r="74" spans="1:2">
      <c r="A74">
        <v>0</v>
      </c>
      <c r="B74">
        <v>0</v>
      </c>
    </row>
    <row r="75" spans="1:2">
      <c r="A75">
        <v>0</v>
      </c>
      <c r="B75">
        <v>0</v>
      </c>
    </row>
    <row r="76" spans="1:2">
      <c r="A76">
        <v>0</v>
      </c>
      <c r="B76">
        <v>0</v>
      </c>
    </row>
    <row r="77" spans="1:2">
      <c r="A77">
        <v>0</v>
      </c>
      <c r="B77">
        <v>0</v>
      </c>
    </row>
    <row r="78" spans="1:2">
      <c r="A78">
        <v>0</v>
      </c>
      <c r="B78">
        <v>0</v>
      </c>
    </row>
    <row r="79" spans="1:2">
      <c r="A79">
        <v>0</v>
      </c>
      <c r="B79">
        <v>0</v>
      </c>
    </row>
    <row r="80" spans="1:2">
      <c r="A80">
        <v>0</v>
      </c>
      <c r="B80">
        <v>0</v>
      </c>
    </row>
    <row r="81" spans="1:2">
      <c r="A81">
        <v>0</v>
      </c>
      <c r="B81">
        <v>0</v>
      </c>
    </row>
    <row r="82" spans="1:2">
      <c r="A82">
        <v>0</v>
      </c>
      <c r="B82">
        <v>0</v>
      </c>
    </row>
    <row r="83" spans="1:2">
      <c r="A83">
        <v>0</v>
      </c>
      <c r="B83">
        <v>0</v>
      </c>
    </row>
    <row r="84" spans="1:2">
      <c r="A84">
        <v>0</v>
      </c>
      <c r="B84">
        <v>0</v>
      </c>
    </row>
    <row r="85" spans="1:2">
      <c r="A85">
        <v>0</v>
      </c>
      <c r="B85">
        <v>0</v>
      </c>
    </row>
    <row r="86" spans="1:2">
      <c r="A86">
        <v>0</v>
      </c>
      <c r="B86">
        <v>0</v>
      </c>
    </row>
    <row r="87" spans="1:2">
      <c r="A87">
        <v>0</v>
      </c>
      <c r="B87">
        <v>0</v>
      </c>
    </row>
    <row r="88" spans="1:2">
      <c r="A88">
        <v>0</v>
      </c>
      <c r="B88">
        <v>0</v>
      </c>
    </row>
    <row r="89" spans="1:2">
      <c r="A89">
        <v>0</v>
      </c>
      <c r="B89">
        <v>0</v>
      </c>
    </row>
    <row r="90" spans="1:2">
      <c r="A90">
        <v>0</v>
      </c>
      <c r="B90">
        <v>0</v>
      </c>
    </row>
    <row r="91" spans="1:2">
      <c r="A91">
        <v>0</v>
      </c>
      <c r="B91">
        <v>0</v>
      </c>
    </row>
    <row r="92" spans="1:2">
      <c r="A92">
        <v>0</v>
      </c>
      <c r="B92">
        <v>0</v>
      </c>
    </row>
    <row r="93" spans="1:2">
      <c r="A93">
        <v>0</v>
      </c>
      <c r="B93">
        <v>0</v>
      </c>
    </row>
    <row r="94" spans="1:2">
      <c r="A94">
        <v>0</v>
      </c>
      <c r="B94">
        <v>0</v>
      </c>
    </row>
    <row r="95" spans="1:2">
      <c r="A95">
        <v>0</v>
      </c>
      <c r="B95">
        <v>0</v>
      </c>
    </row>
    <row r="96" spans="1:2">
      <c r="A96">
        <v>0</v>
      </c>
      <c r="B96">
        <v>0</v>
      </c>
    </row>
    <row r="97" spans="1:2">
      <c r="A97">
        <v>0</v>
      </c>
      <c r="B97">
        <v>0</v>
      </c>
    </row>
    <row r="98" spans="1:2">
      <c r="A98">
        <v>0</v>
      </c>
      <c r="B98">
        <v>0</v>
      </c>
    </row>
    <row r="99" spans="1:2">
      <c r="A99">
        <v>0</v>
      </c>
      <c r="B99">
        <v>0</v>
      </c>
    </row>
    <row r="100" spans="1:2">
      <c r="A100">
        <v>0</v>
      </c>
      <c r="B100">
        <v>0</v>
      </c>
    </row>
    <row r="101" spans="1:2">
      <c r="A101">
        <v>0</v>
      </c>
      <c r="B101">
        <v>0</v>
      </c>
    </row>
    <row r="102" spans="1:2">
      <c r="A102">
        <v>0</v>
      </c>
      <c r="B102">
        <v>0</v>
      </c>
    </row>
    <row r="103" spans="1:2">
      <c r="A103">
        <v>0</v>
      </c>
      <c r="B103">
        <v>0</v>
      </c>
    </row>
    <row r="104" spans="1:2">
      <c r="A104">
        <v>0</v>
      </c>
      <c r="B104">
        <v>0</v>
      </c>
    </row>
    <row r="105" spans="1:2">
      <c r="A105">
        <v>0</v>
      </c>
      <c r="B105">
        <v>0</v>
      </c>
    </row>
    <row r="106" spans="1:2">
      <c r="A106">
        <v>0</v>
      </c>
      <c r="B106">
        <v>0</v>
      </c>
    </row>
    <row r="107" spans="1:2">
      <c r="A107">
        <v>0</v>
      </c>
      <c r="B107">
        <v>0</v>
      </c>
    </row>
    <row r="108" spans="1:2">
      <c r="A108">
        <v>0</v>
      </c>
      <c r="B108">
        <v>0</v>
      </c>
    </row>
    <row r="109" spans="1:2">
      <c r="A109">
        <v>0</v>
      </c>
      <c r="B109">
        <v>0</v>
      </c>
    </row>
    <row r="110" spans="1:2">
      <c r="A110">
        <v>0</v>
      </c>
      <c r="B110">
        <v>0</v>
      </c>
    </row>
    <row r="111" spans="1:2">
      <c r="A111">
        <v>0</v>
      </c>
      <c r="B111">
        <v>0</v>
      </c>
    </row>
    <row r="112" spans="1:2">
      <c r="A112">
        <v>0</v>
      </c>
      <c r="B112">
        <v>0</v>
      </c>
    </row>
    <row r="113" spans="1:2">
      <c r="A113">
        <v>0</v>
      </c>
      <c r="B113">
        <v>0</v>
      </c>
    </row>
    <row r="114" spans="1:2">
      <c r="A114">
        <v>0</v>
      </c>
      <c r="B114">
        <v>0</v>
      </c>
    </row>
    <row r="115" spans="1:2">
      <c r="A115">
        <v>0</v>
      </c>
      <c r="B115">
        <v>0</v>
      </c>
    </row>
    <row r="116" spans="1:2">
      <c r="A116">
        <v>0</v>
      </c>
      <c r="B116">
        <v>0</v>
      </c>
    </row>
    <row r="117" spans="1:2">
      <c r="A117">
        <v>0</v>
      </c>
      <c r="B117">
        <v>0</v>
      </c>
    </row>
    <row r="118" spans="1:2">
      <c r="A118">
        <v>0</v>
      </c>
      <c r="B118">
        <v>0</v>
      </c>
    </row>
    <row r="119" spans="1:2">
      <c r="A119">
        <v>0</v>
      </c>
      <c r="B119">
        <v>0</v>
      </c>
    </row>
    <row r="120" spans="1:2">
      <c r="A120">
        <v>0</v>
      </c>
      <c r="B120">
        <v>0</v>
      </c>
    </row>
    <row r="121" spans="1:2">
      <c r="A121">
        <v>0</v>
      </c>
      <c r="B121">
        <v>0</v>
      </c>
    </row>
    <row r="122" spans="1:2">
      <c r="A122">
        <v>0</v>
      </c>
      <c r="B122">
        <v>0</v>
      </c>
    </row>
    <row r="123" spans="1:2">
      <c r="A123">
        <v>0</v>
      </c>
      <c r="B123">
        <v>0</v>
      </c>
    </row>
    <row r="124" spans="1:2">
      <c r="A124">
        <v>0</v>
      </c>
      <c r="B124">
        <v>0</v>
      </c>
    </row>
    <row r="125" spans="1:2">
      <c r="A125">
        <v>0</v>
      </c>
      <c r="B125">
        <v>0</v>
      </c>
    </row>
    <row r="126" spans="1:2">
      <c r="A126">
        <v>0</v>
      </c>
      <c r="B126">
        <v>0</v>
      </c>
    </row>
    <row r="127" spans="1:2">
      <c r="A127">
        <v>0</v>
      </c>
      <c r="B127">
        <v>0</v>
      </c>
    </row>
    <row r="128" spans="1:2">
      <c r="A128">
        <v>0</v>
      </c>
      <c r="B128">
        <v>0</v>
      </c>
    </row>
    <row r="129" spans="1:2">
      <c r="A129">
        <v>0</v>
      </c>
      <c r="B129">
        <v>0</v>
      </c>
    </row>
    <row r="130" spans="1:2">
      <c r="A130">
        <v>0</v>
      </c>
      <c r="B130">
        <v>0</v>
      </c>
    </row>
    <row r="131" spans="1:2">
      <c r="A131">
        <v>0</v>
      </c>
      <c r="B131">
        <v>0</v>
      </c>
    </row>
    <row r="132" spans="1:2">
      <c r="A132">
        <v>0</v>
      </c>
      <c r="B132">
        <v>0</v>
      </c>
    </row>
    <row r="133" spans="1:2">
      <c r="A133">
        <v>0</v>
      </c>
      <c r="B133">
        <v>0</v>
      </c>
    </row>
    <row r="134" spans="1:2">
      <c r="A134">
        <v>0</v>
      </c>
      <c r="B134">
        <v>0</v>
      </c>
    </row>
    <row r="135" spans="1:2">
      <c r="A135">
        <v>0</v>
      </c>
      <c r="B135">
        <v>0</v>
      </c>
    </row>
    <row r="136" spans="1:2">
      <c r="A136">
        <v>0</v>
      </c>
      <c r="B136">
        <v>0</v>
      </c>
    </row>
    <row r="137" spans="1:2">
      <c r="A137">
        <v>0</v>
      </c>
      <c r="B137">
        <v>0</v>
      </c>
    </row>
    <row r="138" spans="1:2">
      <c r="A138">
        <v>0</v>
      </c>
      <c r="B138">
        <v>0</v>
      </c>
    </row>
    <row r="139" spans="1:2">
      <c r="A139">
        <v>0</v>
      </c>
      <c r="B139">
        <v>0</v>
      </c>
    </row>
    <row r="140" spans="1:2">
      <c r="A140">
        <v>0</v>
      </c>
      <c r="B140">
        <v>0</v>
      </c>
    </row>
    <row r="141" spans="1:2">
      <c r="A141">
        <v>0</v>
      </c>
      <c r="B141">
        <v>0</v>
      </c>
    </row>
    <row r="142" spans="1:2">
      <c r="A142">
        <v>0</v>
      </c>
      <c r="B142">
        <v>0</v>
      </c>
    </row>
    <row r="143" spans="1:2">
      <c r="A143">
        <v>0</v>
      </c>
      <c r="B143">
        <v>0</v>
      </c>
    </row>
    <row r="144" spans="1:2">
      <c r="A144">
        <v>0</v>
      </c>
      <c r="B144">
        <v>0</v>
      </c>
    </row>
    <row r="145" spans="1:2">
      <c r="A145">
        <v>0</v>
      </c>
      <c r="B145">
        <v>0</v>
      </c>
    </row>
    <row r="146" spans="1:2">
      <c r="A146">
        <v>0</v>
      </c>
      <c r="B146">
        <v>0</v>
      </c>
    </row>
    <row r="147" spans="1:2">
      <c r="A147">
        <v>0</v>
      </c>
      <c r="B147">
        <v>0</v>
      </c>
    </row>
    <row r="148" spans="1:2">
      <c r="A148">
        <v>0</v>
      </c>
      <c r="B148">
        <v>0</v>
      </c>
    </row>
    <row r="149" spans="1:2">
      <c r="A149">
        <v>0</v>
      </c>
      <c r="B149">
        <v>0</v>
      </c>
    </row>
    <row r="150" spans="1:2">
      <c r="A150">
        <v>0</v>
      </c>
      <c r="B150">
        <v>0</v>
      </c>
    </row>
    <row r="151" spans="1:2">
      <c r="A151">
        <v>0</v>
      </c>
      <c r="B151">
        <v>0</v>
      </c>
    </row>
    <row r="152" spans="1:2">
      <c r="A152">
        <v>0</v>
      </c>
      <c r="B152">
        <v>0</v>
      </c>
    </row>
    <row r="153" spans="1:2">
      <c r="A153">
        <v>0</v>
      </c>
      <c r="B153">
        <v>0</v>
      </c>
    </row>
    <row r="154" spans="1:2">
      <c r="A154">
        <v>0</v>
      </c>
      <c r="B154">
        <v>0</v>
      </c>
    </row>
    <row r="155" spans="1:2">
      <c r="A155">
        <v>0</v>
      </c>
      <c r="B155">
        <v>0</v>
      </c>
    </row>
    <row r="156" spans="1:2">
      <c r="A156">
        <v>0</v>
      </c>
      <c r="B156">
        <v>0</v>
      </c>
    </row>
    <row r="157" spans="1:2">
      <c r="A157">
        <v>0</v>
      </c>
      <c r="B157">
        <v>0</v>
      </c>
    </row>
    <row r="158" spans="1:2">
      <c r="A158">
        <v>0</v>
      </c>
      <c r="B158">
        <v>0</v>
      </c>
    </row>
    <row r="159" spans="1:2">
      <c r="A159">
        <v>0</v>
      </c>
      <c r="B159">
        <v>0</v>
      </c>
    </row>
    <row r="160" spans="1:2">
      <c r="A160">
        <v>0</v>
      </c>
      <c r="B160">
        <v>0</v>
      </c>
    </row>
    <row r="161" spans="1:2">
      <c r="A161">
        <v>0</v>
      </c>
      <c r="B161">
        <v>0</v>
      </c>
    </row>
    <row r="162" spans="1:2">
      <c r="A162">
        <v>0</v>
      </c>
      <c r="B162">
        <v>0</v>
      </c>
    </row>
    <row r="163" spans="1:2">
      <c r="A163">
        <v>0</v>
      </c>
      <c r="B163">
        <v>0</v>
      </c>
    </row>
    <row r="164" spans="1:2">
      <c r="A164">
        <v>0</v>
      </c>
      <c r="B164">
        <v>0</v>
      </c>
    </row>
    <row r="165" spans="1:2">
      <c r="A165">
        <v>0</v>
      </c>
      <c r="B165">
        <v>0</v>
      </c>
    </row>
    <row r="166" spans="1:2">
      <c r="A166">
        <v>0</v>
      </c>
      <c r="B166">
        <v>0</v>
      </c>
    </row>
    <row r="167" spans="1:2">
      <c r="A167">
        <v>0</v>
      </c>
      <c r="B167">
        <v>0</v>
      </c>
    </row>
    <row r="168" spans="1:2">
      <c r="A168">
        <v>0</v>
      </c>
      <c r="B168">
        <v>0</v>
      </c>
    </row>
    <row r="169" spans="1:2">
      <c r="A169">
        <v>0</v>
      </c>
      <c r="B169">
        <v>0</v>
      </c>
    </row>
    <row r="170" spans="1:2">
      <c r="A170">
        <v>0</v>
      </c>
      <c r="B170">
        <v>0</v>
      </c>
    </row>
    <row r="171" spans="1:2">
      <c r="A171">
        <v>0</v>
      </c>
      <c r="B171">
        <v>0</v>
      </c>
    </row>
    <row r="172" spans="1:2">
      <c r="A172">
        <v>0</v>
      </c>
      <c r="B172">
        <v>0</v>
      </c>
    </row>
    <row r="173" spans="1:2">
      <c r="A173">
        <v>0</v>
      </c>
      <c r="B173">
        <v>0</v>
      </c>
    </row>
    <row r="174" spans="1:2">
      <c r="A174">
        <v>0</v>
      </c>
      <c r="B174">
        <v>0</v>
      </c>
    </row>
    <row r="175" spans="1:2">
      <c r="A175">
        <v>0</v>
      </c>
      <c r="B175">
        <v>0</v>
      </c>
    </row>
    <row r="176" spans="1:2">
      <c r="A176">
        <v>0</v>
      </c>
      <c r="B176">
        <v>0</v>
      </c>
    </row>
    <row r="177" spans="1:2">
      <c r="A177">
        <v>0</v>
      </c>
      <c r="B177">
        <v>0</v>
      </c>
    </row>
    <row r="178" spans="1:2">
      <c r="A178">
        <v>0</v>
      </c>
      <c r="B178">
        <v>0</v>
      </c>
    </row>
    <row r="179" spans="1:2">
      <c r="A179">
        <v>0</v>
      </c>
      <c r="B179">
        <v>0</v>
      </c>
    </row>
    <row r="180" spans="1:2">
      <c r="A180">
        <v>0</v>
      </c>
      <c r="B180">
        <v>0</v>
      </c>
    </row>
    <row r="181" spans="1:2">
      <c r="A181">
        <v>0</v>
      </c>
      <c r="B181">
        <v>0</v>
      </c>
    </row>
    <row r="182" spans="1:2">
      <c r="A182">
        <v>0</v>
      </c>
      <c r="B182">
        <v>0</v>
      </c>
    </row>
    <row r="183" spans="1:2">
      <c r="A183">
        <v>0</v>
      </c>
      <c r="B183">
        <v>0</v>
      </c>
    </row>
    <row r="184" spans="1:2">
      <c r="A184">
        <v>0</v>
      </c>
      <c r="B184">
        <v>0</v>
      </c>
    </row>
    <row r="185" spans="1:2">
      <c r="A185">
        <v>0</v>
      </c>
      <c r="B185">
        <v>0</v>
      </c>
    </row>
    <row r="186" spans="1:2">
      <c r="A186">
        <v>0</v>
      </c>
      <c r="B186">
        <v>0</v>
      </c>
    </row>
    <row r="187" spans="1:2">
      <c r="A187">
        <v>0</v>
      </c>
      <c r="B187">
        <v>0</v>
      </c>
    </row>
    <row r="188" spans="1:2">
      <c r="A188">
        <v>0</v>
      </c>
      <c r="B188">
        <v>0</v>
      </c>
    </row>
    <row r="189" spans="1:2">
      <c r="A189">
        <v>0</v>
      </c>
      <c r="B189">
        <v>0</v>
      </c>
    </row>
    <row r="190" spans="1:2">
      <c r="A190">
        <v>0</v>
      </c>
      <c r="B190">
        <v>0</v>
      </c>
    </row>
    <row r="191" spans="1:2">
      <c r="A191">
        <v>0</v>
      </c>
      <c r="B191">
        <v>0</v>
      </c>
    </row>
    <row r="192" spans="1:2">
      <c r="A192">
        <v>0</v>
      </c>
      <c r="B192">
        <v>0</v>
      </c>
    </row>
    <row r="193" spans="1:2">
      <c r="A193">
        <v>0</v>
      </c>
      <c r="B193">
        <v>0</v>
      </c>
    </row>
    <row r="194" spans="1:2">
      <c r="A194">
        <v>0</v>
      </c>
      <c r="B194">
        <v>0</v>
      </c>
    </row>
    <row r="195" spans="1:2">
      <c r="A195">
        <v>0</v>
      </c>
      <c r="B195">
        <v>0</v>
      </c>
    </row>
    <row r="196" spans="1:2">
      <c r="A196">
        <v>0</v>
      </c>
      <c r="B196">
        <v>0</v>
      </c>
    </row>
    <row r="197" spans="1:2">
      <c r="A197">
        <v>0</v>
      </c>
      <c r="B197">
        <v>0</v>
      </c>
    </row>
    <row r="198" spans="1:2">
      <c r="A198">
        <v>0</v>
      </c>
      <c r="B198">
        <v>0</v>
      </c>
    </row>
    <row r="199" spans="1:2">
      <c r="A199">
        <v>0</v>
      </c>
      <c r="B199">
        <v>0</v>
      </c>
    </row>
    <row r="200" spans="1:2">
      <c r="A200">
        <v>0</v>
      </c>
      <c r="B200">
        <v>0</v>
      </c>
    </row>
    <row r="201" spans="1:2">
      <c r="A201">
        <v>0</v>
      </c>
      <c r="B201">
        <v>0</v>
      </c>
    </row>
    <row r="202" spans="1:2">
      <c r="A202">
        <v>0</v>
      </c>
      <c r="B202">
        <v>0</v>
      </c>
    </row>
    <row r="203" spans="1:2">
      <c r="A203">
        <v>0</v>
      </c>
      <c r="B203">
        <v>0</v>
      </c>
    </row>
    <row r="204" spans="1:2">
      <c r="A204">
        <v>0</v>
      </c>
      <c r="B204">
        <v>0</v>
      </c>
    </row>
    <row r="205" spans="1:2">
      <c r="A205">
        <v>0</v>
      </c>
      <c r="B205">
        <v>0</v>
      </c>
    </row>
    <row r="206" spans="1:2">
      <c r="A206">
        <v>0</v>
      </c>
      <c r="B206">
        <v>0</v>
      </c>
    </row>
    <row r="207" spans="1:2">
      <c r="A207">
        <v>0</v>
      </c>
      <c r="B207">
        <v>0</v>
      </c>
    </row>
    <row r="208" spans="1:2">
      <c r="A208">
        <v>0</v>
      </c>
      <c r="B208">
        <v>0</v>
      </c>
    </row>
    <row r="209" spans="1:2">
      <c r="A209">
        <v>0</v>
      </c>
      <c r="B209">
        <v>0</v>
      </c>
    </row>
    <row r="210" spans="1:2">
      <c r="A210">
        <v>0</v>
      </c>
      <c r="B210">
        <v>0</v>
      </c>
    </row>
    <row r="211" spans="1:2">
      <c r="A211">
        <v>0</v>
      </c>
      <c r="B211">
        <v>0</v>
      </c>
    </row>
    <row r="212" spans="1:2">
      <c r="A212">
        <v>0</v>
      </c>
      <c r="B212">
        <v>0</v>
      </c>
    </row>
    <row r="213" spans="1:2">
      <c r="A213">
        <v>0</v>
      </c>
      <c r="B213">
        <v>0</v>
      </c>
    </row>
    <row r="214" spans="1:2">
      <c r="A214">
        <v>0</v>
      </c>
      <c r="B214">
        <v>0</v>
      </c>
    </row>
    <row r="215" spans="1:2">
      <c r="A215">
        <v>0</v>
      </c>
      <c r="B215">
        <v>0</v>
      </c>
    </row>
    <row r="216" spans="1:2">
      <c r="A216">
        <v>0</v>
      </c>
      <c r="B216">
        <v>0</v>
      </c>
    </row>
    <row r="217" spans="1:2">
      <c r="A217">
        <v>0</v>
      </c>
      <c r="B217">
        <v>0</v>
      </c>
    </row>
    <row r="218" spans="1:2">
      <c r="A218">
        <v>0</v>
      </c>
      <c r="B218">
        <v>0</v>
      </c>
    </row>
    <row r="219" spans="1:2">
      <c r="A219">
        <v>0</v>
      </c>
      <c r="B219">
        <v>0</v>
      </c>
    </row>
    <row r="220" spans="1:2">
      <c r="A220">
        <v>0</v>
      </c>
      <c r="B220">
        <v>0</v>
      </c>
    </row>
    <row r="221" spans="1:2">
      <c r="A221">
        <v>0</v>
      </c>
      <c r="B221">
        <v>0</v>
      </c>
    </row>
    <row r="222" spans="1:2">
      <c r="A222">
        <v>0</v>
      </c>
      <c r="B222">
        <v>0</v>
      </c>
    </row>
    <row r="223" spans="1:2">
      <c r="A223">
        <v>0</v>
      </c>
      <c r="B223">
        <v>0</v>
      </c>
    </row>
    <row r="224" spans="1:2">
      <c r="A224">
        <v>0</v>
      </c>
      <c r="B224">
        <v>0</v>
      </c>
    </row>
    <row r="225" spans="1:2">
      <c r="A225">
        <v>0</v>
      </c>
      <c r="B225">
        <v>0</v>
      </c>
    </row>
    <row r="226" spans="1:2">
      <c r="A226">
        <v>0</v>
      </c>
      <c r="B226">
        <v>0</v>
      </c>
    </row>
    <row r="227" spans="1:2">
      <c r="A227">
        <v>0</v>
      </c>
      <c r="B227">
        <v>0</v>
      </c>
    </row>
    <row r="228" spans="1:2">
      <c r="A228">
        <v>0</v>
      </c>
      <c r="B228">
        <v>0</v>
      </c>
    </row>
    <row r="229" spans="1:2">
      <c r="A229">
        <v>0</v>
      </c>
      <c r="B229">
        <v>0</v>
      </c>
    </row>
    <row r="230" spans="1:2">
      <c r="A230">
        <v>0</v>
      </c>
      <c r="B230">
        <v>0</v>
      </c>
    </row>
    <row r="231" spans="1:2">
      <c r="A231">
        <v>0</v>
      </c>
      <c r="B231">
        <v>0</v>
      </c>
    </row>
    <row r="232" spans="1:2">
      <c r="A232">
        <v>0</v>
      </c>
      <c r="B232">
        <v>0</v>
      </c>
    </row>
    <row r="233" spans="1:2">
      <c r="A233">
        <v>0</v>
      </c>
      <c r="B233">
        <v>0</v>
      </c>
    </row>
    <row r="234" spans="1:2">
      <c r="A234">
        <v>0</v>
      </c>
      <c r="B234">
        <v>0</v>
      </c>
    </row>
    <row r="235" spans="1:2">
      <c r="A235">
        <v>0</v>
      </c>
      <c r="B235">
        <v>0</v>
      </c>
    </row>
    <row r="236" spans="1:2">
      <c r="A236">
        <v>0</v>
      </c>
      <c r="B236">
        <v>0</v>
      </c>
    </row>
    <row r="237" spans="1:2">
      <c r="A237">
        <v>0</v>
      </c>
      <c r="B237">
        <v>0</v>
      </c>
    </row>
    <row r="238" spans="1:2">
      <c r="A238">
        <v>0</v>
      </c>
      <c r="B238">
        <v>0</v>
      </c>
    </row>
    <row r="239" spans="1:2">
      <c r="A239">
        <v>0</v>
      </c>
      <c r="B239">
        <v>0</v>
      </c>
    </row>
    <row r="240" spans="1:2">
      <c r="A240">
        <v>0</v>
      </c>
      <c r="B240">
        <v>0</v>
      </c>
    </row>
    <row r="241" spans="1:2">
      <c r="A241">
        <v>0</v>
      </c>
      <c r="B241">
        <v>0</v>
      </c>
    </row>
    <row r="242" spans="1:2">
      <c r="A242">
        <v>0</v>
      </c>
      <c r="B242">
        <v>0</v>
      </c>
    </row>
    <row r="243" spans="1:2">
      <c r="A243">
        <v>0</v>
      </c>
      <c r="B243">
        <v>0</v>
      </c>
    </row>
    <row r="244" spans="1:2">
      <c r="A244">
        <v>0</v>
      </c>
      <c r="B244">
        <v>0</v>
      </c>
    </row>
    <row r="245" spans="1:2">
      <c r="A245">
        <v>0</v>
      </c>
      <c r="B245">
        <v>0</v>
      </c>
    </row>
    <row r="246" spans="1:2">
      <c r="A246">
        <v>0</v>
      </c>
      <c r="B246">
        <v>0</v>
      </c>
    </row>
    <row r="247" spans="1:2">
      <c r="A247">
        <v>0</v>
      </c>
      <c r="B247">
        <v>0</v>
      </c>
    </row>
    <row r="248" spans="1:2">
      <c r="A248">
        <v>0</v>
      </c>
      <c r="B248">
        <v>0</v>
      </c>
    </row>
    <row r="249" spans="1:2">
      <c r="A249">
        <v>0</v>
      </c>
      <c r="B249">
        <v>0</v>
      </c>
    </row>
    <row r="250" spans="1:2">
      <c r="A250">
        <v>0</v>
      </c>
      <c r="B250">
        <v>0</v>
      </c>
    </row>
    <row r="251" spans="1:2">
      <c r="A251">
        <v>0</v>
      </c>
      <c r="B251">
        <v>0</v>
      </c>
    </row>
    <row r="252" spans="1:2">
      <c r="A252">
        <v>0</v>
      </c>
      <c r="B252">
        <v>0</v>
      </c>
    </row>
    <row r="253" spans="1:2">
      <c r="A253">
        <v>0</v>
      </c>
      <c r="B253">
        <v>0</v>
      </c>
    </row>
    <row r="254" spans="1:2">
      <c r="A254">
        <v>0</v>
      </c>
      <c r="B254">
        <v>0</v>
      </c>
    </row>
    <row r="255" spans="1:2">
      <c r="A255">
        <v>0</v>
      </c>
      <c r="B255">
        <v>0</v>
      </c>
    </row>
    <row r="256" spans="1:2">
      <c r="A256">
        <v>0</v>
      </c>
      <c r="B256">
        <v>0</v>
      </c>
    </row>
    <row r="257" spans="1:2">
      <c r="A257">
        <v>0</v>
      </c>
      <c r="B257">
        <v>0</v>
      </c>
    </row>
  </sheetData>
  <phoneticPr fontId="2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K400"/>
  <sheetViews>
    <sheetView topLeftCell="C1" zoomScale="115" zoomScaleNormal="115" workbookViewId="0">
      <selection activeCell="H13" sqref="H13"/>
    </sheetView>
  </sheetViews>
  <sheetFormatPr defaultRowHeight="16.5"/>
  <cols>
    <col min="7" max="7" width="21.59765625" customWidth="1"/>
  </cols>
  <sheetData>
    <row r="1" spans="1:11">
      <c r="H1" s="56" t="str">
        <f>lang!B177</f>
        <v>뇌 피로도</v>
      </c>
      <c r="I1" s="56" t="str">
        <f>IF(Measurement!AQ7&lt;&gt;"",H4&amp;CHAR(10)&amp;ROUND(Measurement!AQ7,2),lang!B177)</f>
        <v>-0.567135102131243
-0.57</v>
      </c>
    </row>
    <row r="2" spans="1:11">
      <c r="A2" s="71" t="s">
        <v>1064</v>
      </c>
      <c r="B2" s="362">
        <v>-0.57799999999999996</v>
      </c>
    </row>
    <row r="3" spans="1:11">
      <c r="A3" s="71" t="s">
        <v>1065</v>
      </c>
      <c r="B3" s="362">
        <v>1.954</v>
      </c>
      <c r="H3" s="108"/>
      <c r="I3" t="s">
        <v>1437</v>
      </c>
      <c r="K3" s="198"/>
    </row>
    <row r="4" spans="1:11">
      <c r="B4" s="50" t="s">
        <v>207</v>
      </c>
      <c r="C4" t="s">
        <v>442</v>
      </c>
      <c r="D4" t="s">
        <v>443</v>
      </c>
      <c r="E4" t="s">
        <v>1066</v>
      </c>
      <c r="F4" t="s">
        <v>444</v>
      </c>
      <c r="G4" t="s">
        <v>1540</v>
      </c>
      <c r="H4" s="322">
        <f>IF(Measurement!AQ7&lt;&gt;"",Measurement!AQ7,"")</f>
        <v>-0.56713510213124341</v>
      </c>
      <c r="I4" s="322">
        <f>IF(Measurement!AQ7&lt;&gt;"",NORMSDIST((H6-$B$2)/$B$3)*100,"")</f>
        <v>50.221824196374556</v>
      </c>
      <c r="J4" t="str">
        <f>Measurement!AR7</f>
        <v>보통</v>
      </c>
    </row>
    <row r="5" spans="1:11">
      <c r="B5" s="171">
        <v>-10</v>
      </c>
      <c r="C5" s="171">
        <f>NORMSDIST(($B5-$B$2)/$B$3)*100</f>
        <v>7.1097265868555281E-5</v>
      </c>
      <c r="G5" t="s">
        <v>1539</v>
      </c>
      <c r="H5" s="320">
        <f>IF(Measurement!AQ7&lt;-7,-7,Measurement!AQ7)</f>
        <v>-0.56713510213124341</v>
      </c>
      <c r="I5" s="321">
        <f>IF(Measurement!AQ7&lt;&gt;"",0,"")</f>
        <v>0</v>
      </c>
    </row>
    <row r="6" spans="1:11">
      <c r="B6" s="171">
        <f>B5+0.1</f>
        <v>-9.9</v>
      </c>
      <c r="C6" s="171">
        <f t="shared" ref="C6:C57" si="0">NORMSDIST(($B6-$B$2)/$B$3)*100</f>
        <v>9.1781224195367343E-5</v>
      </c>
      <c r="H6" s="320">
        <f>IF(Measurement!AQ7&lt;-7,-7,Measurement!AQ7)</f>
        <v>-0.56713510213124341</v>
      </c>
      <c r="I6" s="321">
        <f>IF(Measurement!AQ7&lt;&gt;"",NORMSDIST((H6-$B$2)/$B$3)*100,"")</f>
        <v>50.221824196374556</v>
      </c>
    </row>
    <row r="7" spans="1:11">
      <c r="B7" s="171">
        <f t="shared" ref="B7:B70" si="1">B6+0.1</f>
        <v>-9.8000000000000007</v>
      </c>
      <c r="C7" s="171">
        <f t="shared" si="0"/>
        <v>1.1818368021892541E-4</v>
      </c>
      <c r="D7" s="171"/>
      <c r="H7" s="320">
        <f>IF(Measurement!AQ7&lt;&gt;"",-7,"")</f>
        <v>-7</v>
      </c>
      <c r="I7" s="321">
        <f>IF(Measurement!AQ7&lt;&gt;"",NORMSDIST((H6-$B$2)/$B$3)*100,"")</f>
        <v>50.221824196374556</v>
      </c>
    </row>
    <row r="8" spans="1:11">
      <c r="B8" s="171">
        <f t="shared" si="1"/>
        <v>-9.7000000000000011</v>
      </c>
      <c r="C8" s="171">
        <f t="shared" si="0"/>
        <v>1.5179749415077044E-4</v>
      </c>
      <c r="D8" s="171"/>
      <c r="G8" t="s">
        <v>1535</v>
      </c>
      <c r="H8">
        <v>-4</v>
      </c>
      <c r="I8" s="171">
        <v>0</v>
      </c>
    </row>
    <row r="9" spans="1:11">
      <c r="B9" s="171">
        <f t="shared" si="1"/>
        <v>-9.6000000000000014</v>
      </c>
      <c r="C9" s="171">
        <f t="shared" si="0"/>
        <v>1.9448040658508181E-4</v>
      </c>
      <c r="E9" s="171"/>
      <c r="H9">
        <v>-4</v>
      </c>
      <c r="I9" s="171">
        <f>NORMSDIST((H9-$B$2)/$B$3)*100</f>
        <v>3.994889486273264</v>
      </c>
    </row>
    <row r="10" spans="1:11">
      <c r="B10" s="171">
        <f t="shared" si="1"/>
        <v>-9.5000000000000018</v>
      </c>
      <c r="C10" s="171">
        <f t="shared" si="0"/>
        <v>2.4853754963710976E-4</v>
      </c>
      <c r="E10" s="171"/>
      <c r="H10">
        <v>-7</v>
      </c>
      <c r="I10" s="171">
        <f>NORMSDIST((H9-$B$2)/$B$3)*100</f>
        <v>3.994889486273264</v>
      </c>
    </row>
    <row r="11" spans="1:11">
      <c r="B11" s="171">
        <f t="shared" si="1"/>
        <v>-9.4000000000000021</v>
      </c>
      <c r="C11" s="171">
        <f t="shared" si="0"/>
        <v>3.1682091591143371E-4</v>
      </c>
      <c r="F11" s="171"/>
      <c r="G11" t="s">
        <v>1536</v>
      </c>
      <c r="H11">
        <v>-1.1000000000000001</v>
      </c>
      <c r="I11" s="171">
        <v>0</v>
      </c>
    </row>
    <row r="12" spans="1:11">
      <c r="B12" s="171">
        <f t="shared" si="1"/>
        <v>-9.3000000000000025</v>
      </c>
      <c r="C12" s="171">
        <f t="shared" si="0"/>
        <v>4.028488605417709E-4</v>
      </c>
      <c r="F12" s="171"/>
      <c r="H12">
        <v>-1.1000000000000001</v>
      </c>
      <c r="I12" s="171">
        <f>NORMSDIST((H12-$B$2)/$B$3)*100</f>
        <v>39.467902261773403</v>
      </c>
    </row>
    <row r="13" spans="1:11">
      <c r="B13" s="171">
        <f t="shared" si="1"/>
        <v>-9.2000000000000028</v>
      </c>
      <c r="C13" s="171">
        <f t="shared" si="0"/>
        <v>5.1094917586976451E-4</v>
      </c>
      <c r="G13" s="171"/>
      <c r="H13">
        <v>-7</v>
      </c>
      <c r="I13" s="171">
        <f>NORMSDIST((H12-$B$2)/$B$3)*100</f>
        <v>39.467902261773403</v>
      </c>
    </row>
    <row r="14" spans="1:11">
      <c r="B14" s="171">
        <f t="shared" si="1"/>
        <v>-9.1000000000000032</v>
      </c>
      <c r="C14" s="171">
        <f t="shared" si="0"/>
        <v>6.4642979252896836E-4</v>
      </c>
      <c r="G14" s="171" t="s">
        <v>1537</v>
      </c>
      <c r="H14">
        <f>Measurement!AQ16</f>
        <v>0</v>
      </c>
      <c r="I14" s="171">
        <v>0</v>
      </c>
    </row>
    <row r="15" spans="1:11">
      <c r="B15" s="171">
        <f t="shared" si="1"/>
        <v>-9.0000000000000036</v>
      </c>
      <c r="C15" s="171">
        <f t="shared" si="0"/>
        <v>8.1578172578511052E-4</v>
      </c>
      <c r="H15">
        <f>Measurement!AQ16</f>
        <v>0</v>
      </c>
      <c r="I15" s="171">
        <f>NORMSDIST((H15-$B$2)/$B$3)*100</f>
        <v>61.630991740788858</v>
      </c>
    </row>
    <row r="16" spans="1:11">
      <c r="B16" s="171">
        <f t="shared" si="1"/>
        <v>-8.9000000000000039</v>
      </c>
      <c r="C16" s="171">
        <f t="shared" si="0"/>
        <v>1.0269195018881142E-3</v>
      </c>
      <c r="H16">
        <v>-7</v>
      </c>
      <c r="I16" s="171">
        <f>NORMSDIST((H15-$B$2)/$B$3)*100</f>
        <v>61.630991740788858</v>
      </c>
    </row>
    <row r="17" spans="2:7">
      <c r="B17" s="171">
        <f t="shared" si="1"/>
        <v>-8.8000000000000043</v>
      </c>
      <c r="C17" s="171">
        <f t="shared" si="0"/>
        <v>1.2894649644909512E-3</v>
      </c>
      <c r="G17" t="s">
        <v>1538</v>
      </c>
    </row>
    <row r="18" spans="2:7">
      <c r="B18" s="171">
        <f t="shared" si="1"/>
        <v>-8.7000000000000046</v>
      </c>
      <c r="C18" s="171">
        <f t="shared" si="0"/>
        <v>1.6150810727974636E-3</v>
      </c>
    </row>
    <row r="19" spans="2:7">
      <c r="B19" s="171">
        <f t="shared" si="1"/>
        <v>-8.600000000000005</v>
      </c>
      <c r="C19" s="171">
        <f t="shared" si="0"/>
        <v>2.0178630559347581E-3</v>
      </c>
    </row>
    <row r="20" spans="2:7">
      <c r="B20" s="171">
        <f t="shared" si="1"/>
        <v>-8.5000000000000053</v>
      </c>
      <c r="C20" s="171">
        <f t="shared" si="0"/>
        <v>2.5147950746818911E-3</v>
      </c>
    </row>
    <row r="21" spans="2:7">
      <c r="B21" s="171">
        <f t="shared" si="1"/>
        <v>-8.4000000000000057</v>
      </c>
      <c r="C21" s="171">
        <f t="shared" si="0"/>
        <v>3.126281351999612E-3</v>
      </c>
    </row>
    <row r="22" spans="2:7">
      <c r="B22" s="171">
        <f t="shared" si="1"/>
        <v>-8.300000000000006</v>
      </c>
      <c r="C22" s="171">
        <f t="shared" si="0"/>
        <v>3.876761554606332E-3</v>
      </c>
    </row>
    <row r="23" spans="2:7">
      <c r="B23" s="171">
        <f t="shared" si="1"/>
        <v>-8.2000000000000064</v>
      </c>
      <c r="C23" s="171">
        <f t="shared" si="0"/>
        <v>4.7954210225272988E-3</v>
      </c>
    </row>
    <row r="24" spans="2:7">
      <c r="B24" s="171">
        <f t="shared" si="1"/>
        <v>-8.1000000000000068</v>
      </c>
      <c r="C24" s="171">
        <f t="shared" si="0"/>
        <v>5.9170072317659321E-3</v>
      </c>
    </row>
    <row r="25" spans="2:7">
      <c r="B25" s="171">
        <f t="shared" si="1"/>
        <v>-8.0000000000000071</v>
      </c>
      <c r="C25" s="171">
        <f t="shared" si="0"/>
        <v>7.2827646126373919E-3</v>
      </c>
    </row>
    <row r="26" spans="2:7">
      <c r="B26" s="171">
        <f t="shared" si="1"/>
        <v>-7.9000000000000075</v>
      </c>
      <c r="C26" s="171">
        <f t="shared" si="0"/>
        <v>8.9415005042627112E-3</v>
      </c>
    </row>
    <row r="27" spans="2:7">
      <c r="B27" s="171">
        <f t="shared" si="1"/>
        <v>-7.8000000000000078</v>
      </c>
      <c r="C27" s="171">
        <f t="shared" si="0"/>
        <v>1.0950795571259513E-2</v>
      </c>
    </row>
    <row r="28" spans="2:7">
      <c r="B28" s="171">
        <f t="shared" si="1"/>
        <v>-7.7000000000000082</v>
      </c>
      <c r="C28" s="171">
        <f t="shared" si="0"/>
        <v>1.3378372404401498E-2</v>
      </c>
    </row>
    <row r="29" spans="2:7">
      <c r="B29" s="171">
        <f t="shared" si="1"/>
        <v>-7.6000000000000085</v>
      </c>
      <c r="C29" s="171">
        <f t="shared" si="0"/>
        <v>1.6303636231274909E-2</v>
      </c>
    </row>
    <row r="30" spans="2:7">
      <c r="B30" s="171">
        <f t="shared" si="1"/>
        <v>-7.5000000000000089</v>
      </c>
      <c r="C30" s="171">
        <f t="shared" si="0"/>
        <v>1.9819401630035295E-2</v>
      </c>
    </row>
    <row r="31" spans="2:7">
      <c r="B31" s="171">
        <f t="shared" si="1"/>
        <v>-7.4000000000000092</v>
      </c>
      <c r="C31" s="171">
        <f t="shared" si="0"/>
        <v>2.4033818819989432E-2</v>
      </c>
    </row>
    <row r="32" spans="2:7">
      <c r="B32" s="171">
        <f t="shared" si="1"/>
        <v>-7.3000000000000096</v>
      </c>
      <c r="C32" s="171">
        <f t="shared" si="0"/>
        <v>2.9072512444712754E-2</v>
      </c>
    </row>
    <row r="33" spans="2:3">
      <c r="B33" s="171">
        <f t="shared" si="1"/>
        <v>-7.2000000000000099</v>
      </c>
      <c r="C33" s="171">
        <f t="shared" si="0"/>
        <v>3.508094471256594E-2</v>
      </c>
    </row>
    <row r="34" spans="2:3">
      <c r="B34" s="171">
        <f t="shared" si="1"/>
        <v>-7.1000000000000103</v>
      </c>
      <c r="C34" s="171">
        <f t="shared" si="0"/>
        <v>4.2227013260719877E-2</v>
      </c>
    </row>
    <row r="35" spans="2:3">
      <c r="B35" s="171">
        <f t="shared" si="1"/>
        <v>-7.0000000000000107</v>
      </c>
      <c r="C35" s="171">
        <f t="shared" si="0"/>
        <v>5.0703892107590298E-2</v>
      </c>
    </row>
    <row r="36" spans="2:3">
      <c r="B36" s="171">
        <f t="shared" si="1"/>
        <v>-6.900000000000011</v>
      </c>
      <c r="C36" s="171">
        <f t="shared" si="0"/>
        <v>6.0733121502553646E-2</v>
      </c>
    </row>
    <row r="37" spans="2:3">
      <c r="B37" s="171">
        <f t="shared" si="1"/>
        <v>-6.8000000000000114</v>
      </c>
      <c r="C37" s="171">
        <f t="shared" si="0"/>
        <v>7.2567949322712086E-2</v>
      </c>
    </row>
    <row r="38" spans="2:3">
      <c r="B38" s="171">
        <f t="shared" si="1"/>
        <v>-6.7000000000000117</v>
      </c>
      <c r="C38" s="171">
        <f t="shared" si="0"/>
        <v>8.6496922862308812E-2</v>
      </c>
    </row>
    <row r="39" spans="2:3">
      <c r="B39" s="171">
        <f t="shared" si="1"/>
        <v>-6.6000000000000121</v>
      </c>
      <c r="C39" s="171">
        <f t="shared" si="0"/>
        <v>0.10284772537782803</v>
      </c>
    </row>
    <row r="40" spans="2:3">
      <c r="B40" s="171">
        <f t="shared" si="1"/>
        <v>-6.5000000000000124</v>
      </c>
      <c r="C40" s="171">
        <f t="shared" si="0"/>
        <v>0.1219912465687174</v>
      </c>
    </row>
    <row r="41" spans="2:3">
      <c r="B41" s="171">
        <f t="shared" si="1"/>
        <v>-6.4000000000000128</v>
      </c>
      <c r="C41" s="171">
        <f t="shared" si="0"/>
        <v>0.14434587028178392</v>
      </c>
    </row>
    <row r="42" spans="2:3">
      <c r="B42" s="171">
        <f t="shared" si="1"/>
        <v>-6.3000000000000131</v>
      </c>
      <c r="C42" s="171">
        <f t="shared" si="0"/>
        <v>0.17038195613499654</v>
      </c>
    </row>
    <row r="43" spans="2:3">
      <c r="B43" s="171">
        <f t="shared" si="1"/>
        <v>-6.2000000000000135</v>
      </c>
      <c r="C43" s="171">
        <f t="shared" si="0"/>
        <v>0.20062648449132278</v>
      </c>
    </row>
    <row r="44" spans="2:3">
      <c r="B44" s="171">
        <f t="shared" si="1"/>
        <v>-6.1000000000000139</v>
      </c>
      <c r="C44" s="171">
        <f t="shared" si="0"/>
        <v>0.23566782632486208</v>
      </c>
    </row>
    <row r="45" spans="2:3">
      <c r="B45" s="171">
        <f t="shared" si="1"/>
        <v>-6.0000000000000142</v>
      </c>
      <c r="C45" s="171">
        <f t="shared" si="0"/>
        <v>0.27616059108361241</v>
      </c>
    </row>
    <row r="46" spans="2:3">
      <c r="B46" s="171">
        <f t="shared" si="1"/>
        <v>-5.9000000000000146</v>
      </c>
      <c r="C46" s="171">
        <f t="shared" si="0"/>
        <v>0.32283049676563169</v>
      </c>
    </row>
    <row r="47" spans="2:3">
      <c r="B47" s="171">
        <f t="shared" si="1"/>
        <v>-5.8000000000000149</v>
      </c>
      <c r="C47" s="171">
        <f t="shared" si="0"/>
        <v>0.37647919721560213</v>
      </c>
    </row>
    <row r="48" spans="2:3">
      <c r="B48" s="171">
        <f t="shared" si="1"/>
        <v>-5.7000000000000153</v>
      </c>
      <c r="C48" s="171">
        <f t="shared" si="0"/>
        <v>0.43798899227302418</v>
      </c>
    </row>
    <row r="49" spans="2:4">
      <c r="B49" s="171">
        <f t="shared" si="1"/>
        <v>-5.6000000000000156</v>
      </c>
      <c r="C49" s="171">
        <f t="shared" si="0"/>
        <v>0.50832733704607824</v>
      </c>
    </row>
    <row r="50" spans="2:4">
      <c r="B50" s="171">
        <f t="shared" si="1"/>
        <v>-5.500000000000016</v>
      </c>
      <c r="C50" s="171">
        <f t="shared" si="0"/>
        <v>0.58855105745931136</v>
      </c>
    </row>
    <row r="51" spans="2:4">
      <c r="B51" s="171">
        <f t="shared" si="1"/>
        <v>-5.4000000000000163</v>
      </c>
      <c r="C51" s="171">
        <f t="shared" si="0"/>
        <v>0.67981017056758741</v>
      </c>
    </row>
    <row r="52" spans="2:4">
      <c r="B52" s="171">
        <f t="shared" si="1"/>
        <v>-5.3000000000000167</v>
      </c>
      <c r="C52" s="171">
        <f t="shared" si="0"/>
        <v>0.78335120020545845</v>
      </c>
    </row>
    <row r="53" spans="2:4">
      <c r="B53" s="171">
        <f t="shared" si="1"/>
        <v>-5.2000000000000171</v>
      </c>
      <c r="C53" s="171">
        <f t="shared" si="0"/>
        <v>0.900519871632249</v>
      </c>
    </row>
    <row r="54" spans="2:4">
      <c r="B54" s="171">
        <f t="shared" si="1"/>
        <v>-5.1000000000000174</v>
      </c>
      <c r="C54" s="171">
        <f t="shared" si="0"/>
        <v>1.0327630632349689</v>
      </c>
    </row>
    <row r="55" spans="2:4">
      <c r="B55" s="171">
        <f t="shared" si="1"/>
        <v>-5.0000000000000178</v>
      </c>
      <c r="C55" s="171">
        <f t="shared" si="0"/>
        <v>1.1816298893684165</v>
      </c>
      <c r="D55" s="171"/>
    </row>
    <row r="56" spans="2:4">
      <c r="B56" s="171">
        <f t="shared" si="1"/>
        <v>-4.9000000000000181</v>
      </c>
      <c r="C56" s="171">
        <f t="shared" si="0"/>
        <v>1.3487717863500353</v>
      </c>
      <c r="D56" s="171"/>
    </row>
    <row r="57" spans="2:4">
      <c r="B57" s="171">
        <f t="shared" si="1"/>
        <v>-4.8000000000000185</v>
      </c>
      <c r="C57" s="171">
        <f t="shared" si="0"/>
        <v>1.5359414737844741</v>
      </c>
      <c r="D57" s="171"/>
    </row>
    <row r="58" spans="2:4">
      <c r="B58" s="171">
        <f t="shared" si="1"/>
        <v>-4.7000000000000188</v>
      </c>
      <c r="C58" s="171">
        <f t="shared" ref="C58:C65" si="2">NORMSDIST(($B58-$B$2)/$B$3)*100</f>
        <v>1.744990666050765</v>
      </c>
      <c r="D58" s="171"/>
    </row>
    <row r="59" spans="2:4">
      <c r="B59" s="171">
        <f t="shared" si="1"/>
        <v>-4.6000000000000192</v>
      </c>
      <c r="C59" s="171">
        <f t="shared" si="2"/>
        <v>1.9778664141985702</v>
      </c>
      <c r="D59" s="171"/>
    </row>
    <row r="60" spans="2:4">
      <c r="B60" s="171">
        <f t="shared" si="1"/>
        <v>-4.5000000000000195</v>
      </c>
      <c r="C60" s="171">
        <f t="shared" si="2"/>
        <v>2.2366059668867546</v>
      </c>
      <c r="D60" s="171"/>
    </row>
    <row r="61" spans="2:4">
      <c r="B61" s="171">
        <f t="shared" si="1"/>
        <v>-4.4000000000000199</v>
      </c>
      <c r="C61" s="171">
        <f t="shared" si="2"/>
        <v>2.5233300505282399</v>
      </c>
      <c r="D61" s="171"/>
    </row>
    <row r="62" spans="2:4">
      <c r="B62" s="171">
        <f t="shared" si="1"/>
        <v>-4.3000000000000203</v>
      </c>
      <c r="C62" s="171">
        <f t="shared" si="2"/>
        <v>2.8402344835915918</v>
      </c>
      <c r="D62" s="171"/>
    </row>
    <row r="63" spans="2:4">
      <c r="B63" s="171">
        <f t="shared" si="1"/>
        <v>-4.2000000000000206</v>
      </c>
      <c r="C63" s="171">
        <f t="shared" si="2"/>
        <v>3.189580058097246</v>
      </c>
      <c r="D63" s="171"/>
    </row>
    <row r="64" spans="2:4">
      <c r="B64" s="171">
        <f t="shared" si="1"/>
        <v>-4.100000000000021</v>
      </c>
      <c r="C64" s="171">
        <f t="shared" si="2"/>
        <v>3.5736806427019796</v>
      </c>
      <c r="D64" s="171"/>
    </row>
    <row r="65" spans="2:4">
      <c r="B65" s="171">
        <f t="shared" si="1"/>
        <v>-4.0000000000000213</v>
      </c>
      <c r="C65" s="171">
        <f t="shared" si="2"/>
        <v>3.9948894862731716</v>
      </c>
      <c r="D65" s="171"/>
    </row>
    <row r="66" spans="2:4">
      <c r="B66" s="171">
        <f t="shared" si="1"/>
        <v>-3.9000000000000212</v>
      </c>
      <c r="D66" s="171">
        <f t="shared" ref="D66:D87" si="3">NORMSDIST(($B66-$B$2)/$B$3)*100</f>
        <v>4.4555837283074124</v>
      </c>
    </row>
    <row r="67" spans="2:4">
      <c r="B67" s="171">
        <f t="shared" si="1"/>
        <v>-3.8000000000000211</v>
      </c>
      <c r="D67" s="171">
        <f t="shared" si="3"/>
        <v>4.9581471526456706</v>
      </c>
    </row>
    <row r="68" spans="2:4">
      <c r="B68" s="171">
        <f t="shared" si="1"/>
        <v>-3.700000000000021</v>
      </c>
      <c r="D68" s="171">
        <f t="shared" si="3"/>
        <v>5.5049512532829521</v>
      </c>
    </row>
    <row r="69" spans="2:4">
      <c r="B69" s="171">
        <f t="shared" si="1"/>
        <v>-3.600000000000021</v>
      </c>
      <c r="D69" s="171">
        <f t="shared" si="3"/>
        <v>6.0983347151740395</v>
      </c>
    </row>
    <row r="70" spans="2:4">
      <c r="B70" s="171">
        <f t="shared" si="1"/>
        <v>-3.5000000000000209</v>
      </c>
      <c r="D70" s="171">
        <f t="shared" si="3"/>
        <v>6.7405814482183928</v>
      </c>
    </row>
    <row r="71" spans="2:4">
      <c r="B71" s="171">
        <f t="shared" ref="B71:B134" si="4">B70+0.1</f>
        <v>-3.4000000000000208</v>
      </c>
      <c r="D71" s="171">
        <f t="shared" si="3"/>
        <v>7.433897348404142</v>
      </c>
    </row>
    <row r="72" spans="2:4">
      <c r="B72" s="171">
        <f t="shared" si="4"/>
        <v>-3.3000000000000207</v>
      </c>
      <c r="D72" s="171">
        <f t="shared" si="3"/>
        <v>8.1803859956690861</v>
      </c>
    </row>
    <row r="73" spans="2:4">
      <c r="B73" s="171">
        <f t="shared" si="4"/>
        <v>-3.2000000000000206</v>
      </c>
      <c r="D73" s="171">
        <f t="shared" si="3"/>
        <v>8.9820235326036482</v>
      </c>
    </row>
    <row r="74" spans="2:4">
      <c r="B74" s="171">
        <f t="shared" si="4"/>
        <v>-3.1000000000000205</v>
      </c>
      <c r="D74" s="171">
        <f t="shared" si="3"/>
        <v>9.8406330008428267</v>
      </c>
    </row>
    <row r="75" spans="2:4">
      <c r="B75" s="171">
        <f t="shared" si="4"/>
        <v>-3.0000000000000204</v>
      </c>
      <c r="D75" s="171">
        <f t="shared" si="3"/>
        <v>10.757858442015138</v>
      </c>
    </row>
    <row r="76" spans="2:4">
      <c r="B76" s="171">
        <f t="shared" si="4"/>
        <v>-2.9000000000000203</v>
      </c>
      <c r="D76" s="171">
        <f t="shared" si="3"/>
        <v>11.735139096579788</v>
      </c>
    </row>
    <row r="77" spans="2:4">
      <c r="B77" s="171">
        <f t="shared" si="4"/>
        <v>-2.8000000000000203</v>
      </c>
      <c r="D77" s="171">
        <f t="shared" si="3"/>
        <v>12.773684055953305</v>
      </c>
    </row>
    <row r="78" spans="2:4">
      <c r="B78" s="171">
        <f t="shared" si="4"/>
        <v>-2.7000000000000202</v>
      </c>
      <c r="D78" s="171">
        <f t="shared" si="3"/>
        <v>13.874447740215967</v>
      </c>
    </row>
    <row r="79" spans="2:4">
      <c r="B79" s="171">
        <f t="shared" si="4"/>
        <v>-2.6000000000000201</v>
      </c>
      <c r="D79" s="171">
        <f t="shared" si="3"/>
        <v>15.038106584678623</v>
      </c>
    </row>
    <row r="80" spans="2:4">
      <c r="B80" s="171">
        <f t="shared" si="4"/>
        <v>-2.50000000000002</v>
      </c>
      <c r="D80" s="171">
        <f t="shared" si="3"/>
        <v>16.265037323059602</v>
      </c>
    </row>
    <row r="81" spans="2:6">
      <c r="B81" s="171">
        <f t="shared" si="4"/>
        <v>-2.4000000000000199</v>
      </c>
      <c r="D81" s="171">
        <f t="shared" si="3"/>
        <v>17.555297252465714</v>
      </c>
    </row>
    <row r="82" spans="2:6">
      <c r="B82" s="171">
        <f t="shared" si="4"/>
        <v>-2.3000000000000198</v>
      </c>
      <c r="D82" s="171">
        <f t="shared" si="3"/>
        <v>18.908606855424896</v>
      </c>
    </row>
    <row r="83" spans="2:6">
      <c r="B83" s="171">
        <f t="shared" si="4"/>
        <v>-2.2000000000000197</v>
      </c>
      <c r="D83" s="171">
        <f t="shared" si="3"/>
        <v>20.324335136672946</v>
      </c>
    </row>
    <row r="84" spans="2:6">
      <c r="B84" s="171">
        <f t="shared" si="4"/>
        <v>-2.1000000000000196</v>
      </c>
      <c r="D84" s="171">
        <f t="shared" si="3"/>
        <v>21.801488007217571</v>
      </c>
    </row>
    <row r="85" spans="2:6">
      <c r="B85" s="171">
        <f t="shared" si="4"/>
        <v>-2.0000000000000195</v>
      </c>
      <c r="D85" s="171">
        <f t="shared" si="3"/>
        <v>23.338700015533423</v>
      </c>
      <c r="E85" s="171"/>
    </row>
    <row r="86" spans="2:6">
      <c r="B86" s="171">
        <f t="shared" si="4"/>
        <v>-1.9000000000000195</v>
      </c>
      <c r="D86" s="171">
        <f t="shared" si="3"/>
        <v>24.934229685916915</v>
      </c>
      <c r="E86" s="171"/>
    </row>
    <row r="87" spans="2:6">
      <c r="B87" s="171">
        <f t="shared" si="4"/>
        <v>-1.8000000000000194</v>
      </c>
      <c r="D87" s="171">
        <f t="shared" si="3"/>
        <v>26.585958677568321</v>
      </c>
      <c r="E87" s="171"/>
    </row>
    <row r="88" spans="2:6">
      <c r="B88" s="171">
        <f t="shared" si="4"/>
        <v>-1.7000000000000193</v>
      </c>
      <c r="D88" s="171">
        <f t="shared" ref="D88:D94" si="5">NORMSDIST(($B88-$B$2)/$B$3)*100</f>
        <v>28.291394925575492</v>
      </c>
      <c r="E88" s="171"/>
    </row>
    <row r="89" spans="2:6">
      <c r="B89" s="171">
        <f t="shared" si="4"/>
        <v>-1.6000000000000192</v>
      </c>
      <c r="D89" s="171">
        <f t="shared" si="5"/>
        <v>30.047679867522291</v>
      </c>
      <c r="E89" s="171"/>
    </row>
    <row r="90" spans="2:6">
      <c r="B90" s="171">
        <f t="shared" si="4"/>
        <v>-1.5000000000000191</v>
      </c>
      <c r="D90" s="171">
        <f t="shared" si="5"/>
        <v>31.851599797965978</v>
      </c>
      <c r="E90" s="171"/>
    </row>
    <row r="91" spans="2:6">
      <c r="B91" s="171">
        <f t="shared" si="4"/>
        <v>-1.400000000000019</v>
      </c>
      <c r="D91" s="171">
        <f t="shared" si="5"/>
        <v>33.699601328685425</v>
      </c>
      <c r="E91" s="171"/>
    </row>
    <row r="92" spans="2:6">
      <c r="B92" s="171">
        <f t="shared" si="4"/>
        <v>-1.3000000000000189</v>
      </c>
      <c r="D92" s="171">
        <f t="shared" si="5"/>
        <v>35.587810866667233</v>
      </c>
      <c r="E92" s="171"/>
    </row>
    <row r="93" spans="2:6">
      <c r="B93" s="171">
        <f t="shared" si="4"/>
        <v>-1.2000000000000188</v>
      </c>
      <c r="D93" s="171">
        <f t="shared" si="5"/>
        <v>37.512057955619213</v>
      </c>
      <c r="E93" s="171"/>
    </row>
    <row r="94" spans="2:6">
      <c r="B94" s="171">
        <f t="shared" si="4"/>
        <v>-1.1000000000000187</v>
      </c>
      <c r="D94" s="171">
        <f t="shared" si="5"/>
        <v>39.467902261773034</v>
      </c>
      <c r="E94" s="171">
        <f t="shared" ref="E94:E103" si="6">NORMSDIST(($B94-$B$2)/$B$3)*100</f>
        <v>39.467902261773034</v>
      </c>
    </row>
    <row r="95" spans="2:6">
      <c r="B95" s="171">
        <f t="shared" si="4"/>
        <v>-1.0000000000000187</v>
      </c>
      <c r="E95" s="171">
        <f t="shared" si="6"/>
        <v>41.450663922262365</v>
      </c>
      <c r="F95" s="171"/>
    </row>
    <row r="96" spans="2:6">
      <c r="B96" s="171">
        <f t="shared" si="4"/>
        <v>-0.90000000000001867</v>
      </c>
      <c r="E96" s="171">
        <f t="shared" si="6"/>
        <v>43.455456915812185</v>
      </c>
      <c r="F96" s="171"/>
    </row>
    <row r="97" spans="2:6">
      <c r="B97" s="171">
        <f t="shared" si="4"/>
        <v>-0.8000000000000187</v>
      </c>
      <c r="E97" s="171">
        <f t="shared" si="6"/>
        <v>45.477225062158723</v>
      </c>
      <c r="F97" s="171"/>
    </row>
    <row r="98" spans="2:6">
      <c r="B98" s="171">
        <f t="shared" si="4"/>
        <v>-0.70000000000001872</v>
      </c>
      <c r="E98" s="171">
        <f t="shared" si="6"/>
        <v>47.5107802097437</v>
      </c>
      <c r="F98" s="171"/>
    </row>
    <row r="99" spans="2:6">
      <c r="B99" s="171">
        <f t="shared" si="4"/>
        <v>-0.60000000000001874</v>
      </c>
      <c r="E99" s="171">
        <f t="shared" si="6"/>
        <v>49.55084213186646</v>
      </c>
      <c r="F99" s="171"/>
    </row>
    <row r="100" spans="2:6">
      <c r="B100" s="171">
        <f t="shared" si="4"/>
        <v>-0.50000000000001876</v>
      </c>
      <c r="E100" s="171">
        <f t="shared" si="6"/>
        <v>51.592079620541064</v>
      </c>
      <c r="F100" s="171"/>
    </row>
    <row r="101" spans="2:6">
      <c r="B101" s="171">
        <f t="shared" si="4"/>
        <v>-0.40000000000001878</v>
      </c>
      <c r="E101" s="171">
        <f t="shared" si="6"/>
        <v>53.629152245513247</v>
      </c>
      <c r="F101" s="171"/>
    </row>
    <row r="102" spans="2:6">
      <c r="B102" s="171">
        <f t="shared" si="4"/>
        <v>-0.30000000000001881</v>
      </c>
      <c r="E102" s="171">
        <f t="shared" si="6"/>
        <v>55.656752233752741</v>
      </c>
      <c r="F102" s="171"/>
    </row>
    <row r="103" spans="2:6">
      <c r="B103" s="171">
        <f t="shared" si="4"/>
        <v>-0.2000000000000188</v>
      </c>
      <c r="E103" s="171">
        <f t="shared" si="6"/>
        <v>57.669645922535061</v>
      </c>
      <c r="F103" s="171"/>
    </row>
    <row r="104" spans="2:6">
      <c r="B104" s="171">
        <f t="shared" si="4"/>
        <v>-0.1000000000000188</v>
      </c>
      <c r="E104" s="171">
        <f t="shared" ref="E104:E105" si="7">NORMSDIST(($B104-$B$2)/$B$3)*100</f>
        <v>59.662714247014989</v>
      </c>
      <c r="F104" s="171"/>
    </row>
    <row r="105" spans="2:6">
      <c r="B105" s="171">
        <f t="shared" si="4"/>
        <v>-1.8790524691780774E-14</v>
      </c>
      <c r="E105" s="171">
        <f t="shared" si="7"/>
        <v>61.630991740788502</v>
      </c>
      <c r="F105" s="171">
        <f t="shared" ref="F105:F119" si="8">NORMSDIST(($B105-$B$2)/$B$3)*100</f>
        <v>61.630991740788502</v>
      </c>
    </row>
    <row r="106" spans="2:6">
      <c r="B106" s="171">
        <f t="shared" si="4"/>
        <v>9.9999999999981215E-2</v>
      </c>
      <c r="F106" s="171">
        <f t="shared" si="8"/>
        <v>63.569703554929482</v>
      </c>
    </row>
    <row r="107" spans="2:6">
      <c r="B107" s="171">
        <f t="shared" si="4"/>
        <v>0.19999999999998122</v>
      </c>
      <c r="F107" s="171">
        <f t="shared" si="8"/>
        <v>65.47430003674323</v>
      </c>
    </row>
    <row r="108" spans="2:6">
      <c r="B108" s="171">
        <f t="shared" si="4"/>
        <v>0.29999999999998123</v>
      </c>
      <c r="F108" s="171">
        <f t="shared" si="8"/>
        <v>67.340488453169741</v>
      </c>
    </row>
    <row r="109" spans="2:6">
      <c r="B109" s="171">
        <f t="shared" si="4"/>
        <v>0.39999999999998126</v>
      </c>
      <c r="F109" s="171">
        <f t="shared" si="8"/>
        <v>69.164261494394779</v>
      </c>
    </row>
    <row r="110" spans="2:6">
      <c r="B110" s="171">
        <f t="shared" si="4"/>
        <v>0.49999999999998124</v>
      </c>
      <c r="F110" s="171">
        <f t="shared" si="8"/>
        <v>70.941922249629926</v>
      </c>
    </row>
    <row r="111" spans="2:6">
      <c r="B111" s="171">
        <f t="shared" si="4"/>
        <v>0.59999999999998122</v>
      </c>
      <c r="F111" s="171">
        <f t="shared" si="8"/>
        <v>72.670105407937228</v>
      </c>
    </row>
    <row r="112" spans="2:6">
      <c r="B112" s="171">
        <f t="shared" si="4"/>
        <v>0.69999999999998119</v>
      </c>
      <c r="F112" s="171">
        <f t="shared" si="8"/>
        <v>74.345794501051117</v>
      </c>
    </row>
    <row r="113" spans="2:6">
      <c r="B113" s="171">
        <f t="shared" si="4"/>
        <v>0.79999999999998117</v>
      </c>
      <c r="F113" s="171">
        <f t="shared" si="8"/>
        <v>75.966335070994845</v>
      </c>
    </row>
    <row r="114" spans="2:6">
      <c r="B114" s="171">
        <f t="shared" si="4"/>
        <v>0.89999999999998115</v>
      </c>
      <c r="F114" s="171">
        <f t="shared" si="8"/>
        <v>77.529443711499539</v>
      </c>
    </row>
    <row r="115" spans="2:6">
      <c r="B115" s="171">
        <f t="shared" si="4"/>
        <v>0.99999999999998113</v>
      </c>
      <c r="F115" s="171">
        <f t="shared" si="8"/>
        <v>79.033212997439193</v>
      </c>
    </row>
    <row r="116" spans="2:6">
      <c r="B116" s="171">
        <f t="shared" si="4"/>
        <v>1.0999999999999812</v>
      </c>
      <c r="F116" s="171">
        <f t="shared" si="8"/>
        <v>80.476112379384645</v>
      </c>
    </row>
    <row r="117" spans="2:6">
      <c r="B117" s="171">
        <f t="shared" si="4"/>
        <v>1.1999999999999813</v>
      </c>
      <c r="F117" s="171">
        <f t="shared" si="8"/>
        <v>81.856985179737379</v>
      </c>
    </row>
    <row r="118" spans="2:6">
      <c r="B118" s="171">
        <f t="shared" si="4"/>
        <v>1.2999999999999814</v>
      </c>
      <c r="F118" s="171">
        <f t="shared" si="8"/>
        <v>83.175041881640809</v>
      </c>
    </row>
    <row r="119" spans="2:6">
      <c r="B119" s="171">
        <f t="shared" si="4"/>
        <v>1.3999999999999815</v>
      </c>
      <c r="F119" s="171">
        <f t="shared" si="8"/>
        <v>84.429849951035138</v>
      </c>
    </row>
    <row r="120" spans="2:6">
      <c r="B120" s="171">
        <f t="shared" si="4"/>
        <v>1.4999999999999816</v>
      </c>
      <c r="F120" s="171">
        <f t="shared" ref="F120:F155" si="9">NORMSDIST(($B120-$B$2)/$B$3)*100</f>
        <v>85.621320475041173</v>
      </c>
    </row>
    <row r="121" spans="2:6">
      <c r="B121" s="171">
        <f t="shared" si="4"/>
        <v>1.5999999999999817</v>
      </c>
      <c r="F121" s="171">
        <f t="shared" si="9"/>
        <v>86.749691935729572</v>
      </c>
    </row>
    <row r="122" spans="2:6">
      <c r="B122" s="171">
        <f t="shared" si="4"/>
        <v>1.6999999999999817</v>
      </c>
      <c r="F122" s="171">
        <f t="shared" si="9"/>
        <v>87.815511466835034</v>
      </c>
    </row>
    <row r="123" spans="2:6">
      <c r="B123" s="171">
        <f t="shared" si="4"/>
        <v>1.7999999999999818</v>
      </c>
      <c r="F123" s="171">
        <f t="shared" si="9"/>
        <v>88.819613961885821</v>
      </c>
    </row>
    <row r="124" spans="2:6">
      <c r="B124" s="171">
        <f t="shared" si="4"/>
        <v>1.8999999999999819</v>
      </c>
      <c r="F124" s="171">
        <f t="shared" si="9"/>
        <v>89.763099415492462</v>
      </c>
    </row>
    <row r="125" spans="2:6">
      <c r="B125" s="171">
        <f t="shared" si="4"/>
        <v>1.999999999999982</v>
      </c>
      <c r="F125" s="171">
        <f t="shared" si="9"/>
        <v>90.647308885311645</v>
      </c>
    </row>
    <row r="126" spans="2:6">
      <c r="B126" s="171">
        <f t="shared" si="4"/>
        <v>2.0999999999999819</v>
      </c>
      <c r="F126" s="171">
        <f t="shared" si="9"/>
        <v>91.473799460768277</v>
      </c>
    </row>
    <row r="127" spans="2:6">
      <c r="B127" s="171">
        <f t="shared" si="4"/>
        <v>2.199999999999982</v>
      </c>
      <c r="F127" s="171">
        <f t="shared" si="9"/>
        <v>92.244318616427947</v>
      </c>
    </row>
    <row r="128" spans="2:6">
      <c r="B128" s="171">
        <f t="shared" si="4"/>
        <v>2.2999999999999821</v>
      </c>
      <c r="F128" s="171">
        <f t="shared" si="9"/>
        <v>92.960778313534576</v>
      </c>
    </row>
    <row r="129" spans="2:6">
      <c r="B129" s="171">
        <f t="shared" si="4"/>
        <v>2.3999999999999821</v>
      </c>
      <c r="F129" s="171">
        <f t="shared" si="9"/>
        <v>93.62522919334485</v>
      </c>
    </row>
    <row r="130" spans="2:6">
      <c r="B130" s="171">
        <f t="shared" si="4"/>
        <v>2.4999999999999822</v>
      </c>
      <c r="F130" s="171">
        <f t="shared" si="9"/>
        <v>94.239835181259409</v>
      </c>
    </row>
    <row r="131" spans="2:6">
      <c r="B131" s="171">
        <f t="shared" si="4"/>
        <v>2.5999999999999823</v>
      </c>
      <c r="F131" s="171">
        <f t="shared" si="9"/>
        <v>94.806848792190976</v>
      </c>
    </row>
    <row r="132" spans="2:6">
      <c r="B132" s="171">
        <f t="shared" si="4"/>
        <v>2.6999999999999824</v>
      </c>
      <c r="F132" s="171">
        <f t="shared" si="9"/>
        <v>95.328587395969549</v>
      </c>
    </row>
    <row r="133" spans="2:6">
      <c r="B133" s="171">
        <f t="shared" si="4"/>
        <v>2.7999999999999825</v>
      </c>
      <c r="F133" s="171">
        <f t="shared" si="9"/>
        <v>95.807410667725392</v>
      </c>
    </row>
    <row r="134" spans="2:6">
      <c r="B134" s="171">
        <f t="shared" si="4"/>
        <v>2.8999999999999826</v>
      </c>
      <c r="F134" s="171">
        <f t="shared" si="9"/>
        <v>96.245699412956398</v>
      </c>
    </row>
    <row r="135" spans="2:6">
      <c r="B135" s="171">
        <f t="shared" ref="B135:B155" si="10">B134+0.1</f>
        <v>2.9999999999999827</v>
      </c>
      <c r="F135" s="171">
        <f t="shared" si="9"/>
        <v>96.645835921192315</v>
      </c>
    </row>
    <row r="136" spans="2:6">
      <c r="B136" s="171">
        <f t="shared" si="10"/>
        <v>3.0999999999999828</v>
      </c>
      <c r="F136" s="171">
        <f t="shared" si="9"/>
        <v>97.010185966573218</v>
      </c>
    </row>
    <row r="137" spans="2:6">
      <c r="B137" s="171">
        <f t="shared" si="10"/>
        <v>3.1999999999999829</v>
      </c>
      <c r="F137" s="171">
        <f t="shared" si="9"/>
        <v>97.341082538961714</v>
      </c>
    </row>
    <row r="138" spans="2:6">
      <c r="B138" s="171">
        <f t="shared" si="10"/>
        <v>3.2999999999999829</v>
      </c>
      <c r="F138" s="171">
        <f t="shared" si="9"/>
        <v>97.640811356022866</v>
      </c>
    </row>
    <row r="139" spans="2:6">
      <c r="B139" s="171">
        <f t="shared" si="10"/>
        <v>3.399999999999983</v>
      </c>
      <c r="F139" s="171">
        <f t="shared" si="9"/>
        <v>97.911598175565175</v>
      </c>
    </row>
    <row r="140" spans="2:6">
      <c r="B140" s="171">
        <f t="shared" si="10"/>
        <v>3.4999999999999831</v>
      </c>
      <c r="F140" s="171">
        <f t="shared" si="9"/>
        <v>98.155597898775753</v>
      </c>
    </row>
    <row r="141" spans="2:6">
      <c r="B141" s="171">
        <f t="shared" si="10"/>
        <v>3.5999999999999832</v>
      </c>
      <c r="F141" s="171">
        <f t="shared" si="9"/>
        <v>98.374885429148932</v>
      </c>
    </row>
    <row r="142" spans="2:6">
      <c r="B142" s="171">
        <f t="shared" si="10"/>
        <v>3.6999999999999833</v>
      </c>
      <c r="F142" s="171">
        <f t="shared" si="9"/>
        <v>98.571448229144679</v>
      </c>
    </row>
    <row r="143" spans="2:6">
      <c r="B143" s="171">
        <f t="shared" si="10"/>
        <v>3.7999999999999834</v>
      </c>
      <c r="F143" s="171">
        <f t="shared" si="9"/>
        <v>98.747180497079285</v>
      </c>
    </row>
    <row r="144" spans="2:6">
      <c r="B144" s="171">
        <f t="shared" si="10"/>
        <v>3.8999999999999835</v>
      </c>
      <c r="F144" s="171">
        <f t="shared" si="9"/>
        <v>98.903878870512813</v>
      </c>
    </row>
    <row r="145" spans="2:6">
      <c r="B145" s="171">
        <f t="shared" si="10"/>
        <v>3.9999999999999836</v>
      </c>
      <c r="F145" s="171">
        <f t="shared" si="9"/>
        <v>99.043239549444678</v>
      </c>
    </row>
    <row r="146" spans="2:6">
      <c r="B146" s="171">
        <f t="shared" si="10"/>
        <v>4.0999999999999837</v>
      </c>
      <c r="F146" s="171">
        <f t="shared" si="9"/>
        <v>99.166856722876418</v>
      </c>
    </row>
    <row r="147" spans="2:6">
      <c r="B147" s="171">
        <f t="shared" si="10"/>
        <v>4.1999999999999833</v>
      </c>
      <c r="F147" s="171">
        <f t="shared" si="9"/>
        <v>99.276222175603195</v>
      </c>
    </row>
    <row r="148" spans="2:6">
      <c r="B148" s="171">
        <f t="shared" si="10"/>
        <v>4.2999999999999829</v>
      </c>
      <c r="F148" s="171">
        <f t="shared" si="9"/>
        <v>99.372725948254498</v>
      </c>
    </row>
    <row r="149" spans="2:6">
      <c r="B149" s="171">
        <f t="shared" si="10"/>
        <v>4.3999999999999826</v>
      </c>
      <c r="F149" s="171">
        <f t="shared" si="9"/>
        <v>99.457657922380577</v>
      </c>
    </row>
    <row r="150" spans="2:6">
      <c r="B150" s="171">
        <f t="shared" si="10"/>
        <v>4.4999999999999822</v>
      </c>
      <c r="F150" s="171">
        <f t="shared" si="9"/>
        <v>99.532210203501904</v>
      </c>
    </row>
    <row r="151" spans="2:6">
      <c r="B151" s="171">
        <f t="shared" si="10"/>
        <v>4.5999999999999819</v>
      </c>
      <c r="F151" s="171">
        <f t="shared" si="9"/>
        <v>99.597480178214411</v>
      </c>
    </row>
    <row r="152" spans="2:6">
      <c r="B152" s="171">
        <f t="shared" si="10"/>
        <v>4.6999999999999815</v>
      </c>
      <c r="F152" s="171">
        <f t="shared" si="9"/>
        <v>99.654474126368143</v>
      </c>
    </row>
    <row r="153" spans="2:6">
      <c r="B153" s="171">
        <f t="shared" si="10"/>
        <v>4.7999999999999812</v>
      </c>
      <c r="F153" s="171">
        <f t="shared" si="9"/>
        <v>99.704111275706339</v>
      </c>
    </row>
    <row r="154" spans="2:6">
      <c r="B154" s="171">
        <f t="shared" si="10"/>
        <v>4.8999999999999808</v>
      </c>
      <c r="F154" s="171">
        <f t="shared" si="9"/>
        <v>99.747228193864728</v>
      </c>
    </row>
    <row r="155" spans="2:6">
      <c r="B155" s="171">
        <f t="shared" si="10"/>
        <v>4.9999999999999805</v>
      </c>
      <c r="F155" s="171">
        <f t="shared" si="9"/>
        <v>99.784583420997592</v>
      </c>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J400"/>
  <sheetViews>
    <sheetView zoomScale="115" zoomScaleNormal="115" workbookViewId="0">
      <selection activeCell="I4" sqref="I4"/>
    </sheetView>
  </sheetViews>
  <sheetFormatPr defaultColWidth="9" defaultRowHeight="16.5"/>
  <cols>
    <col min="2" max="2" width="9.59765625" bestFit="1" customWidth="1"/>
  </cols>
  <sheetData>
    <row r="1" spans="1:29" ht="22.8">
      <c r="A1" s="301" t="s">
        <v>1275</v>
      </c>
    </row>
    <row r="2" spans="1:29">
      <c r="A2" s="71" t="s">
        <v>1064</v>
      </c>
      <c r="B2" s="197">
        <v>50</v>
      </c>
    </row>
    <row r="3" spans="1:29">
      <c r="A3" s="71" t="s">
        <v>1065</v>
      </c>
      <c r="B3" s="197">
        <v>22.2</v>
      </c>
      <c r="K3" s="198"/>
      <c r="Y3" t="s">
        <v>1248</v>
      </c>
      <c r="AB3" t="s">
        <v>1249</v>
      </c>
    </row>
    <row r="4" spans="1:29" ht="16.8" thickBot="1">
      <c r="B4" s="50" t="s">
        <v>207</v>
      </c>
      <c r="C4" t="s">
        <v>462</v>
      </c>
      <c r="D4" t="s">
        <v>1071</v>
      </c>
      <c r="E4" t="s">
        <v>458</v>
      </c>
      <c r="H4" t="str">
        <f>lang!B238</f>
        <v>집중도</v>
      </c>
      <c r="I4" s="171" t="str">
        <f>H4&amp;" "&amp;CHAR(10)&amp;ROUND(info!W36,2)</f>
        <v>집중도 
0</v>
      </c>
      <c r="V4" t="s">
        <v>1218</v>
      </c>
    </row>
    <row r="5" spans="1:29">
      <c r="B5" s="171">
        <v>0</v>
      </c>
      <c r="C5" s="171">
        <f>NORMSDIST(($B5-$B$2)/$B$3)*100</f>
        <v>1.2153167836658598</v>
      </c>
      <c r="H5">
        <f>info!W36</f>
        <v>0</v>
      </c>
      <c r="I5" s="171">
        <v>0</v>
      </c>
      <c r="V5" t="s">
        <v>1219</v>
      </c>
      <c r="W5" t="s">
        <v>1219</v>
      </c>
      <c r="X5" t="s">
        <v>1219</v>
      </c>
      <c r="Y5" t="s">
        <v>1220</v>
      </c>
      <c r="Z5" t="s">
        <v>1221</v>
      </c>
      <c r="AB5" s="295" t="s">
        <v>1234</v>
      </c>
      <c r="AC5" s="295"/>
    </row>
    <row r="6" spans="1:29">
      <c r="B6" s="171">
        <f>B5+1</f>
        <v>1</v>
      </c>
      <c r="C6" s="171">
        <f t="shared" ref="C6:D57" si="0">NORMSDIST(($B6-$B$2)/$B$3)*100</f>
        <v>1.364979324389052</v>
      </c>
      <c r="H6">
        <f>info!W36</f>
        <v>0</v>
      </c>
      <c r="I6" s="171">
        <f>NORMSDIST((H6-$B$2)/$B$3)*100</f>
        <v>1.2153167836658598</v>
      </c>
      <c r="V6" t="s">
        <v>1090</v>
      </c>
      <c r="W6" t="s">
        <v>454</v>
      </c>
      <c r="Y6" s="287">
        <v>50.109907407407398</v>
      </c>
      <c r="Z6">
        <v>0.63939802593822359</v>
      </c>
      <c r="AB6" t="s">
        <v>1197</v>
      </c>
      <c r="AC6" s="287">
        <v>56.7191721076967</v>
      </c>
    </row>
    <row r="7" spans="1:29">
      <c r="B7" s="171">
        <f t="shared" ref="B7:B70" si="1">B6+1</f>
        <v>2</v>
      </c>
      <c r="C7" s="171">
        <f t="shared" si="0"/>
        <v>1.5302839473873775</v>
      </c>
      <c r="D7" s="171"/>
      <c r="H7">
        <v>0</v>
      </c>
      <c r="I7" s="171">
        <f>NORMSDIST((H6-$B$2)/$B$3)*100</f>
        <v>1.2153167836658598</v>
      </c>
      <c r="W7" t="s">
        <v>1222</v>
      </c>
      <c r="X7" t="s">
        <v>1223</v>
      </c>
      <c r="Y7">
        <v>48.855302983639646</v>
      </c>
      <c r="AB7" t="s">
        <v>1235</v>
      </c>
      <c r="AC7">
        <v>0.57909906553702473</v>
      </c>
    </row>
    <row r="8" spans="1:29">
      <c r="B8" s="171">
        <f t="shared" si="1"/>
        <v>3</v>
      </c>
      <c r="C8" s="171">
        <f t="shared" si="0"/>
        <v>1.7124954654084614</v>
      </c>
      <c r="D8" s="171"/>
      <c r="X8" t="s">
        <v>1224</v>
      </c>
      <c r="Y8">
        <v>51.364511831175165</v>
      </c>
      <c r="AB8" t="s">
        <v>1236</v>
      </c>
      <c r="AC8">
        <v>59.09762258724556</v>
      </c>
    </row>
    <row r="9" spans="1:29">
      <c r="B9" s="171">
        <f t="shared" si="1"/>
        <v>4</v>
      </c>
      <c r="C9" s="171">
        <f t="shared" si="0"/>
        <v>1.9129360192956661</v>
      </c>
      <c r="E9" s="171"/>
      <c r="W9" t="s">
        <v>1225</v>
      </c>
      <c r="Y9">
        <v>50.615637860082309</v>
      </c>
      <c r="AB9" t="s">
        <v>1237</v>
      </c>
      <c r="AC9">
        <v>83.344455685960213</v>
      </c>
    </row>
    <row r="10" spans="1:29">
      <c r="B10" s="171">
        <f t="shared" si="1"/>
        <v>5</v>
      </c>
      <c r="C10" s="171">
        <f t="shared" si="0"/>
        <v>2.1329824371907908</v>
      </c>
      <c r="E10" s="171"/>
      <c r="W10" t="s">
        <v>1226</v>
      </c>
      <c r="Y10">
        <v>53.2</v>
      </c>
      <c r="AB10" t="s">
        <v>1238</v>
      </c>
      <c r="AC10" s="287">
        <v>21.119259405783801</v>
      </c>
    </row>
    <row r="11" spans="1:29">
      <c r="B11" s="171">
        <f t="shared" si="1"/>
        <v>6</v>
      </c>
      <c r="C11" s="171">
        <f t="shared" si="0"/>
        <v>2.3740628648275997</v>
      </c>
      <c r="F11" s="171"/>
      <c r="W11" t="s">
        <v>1227</v>
      </c>
      <c r="Y11">
        <v>441.536222419593</v>
      </c>
      <c r="AB11" t="s">
        <v>1239</v>
      </c>
      <c r="AC11">
        <v>446.02311784878759</v>
      </c>
    </row>
    <row r="12" spans="1:29">
      <c r="B12" s="171">
        <f t="shared" si="1"/>
        <v>7</v>
      </c>
      <c r="C12" s="171">
        <f t="shared" si="0"/>
        <v>2.6376526306474721</v>
      </c>
      <c r="F12" s="171"/>
      <c r="W12" t="s">
        <v>1228</v>
      </c>
      <c r="Y12" s="287">
        <v>21.0127633218383</v>
      </c>
      <c r="AB12" t="s">
        <v>1240</v>
      </c>
      <c r="AC12">
        <v>-0.29694952968111998</v>
      </c>
    </row>
    <row r="13" spans="1:29">
      <c r="B13" s="171">
        <f t="shared" si="1"/>
        <v>8</v>
      </c>
      <c r="C13" s="171">
        <f t="shared" si="0"/>
        <v>2.9252693156651901</v>
      </c>
      <c r="G13" s="171"/>
      <c r="W13" t="s">
        <v>1229</v>
      </c>
      <c r="Y13">
        <v>0.1</v>
      </c>
      <c r="AB13" t="s">
        <v>1241</v>
      </c>
      <c r="AC13">
        <v>-0.43705056807969794</v>
      </c>
    </row>
    <row r="14" spans="1:29">
      <c r="B14" s="171">
        <f t="shared" si="1"/>
        <v>9</v>
      </c>
      <c r="C14" s="171">
        <f t="shared" si="0"/>
        <v>3.2384670052541913</v>
      </c>
      <c r="G14" s="171"/>
      <c r="W14" t="s">
        <v>1230</v>
      </c>
      <c r="Y14">
        <v>96.3</v>
      </c>
      <c r="AB14" t="s">
        <v>1242</v>
      </c>
      <c r="AC14">
        <v>98.276473535948099</v>
      </c>
    </row>
    <row r="15" spans="1:29">
      <c r="B15" s="171">
        <f t="shared" si="1"/>
        <v>10</v>
      </c>
      <c r="C15" s="171">
        <f t="shared" si="0"/>
        <v>3.5788297082838936</v>
      </c>
      <c r="W15" t="s">
        <v>449</v>
      </c>
      <c r="Y15">
        <v>96.2</v>
      </c>
      <c r="AB15" t="s">
        <v>1243</v>
      </c>
      <c r="AC15">
        <v>0.13043382546952254</v>
      </c>
    </row>
    <row r="16" spans="1:29">
      <c r="B16" s="171">
        <f t="shared" si="1"/>
        <v>11</v>
      </c>
      <c r="C16" s="171">
        <f t="shared" si="0"/>
        <v>3.9479639382817964</v>
      </c>
      <c r="W16" t="s">
        <v>1231</v>
      </c>
      <c r="Y16">
        <v>31.200000000000003</v>
      </c>
      <c r="AB16" t="s">
        <v>1244</v>
      </c>
      <c r="AC16">
        <v>98.406907361417623</v>
      </c>
    </row>
    <row r="17" spans="2:36">
      <c r="B17" s="171">
        <f t="shared" si="1"/>
        <v>12</v>
      </c>
      <c r="C17" s="171">
        <f t="shared" si="0"/>
        <v>4.3474904614433099</v>
      </c>
      <c r="W17" t="s">
        <v>1232</v>
      </c>
      <c r="Y17">
        <v>-0.37066892346936309</v>
      </c>
      <c r="Z17">
        <v>7.4432356629396484E-2</v>
      </c>
      <c r="AB17" t="s">
        <v>1245</v>
      </c>
      <c r="AC17">
        <v>75436.498903236614</v>
      </c>
    </row>
    <row r="18" spans="2:36">
      <c r="B18" s="171">
        <f t="shared" si="1"/>
        <v>13</v>
      </c>
      <c r="C18" s="171">
        <f t="shared" si="0"/>
        <v>4.7790352272814705</v>
      </c>
      <c r="W18" t="s">
        <v>1233</v>
      </c>
      <c r="Y18">
        <v>-0.61729186377958867</v>
      </c>
      <c r="Z18">
        <v>0.14872795751511225</v>
      </c>
      <c r="AB18" t="s">
        <v>1246</v>
      </c>
      <c r="AC18">
        <v>1330</v>
      </c>
    </row>
    <row r="19" spans="2:36" ht="16.8" thickBot="1">
      <c r="B19" s="171">
        <f t="shared" si="1"/>
        <v>14</v>
      </c>
      <c r="C19" s="171">
        <f t="shared" si="0"/>
        <v>5.2442195093830124</v>
      </c>
      <c r="AB19" s="22" t="s">
        <v>1247</v>
      </c>
      <c r="AC19" s="22">
        <v>1.1360479325261876</v>
      </c>
    </row>
    <row r="20" spans="2:36">
      <c r="B20" s="171">
        <f t="shared" si="1"/>
        <v>15</v>
      </c>
      <c r="C20" s="171">
        <f t="shared" si="0"/>
        <v>5.7446492959794186</v>
      </c>
    </row>
    <row r="21" spans="2:36">
      <c r="B21" s="171">
        <f t="shared" si="1"/>
        <v>16</v>
      </c>
      <c r="C21" s="171">
        <f t="shared" si="0"/>
        <v>6.281903982691893</v>
      </c>
    </row>
    <row r="22" spans="2:36">
      <c r="B22" s="171">
        <f t="shared" si="1"/>
        <v>17</v>
      </c>
      <c r="C22" s="171">
        <f t="shared" si="0"/>
        <v>6.8575244326876756</v>
      </c>
      <c r="W22" t="s">
        <v>1256</v>
      </c>
    </row>
    <row r="23" spans="2:36">
      <c r="B23" s="171">
        <f t="shared" si="1"/>
        <v>18</v>
      </c>
      <c r="C23" s="171">
        <f t="shared" si="0"/>
        <v>7.4730004823933074</v>
      </c>
      <c r="W23" t="s">
        <v>1219</v>
      </c>
      <c r="X23" t="s">
        <v>1219</v>
      </c>
      <c r="Y23" t="s">
        <v>1256</v>
      </c>
    </row>
    <row r="24" spans="2:36">
      <c r="B24" s="171">
        <f t="shared" si="1"/>
        <v>19</v>
      </c>
      <c r="C24" s="171">
        <f t="shared" si="0"/>
        <v>8.1297579836332137</v>
      </c>
      <c r="Y24" s="297">
        <v>0.05</v>
      </c>
      <c r="Z24" s="297">
        <v>0.1</v>
      </c>
      <c r="AA24" s="297">
        <v>0.15</v>
      </c>
      <c r="AB24" s="297">
        <v>0.2</v>
      </c>
      <c r="AC24" s="298">
        <v>0.25</v>
      </c>
      <c r="AD24" s="297">
        <v>0.5</v>
      </c>
      <c r="AE24" s="297">
        <v>0.75</v>
      </c>
      <c r="AF24" s="297">
        <v>0.8</v>
      </c>
      <c r="AG24" s="299">
        <v>0.81599999999999995</v>
      </c>
      <c r="AH24" s="13">
        <v>0.89200000000000002</v>
      </c>
      <c r="AI24" s="297">
        <v>0.9</v>
      </c>
      <c r="AJ24" s="297">
        <v>0.95</v>
      </c>
    </row>
    <row r="25" spans="2:36">
      <c r="B25" s="171">
        <f t="shared" si="1"/>
        <v>20</v>
      </c>
      <c r="C25" s="171">
        <f t="shared" si="0"/>
        <v>8.82914548537331</v>
      </c>
      <c r="W25" t="s">
        <v>1257</v>
      </c>
      <c r="X25" t="s">
        <v>1090</v>
      </c>
      <c r="Y25">
        <v>11.505000000000001</v>
      </c>
      <c r="Z25">
        <v>18.91</v>
      </c>
      <c r="AA25">
        <v>25.8</v>
      </c>
      <c r="AB25">
        <v>30.5</v>
      </c>
      <c r="AC25" s="287">
        <v>35</v>
      </c>
      <c r="AD25">
        <v>53.2</v>
      </c>
      <c r="AE25">
        <v>66.2</v>
      </c>
      <c r="AF25">
        <v>69</v>
      </c>
      <c r="AG25" s="287">
        <v>70</v>
      </c>
      <c r="AH25">
        <v>75</v>
      </c>
      <c r="AI25">
        <v>75.989999999999995</v>
      </c>
      <c r="AJ25">
        <v>80.195000000000007</v>
      </c>
    </row>
    <row r="26" spans="2:36">
      <c r="B26" s="171">
        <f t="shared" si="1"/>
        <v>21</v>
      </c>
      <c r="C26" s="171">
        <f t="shared" si="0"/>
        <v>9.5724206699126828</v>
      </c>
    </row>
    <row r="27" spans="2:36">
      <c r="B27" s="171">
        <f t="shared" si="1"/>
        <v>22</v>
      </c>
      <c r="C27" s="171">
        <f t="shared" si="0"/>
        <v>10.360736669142314</v>
      </c>
    </row>
    <row r="28" spans="2:36">
      <c r="B28" s="171">
        <f t="shared" si="1"/>
        <v>23</v>
      </c>
      <c r="C28" s="171">
        <f t="shared" si="0"/>
        <v>11.19512839613874</v>
      </c>
    </row>
    <row r="29" spans="2:36">
      <c r="B29" s="171">
        <f t="shared" si="1"/>
        <v>24</v>
      </c>
      <c r="C29" s="171">
        <f t="shared" si="0"/>
        <v>12.076499035647705</v>
      </c>
    </row>
    <row r="30" spans="2:36">
      <c r="B30" s="171">
        <f t="shared" si="1"/>
        <v>25</v>
      </c>
      <c r="C30" s="171">
        <f t="shared" si="0"/>
        <v>13.005606843715423</v>
      </c>
    </row>
    <row r="31" spans="2:36">
      <c r="B31" s="171">
        <f t="shared" si="1"/>
        <v>26</v>
      </c>
      <c r="C31" s="171">
        <f t="shared" si="0"/>
        <v>13.983052411634759</v>
      </c>
    </row>
    <row r="32" spans="2:36">
      <c r="B32" s="171">
        <f t="shared" si="1"/>
        <v>27</v>
      </c>
      <c r="C32" s="171">
        <f t="shared" si="0"/>
        <v>15.009266552304396</v>
      </c>
    </row>
    <row r="33" spans="2:4">
      <c r="B33" s="171">
        <f t="shared" si="1"/>
        <v>28</v>
      </c>
      <c r="C33" s="171">
        <f t="shared" si="0"/>
        <v>16.084498967891054</v>
      </c>
    </row>
    <row r="34" spans="2:4">
      <c r="B34" s="171">
        <f t="shared" si="1"/>
        <v>29</v>
      </c>
      <c r="C34" s="171">
        <f t="shared" si="0"/>
        <v>17.208807856208455</v>
      </c>
    </row>
    <row r="35" spans="2:4">
      <c r="B35" s="171">
        <f t="shared" si="1"/>
        <v>30</v>
      </c>
      <c r="C35" s="171">
        <f t="shared" si="0"/>
        <v>18.382050609389697</v>
      </c>
    </row>
    <row r="36" spans="2:4">
      <c r="B36" s="171">
        <f t="shared" si="1"/>
        <v>31</v>
      </c>
      <c r="C36" s="171">
        <f t="shared" si="0"/>
        <v>19.603875752177256</v>
      </c>
    </row>
    <row r="37" spans="2:4">
      <c r="B37" s="171">
        <f t="shared" si="1"/>
        <v>32</v>
      </c>
      <c r="C37" s="171">
        <f t="shared" si="0"/>
        <v>20.873716258475394</v>
      </c>
    </row>
    <row r="38" spans="2:4">
      <c r="B38" s="171">
        <f t="shared" si="1"/>
        <v>33</v>
      </c>
      <c r="C38" s="171">
        <f t="shared" si="0"/>
        <v>22.190784373736978</v>
      </c>
    </row>
    <row r="39" spans="2:4">
      <c r="B39" s="171">
        <f t="shared" si="1"/>
        <v>34</v>
      </c>
      <c r="C39" s="171">
        <f t="shared" si="0"/>
        <v>23.554068057368617</v>
      </c>
    </row>
    <row r="40" spans="2:4">
      <c r="B40" s="171">
        <f t="shared" si="1"/>
        <v>35</v>
      </c>
      <c r="C40" s="171">
        <f t="shared" si="0"/>
        <v>24.962329143760975</v>
      </c>
      <c r="D40" s="171">
        <f t="shared" si="0"/>
        <v>24.962329143760975</v>
      </c>
    </row>
    <row r="41" spans="2:4">
      <c r="B41" s="171">
        <f t="shared" si="1"/>
        <v>36</v>
      </c>
      <c r="C41" s="171"/>
      <c r="D41" s="171">
        <f t="shared" si="0"/>
        <v>26.414103302955606</v>
      </c>
    </row>
    <row r="42" spans="2:4">
      <c r="B42" s="171">
        <f t="shared" si="1"/>
        <v>37</v>
      </c>
      <c r="C42" s="171"/>
      <c r="D42" s="171">
        <f t="shared" si="0"/>
        <v>27.907701862560742</v>
      </c>
    </row>
    <row r="43" spans="2:4">
      <c r="B43" s="171">
        <f t="shared" si="1"/>
        <v>38</v>
      </c>
      <c r="C43" s="171"/>
      <c r="D43" s="171">
        <f t="shared" si="0"/>
        <v>29.441215531582877</v>
      </c>
    </row>
    <row r="44" spans="2:4">
      <c r="B44" s="171">
        <f t="shared" si="1"/>
        <v>39</v>
      </c>
      <c r="C44" s="171"/>
      <c r="D44" s="171">
        <f t="shared" si="0"/>
        <v>31.012520044641413</v>
      </c>
    </row>
    <row r="45" spans="2:4">
      <c r="B45" s="171">
        <f t="shared" si="1"/>
        <v>40</v>
      </c>
      <c r="C45" s="171"/>
      <c r="D45" s="171">
        <f t="shared" si="0"/>
        <v>32.619283721907081</v>
      </c>
    </row>
    <row r="46" spans="2:4">
      <c r="B46" s="171">
        <f t="shared" si="1"/>
        <v>41</v>
      </c>
      <c r="C46" s="171"/>
      <c r="D46" s="171">
        <f t="shared" si="0"/>
        <v>34.258976916403796</v>
      </c>
    </row>
    <row r="47" spans="2:4">
      <c r="B47" s="171">
        <f t="shared" si="1"/>
        <v>42</v>
      </c>
      <c r="C47" s="171"/>
      <c r="D47" s="171">
        <f t="shared" si="0"/>
        <v>35.928883296410994</v>
      </c>
    </row>
    <row r="48" spans="2:4">
      <c r="B48" s="171">
        <f t="shared" si="1"/>
        <v>43</v>
      </c>
      <c r="C48" s="171"/>
      <c r="D48" s="171">
        <f t="shared" si="0"/>
        <v>37.62611288698691</v>
      </c>
    </row>
    <row r="49" spans="2:4">
      <c r="B49" s="171">
        <f t="shared" si="1"/>
        <v>44</v>
      </c>
      <c r="C49" s="171"/>
      <c r="D49" s="171">
        <f t="shared" si="0"/>
        <v>39.347616771494195</v>
      </c>
    </row>
    <row r="50" spans="2:4">
      <c r="B50" s="171">
        <f t="shared" si="1"/>
        <v>45</v>
      </c>
      <c r="C50" s="171"/>
      <c r="D50" s="171">
        <f t="shared" si="0"/>
        <v>41.090203331837941</v>
      </c>
    </row>
    <row r="51" spans="2:4">
      <c r="B51" s="171">
        <f t="shared" si="1"/>
        <v>46</v>
      </c>
      <c r="C51" s="171"/>
      <c r="D51" s="171">
        <f t="shared" si="0"/>
        <v>42.850555885302896</v>
      </c>
    </row>
    <row r="52" spans="2:4">
      <c r="B52" s="171">
        <f t="shared" si="1"/>
        <v>47</v>
      </c>
      <c r="C52" s="171"/>
      <c r="D52" s="171">
        <f t="shared" si="0"/>
        <v>44.62525155676294</v>
      </c>
    </row>
    <row r="53" spans="2:4">
      <c r="B53" s="171">
        <f t="shared" si="1"/>
        <v>48</v>
      </c>
      <c r="C53" s="171"/>
      <c r="D53" s="171">
        <f t="shared" si="0"/>
        <v>46.410781207967034</v>
      </c>
    </row>
    <row r="54" spans="2:4">
      <c r="B54" s="171">
        <f t="shared" si="1"/>
        <v>49</v>
      </c>
      <c r="C54" s="171"/>
      <c r="D54" s="171">
        <f t="shared" si="0"/>
        <v>48.203570230886527</v>
      </c>
    </row>
    <row r="55" spans="2:4">
      <c r="B55" s="171">
        <f t="shared" si="1"/>
        <v>50</v>
      </c>
      <c r="C55" s="171"/>
      <c r="D55" s="171">
        <f t="shared" si="0"/>
        <v>50</v>
      </c>
    </row>
    <row r="56" spans="2:4">
      <c r="B56" s="171">
        <f t="shared" si="1"/>
        <v>51</v>
      </c>
      <c r="D56" s="171">
        <f t="shared" si="0"/>
        <v>51.796429769113473</v>
      </c>
    </row>
    <row r="57" spans="2:4">
      <c r="B57" s="171">
        <f t="shared" si="1"/>
        <v>52</v>
      </c>
      <c r="D57" s="171">
        <f t="shared" si="0"/>
        <v>53.589218792032966</v>
      </c>
    </row>
    <row r="58" spans="2:4">
      <c r="B58" s="171">
        <f t="shared" si="1"/>
        <v>53</v>
      </c>
      <c r="D58" s="171">
        <f t="shared" ref="D58:E87" si="2">NORMSDIST(($B58-$B$2)/$B$3)*100</f>
        <v>55.374748443237067</v>
      </c>
    </row>
    <row r="59" spans="2:4">
      <c r="B59" s="171">
        <f t="shared" si="1"/>
        <v>54</v>
      </c>
      <c r="D59" s="171">
        <f t="shared" si="2"/>
        <v>57.149444114697104</v>
      </c>
    </row>
    <row r="60" spans="2:4">
      <c r="B60" s="171">
        <f t="shared" si="1"/>
        <v>55</v>
      </c>
      <c r="D60" s="171">
        <f t="shared" si="2"/>
        <v>58.909796668162059</v>
      </c>
    </row>
    <row r="61" spans="2:4">
      <c r="B61" s="171">
        <f t="shared" si="1"/>
        <v>56</v>
      </c>
      <c r="D61" s="171">
        <f t="shared" si="2"/>
        <v>60.652383228505805</v>
      </c>
    </row>
    <row r="62" spans="2:4">
      <c r="B62" s="171">
        <f t="shared" si="1"/>
        <v>57</v>
      </c>
      <c r="D62" s="171">
        <f t="shared" si="2"/>
        <v>62.373887113013083</v>
      </c>
    </row>
    <row r="63" spans="2:4">
      <c r="B63" s="171">
        <f t="shared" si="1"/>
        <v>58</v>
      </c>
      <c r="D63" s="171">
        <f t="shared" si="2"/>
        <v>64.071116703588999</v>
      </c>
    </row>
    <row r="64" spans="2:4">
      <c r="B64" s="171">
        <f t="shared" si="1"/>
        <v>59</v>
      </c>
      <c r="D64" s="171">
        <f t="shared" si="2"/>
        <v>65.741023083596204</v>
      </c>
    </row>
    <row r="65" spans="2:5">
      <c r="B65" s="171">
        <f t="shared" si="1"/>
        <v>60</v>
      </c>
      <c r="D65" s="171">
        <f t="shared" si="2"/>
        <v>67.380716278092919</v>
      </c>
    </row>
    <row r="66" spans="2:5">
      <c r="B66" s="171">
        <f t="shared" si="1"/>
        <v>61</v>
      </c>
      <c r="D66" s="171">
        <f t="shared" si="2"/>
        <v>68.987479955358594</v>
      </c>
    </row>
    <row r="67" spans="2:5">
      <c r="B67" s="171">
        <f t="shared" si="1"/>
        <v>62</v>
      </c>
      <c r="D67" s="171">
        <f t="shared" si="2"/>
        <v>70.55878446841713</v>
      </c>
    </row>
    <row r="68" spans="2:5">
      <c r="B68" s="171">
        <f t="shared" si="1"/>
        <v>63</v>
      </c>
      <c r="D68" s="171">
        <f t="shared" si="2"/>
        <v>72.092298137439258</v>
      </c>
    </row>
    <row r="69" spans="2:5">
      <c r="B69" s="171">
        <f t="shared" si="1"/>
        <v>64</v>
      </c>
      <c r="D69" s="171">
        <f t="shared" si="2"/>
        <v>73.58589669704439</v>
      </c>
    </row>
    <row r="70" spans="2:5">
      <c r="B70" s="171">
        <f t="shared" si="1"/>
        <v>65</v>
      </c>
      <c r="D70" s="171">
        <f t="shared" si="2"/>
        <v>75.037670856239032</v>
      </c>
    </row>
    <row r="71" spans="2:5">
      <c r="B71" s="171">
        <f t="shared" ref="B71:B105" si="3">B70+1</f>
        <v>66</v>
      </c>
      <c r="D71" s="171">
        <f t="shared" si="2"/>
        <v>76.44593194263139</v>
      </c>
    </row>
    <row r="72" spans="2:5">
      <c r="B72" s="171">
        <f t="shared" si="3"/>
        <v>67</v>
      </c>
      <c r="D72" s="171">
        <f t="shared" si="2"/>
        <v>77.809215626263011</v>
      </c>
    </row>
    <row r="73" spans="2:5">
      <c r="B73" s="171">
        <f t="shared" si="3"/>
        <v>68</v>
      </c>
      <c r="D73" s="171">
        <f t="shared" si="2"/>
        <v>79.126283741524603</v>
      </c>
    </row>
    <row r="74" spans="2:5">
      <c r="B74" s="171">
        <f t="shared" si="3"/>
        <v>69</v>
      </c>
      <c r="D74" s="171">
        <f t="shared" si="2"/>
        <v>80.39612424782274</v>
      </c>
    </row>
    <row r="75" spans="2:5">
      <c r="B75" s="171">
        <f t="shared" si="3"/>
        <v>70</v>
      </c>
      <c r="D75" s="171">
        <f t="shared" si="2"/>
        <v>81.617949390610306</v>
      </c>
      <c r="E75" s="171">
        <f t="shared" si="2"/>
        <v>81.617949390610306</v>
      </c>
    </row>
    <row r="76" spans="2:5">
      <c r="B76" s="171">
        <f t="shared" si="3"/>
        <v>71</v>
      </c>
      <c r="D76" s="171"/>
      <c r="E76" s="171">
        <f t="shared" si="2"/>
        <v>82.791192143791548</v>
      </c>
    </row>
    <row r="77" spans="2:5">
      <c r="B77" s="171">
        <f t="shared" si="3"/>
        <v>72</v>
      </c>
      <c r="D77" s="171"/>
      <c r="E77" s="171">
        <f t="shared" si="2"/>
        <v>83.915501032108935</v>
      </c>
    </row>
    <row r="78" spans="2:5">
      <c r="B78" s="171">
        <f t="shared" si="3"/>
        <v>73</v>
      </c>
      <c r="D78" s="171"/>
      <c r="E78" s="171">
        <f t="shared" si="2"/>
        <v>84.990733447695604</v>
      </c>
    </row>
    <row r="79" spans="2:5">
      <c r="B79" s="171">
        <f t="shared" si="3"/>
        <v>74</v>
      </c>
      <c r="D79" s="171"/>
      <c r="E79" s="171">
        <f t="shared" si="2"/>
        <v>86.016947588365241</v>
      </c>
    </row>
    <row r="80" spans="2:5">
      <c r="B80" s="171">
        <f t="shared" si="3"/>
        <v>75</v>
      </c>
      <c r="D80" s="171"/>
      <c r="E80" s="171">
        <f t="shared" si="2"/>
        <v>86.994393156284573</v>
      </c>
    </row>
    <row r="81" spans="2:6">
      <c r="B81" s="171">
        <f t="shared" si="3"/>
        <v>76</v>
      </c>
      <c r="D81" s="171"/>
      <c r="E81" s="171">
        <f t="shared" si="2"/>
        <v>87.9235009643523</v>
      </c>
    </row>
    <row r="82" spans="2:6">
      <c r="B82" s="171">
        <f t="shared" si="3"/>
        <v>77</v>
      </c>
      <c r="D82" s="171"/>
      <c r="E82" s="171">
        <f t="shared" si="2"/>
        <v>88.804871603861258</v>
      </c>
    </row>
    <row r="83" spans="2:6">
      <c r="B83" s="171">
        <f t="shared" si="3"/>
        <v>78</v>
      </c>
      <c r="D83" s="171"/>
      <c r="E83" s="171">
        <f t="shared" si="2"/>
        <v>89.639263330857688</v>
      </c>
    </row>
    <row r="84" spans="2:6">
      <c r="B84" s="171">
        <f t="shared" si="3"/>
        <v>79</v>
      </c>
      <c r="D84" s="171"/>
      <c r="E84" s="171">
        <f t="shared" si="2"/>
        <v>90.427579330087312</v>
      </c>
    </row>
    <row r="85" spans="2:6">
      <c r="B85" s="171">
        <f t="shared" si="3"/>
        <v>80</v>
      </c>
      <c r="D85" s="171"/>
      <c r="E85" s="171">
        <f t="shared" si="2"/>
        <v>91.170854514626683</v>
      </c>
    </row>
    <row r="86" spans="2:6">
      <c r="B86" s="171">
        <f t="shared" si="3"/>
        <v>81</v>
      </c>
      <c r="E86" s="171">
        <f t="shared" si="2"/>
        <v>91.870242016366788</v>
      </c>
    </row>
    <row r="87" spans="2:6">
      <c r="B87" s="171">
        <f t="shared" si="3"/>
        <v>82</v>
      </c>
      <c r="E87" s="171">
        <f t="shared" si="2"/>
        <v>92.526999517606683</v>
      </c>
    </row>
    <row r="88" spans="2:6">
      <c r="B88" s="171">
        <f t="shared" si="3"/>
        <v>83</v>
      </c>
      <c r="E88" s="171">
        <f t="shared" ref="E88:E105" si="4">NORMSDIST(($B88-$B$2)/$B$3)*100</f>
        <v>93.142475567312317</v>
      </c>
    </row>
    <row r="89" spans="2:6">
      <c r="B89" s="171">
        <f t="shared" si="3"/>
        <v>84</v>
      </c>
      <c r="E89" s="171">
        <f t="shared" si="4"/>
        <v>93.718096017308099</v>
      </c>
    </row>
    <row r="90" spans="2:6">
      <c r="B90" s="171">
        <f t="shared" si="3"/>
        <v>85</v>
      </c>
      <c r="E90" s="171">
        <f t="shared" si="4"/>
        <v>94.255350704020586</v>
      </c>
    </row>
    <row r="91" spans="2:6">
      <c r="B91" s="171">
        <f t="shared" si="3"/>
        <v>86</v>
      </c>
      <c r="E91" s="171">
        <f t="shared" si="4"/>
        <v>94.755780490616985</v>
      </c>
    </row>
    <row r="92" spans="2:6">
      <c r="B92" s="171">
        <f t="shared" si="3"/>
        <v>87</v>
      </c>
      <c r="E92" s="171">
        <f t="shared" si="4"/>
        <v>95.220964772718531</v>
      </c>
    </row>
    <row r="93" spans="2:6">
      <c r="B93" s="171">
        <f t="shared" si="3"/>
        <v>88</v>
      </c>
      <c r="E93" s="171">
        <f t="shared" si="4"/>
        <v>95.652509538556686</v>
      </c>
    </row>
    <row r="94" spans="2:6">
      <c r="B94" s="171">
        <f t="shared" si="3"/>
        <v>89</v>
      </c>
      <c r="E94" s="171">
        <f t="shared" si="4"/>
        <v>96.052036061718198</v>
      </c>
    </row>
    <row r="95" spans="2:6">
      <c r="B95" s="171">
        <f t="shared" si="3"/>
        <v>90</v>
      </c>
      <c r="E95" s="171">
        <f t="shared" si="4"/>
        <v>96.421170291716109</v>
      </c>
      <c r="F95" s="171"/>
    </row>
    <row r="96" spans="2:6">
      <c r="B96" s="171">
        <f t="shared" si="3"/>
        <v>91</v>
      </c>
      <c r="E96" s="171">
        <f t="shared" si="4"/>
        <v>96.761532994745806</v>
      </c>
      <c r="F96" s="171"/>
    </row>
    <row r="97" spans="2:6">
      <c r="B97" s="171">
        <f t="shared" si="3"/>
        <v>92</v>
      </c>
      <c r="E97" s="171">
        <f t="shared" si="4"/>
        <v>97.07473068433481</v>
      </c>
      <c r="F97" s="171"/>
    </row>
    <row r="98" spans="2:6">
      <c r="B98" s="171">
        <f t="shared" si="3"/>
        <v>93</v>
      </c>
      <c r="E98" s="171">
        <f t="shared" si="4"/>
        <v>97.362347369352534</v>
      </c>
      <c r="F98" s="171"/>
    </row>
    <row r="99" spans="2:6">
      <c r="B99" s="171">
        <f t="shared" si="3"/>
        <v>94</v>
      </c>
      <c r="E99" s="171">
        <f t="shared" si="4"/>
        <v>97.625937135172407</v>
      </c>
      <c r="F99" s="171"/>
    </row>
    <row r="100" spans="2:6">
      <c r="B100" s="171">
        <f t="shared" si="3"/>
        <v>95</v>
      </c>
      <c r="E100" s="171">
        <f t="shared" si="4"/>
        <v>97.86701756280921</v>
      </c>
      <c r="F100" s="171"/>
    </row>
    <row r="101" spans="2:6">
      <c r="B101" s="171">
        <f t="shared" si="3"/>
        <v>96</v>
      </c>
      <c r="E101" s="171">
        <f t="shared" si="4"/>
        <v>98.087063980704343</v>
      </c>
      <c r="F101" s="171"/>
    </row>
    <row r="102" spans="2:6">
      <c r="B102" s="171">
        <f t="shared" si="3"/>
        <v>97</v>
      </c>
      <c r="E102" s="171">
        <f t="shared" si="4"/>
        <v>98.287504534591534</v>
      </c>
      <c r="F102" s="171"/>
    </row>
    <row r="103" spans="2:6">
      <c r="B103" s="171">
        <f t="shared" si="3"/>
        <v>98</v>
      </c>
      <c r="E103" s="171">
        <f t="shared" si="4"/>
        <v>98.469716052612625</v>
      </c>
      <c r="F103" s="171"/>
    </row>
    <row r="104" spans="2:6">
      <c r="B104" s="171">
        <f t="shared" si="3"/>
        <v>99</v>
      </c>
      <c r="E104" s="171">
        <f t="shared" si="4"/>
        <v>98.635020675610946</v>
      </c>
      <c r="F104" s="171"/>
    </row>
    <row r="105" spans="2:6">
      <c r="B105" s="171">
        <f t="shared" si="3"/>
        <v>100</v>
      </c>
      <c r="E105" s="171">
        <f t="shared" si="4"/>
        <v>98.78468321633413</v>
      </c>
      <c r="F105" s="171"/>
    </row>
    <row r="106" spans="2:6">
      <c r="B106" s="171"/>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Y401"/>
  <sheetViews>
    <sheetView topLeftCell="A28" zoomScale="70" zoomScaleNormal="70" workbookViewId="0">
      <selection activeCell="M42" sqref="M42"/>
    </sheetView>
  </sheetViews>
  <sheetFormatPr defaultColWidth="9" defaultRowHeight="16.5"/>
  <cols>
    <col min="2" max="2" width="27.25" customWidth="1"/>
    <col min="3" max="4" width="12" customWidth="1"/>
    <col min="5" max="5" width="13.59765625" customWidth="1"/>
    <col min="6" max="6" width="35" customWidth="1"/>
    <col min="9" max="9" width="14.34765625" customWidth="1"/>
    <col min="10" max="10" width="20.75" customWidth="1"/>
  </cols>
  <sheetData>
    <row r="1" spans="1:11" ht="22.8">
      <c r="A1" s="301" t="s">
        <v>1274</v>
      </c>
      <c r="D1" s="71" t="s">
        <v>2217</v>
      </c>
      <c r="E1" s="548">
        <v>2.5</v>
      </c>
      <c r="F1" s="552">
        <f>NORMSDIST(($E1-$B$2)/$B$3)*100</f>
        <v>80.000000000143288</v>
      </c>
      <c r="H1" t="s">
        <v>1250</v>
      </c>
      <c r="I1">
        <v>4</v>
      </c>
    </row>
    <row r="2" spans="1:11" ht="18">
      <c r="A2" s="71" t="s">
        <v>1064</v>
      </c>
      <c r="B2" s="549">
        <v>1.9</v>
      </c>
      <c r="H2" s="561" t="str">
        <f>lang!B227</f>
        <v>활력도</v>
      </c>
      <c r="I2" s="562">
        <f>info!V36</f>
        <v>0</v>
      </c>
    </row>
    <row r="3" spans="1:11" ht="18">
      <c r="A3" s="71" t="s">
        <v>1065</v>
      </c>
      <c r="B3" s="557">
        <v>0.71290976993199895</v>
      </c>
      <c r="C3" s="523"/>
      <c r="H3" s="561" t="s">
        <v>2223</v>
      </c>
      <c r="I3" s="562">
        <f>IF(I2=0,0,NORMSDIST((I2-$B$2)/$B$3)*100)</f>
        <v>0</v>
      </c>
      <c r="K3" s="198"/>
    </row>
    <row r="4" spans="1:11">
      <c r="B4" s="50"/>
      <c r="C4" t="s">
        <v>462</v>
      </c>
      <c r="D4" t="s">
        <v>1071</v>
      </c>
      <c r="E4" t="s">
        <v>458</v>
      </c>
      <c r="K4" s="198"/>
    </row>
    <row r="5" spans="1:11">
      <c r="B5" s="23">
        <v>-0.05</v>
      </c>
      <c r="C5" s="23">
        <f>NORMSDIST(($B5-$B$2)/$B$3)*100</f>
        <v>0.31164657579737209</v>
      </c>
      <c r="H5" t="str">
        <f>lang!B227</f>
        <v>활력도</v>
      </c>
      <c r="I5" s="563" t="str">
        <f>H5&amp;" "&amp;CHAR(10)&amp;ROUND(info!V36,2)</f>
        <v>활력도 
0</v>
      </c>
    </row>
    <row r="6" spans="1:11">
      <c r="B6" s="23">
        <v>0</v>
      </c>
      <c r="C6" s="23">
        <f>NORMSDIST(($B6-$B$2)/$B$3)*100</f>
        <v>0.38478836223957635</v>
      </c>
      <c r="H6" s="205">
        <f>IF(info!V36&gt;I1,I1,info!V36)</f>
        <v>0</v>
      </c>
      <c r="I6" s="560">
        <v>0</v>
      </c>
    </row>
    <row r="7" spans="1:11">
      <c r="B7" s="23">
        <f>B5+0.05</f>
        <v>0</v>
      </c>
      <c r="C7" s="23">
        <f t="shared" ref="C7:E58" si="0">NORMSDIST(($B7-$B$2)/$B$3)*100</f>
        <v>0.38478836223957635</v>
      </c>
      <c r="H7" s="205">
        <f>IF(info!V36&gt;I1,I1,info!V36)</f>
        <v>0</v>
      </c>
      <c r="I7" s="560">
        <f>NORMSDIST((H7-$B$2)/$B$3)*100</f>
        <v>0.38478836223957635</v>
      </c>
    </row>
    <row r="8" spans="1:11">
      <c r="B8" s="23">
        <f t="shared" ref="B8:B71" si="1">B7+0.05</f>
        <v>0.05</v>
      </c>
      <c r="C8" s="23">
        <f t="shared" si="0"/>
        <v>0.47295624138584591</v>
      </c>
      <c r="D8" s="171"/>
      <c r="H8" s="205">
        <v>0</v>
      </c>
      <c r="I8" s="560">
        <f>NORMSDIST((H7-$B$2)/$B$3)*100</f>
        <v>0.38478836223957635</v>
      </c>
    </row>
    <row r="9" spans="1:11">
      <c r="B9" s="23">
        <f t="shared" si="1"/>
        <v>0.1</v>
      </c>
      <c r="C9" s="23">
        <f t="shared" si="0"/>
        <v>0.57871584962666911</v>
      </c>
      <c r="D9" s="171"/>
    </row>
    <row r="10" spans="1:11">
      <c r="B10" s="23">
        <f t="shared" si="1"/>
        <v>0.15000000000000002</v>
      </c>
      <c r="C10" s="23">
        <f t="shared" si="0"/>
        <v>0.70495494727608821</v>
      </c>
      <c r="E10" s="171"/>
    </row>
    <row r="11" spans="1:11">
      <c r="B11" s="23">
        <f t="shared" si="1"/>
        <v>0.2</v>
      </c>
      <c r="C11" s="23">
        <f t="shared" si="0"/>
        <v>0.85490013719206959</v>
      </c>
      <c r="E11" s="171"/>
    </row>
    <row r="12" spans="1:11">
      <c r="B12" s="23">
        <f t="shared" si="1"/>
        <v>0.25</v>
      </c>
      <c r="C12" s="23">
        <f t="shared" si="0"/>
        <v>1.0321295524636267</v>
      </c>
      <c r="F12" s="171"/>
    </row>
    <row r="13" spans="1:11">
      <c r="B13" s="23">
        <f t="shared" si="1"/>
        <v>0.3</v>
      </c>
      <c r="C13" s="23">
        <f t="shared" si="0"/>
        <v>1.2405804069279172</v>
      </c>
      <c r="F13" s="171"/>
      <c r="G13" s="171"/>
    </row>
    <row r="14" spans="1:11">
      <c r="B14" s="23">
        <f t="shared" si="1"/>
        <v>0.35</v>
      </c>
      <c r="C14" s="23">
        <f t="shared" si="0"/>
        <v>1.4845502595619982</v>
      </c>
      <c r="G14" s="171"/>
    </row>
    <row r="15" spans="1:11">
      <c r="B15" s="23">
        <f t="shared" si="1"/>
        <v>0.39999999999999997</v>
      </c>
      <c r="C15" s="23">
        <f t="shared" si="0"/>
        <v>1.7686908360257028</v>
      </c>
    </row>
    <row r="16" spans="1:11">
      <c r="B16" s="23">
        <f t="shared" si="1"/>
        <v>0.44999999999999996</v>
      </c>
      <c r="C16" s="23">
        <f t="shared" si="0"/>
        <v>2.0979932844812987</v>
      </c>
    </row>
    <row r="17" spans="2:4">
      <c r="B17" s="23">
        <f t="shared" si="1"/>
        <v>0.49999999999999994</v>
      </c>
      <c r="C17" s="23">
        <f t="shared" si="0"/>
        <v>2.4777638241526683</v>
      </c>
    </row>
    <row r="18" spans="2:4">
      <c r="B18" s="23">
        <f t="shared" si="1"/>
        <v>0.54999999999999993</v>
      </c>
      <c r="C18" s="23">
        <f t="shared" si="0"/>
        <v>2.9135888785347936</v>
      </c>
    </row>
    <row r="19" spans="2:4">
      <c r="B19" s="23">
        <f t="shared" si="1"/>
        <v>0.6</v>
      </c>
      <c r="C19" s="23">
        <f t="shared" si="0"/>
        <v>3.4112889736435568</v>
      </c>
    </row>
    <row r="20" spans="2:4">
      <c r="B20" s="23">
        <f t="shared" si="1"/>
        <v>0.65</v>
      </c>
      <c r="C20" s="23">
        <f t="shared" si="0"/>
        <v>3.9768609259912568</v>
      </c>
    </row>
    <row r="21" spans="2:4">
      <c r="B21" s="23">
        <f t="shared" si="1"/>
        <v>0.70000000000000007</v>
      </c>
      <c r="C21" s="23">
        <f t="shared" si="0"/>
        <v>4.6164081433544428</v>
      </c>
    </row>
    <row r="22" spans="2:4">
      <c r="B22" s="23">
        <f t="shared" si="1"/>
        <v>0.75000000000000011</v>
      </c>
      <c r="C22" s="23">
        <f t="shared" si="0"/>
        <v>5.3360592093295391</v>
      </c>
    </row>
    <row r="23" spans="2:4">
      <c r="B23" s="23">
        <f t="shared" si="1"/>
        <v>0.80000000000000016</v>
      </c>
      <c r="C23" s="23">
        <f t="shared" si="0"/>
        <v>6.1418753126273584</v>
      </c>
    </row>
    <row r="24" spans="2:4">
      <c r="B24" s="23">
        <f t="shared" si="1"/>
        <v>0.8500000000000002</v>
      </c>
      <c r="C24" s="23">
        <f t="shared" si="0"/>
        <v>7.0397475035043806</v>
      </c>
    </row>
    <row r="25" spans="2:4">
      <c r="B25" s="23">
        <f t="shared" si="1"/>
        <v>0.90000000000000024</v>
      </c>
      <c r="C25" s="23">
        <f t="shared" si="0"/>
        <v>8.0352851992585617</v>
      </c>
      <c r="D25" s="171"/>
    </row>
    <row r="26" spans="2:4">
      <c r="B26" s="551">
        <f t="shared" si="1"/>
        <v>0.95000000000000029</v>
      </c>
      <c r="C26" s="23">
        <f t="shared" si="0"/>
        <v>9.1336978023664521</v>
      </c>
      <c r="D26" s="525"/>
    </row>
    <row r="27" spans="2:4">
      <c r="B27" s="526">
        <f t="shared" si="1"/>
        <v>1.0000000000000002</v>
      </c>
      <c r="C27" s="558">
        <f t="shared" si="0"/>
        <v>10.339671720598401</v>
      </c>
      <c r="D27" s="558">
        <f t="shared" si="0"/>
        <v>10.339671720598401</v>
      </c>
    </row>
    <row r="28" spans="2:4">
      <c r="B28" s="23">
        <f t="shared" si="1"/>
        <v>1.0500000000000003</v>
      </c>
      <c r="C28" s="171"/>
      <c r="D28" s="23">
        <f t="shared" si="0"/>
        <v>11.657245468949187</v>
      </c>
    </row>
    <row r="29" spans="2:4">
      <c r="B29" s="23">
        <f t="shared" si="1"/>
        <v>1.1000000000000003</v>
      </c>
      <c r="C29" s="171"/>
      <c r="D29" s="23">
        <f t="shared" si="0"/>
        <v>13.08968586857349</v>
      </c>
    </row>
    <row r="30" spans="2:4">
      <c r="B30" s="23">
        <f t="shared" si="1"/>
        <v>1.1500000000000004</v>
      </c>
      <c r="C30" s="171"/>
      <c r="D30" s="23">
        <f t="shared" si="0"/>
        <v>14.639368618677651</v>
      </c>
    </row>
    <row r="31" spans="2:4">
      <c r="B31" s="23">
        <f t="shared" si="1"/>
        <v>1.2000000000000004</v>
      </c>
      <c r="C31" s="171"/>
      <c r="D31" s="23">
        <f t="shared" si="0"/>
        <v>16.307666685535132</v>
      </c>
    </row>
    <row r="32" spans="2:4">
      <c r="B32" s="23">
        <f t="shared" si="1"/>
        <v>1.2500000000000004</v>
      </c>
      <c r="C32" s="171"/>
      <c r="D32" s="23">
        <f t="shared" si="0"/>
        <v>18.094850013060139</v>
      </c>
    </row>
    <row r="33" spans="2:25">
      <c r="B33" s="23">
        <f t="shared" si="1"/>
        <v>1.3000000000000005</v>
      </c>
      <c r="C33" s="171"/>
      <c r="D33" s="23">
        <f t="shared" si="0"/>
        <v>19.999999999856733</v>
      </c>
    </row>
    <row r="34" spans="2:25">
      <c r="B34" s="23">
        <f t="shared" si="1"/>
        <v>1.3500000000000005</v>
      </c>
      <c r="C34" s="171"/>
      <c r="D34" s="23">
        <f t="shared" si="0"/>
        <v>22.020942001008279</v>
      </c>
    </row>
    <row r="35" spans="2:25">
      <c r="B35" s="23">
        <f t="shared" si="1"/>
        <v>1.4000000000000006</v>
      </c>
      <c r="C35" s="171"/>
      <c r="D35" s="23">
        <f t="shared" si="0"/>
        <v>24.154198796950638</v>
      </c>
    </row>
    <row r="36" spans="2:25">
      <c r="B36" s="23">
        <f t="shared" si="1"/>
        <v>1.4500000000000006</v>
      </c>
      <c r="C36" s="171"/>
      <c r="D36" s="23">
        <f t="shared" si="0"/>
        <v>26.394967530177603</v>
      </c>
    </row>
    <row r="37" spans="2:25">
      <c r="B37" s="23">
        <f t="shared" si="1"/>
        <v>1.5000000000000007</v>
      </c>
      <c r="C37" s="171"/>
      <c r="D37" s="23">
        <f t="shared" si="0"/>
        <v>28.737122052799613</v>
      </c>
    </row>
    <row r="38" spans="2:25">
      <c r="B38" s="23">
        <f t="shared" si="1"/>
        <v>1.5500000000000007</v>
      </c>
      <c r="C38" s="171"/>
      <c r="D38" s="23">
        <f t="shared" si="0"/>
        <v>31.173241969525243</v>
      </c>
    </row>
    <row r="39" spans="2:25">
      <c r="B39" s="23">
        <f t="shared" si="1"/>
        <v>1.6000000000000008</v>
      </c>
      <c r="C39" s="171"/>
      <c r="D39" s="23">
        <f t="shared" si="0"/>
        <v>33.694668922304935</v>
      </c>
      <c r="H39" t="s">
        <v>2209</v>
      </c>
    </row>
    <row r="40" spans="2:25">
      <c r="B40" s="23">
        <f t="shared" si="1"/>
        <v>1.6500000000000008</v>
      </c>
      <c r="C40" s="171"/>
      <c r="D40" s="23">
        <f t="shared" si="0"/>
        <v>36.291589870215937</v>
      </c>
      <c r="I40" s="177" t="s">
        <v>2213</v>
      </c>
    </row>
    <row r="41" spans="2:25">
      <c r="B41" s="23">
        <f t="shared" si="1"/>
        <v>1.7000000000000008</v>
      </c>
      <c r="C41" s="171"/>
      <c r="D41" s="23">
        <f t="shared" si="0"/>
        <v>38.953146300384233</v>
      </c>
      <c r="I41" s="553" t="s">
        <v>2210</v>
      </c>
      <c r="J41" s="197">
        <v>1.46</v>
      </c>
    </row>
    <row r="42" spans="2:25">
      <c r="B42" s="23">
        <f t="shared" si="1"/>
        <v>1.7500000000000009</v>
      </c>
      <c r="C42" s="171"/>
      <c r="D42" s="23">
        <f t="shared" si="0"/>
        <v>41.66756749440588</v>
      </c>
      <c r="I42" s="553" t="s">
        <v>2211</v>
      </c>
      <c r="J42" s="197">
        <v>0.36399999999999999</v>
      </c>
    </row>
    <row r="43" spans="2:25">
      <c r="B43" s="23">
        <f t="shared" si="1"/>
        <v>1.8000000000000009</v>
      </c>
      <c r="C43" s="171"/>
      <c r="D43" s="23">
        <f t="shared" si="0"/>
        <v>44.422325202317111</v>
      </c>
    </row>
    <row r="44" spans="2:25">
      <c r="B44" s="23">
        <f t="shared" si="1"/>
        <v>1.850000000000001</v>
      </c>
      <c r="C44" s="171"/>
      <c r="D44" s="23">
        <f t="shared" si="0"/>
        <v>47.204306374449637</v>
      </c>
      <c r="I44" s="530" t="s">
        <v>2206</v>
      </c>
      <c r="J44" s="531"/>
      <c r="K44" s="531"/>
      <c r="L44" s="531"/>
      <c r="M44" s="531"/>
      <c r="N44" s="531"/>
      <c r="O44" s="532"/>
      <c r="P44" s="533" t="s">
        <v>2205</v>
      </c>
      <c r="Q44" s="533"/>
      <c r="R44" s="533"/>
      <c r="S44" s="530" t="s">
        <v>2207</v>
      </c>
      <c r="T44" s="531"/>
      <c r="U44" s="531"/>
      <c r="V44" s="531"/>
      <c r="W44" s="531"/>
      <c r="X44" s="531"/>
      <c r="Y44" s="528"/>
    </row>
    <row r="45" spans="2:25">
      <c r="B45" s="23">
        <f t="shared" si="1"/>
        <v>1.900000000000001</v>
      </c>
      <c r="C45" s="171"/>
      <c r="D45" s="23">
        <f t="shared" si="0"/>
        <v>50.000000000000064</v>
      </c>
      <c r="I45" s="1155" t="s">
        <v>241</v>
      </c>
      <c r="J45" s="534" t="s">
        <v>2204</v>
      </c>
      <c r="K45" s="534" t="s">
        <v>1243</v>
      </c>
      <c r="L45" s="534" t="s">
        <v>1244</v>
      </c>
      <c r="M45" s="534" t="s">
        <v>1197</v>
      </c>
      <c r="N45" s="534" t="s">
        <v>1198</v>
      </c>
      <c r="O45" s="532"/>
      <c r="P45" s="535"/>
      <c r="Q45" s="534" t="s">
        <v>1197</v>
      </c>
      <c r="R45" s="533"/>
      <c r="S45" s="1155" t="s">
        <v>241</v>
      </c>
      <c r="T45" s="534" t="s">
        <v>2204</v>
      </c>
      <c r="U45" s="534" t="s">
        <v>1243</v>
      </c>
      <c r="V45" s="534" t="s">
        <v>1244</v>
      </c>
      <c r="W45" s="534" t="s">
        <v>1197</v>
      </c>
      <c r="X45" s="534" t="s">
        <v>1198</v>
      </c>
      <c r="Y45" s="528"/>
    </row>
    <row r="46" spans="2:25">
      <c r="B46" s="23">
        <f t="shared" si="1"/>
        <v>1.9500000000000011</v>
      </c>
      <c r="C46" s="171"/>
      <c r="D46" s="23">
        <f t="shared" si="0"/>
        <v>52.795693625550491</v>
      </c>
      <c r="E46" s="525"/>
      <c r="I46" s="536" t="s">
        <v>8</v>
      </c>
      <c r="J46" s="537">
        <v>2212</v>
      </c>
      <c r="K46" s="538">
        <v>0.5</v>
      </c>
      <c r="L46" s="539">
        <v>3.4</v>
      </c>
      <c r="M46" s="547">
        <v>1.50937119891501</v>
      </c>
      <c r="N46" s="540">
        <v>0.34538822270197528</v>
      </c>
      <c r="O46" s="532"/>
      <c r="P46" s="536" t="s">
        <v>8</v>
      </c>
      <c r="Q46" s="546">
        <v>1.9655494871794801</v>
      </c>
      <c r="R46" s="533"/>
      <c r="S46" s="536" t="s">
        <v>8</v>
      </c>
      <c r="T46" s="537">
        <v>808</v>
      </c>
      <c r="U46" s="541">
        <v>0.51172600000000001</v>
      </c>
      <c r="V46" s="542">
        <v>10.4034</v>
      </c>
      <c r="W46" s="544">
        <v>1.5750980284653469</v>
      </c>
      <c r="X46" s="543">
        <v>0.45667725408711285</v>
      </c>
      <c r="Y46" s="528"/>
    </row>
    <row r="47" spans="2:25">
      <c r="B47" s="23">
        <f t="shared" si="1"/>
        <v>2.0000000000000009</v>
      </c>
      <c r="C47" s="171"/>
      <c r="D47" s="23">
        <f t="shared" si="0"/>
        <v>55.577674797683009</v>
      </c>
      <c r="E47" s="171"/>
      <c r="I47" s="536" t="s">
        <v>9</v>
      </c>
      <c r="J47" s="537">
        <v>2212</v>
      </c>
      <c r="K47" s="541">
        <v>0.09</v>
      </c>
      <c r="L47" s="542">
        <v>1.137</v>
      </c>
      <c r="M47" s="547">
        <v>0.53822314556962048</v>
      </c>
      <c r="N47" s="543">
        <v>0.10989065239320596</v>
      </c>
      <c r="O47" s="532"/>
      <c r="P47" s="536" t="s">
        <v>9</v>
      </c>
      <c r="Q47" s="546">
        <v>0.51122386538461495</v>
      </c>
      <c r="R47" s="533"/>
      <c r="S47" s="536" t="s">
        <v>9</v>
      </c>
      <c r="T47" s="537">
        <v>808</v>
      </c>
      <c r="U47" s="541">
        <v>0.30252400000000002</v>
      </c>
      <c r="V47" s="542">
        <v>3.7343199999999999</v>
      </c>
      <c r="W47" s="545">
        <v>0.61799926732673238</v>
      </c>
      <c r="X47" s="543">
        <v>0.15666614522670841</v>
      </c>
      <c r="Y47" s="528"/>
    </row>
    <row r="48" spans="2:25">
      <c r="B48" s="23">
        <f t="shared" si="1"/>
        <v>2.0500000000000007</v>
      </c>
      <c r="C48" s="171"/>
      <c r="D48" s="23">
        <f t="shared" si="0"/>
        <v>58.332432505594213</v>
      </c>
      <c r="E48" s="171"/>
      <c r="O48" s="529"/>
      <c r="Y48" s="528"/>
    </row>
    <row r="49" spans="2:10">
      <c r="B49" s="23">
        <f t="shared" si="1"/>
        <v>2.1000000000000005</v>
      </c>
      <c r="C49" s="171"/>
      <c r="D49" s="23">
        <f t="shared" si="0"/>
        <v>61.046853699615852</v>
      </c>
      <c r="E49" s="171"/>
    </row>
    <row r="50" spans="2:10">
      <c r="B50" s="23">
        <f t="shared" si="1"/>
        <v>2.1500000000000004</v>
      </c>
      <c r="C50" s="171"/>
      <c r="D50" s="23">
        <f t="shared" si="0"/>
        <v>63.708410129784134</v>
      </c>
      <c r="E50" s="171"/>
      <c r="H50" t="s">
        <v>2220</v>
      </c>
    </row>
    <row r="51" spans="2:10">
      <c r="B51" s="23">
        <f t="shared" si="1"/>
        <v>2.2000000000000002</v>
      </c>
      <c r="C51" s="171"/>
      <c r="D51" s="23">
        <f t="shared" si="0"/>
        <v>66.305331077695115</v>
      </c>
      <c r="E51" s="171"/>
      <c r="H51" t="s">
        <v>2203</v>
      </c>
    </row>
    <row r="52" spans="2:10">
      <c r="B52" s="23">
        <f t="shared" si="1"/>
        <v>2.25</v>
      </c>
      <c r="C52" s="171"/>
      <c r="D52" s="23">
        <f t="shared" si="0"/>
        <v>68.826758030474792</v>
      </c>
      <c r="E52" s="171"/>
      <c r="I52" s="177" t="s">
        <v>2221</v>
      </c>
    </row>
    <row r="53" spans="2:10">
      <c r="B53" s="23">
        <f t="shared" si="1"/>
        <v>2.2999999999999998</v>
      </c>
      <c r="C53" s="171"/>
      <c r="D53" s="23">
        <f t="shared" si="0"/>
        <v>71.262877947200437</v>
      </c>
      <c r="E53" s="171"/>
      <c r="I53" s="554" t="s">
        <v>2212</v>
      </c>
      <c r="J53" s="556">
        <v>1.46</v>
      </c>
    </row>
    <row r="54" spans="2:10">
      <c r="B54" s="23">
        <f t="shared" si="1"/>
        <v>2.3499999999999996</v>
      </c>
      <c r="C54" s="171"/>
      <c r="D54" s="23">
        <f t="shared" si="0"/>
        <v>73.605032469822419</v>
      </c>
      <c r="E54" s="171"/>
      <c r="I54" s="554" t="s">
        <v>2211</v>
      </c>
      <c r="J54" s="522">
        <v>0.61644027539718005</v>
      </c>
    </row>
    <row r="55" spans="2:10">
      <c r="B55" s="23">
        <f t="shared" si="1"/>
        <v>2.3999999999999995</v>
      </c>
      <c r="C55" s="171"/>
      <c r="D55" s="23">
        <f t="shared" si="0"/>
        <v>75.845801203049376</v>
      </c>
      <c r="E55" s="171"/>
    </row>
    <row r="56" spans="2:10">
      <c r="B56" s="23">
        <f t="shared" si="1"/>
        <v>2.4499999999999993</v>
      </c>
      <c r="C56" s="171"/>
      <c r="D56" s="23">
        <f t="shared" si="0"/>
        <v>77.979057998991721</v>
      </c>
      <c r="E56" s="524"/>
      <c r="H56" t="s">
        <v>2208</v>
      </c>
    </row>
    <row r="57" spans="2:10">
      <c r="B57" s="526">
        <f t="shared" si="1"/>
        <v>2.4999999999999991</v>
      </c>
      <c r="C57" s="171"/>
      <c r="D57" s="525">
        <f t="shared" si="0"/>
        <v>80.000000000143245</v>
      </c>
      <c r="E57" s="525">
        <f t="shared" si="0"/>
        <v>80.000000000143245</v>
      </c>
      <c r="I57" s="177" t="s">
        <v>2214</v>
      </c>
    </row>
    <row r="58" spans="2:10">
      <c r="B58" s="23">
        <f t="shared" si="1"/>
        <v>2.5499999999999989</v>
      </c>
      <c r="C58" s="171"/>
      <c r="D58" s="171"/>
      <c r="E58" s="23">
        <f t="shared" si="0"/>
        <v>81.905149986939847</v>
      </c>
      <c r="I58" s="554" t="s">
        <v>2212</v>
      </c>
      <c r="J58" s="556">
        <v>1.75</v>
      </c>
    </row>
    <row r="59" spans="2:10">
      <c r="B59" s="23">
        <f t="shared" si="1"/>
        <v>2.5999999999999988</v>
      </c>
      <c r="C59" s="171"/>
      <c r="D59" s="171"/>
      <c r="E59" s="23">
        <f t="shared" ref="E59:E106" si="2">NORMSDIST(($B59-$B$2)/$B$3)*100</f>
        <v>83.692333314464832</v>
      </c>
      <c r="I59" s="555" t="s">
        <v>2211</v>
      </c>
      <c r="J59" s="522">
        <v>0.89113721242041699</v>
      </c>
    </row>
    <row r="60" spans="2:10">
      <c r="B60" s="23">
        <f t="shared" si="1"/>
        <v>2.6499999999999986</v>
      </c>
      <c r="C60" s="171"/>
      <c r="D60" s="171"/>
      <c r="E60" s="23">
        <f t="shared" si="2"/>
        <v>85.360631381322321</v>
      </c>
      <c r="I60" s="527"/>
    </row>
    <row r="61" spans="2:10">
      <c r="B61" s="23">
        <f t="shared" si="1"/>
        <v>2.6999999999999984</v>
      </c>
      <c r="C61" s="171"/>
      <c r="D61" s="171"/>
      <c r="E61" s="23">
        <f t="shared" si="2"/>
        <v>86.910314131426475</v>
      </c>
      <c r="I61" s="177" t="s">
        <v>2218</v>
      </c>
    </row>
    <row r="62" spans="2:10" ht="18">
      <c r="B62" s="23">
        <f t="shared" si="1"/>
        <v>2.7499999999999982</v>
      </c>
      <c r="C62" s="171"/>
      <c r="D62" s="171"/>
      <c r="E62" s="23">
        <f t="shared" si="2"/>
        <v>88.342754531050772</v>
      </c>
      <c r="I62" s="554" t="s">
        <v>2212</v>
      </c>
      <c r="J62" s="559">
        <v>1.9</v>
      </c>
    </row>
    <row r="63" spans="2:10" ht="18">
      <c r="B63" s="23">
        <f t="shared" si="1"/>
        <v>2.799999999999998</v>
      </c>
      <c r="C63" s="171"/>
      <c r="D63" s="171"/>
      <c r="E63" s="23">
        <f t="shared" si="2"/>
        <v>89.660328279401554</v>
      </c>
      <c r="I63" s="554" t="s">
        <v>2211</v>
      </c>
      <c r="J63" s="550">
        <v>0.71290976993199895</v>
      </c>
    </row>
    <row r="64" spans="2:10">
      <c r="B64" s="23">
        <f t="shared" si="1"/>
        <v>2.8499999999999979</v>
      </c>
      <c r="C64" s="171"/>
      <c r="D64" s="171"/>
      <c r="E64" s="23">
        <f t="shared" si="2"/>
        <v>90.866302197633502</v>
      </c>
    </row>
    <row r="65" spans="2:15">
      <c r="B65" s="23">
        <f t="shared" si="1"/>
        <v>2.8999999999999977</v>
      </c>
      <c r="C65" s="171"/>
      <c r="D65" s="171"/>
      <c r="E65" s="23">
        <f t="shared" si="2"/>
        <v>91.964714800741405</v>
      </c>
      <c r="I65" s="177" t="s">
        <v>2219</v>
      </c>
    </row>
    <row r="66" spans="2:15">
      <c r="B66" s="23">
        <f t="shared" si="1"/>
        <v>2.9499999999999975</v>
      </c>
      <c r="C66" s="171"/>
      <c r="D66" s="171"/>
      <c r="E66" s="23">
        <f t="shared" si="2"/>
        <v>92.960252496495571</v>
      </c>
      <c r="I66" s="554" t="s">
        <v>2212</v>
      </c>
      <c r="J66" s="556">
        <v>2</v>
      </c>
    </row>
    <row r="67" spans="2:15">
      <c r="B67" s="23">
        <f t="shared" si="1"/>
        <v>2.9999999999999973</v>
      </c>
      <c r="C67" s="171"/>
      <c r="D67" s="171"/>
      <c r="E67" s="23">
        <f t="shared" si="2"/>
        <v>93.858124687372595</v>
      </c>
      <c r="I67" s="554" t="s">
        <v>2211</v>
      </c>
      <c r="J67" s="522">
        <v>0.59409147494694503</v>
      </c>
    </row>
    <row r="68" spans="2:15">
      <c r="B68" s="23">
        <f t="shared" si="1"/>
        <v>3.0499999999999972</v>
      </c>
      <c r="C68" s="171"/>
      <c r="D68" s="171"/>
      <c r="E68" s="23">
        <f t="shared" si="2"/>
        <v>94.663940790670424</v>
      </c>
    </row>
    <row r="69" spans="2:15">
      <c r="B69" s="23">
        <f t="shared" si="1"/>
        <v>3.099999999999997</v>
      </c>
      <c r="C69" s="171"/>
      <c r="D69" s="171"/>
      <c r="E69" s="23">
        <f t="shared" si="2"/>
        <v>95.383591856645523</v>
      </c>
    </row>
    <row r="70" spans="2:15">
      <c r="B70" s="23">
        <f t="shared" si="1"/>
        <v>3.1499999999999968</v>
      </c>
      <c r="C70" s="171"/>
      <c r="D70" s="171"/>
      <c r="E70" s="23">
        <f t="shared" si="2"/>
        <v>96.023139074008697</v>
      </c>
    </row>
    <row r="71" spans="2:15">
      <c r="B71" s="23">
        <f t="shared" si="1"/>
        <v>3.1999999999999966</v>
      </c>
      <c r="C71" s="171"/>
      <c r="D71" s="171"/>
      <c r="E71" s="23">
        <f t="shared" si="2"/>
        <v>96.588711026356407</v>
      </c>
    </row>
    <row r="72" spans="2:15">
      <c r="B72" s="23">
        <f t="shared" ref="B72:B106" si="3">B71+0.05</f>
        <v>3.2499999999999964</v>
      </c>
      <c r="C72" s="171"/>
      <c r="D72" s="171"/>
      <c r="E72" s="23">
        <f t="shared" si="2"/>
        <v>97.086411121465176</v>
      </c>
    </row>
    <row r="73" spans="2:15">
      <c r="B73" s="23">
        <f t="shared" si="3"/>
        <v>3.2999999999999963</v>
      </c>
      <c r="C73" s="171"/>
      <c r="D73" s="171"/>
      <c r="E73" s="23">
        <f t="shared" si="2"/>
        <v>97.522236175847297</v>
      </c>
      <c r="O73" s="528"/>
    </row>
    <row r="74" spans="2:15">
      <c r="B74" s="23">
        <f t="shared" si="3"/>
        <v>3.3499999999999961</v>
      </c>
      <c r="C74" s="171"/>
      <c r="D74" s="171"/>
      <c r="E74" s="23">
        <f t="shared" si="2"/>
        <v>97.902006715518681</v>
      </c>
      <c r="O74" s="528"/>
    </row>
    <row r="75" spans="2:15">
      <c r="B75" s="23">
        <f t="shared" si="3"/>
        <v>3.3999999999999959</v>
      </c>
      <c r="C75" s="171"/>
      <c r="D75" s="171"/>
      <c r="E75" s="23">
        <f t="shared" si="2"/>
        <v>98.231309163974274</v>
      </c>
      <c r="O75" s="528"/>
    </row>
    <row r="76" spans="2:15">
      <c r="B76" s="23">
        <f t="shared" si="3"/>
        <v>3.4499999999999957</v>
      </c>
      <c r="C76" s="171"/>
      <c r="E76" s="23">
        <f t="shared" si="2"/>
        <v>98.515449740437973</v>
      </c>
      <c r="O76" s="528"/>
    </row>
    <row r="77" spans="2:15">
      <c r="B77" s="23">
        <f t="shared" si="3"/>
        <v>3.4999999999999956</v>
      </c>
      <c r="C77" s="171"/>
      <c r="D77" s="171"/>
      <c r="E77" s="23">
        <f t="shared" si="2"/>
        <v>98.759419593072067</v>
      </c>
    </row>
    <row r="78" spans="2:15">
      <c r="B78" s="23">
        <f t="shared" si="3"/>
        <v>3.5499999999999954</v>
      </c>
      <c r="C78" s="171"/>
      <c r="D78" s="171"/>
      <c r="E78" s="23">
        <f t="shared" si="2"/>
        <v>98.967870447536356</v>
      </c>
    </row>
    <row r="79" spans="2:15">
      <c r="B79" s="23">
        <f t="shared" si="3"/>
        <v>3.5999999999999952</v>
      </c>
      <c r="C79" s="171"/>
      <c r="D79" s="171"/>
      <c r="E79" s="23">
        <f t="shared" si="2"/>
        <v>99.145099862807911</v>
      </c>
    </row>
    <row r="80" spans="2:15">
      <c r="B80" s="23">
        <f t="shared" si="3"/>
        <v>3.649999999999995</v>
      </c>
      <c r="C80" s="171"/>
      <c r="D80" s="171"/>
      <c r="E80" s="23">
        <f t="shared" si="2"/>
        <v>99.295045052723893</v>
      </c>
    </row>
    <row r="81" spans="2:6">
      <c r="B81" s="23">
        <f t="shared" si="3"/>
        <v>3.6999999999999948</v>
      </c>
      <c r="C81" s="171"/>
      <c r="D81" s="171"/>
      <c r="E81" s="23">
        <f t="shared" si="2"/>
        <v>99.421284150373324</v>
      </c>
    </row>
    <row r="82" spans="2:6">
      <c r="B82" s="23">
        <f t="shared" si="3"/>
        <v>3.7499999999999947</v>
      </c>
      <c r="C82" s="171"/>
      <c r="D82" s="171"/>
      <c r="E82" s="23">
        <f t="shared" si="2"/>
        <v>99.527043758614141</v>
      </c>
    </row>
    <row r="83" spans="2:6">
      <c r="B83" s="23">
        <f t="shared" si="3"/>
        <v>3.7999999999999945</v>
      </c>
      <c r="C83" s="171"/>
      <c r="D83" s="171"/>
      <c r="E83" s="23">
        <f t="shared" si="2"/>
        <v>99.61521163776041</v>
      </c>
    </row>
    <row r="84" spans="2:6">
      <c r="B84" s="23">
        <f t="shared" si="3"/>
        <v>3.8499999999999943</v>
      </c>
      <c r="C84" s="171"/>
      <c r="D84" s="171"/>
      <c r="E84" s="23">
        <f t="shared" si="2"/>
        <v>99.688353424202631</v>
      </c>
    </row>
    <row r="85" spans="2:6">
      <c r="B85" s="23">
        <f t="shared" si="3"/>
        <v>3.8999999999999941</v>
      </c>
      <c r="C85" s="171"/>
      <c r="D85" s="171"/>
      <c r="E85" s="23">
        <f t="shared" si="2"/>
        <v>99.748732344350856</v>
      </c>
    </row>
    <row r="86" spans="2:6">
      <c r="B86" s="23">
        <f t="shared" si="3"/>
        <v>3.949999999999994</v>
      </c>
      <c r="C86" s="171"/>
      <c r="D86" s="171"/>
      <c r="E86" s="23">
        <f t="shared" si="2"/>
        <v>99.798330979781426</v>
      </c>
    </row>
    <row r="87" spans="2:6">
      <c r="B87" s="23">
        <f t="shared" si="3"/>
        <v>3.9999999999999938</v>
      </c>
      <c r="C87" s="171"/>
      <c r="E87" s="23">
        <f t="shared" si="2"/>
        <v>99.838874245094516</v>
      </c>
    </row>
    <row r="88" spans="2:6">
      <c r="B88" s="23">
        <f t="shared" si="3"/>
        <v>4.0499999999999936</v>
      </c>
      <c r="C88" s="171"/>
      <c r="E88" s="23">
        <f t="shared" si="2"/>
        <v>99.871852853586915</v>
      </c>
    </row>
    <row r="89" spans="2:6">
      <c r="B89" s="23">
        <f t="shared" si="3"/>
        <v>4.0999999999999934</v>
      </c>
      <c r="C89" s="171"/>
      <c r="E89" s="23">
        <f t="shared" si="2"/>
        <v>99.898546661983502</v>
      </c>
    </row>
    <row r="90" spans="2:6">
      <c r="B90" s="23">
        <f t="shared" si="3"/>
        <v>4.1499999999999932</v>
      </c>
      <c r="C90" s="171"/>
      <c r="E90" s="23">
        <f t="shared" si="2"/>
        <v>99.920047399582629</v>
      </c>
    </row>
    <row r="91" spans="2:6">
      <c r="B91" s="23">
        <f t="shared" si="3"/>
        <v>4.1999999999999931</v>
      </c>
      <c r="C91" s="171"/>
      <c r="E91" s="23">
        <f t="shared" si="2"/>
        <v>99.937280395583514</v>
      </c>
    </row>
    <row r="92" spans="2:6">
      <c r="B92" s="23">
        <f t="shared" si="3"/>
        <v>4.2499999999999929</v>
      </c>
      <c r="C92" s="171"/>
      <c r="E92" s="23">
        <f t="shared" si="2"/>
        <v>99.951025018311654</v>
      </c>
    </row>
    <row r="93" spans="2:6">
      <c r="B93" s="23">
        <f t="shared" si="3"/>
        <v>4.2999999999999927</v>
      </c>
      <c r="C93" s="171"/>
      <c r="E93" s="23">
        <f t="shared" si="2"/>
        <v>99.961933629629243</v>
      </c>
    </row>
    <row r="94" spans="2:6">
      <c r="B94" s="23">
        <f t="shared" si="3"/>
        <v>4.3499999999999925</v>
      </c>
      <c r="C94" s="171"/>
      <c r="E94" s="23">
        <f t="shared" si="2"/>
        <v>99.97054893587638</v>
      </c>
    </row>
    <row r="95" spans="2:6">
      <c r="B95" s="23">
        <f t="shared" si="3"/>
        <v>4.3999999999999924</v>
      </c>
      <c r="C95" s="171"/>
      <c r="E95" s="23">
        <f t="shared" si="2"/>
        <v>99.977319682778557</v>
      </c>
    </row>
    <row r="96" spans="2:6">
      <c r="B96" s="23">
        <f t="shared" si="3"/>
        <v>4.4499999999999922</v>
      </c>
      <c r="C96" s="171"/>
      <c r="E96" s="23">
        <f t="shared" si="2"/>
        <v>99.982614695979549</v>
      </c>
      <c r="F96" s="171"/>
    </row>
    <row r="97" spans="2:6">
      <c r="B97" s="23">
        <f t="shared" si="3"/>
        <v>4.499999999999992</v>
      </c>
      <c r="C97" s="171"/>
      <c r="E97" s="23">
        <f t="shared" si="2"/>
        <v>99.986735311767688</v>
      </c>
      <c r="F97" s="171"/>
    </row>
    <row r="98" spans="2:6">
      <c r="B98" s="23">
        <f t="shared" si="3"/>
        <v>4.5499999999999918</v>
      </c>
      <c r="C98" s="171"/>
      <c r="E98" s="23">
        <f t="shared" si="2"/>
        <v>99.989926275033483</v>
      </c>
      <c r="F98" s="171"/>
    </row>
    <row r="99" spans="2:6">
      <c r="B99" s="23">
        <f t="shared" si="3"/>
        <v>4.5999999999999917</v>
      </c>
      <c r="C99" s="171"/>
      <c r="E99" s="23">
        <f t="shared" si="2"/>
        <v>99.992385204630637</v>
      </c>
      <c r="F99" s="171"/>
    </row>
    <row r="100" spans="2:6">
      <c r="B100" s="23">
        <f t="shared" si="3"/>
        <v>4.6499999999999915</v>
      </c>
      <c r="C100" s="171"/>
      <c r="E100" s="23">
        <f t="shared" si="2"/>
        <v>99.994270741337019</v>
      </c>
      <c r="F100" s="171"/>
    </row>
    <row r="101" spans="2:6">
      <c r="B101" s="23">
        <f t="shared" si="3"/>
        <v>4.6999999999999913</v>
      </c>
      <c r="C101" s="171"/>
      <c r="E101" s="23">
        <f t="shared" si="2"/>
        <v>99.995709501801727</v>
      </c>
      <c r="F101" s="171"/>
    </row>
    <row r="102" spans="2:6">
      <c r="B102" s="23">
        <f t="shared" si="3"/>
        <v>4.7499999999999911</v>
      </c>
      <c r="E102" s="23">
        <f t="shared" si="2"/>
        <v>99.996801964473406</v>
      </c>
      <c r="F102" s="171"/>
    </row>
    <row r="103" spans="2:6">
      <c r="B103" s="23">
        <f t="shared" si="3"/>
        <v>4.7999999999999909</v>
      </c>
      <c r="E103" s="23">
        <f t="shared" si="2"/>
        <v>99.997627411722263</v>
      </c>
      <c r="F103" s="171"/>
    </row>
    <row r="104" spans="2:6">
      <c r="B104" s="23">
        <f t="shared" si="3"/>
        <v>4.8499999999999908</v>
      </c>
      <c r="E104" s="23">
        <f t="shared" si="2"/>
        <v>99.998248047273279</v>
      </c>
      <c r="F104" s="171"/>
    </row>
    <row r="105" spans="2:6">
      <c r="B105" s="23">
        <f t="shared" si="3"/>
        <v>4.8999999999999906</v>
      </c>
      <c r="E105" s="23">
        <f t="shared" si="2"/>
        <v>99.998712400620377</v>
      </c>
      <c r="F105" s="171"/>
    </row>
    <row r="106" spans="2:6">
      <c r="B106" s="23">
        <f t="shared" si="3"/>
        <v>4.9499999999999904</v>
      </c>
      <c r="E106" s="23">
        <f t="shared" si="2"/>
        <v>99.999058121108959</v>
      </c>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c r="F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row r="401" spans="2:2">
      <c r="B401" s="171"/>
    </row>
  </sheetData>
  <mergeCells count="2">
    <mergeCell ref="I45"/>
    <mergeCell ref="S45"/>
  </mergeCells>
  <phoneticPr fontId="27" type="noConversion"/>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BF1326"/>
  <sheetViews>
    <sheetView zoomScale="85" zoomScaleNormal="85" workbookViewId="0">
      <selection activeCell="P4" sqref="P4"/>
    </sheetView>
  </sheetViews>
  <sheetFormatPr defaultColWidth="9" defaultRowHeight="16.5"/>
  <cols>
    <col min="2" max="2" width="9.59765625" bestFit="1" customWidth="1"/>
  </cols>
  <sheetData>
    <row r="1" spans="1:58" ht="22.8">
      <c r="A1" s="301" t="s">
        <v>1273</v>
      </c>
      <c r="W1" t="s">
        <v>1290</v>
      </c>
      <c r="AP1" t="s">
        <v>1289</v>
      </c>
    </row>
    <row r="2" spans="1:58">
      <c r="A2" s="71" t="s">
        <v>1064</v>
      </c>
      <c r="B2" s="197">
        <v>18</v>
      </c>
      <c r="H2" t="s">
        <v>1250</v>
      </c>
    </row>
    <row r="3" spans="1:58">
      <c r="A3" s="71" t="s">
        <v>1065</v>
      </c>
      <c r="B3" s="197">
        <v>5</v>
      </c>
      <c r="H3">
        <v>3</v>
      </c>
      <c r="K3" s="198"/>
      <c r="W3" t="s">
        <v>1218</v>
      </c>
      <c r="AC3" t="s">
        <v>1256</v>
      </c>
      <c r="AH3" t="s">
        <v>1276</v>
      </c>
      <c r="AP3" t="s">
        <v>1218</v>
      </c>
      <c r="AV3" t="s">
        <v>1256</v>
      </c>
      <c r="BA3" t="s">
        <v>1286</v>
      </c>
    </row>
    <row r="4" spans="1:58">
      <c r="B4" s="50" t="s">
        <v>207</v>
      </c>
      <c r="C4" s="288" t="s">
        <v>1277</v>
      </c>
      <c r="D4" s="288" t="s">
        <v>466</v>
      </c>
      <c r="E4" s="288" t="s">
        <v>468</v>
      </c>
      <c r="F4" s="288" t="s">
        <v>470</v>
      </c>
      <c r="G4" s="288" t="s">
        <v>472</v>
      </c>
      <c r="H4" t="s">
        <v>1272</v>
      </c>
      <c r="I4" s="171" t="str">
        <f>H4&amp;ROUND(info!V36,2)</f>
        <v>감정변이도0</v>
      </c>
      <c r="W4" t="s">
        <v>1219</v>
      </c>
      <c r="X4" t="s">
        <v>1219</v>
      </c>
      <c r="Y4" t="s">
        <v>1219</v>
      </c>
      <c r="Z4" t="s">
        <v>1220</v>
      </c>
      <c r="AA4" t="s">
        <v>1221</v>
      </c>
      <c r="AC4" t="s">
        <v>1219</v>
      </c>
      <c r="AE4" t="s">
        <v>1257</v>
      </c>
      <c r="AH4" t="s">
        <v>1219</v>
      </c>
      <c r="AI4" t="s">
        <v>1219</v>
      </c>
      <c r="AJ4" t="s">
        <v>1278</v>
      </c>
      <c r="AK4" t="s">
        <v>1279</v>
      </c>
      <c r="AL4" t="s">
        <v>1280</v>
      </c>
      <c r="AM4" t="s">
        <v>1281</v>
      </c>
      <c r="AP4" t="s">
        <v>1219</v>
      </c>
      <c r="AQ4" t="s">
        <v>1219</v>
      </c>
      <c r="AR4" t="s">
        <v>1219</v>
      </c>
      <c r="AS4" t="s">
        <v>1220</v>
      </c>
      <c r="AT4" t="s">
        <v>1221</v>
      </c>
      <c r="AV4" t="s">
        <v>1219</v>
      </c>
      <c r="AX4" t="s">
        <v>1257</v>
      </c>
      <c r="BA4" t="s">
        <v>1219</v>
      </c>
      <c r="BB4" t="s">
        <v>1219</v>
      </c>
      <c r="BC4" t="s">
        <v>1278</v>
      </c>
      <c r="BD4" t="s">
        <v>1279</v>
      </c>
      <c r="BE4" t="s">
        <v>1280</v>
      </c>
      <c r="BF4" t="s">
        <v>1281</v>
      </c>
    </row>
    <row r="5" spans="1:58">
      <c r="B5" s="171">
        <v>0</v>
      </c>
      <c r="C5" s="171">
        <f>NORMSDIST(($B5-$B$2)/$B$3)*100</f>
        <v>1.5910859015753363E-2</v>
      </c>
      <c r="H5">
        <f>IF(info!V36&gt;H3,H3,info!V36)</f>
        <v>0</v>
      </c>
      <c r="I5" s="171">
        <v>0</v>
      </c>
      <c r="W5" t="s">
        <v>1276</v>
      </c>
      <c r="X5" t="s">
        <v>454</v>
      </c>
      <c r="Z5" s="302">
        <v>17.915815485996706</v>
      </c>
      <c r="AA5">
        <v>0.14871438386478342</v>
      </c>
      <c r="AC5" t="s">
        <v>1219</v>
      </c>
      <c r="AD5" t="s">
        <v>1284</v>
      </c>
      <c r="AE5" t="s">
        <v>1285</v>
      </c>
      <c r="AH5" t="s">
        <v>1282</v>
      </c>
      <c r="AI5">
        <v>8.5</v>
      </c>
      <c r="AJ5">
        <v>2</v>
      </c>
      <c r="AK5">
        <v>0.16474464579901152</v>
      </c>
      <c r="AL5">
        <v>0.16474464579901152</v>
      </c>
      <c r="AM5">
        <v>0.16474464579901152</v>
      </c>
      <c r="AP5" t="s">
        <v>1286</v>
      </c>
      <c r="AQ5" t="s">
        <v>454</v>
      </c>
      <c r="AS5" s="308">
        <v>18.088563350903609</v>
      </c>
      <c r="AT5">
        <v>0.14829622781835078</v>
      </c>
      <c r="AV5" t="s">
        <v>1219</v>
      </c>
      <c r="AW5" t="s">
        <v>1287</v>
      </c>
      <c r="AX5" t="s">
        <v>1288</v>
      </c>
      <c r="BA5" t="s">
        <v>1282</v>
      </c>
      <c r="BB5">
        <v>8.5</v>
      </c>
      <c r="BC5">
        <v>1</v>
      </c>
      <c r="BD5">
        <v>7.5301204819277115E-2</v>
      </c>
      <c r="BE5">
        <v>7.5301204819277115E-2</v>
      </c>
      <c r="BF5">
        <v>7.5301204819277115E-2</v>
      </c>
    </row>
    <row r="6" spans="1:58">
      <c r="B6" s="171">
        <f>B5+1</f>
        <v>1</v>
      </c>
      <c r="C6" s="171">
        <f t="shared" ref="C6:G57" si="0">NORMSDIST(($B6-$B$2)/$B$3)*100</f>
        <v>3.3692926567688082E-2</v>
      </c>
      <c r="H6">
        <f>IF(info!V36&gt;H3,H3,info!V36)</f>
        <v>0</v>
      </c>
      <c r="I6" s="171">
        <f>NORMSDIST((H6-$B$2)/$B$3)*100</f>
        <v>1.5910859015753363E-2</v>
      </c>
      <c r="X6" t="s">
        <v>1222</v>
      </c>
      <c r="Y6" t="s">
        <v>1223</v>
      </c>
      <c r="Z6">
        <v>17.624049522555037</v>
      </c>
      <c r="AC6" t="s">
        <v>1256</v>
      </c>
      <c r="AD6" s="306">
        <v>1.4003294892915981</v>
      </c>
      <c r="AE6" s="305">
        <v>10</v>
      </c>
      <c r="AI6">
        <v>8.6</v>
      </c>
      <c r="AJ6">
        <v>2</v>
      </c>
      <c r="AK6">
        <v>0.16474464579901152</v>
      </c>
      <c r="AL6">
        <v>0.16474464579901152</v>
      </c>
      <c r="AM6">
        <v>0.32948929159802304</v>
      </c>
      <c r="AQ6" t="s">
        <v>1222</v>
      </c>
      <c r="AR6" t="s">
        <v>1223</v>
      </c>
      <c r="AS6">
        <v>17.797642739057132</v>
      </c>
      <c r="AV6" t="s">
        <v>1256</v>
      </c>
      <c r="AW6" s="305">
        <v>0.97891566265060237</v>
      </c>
      <c r="AX6" s="305">
        <v>10.02</v>
      </c>
      <c r="BB6">
        <v>8.5174299999999992</v>
      </c>
      <c r="BC6">
        <v>1</v>
      </c>
      <c r="BD6">
        <v>7.5301204819277115E-2</v>
      </c>
      <c r="BE6">
        <v>7.5301204819277115E-2</v>
      </c>
      <c r="BF6">
        <v>0.15060240963855423</v>
      </c>
    </row>
    <row r="7" spans="1:58">
      <c r="B7" s="171">
        <f t="shared" ref="B7:B70" si="1">B6+1</f>
        <v>2</v>
      </c>
      <c r="C7" s="171">
        <f t="shared" si="0"/>
        <v>6.8713793791584724E-2</v>
      </c>
      <c r="D7" s="171"/>
      <c r="H7">
        <v>0</v>
      </c>
      <c r="I7" s="171">
        <f>NORMSDIST((H6-$B$2)/$B$3)*100</f>
        <v>1.5910859015753363E-2</v>
      </c>
      <c r="Y7" t="s">
        <v>1224</v>
      </c>
      <c r="Z7">
        <v>18.207581449438376</v>
      </c>
      <c r="AD7" s="205">
        <v>5</v>
      </c>
      <c r="AE7" s="304">
        <v>11.8</v>
      </c>
      <c r="AI7">
        <v>8.9</v>
      </c>
      <c r="AJ7">
        <v>2</v>
      </c>
      <c r="AK7">
        <v>0.16474464579901152</v>
      </c>
      <c r="AL7">
        <v>0.16474464579901152</v>
      </c>
      <c r="AM7">
        <v>0.49423393739703458</v>
      </c>
      <c r="AR7" t="s">
        <v>1224</v>
      </c>
      <c r="AS7">
        <v>18.379483962750086</v>
      </c>
      <c r="AW7" s="205">
        <v>5</v>
      </c>
      <c r="AX7" s="304">
        <v>11.850660000000001</v>
      </c>
      <c r="BB7">
        <v>8.5624000000000002</v>
      </c>
      <c r="BC7">
        <v>1</v>
      </c>
      <c r="BD7">
        <v>7.5301204819277115E-2</v>
      </c>
      <c r="BE7">
        <v>7.5301204819277115E-2</v>
      </c>
      <c r="BF7">
        <v>0.22590361445783133</v>
      </c>
    </row>
    <row r="8" spans="1:58">
      <c r="B8" s="171">
        <f t="shared" si="1"/>
        <v>3</v>
      </c>
      <c r="C8" s="171">
        <f t="shared" si="0"/>
        <v>0.13498980316300932</v>
      </c>
      <c r="D8" s="171"/>
      <c r="X8" t="s">
        <v>1225</v>
      </c>
      <c r="Z8">
        <v>17.488696686802125</v>
      </c>
      <c r="AD8" s="205">
        <v>10</v>
      </c>
      <c r="AE8" s="304">
        <v>12.6</v>
      </c>
      <c r="AI8">
        <v>9</v>
      </c>
      <c r="AJ8">
        <v>1</v>
      </c>
      <c r="AK8">
        <v>8.2372322899505759E-2</v>
      </c>
      <c r="AL8">
        <v>8.2372322899505759E-2</v>
      </c>
      <c r="AM8">
        <v>0.57660626029654038</v>
      </c>
      <c r="AQ8" t="s">
        <v>1225</v>
      </c>
      <c r="AS8">
        <v>17.602185910307902</v>
      </c>
      <c r="AW8" s="205">
        <v>10</v>
      </c>
      <c r="AX8" s="304">
        <v>12.61252</v>
      </c>
      <c r="BB8">
        <v>8.5720600000000005</v>
      </c>
      <c r="BC8">
        <v>1</v>
      </c>
      <c r="BD8">
        <v>7.5301204819277115E-2</v>
      </c>
      <c r="BE8">
        <v>7.5301204819277115E-2</v>
      </c>
      <c r="BF8">
        <v>0.30120481927710846</v>
      </c>
    </row>
    <row r="9" spans="1:58">
      <c r="B9" s="171">
        <f t="shared" si="1"/>
        <v>4</v>
      </c>
      <c r="C9" s="171">
        <f t="shared" si="0"/>
        <v>0.2555130330427931</v>
      </c>
      <c r="E9" s="171"/>
      <c r="X9" t="s">
        <v>1226</v>
      </c>
      <c r="Z9">
        <v>17</v>
      </c>
      <c r="AD9" s="205">
        <v>15</v>
      </c>
      <c r="AE9" s="304">
        <v>13.5</v>
      </c>
      <c r="AI9">
        <v>9.1</v>
      </c>
      <c r="AJ9">
        <v>1</v>
      </c>
      <c r="AK9">
        <v>8.2372322899505759E-2</v>
      </c>
      <c r="AL9">
        <v>8.2372322899505759E-2</v>
      </c>
      <c r="AM9">
        <v>0.65897858319604607</v>
      </c>
      <c r="AQ9" t="s">
        <v>1226</v>
      </c>
      <c r="AS9">
        <v>17.0641</v>
      </c>
      <c r="AW9" s="205">
        <v>15</v>
      </c>
      <c r="AX9" s="304">
        <v>13.412240000000001</v>
      </c>
      <c r="BB9">
        <v>8.86</v>
      </c>
      <c r="BC9">
        <v>1</v>
      </c>
      <c r="BD9">
        <v>7.5301204819277115E-2</v>
      </c>
      <c r="BE9">
        <v>7.5301204819277115E-2</v>
      </c>
      <c r="BF9">
        <v>0.37650602409638556</v>
      </c>
    </row>
    <row r="10" spans="1:58">
      <c r="B10" s="171">
        <f t="shared" si="1"/>
        <v>5</v>
      </c>
      <c r="C10" s="171">
        <f t="shared" si="0"/>
        <v>0.46611880237187475</v>
      </c>
      <c r="E10" s="171"/>
      <c r="X10" t="s">
        <v>1227</v>
      </c>
      <c r="Z10">
        <v>26.848785113494529</v>
      </c>
      <c r="AD10" s="205">
        <v>20</v>
      </c>
      <c r="AE10" s="304">
        <v>14.1</v>
      </c>
      <c r="AI10">
        <v>9.3000000000000007</v>
      </c>
      <c r="AJ10">
        <v>1</v>
      </c>
      <c r="AK10">
        <v>8.2372322899505759E-2</v>
      </c>
      <c r="AL10">
        <v>8.2372322899505759E-2</v>
      </c>
      <c r="AM10">
        <v>0.74135090609555188</v>
      </c>
      <c r="AQ10" t="s">
        <v>1227</v>
      </c>
      <c r="AS10">
        <v>29.205072133882123</v>
      </c>
      <c r="AW10" s="205">
        <v>20</v>
      </c>
      <c r="AX10" s="304">
        <v>14.036519999999999</v>
      </c>
      <c r="BB10">
        <v>8.91</v>
      </c>
      <c r="BC10">
        <v>1</v>
      </c>
      <c r="BD10">
        <v>7.5301204819277115E-2</v>
      </c>
      <c r="BE10">
        <v>7.5301204819277115E-2</v>
      </c>
      <c r="BF10">
        <v>0.45180722891566266</v>
      </c>
    </row>
    <row r="11" spans="1:58">
      <c r="B11" s="303">
        <f t="shared" si="1"/>
        <v>6</v>
      </c>
      <c r="C11" s="171">
        <f t="shared" si="0"/>
        <v>0.8197535924596131</v>
      </c>
      <c r="D11" s="171">
        <f t="shared" si="0"/>
        <v>0.8197535924596131</v>
      </c>
      <c r="F11" s="171"/>
      <c r="X11" t="s">
        <v>1228</v>
      </c>
      <c r="Z11" s="302">
        <v>5.1815813332895324</v>
      </c>
      <c r="AD11" s="205">
        <v>25</v>
      </c>
      <c r="AE11" s="304">
        <v>14.674999999999999</v>
      </c>
      <c r="AI11">
        <v>9.6</v>
      </c>
      <c r="AJ11">
        <v>1</v>
      </c>
      <c r="AK11">
        <v>8.2372322899505759E-2</v>
      </c>
      <c r="AL11">
        <v>8.2372322899505759E-2</v>
      </c>
      <c r="AM11">
        <v>0.82372322899505768</v>
      </c>
      <c r="AQ11" t="s">
        <v>1228</v>
      </c>
      <c r="AS11" s="308">
        <v>5.404171734306944</v>
      </c>
      <c r="AW11" s="205">
        <v>25</v>
      </c>
      <c r="AX11" s="304">
        <v>14.638350000000001</v>
      </c>
      <c r="BB11">
        <v>9.0399999999999991</v>
      </c>
      <c r="BC11">
        <v>1</v>
      </c>
      <c r="BD11">
        <v>7.5301204819277115E-2</v>
      </c>
      <c r="BE11">
        <v>7.5301204819277115E-2</v>
      </c>
      <c r="BF11">
        <v>0.52710843373493976</v>
      </c>
    </row>
    <row r="12" spans="1:58">
      <c r="B12" s="171">
        <f t="shared" si="1"/>
        <v>7</v>
      </c>
      <c r="C12" s="171"/>
      <c r="D12" s="171">
        <f t="shared" si="0"/>
        <v>1.3903447513498597</v>
      </c>
      <c r="F12" s="171"/>
      <c r="X12" t="s">
        <v>1229</v>
      </c>
      <c r="Z12">
        <v>8.5</v>
      </c>
      <c r="AD12" s="205">
        <v>30</v>
      </c>
      <c r="AE12" s="304">
        <v>15.1</v>
      </c>
      <c r="AI12">
        <v>9.6999999999999993</v>
      </c>
      <c r="AJ12">
        <v>2</v>
      </c>
      <c r="AK12">
        <v>0.16474464579901152</v>
      </c>
      <c r="AL12">
        <v>0.16474464579901152</v>
      </c>
      <c r="AM12">
        <v>0.98846787479406917</v>
      </c>
      <c r="AQ12" t="s">
        <v>1229</v>
      </c>
      <c r="AS12">
        <v>8.5</v>
      </c>
      <c r="AW12" s="205">
        <v>30</v>
      </c>
      <c r="AX12" s="304">
        <v>15.114459999999999</v>
      </c>
      <c r="BB12">
        <v>9.3178999999999998</v>
      </c>
      <c r="BC12">
        <v>1</v>
      </c>
      <c r="BD12">
        <v>7.5301204819277115E-2</v>
      </c>
      <c r="BE12">
        <v>7.5301204819277115E-2</v>
      </c>
      <c r="BF12">
        <v>0.60240963855421692</v>
      </c>
    </row>
    <row r="13" spans="1:58">
      <c r="B13" s="171">
        <f t="shared" si="1"/>
        <v>8</v>
      </c>
      <c r="C13" s="171"/>
      <c r="D13" s="171">
        <f t="shared" si="0"/>
        <v>2.2750131948179191</v>
      </c>
      <c r="G13" s="171"/>
      <c r="X13" t="s">
        <v>1230</v>
      </c>
      <c r="Z13">
        <v>51.2</v>
      </c>
      <c r="AD13" s="205">
        <v>35</v>
      </c>
      <c r="AE13" s="304">
        <v>15.5</v>
      </c>
      <c r="AI13">
        <v>9.8000000000000007</v>
      </c>
      <c r="AJ13">
        <v>2</v>
      </c>
      <c r="AK13">
        <v>0.16474464579901152</v>
      </c>
      <c r="AL13">
        <v>0.16474464579901152</v>
      </c>
      <c r="AM13">
        <v>1.1532125205930808</v>
      </c>
      <c r="AQ13" t="s">
        <v>1230</v>
      </c>
      <c r="AS13">
        <v>51.2226</v>
      </c>
      <c r="AW13" s="205">
        <v>35</v>
      </c>
      <c r="AX13" s="304">
        <v>15.587515</v>
      </c>
      <c r="BB13">
        <v>9.7100000000000009</v>
      </c>
      <c r="BC13">
        <v>1</v>
      </c>
      <c r="BD13">
        <v>7.5301204819277115E-2</v>
      </c>
      <c r="BE13">
        <v>7.5301204819277115E-2</v>
      </c>
      <c r="BF13">
        <v>0.67771084337349397</v>
      </c>
    </row>
    <row r="14" spans="1:58">
      <c r="B14" s="171">
        <f t="shared" si="1"/>
        <v>9</v>
      </c>
      <c r="C14" s="171"/>
      <c r="D14" s="171">
        <f t="shared" si="0"/>
        <v>3.593031911292579</v>
      </c>
      <c r="G14" s="171"/>
      <c r="X14" t="s">
        <v>449</v>
      </c>
      <c r="Z14">
        <v>42.7</v>
      </c>
      <c r="AD14" s="205">
        <v>40</v>
      </c>
      <c r="AE14" s="304">
        <v>16</v>
      </c>
      <c r="AI14" s="287">
        <v>10</v>
      </c>
      <c r="AJ14">
        <v>3</v>
      </c>
      <c r="AK14">
        <v>0.24711696869851729</v>
      </c>
      <c r="AL14">
        <v>0.24711696869851729</v>
      </c>
      <c r="AM14" s="287">
        <v>1.4003294892915981</v>
      </c>
      <c r="AQ14" t="s">
        <v>449</v>
      </c>
      <c r="AS14">
        <v>42.7226</v>
      </c>
      <c r="AW14" s="205">
        <v>40</v>
      </c>
      <c r="AX14" s="304">
        <v>16.060580000000002</v>
      </c>
      <c r="BB14">
        <v>9.7677200000000006</v>
      </c>
      <c r="BC14">
        <v>1</v>
      </c>
      <c r="BD14">
        <v>7.5301204819277115E-2</v>
      </c>
      <c r="BE14">
        <v>7.5301204819277115E-2</v>
      </c>
      <c r="BF14">
        <v>0.75301204819277112</v>
      </c>
    </row>
    <row r="15" spans="1:58">
      <c r="B15" s="303">
        <f t="shared" si="1"/>
        <v>10</v>
      </c>
      <c r="C15" s="171"/>
      <c r="D15" s="171">
        <f t="shared" si="0"/>
        <v>5.4799291699557964</v>
      </c>
      <c r="E15" s="171">
        <f t="shared" si="0"/>
        <v>5.4799291699557964</v>
      </c>
      <c r="X15" t="s">
        <v>1231</v>
      </c>
      <c r="Z15">
        <v>5.3250000000000011</v>
      </c>
      <c r="AD15" s="205">
        <v>45</v>
      </c>
      <c r="AE15" s="304">
        <v>16.5</v>
      </c>
      <c r="AI15">
        <v>10.1</v>
      </c>
      <c r="AJ15">
        <v>1</v>
      </c>
      <c r="AK15">
        <v>8.2372322899505759E-2</v>
      </c>
      <c r="AL15">
        <v>8.2372322899505759E-2</v>
      </c>
      <c r="AM15">
        <v>1.4827018121911038</v>
      </c>
      <c r="AQ15" t="s">
        <v>1231</v>
      </c>
      <c r="AS15">
        <v>5.6323249999999998</v>
      </c>
      <c r="AW15" s="205">
        <v>45</v>
      </c>
      <c r="AX15" s="304">
        <v>16.551325000000002</v>
      </c>
      <c r="BB15">
        <v>9.8206000000000007</v>
      </c>
      <c r="BC15">
        <v>1</v>
      </c>
      <c r="BD15">
        <v>7.5301204819277115E-2</v>
      </c>
      <c r="BE15">
        <v>7.5301204819277115E-2</v>
      </c>
      <c r="BF15">
        <v>0.82831325301204817</v>
      </c>
    </row>
    <row r="16" spans="1:58">
      <c r="B16" s="171">
        <f t="shared" si="1"/>
        <v>11</v>
      </c>
      <c r="C16" s="171"/>
      <c r="E16" s="171">
        <f t="shared" si="0"/>
        <v>8.0756659233771053</v>
      </c>
      <c r="X16" t="s">
        <v>1232</v>
      </c>
      <c r="Z16">
        <v>1.8615868079277027</v>
      </c>
      <c r="AA16">
        <v>7.0215118155236747E-2</v>
      </c>
      <c r="AD16" s="205">
        <v>50</v>
      </c>
      <c r="AE16" s="304">
        <v>17</v>
      </c>
      <c r="AI16">
        <v>10.199999999999999</v>
      </c>
      <c r="AJ16">
        <v>3</v>
      </c>
      <c r="AK16">
        <v>0.24711696869851729</v>
      </c>
      <c r="AL16">
        <v>0.24711696869851729</v>
      </c>
      <c r="AM16">
        <v>1.729818780889621</v>
      </c>
      <c r="AQ16" t="s">
        <v>1232</v>
      </c>
      <c r="AS16">
        <v>1.8744341548406496</v>
      </c>
      <c r="AT16">
        <v>6.7140851360839554E-2</v>
      </c>
      <c r="AW16" s="205">
        <v>50</v>
      </c>
      <c r="AX16" s="304">
        <v>17.0641</v>
      </c>
      <c r="BB16">
        <v>9.94712</v>
      </c>
      <c r="BC16">
        <v>1</v>
      </c>
      <c r="BD16">
        <v>7.5301204819277115E-2</v>
      </c>
      <c r="BE16">
        <v>7.5301204819277115E-2</v>
      </c>
      <c r="BF16">
        <v>0.90361445783132532</v>
      </c>
    </row>
    <row r="17" spans="2:58">
      <c r="B17" s="171">
        <f t="shared" si="1"/>
        <v>12</v>
      </c>
      <c r="C17" s="171"/>
      <c r="E17" s="171">
        <f t="shared" si="0"/>
        <v>11.506967022170828</v>
      </c>
      <c r="X17" t="s">
        <v>1233</v>
      </c>
      <c r="Z17">
        <v>6.5035780331829187</v>
      </c>
      <c r="AA17">
        <v>0.14031536866895938</v>
      </c>
      <c r="AD17" s="205">
        <v>55</v>
      </c>
      <c r="AE17" s="304">
        <v>17.5</v>
      </c>
      <c r="AI17">
        <v>10.3</v>
      </c>
      <c r="AJ17">
        <v>4</v>
      </c>
      <c r="AK17">
        <v>0.32948929159802304</v>
      </c>
      <c r="AL17">
        <v>0.32948929159802304</v>
      </c>
      <c r="AM17">
        <v>2.059308072487644</v>
      </c>
      <c r="AQ17" t="s">
        <v>1233</v>
      </c>
      <c r="AS17">
        <v>6.0685670067418807</v>
      </c>
      <c r="AT17">
        <v>0.13418123278465321</v>
      </c>
      <c r="AW17" s="205">
        <v>55</v>
      </c>
      <c r="AX17" s="304">
        <v>17.604455000000002</v>
      </c>
      <c r="BB17" s="287">
        <v>10.02</v>
      </c>
      <c r="BC17">
        <v>1</v>
      </c>
      <c r="BD17">
        <v>7.5301204819277115E-2</v>
      </c>
      <c r="BE17">
        <v>7.5301204819277115E-2</v>
      </c>
      <c r="BF17" s="287">
        <v>0.97891566265060237</v>
      </c>
    </row>
    <row r="18" spans="2:58">
      <c r="B18" s="171">
        <f t="shared" si="1"/>
        <v>13</v>
      </c>
      <c r="C18" s="171"/>
      <c r="E18" s="171">
        <f t="shared" si="0"/>
        <v>15.865525393145699</v>
      </c>
      <c r="AD18" s="205">
        <v>60</v>
      </c>
      <c r="AE18" s="304">
        <v>18</v>
      </c>
      <c r="AI18">
        <v>10.4</v>
      </c>
      <c r="AJ18">
        <v>1</v>
      </c>
      <c r="AK18">
        <v>8.2372322899505759E-2</v>
      </c>
      <c r="AL18">
        <v>8.2372322899505759E-2</v>
      </c>
      <c r="AM18">
        <v>2.1416803953871497</v>
      </c>
      <c r="AW18" s="205">
        <v>60</v>
      </c>
      <c r="AX18" s="304">
        <v>18.142040000000001</v>
      </c>
      <c r="BB18">
        <v>10.0443</v>
      </c>
      <c r="BC18">
        <v>1</v>
      </c>
      <c r="BD18">
        <v>7.5301204819277115E-2</v>
      </c>
      <c r="BE18">
        <v>7.5301204819277115E-2</v>
      </c>
      <c r="BF18">
        <v>1.0542168674698795</v>
      </c>
    </row>
    <row r="19" spans="2:58">
      <c r="B19" s="171">
        <f t="shared" si="1"/>
        <v>14</v>
      </c>
      <c r="C19" s="171"/>
      <c r="E19" s="171">
        <f t="shared" si="0"/>
        <v>21.185539858339659</v>
      </c>
      <c r="AD19" s="205">
        <v>65</v>
      </c>
      <c r="AE19" s="304">
        <v>18.600000000000001</v>
      </c>
      <c r="AI19">
        <v>10.7</v>
      </c>
      <c r="AJ19">
        <v>5</v>
      </c>
      <c r="AK19">
        <v>0.41186161449752884</v>
      </c>
      <c r="AL19">
        <v>0.41186161449752884</v>
      </c>
      <c r="AM19">
        <v>2.5535420098846786</v>
      </c>
      <c r="AW19" s="205">
        <v>65</v>
      </c>
      <c r="AX19" s="304">
        <v>18.753120000000003</v>
      </c>
      <c r="BB19">
        <v>10.119999999999999</v>
      </c>
      <c r="BC19">
        <v>1</v>
      </c>
      <c r="BD19">
        <v>7.5301204819277115E-2</v>
      </c>
      <c r="BE19">
        <v>7.5301204819277115E-2</v>
      </c>
      <c r="BF19">
        <v>1.1295180722891567</v>
      </c>
    </row>
    <row r="20" spans="2:58">
      <c r="B20" s="171">
        <f t="shared" si="1"/>
        <v>15</v>
      </c>
      <c r="C20" s="171"/>
      <c r="E20" s="171">
        <f t="shared" si="0"/>
        <v>27.425311775007355</v>
      </c>
      <c r="AD20" s="205">
        <v>70</v>
      </c>
      <c r="AE20" s="304">
        <v>19.3</v>
      </c>
      <c r="AI20">
        <v>10.8</v>
      </c>
      <c r="AJ20">
        <v>2</v>
      </c>
      <c r="AK20">
        <v>0.16474464579901152</v>
      </c>
      <c r="AL20">
        <v>0.16474464579901152</v>
      </c>
      <c r="AM20">
        <v>2.7182866556836904</v>
      </c>
      <c r="AW20" s="205">
        <v>70</v>
      </c>
      <c r="AX20" s="304">
        <v>19.408450000000002</v>
      </c>
      <c r="BB20">
        <v>10.195600000000001</v>
      </c>
      <c r="BC20">
        <v>1</v>
      </c>
      <c r="BD20">
        <v>7.5301204819277115E-2</v>
      </c>
      <c r="BE20">
        <v>7.5301204819277115E-2</v>
      </c>
      <c r="BF20">
        <v>1.2048192771084338</v>
      </c>
    </row>
    <row r="21" spans="2:58">
      <c r="B21" s="171">
        <f t="shared" si="1"/>
        <v>16</v>
      </c>
      <c r="C21" s="171"/>
      <c r="E21" s="171">
        <f t="shared" si="0"/>
        <v>34.45782583896758</v>
      </c>
      <c r="AD21" s="305">
        <v>75</v>
      </c>
      <c r="AE21" s="306">
        <v>20</v>
      </c>
      <c r="AI21">
        <v>10.9</v>
      </c>
      <c r="AJ21">
        <v>2</v>
      </c>
      <c r="AK21">
        <v>0.16474464579901152</v>
      </c>
      <c r="AL21">
        <v>0.16474464579901152</v>
      </c>
      <c r="AM21">
        <v>2.8830313014827018</v>
      </c>
      <c r="AW21" s="287">
        <v>73.795180722891573</v>
      </c>
      <c r="AX21" s="287">
        <v>20.011900000000001</v>
      </c>
      <c r="BB21">
        <v>10.202500000000001</v>
      </c>
      <c r="BC21">
        <v>1</v>
      </c>
      <c r="BD21">
        <v>7.5301204819277115E-2</v>
      </c>
      <c r="BE21">
        <v>7.5301204819277115E-2</v>
      </c>
      <c r="BF21">
        <v>1.2801204819277108</v>
      </c>
    </row>
    <row r="22" spans="2:58">
      <c r="B22" s="171">
        <f t="shared" si="1"/>
        <v>17</v>
      </c>
      <c r="C22" s="171"/>
      <c r="E22" s="171">
        <f t="shared" si="0"/>
        <v>42.074029056089692</v>
      </c>
      <c r="AD22" s="205">
        <v>80</v>
      </c>
      <c r="AE22" s="304">
        <v>21.2</v>
      </c>
      <c r="AI22">
        <v>11</v>
      </c>
      <c r="AJ22">
        <v>2</v>
      </c>
      <c r="AK22">
        <v>0.16474464579901152</v>
      </c>
      <c r="AL22">
        <v>0.16474464579901152</v>
      </c>
      <c r="AM22">
        <v>3.0477759472817132</v>
      </c>
      <c r="AW22" s="205">
        <v>75</v>
      </c>
      <c r="AX22" s="304">
        <v>20.270675000000001</v>
      </c>
      <c r="BB22">
        <v>10.239000000000001</v>
      </c>
      <c r="BC22">
        <v>1</v>
      </c>
      <c r="BD22">
        <v>7.5301204819277115E-2</v>
      </c>
      <c r="BE22">
        <v>7.5301204819277115E-2</v>
      </c>
      <c r="BF22">
        <v>1.3554216867469879</v>
      </c>
    </row>
    <row r="23" spans="2:58">
      <c r="B23" s="171">
        <f t="shared" si="1"/>
        <v>18</v>
      </c>
      <c r="C23" s="171"/>
      <c r="E23" s="171">
        <f t="shared" si="0"/>
        <v>50</v>
      </c>
      <c r="AD23" s="205">
        <v>85</v>
      </c>
      <c r="AE23" s="304">
        <v>22.4</v>
      </c>
      <c r="AI23">
        <v>11.1</v>
      </c>
      <c r="AJ23">
        <v>3</v>
      </c>
      <c r="AK23">
        <v>0.24711696869851729</v>
      </c>
      <c r="AL23">
        <v>0.24711696869851729</v>
      </c>
      <c r="AM23">
        <v>3.2948929159802307</v>
      </c>
      <c r="AW23" s="205">
        <v>80</v>
      </c>
      <c r="AX23" s="304">
        <v>21.2499</v>
      </c>
      <c r="BB23">
        <v>10.25</v>
      </c>
      <c r="BC23">
        <v>1</v>
      </c>
      <c r="BD23">
        <v>7.5301204819277115E-2</v>
      </c>
      <c r="BE23">
        <v>7.5301204819277115E-2</v>
      </c>
      <c r="BF23">
        <v>1.4307228915662651</v>
      </c>
    </row>
    <row r="24" spans="2:58">
      <c r="B24" s="171">
        <f t="shared" si="1"/>
        <v>19</v>
      </c>
      <c r="C24" s="171"/>
      <c r="E24" s="171">
        <f t="shared" si="0"/>
        <v>57.925970943910301</v>
      </c>
      <c r="AD24" s="205">
        <v>90</v>
      </c>
      <c r="AE24" s="304">
        <v>23.8</v>
      </c>
      <c r="AI24">
        <v>11.2</v>
      </c>
      <c r="AJ24">
        <v>5</v>
      </c>
      <c r="AK24">
        <v>0.41186161449752884</v>
      </c>
      <c r="AL24">
        <v>0.41186161449752884</v>
      </c>
      <c r="AM24">
        <v>3.7067545304777596</v>
      </c>
      <c r="AW24" s="205">
        <v>85</v>
      </c>
      <c r="AX24" s="304">
        <v>22.601714999999995</v>
      </c>
      <c r="BB24">
        <v>10.27</v>
      </c>
      <c r="BC24">
        <v>1</v>
      </c>
      <c r="BD24">
        <v>7.5301204819277115E-2</v>
      </c>
      <c r="BE24">
        <v>7.5301204819277115E-2</v>
      </c>
      <c r="BF24">
        <v>1.5060240963855422</v>
      </c>
    </row>
    <row r="25" spans="2:58">
      <c r="B25" s="303">
        <f t="shared" si="1"/>
        <v>20</v>
      </c>
      <c r="C25" s="171"/>
      <c r="E25" s="171">
        <f t="shared" si="0"/>
        <v>65.542174161032435</v>
      </c>
      <c r="F25" s="171">
        <f t="shared" si="0"/>
        <v>65.542174161032435</v>
      </c>
      <c r="AD25" s="205">
        <v>95</v>
      </c>
      <c r="AE25" s="304">
        <v>26.725000000000001</v>
      </c>
      <c r="AI25">
        <v>11.3</v>
      </c>
      <c r="AJ25">
        <v>3</v>
      </c>
      <c r="AK25">
        <v>0.24711696869851729</v>
      </c>
      <c r="AL25">
        <v>0.24711696869851729</v>
      </c>
      <c r="AM25">
        <v>3.9538714991762767</v>
      </c>
      <c r="AW25" s="205">
        <v>90</v>
      </c>
      <c r="AX25" s="304">
        <v>24.13935</v>
      </c>
      <c r="BB25">
        <v>10.34</v>
      </c>
      <c r="BC25">
        <v>1</v>
      </c>
      <c r="BD25">
        <v>7.5301204819277115E-2</v>
      </c>
      <c r="BE25">
        <v>7.5301204819277115E-2</v>
      </c>
      <c r="BF25">
        <v>1.5813253012048192</v>
      </c>
    </row>
    <row r="26" spans="2:58">
      <c r="B26" s="171">
        <f t="shared" si="1"/>
        <v>21</v>
      </c>
      <c r="C26" s="171"/>
      <c r="F26" s="171">
        <f t="shared" si="0"/>
        <v>72.574688224992641</v>
      </c>
      <c r="AD26" s="306">
        <v>97.199341021416799</v>
      </c>
      <c r="AE26" s="306">
        <v>30</v>
      </c>
      <c r="AI26">
        <v>11.4</v>
      </c>
      <c r="AJ26">
        <v>1</v>
      </c>
      <c r="AK26">
        <v>8.2372322899505759E-2</v>
      </c>
      <c r="AL26">
        <v>8.2372322899505759E-2</v>
      </c>
      <c r="AM26">
        <v>4.0362438220757824</v>
      </c>
      <c r="AW26" s="205">
        <v>95</v>
      </c>
      <c r="AX26" s="304">
        <v>27.779544999999999</v>
      </c>
      <c r="BB26">
        <v>10.3942</v>
      </c>
      <c r="BC26">
        <v>1</v>
      </c>
      <c r="BD26">
        <v>7.5301204819277115E-2</v>
      </c>
      <c r="BE26">
        <v>7.5301204819277115E-2</v>
      </c>
      <c r="BF26">
        <v>1.6566265060240963</v>
      </c>
    </row>
    <row r="27" spans="2:58">
      <c r="B27" s="171">
        <f t="shared" si="1"/>
        <v>22</v>
      </c>
      <c r="C27" s="171"/>
      <c r="F27" s="171">
        <f t="shared" si="0"/>
        <v>78.814460141660334</v>
      </c>
      <c r="AI27">
        <v>11.5</v>
      </c>
      <c r="AJ27">
        <v>5</v>
      </c>
      <c r="AK27">
        <v>0.41186161449752884</v>
      </c>
      <c r="AL27">
        <v>0.41186161449752884</v>
      </c>
      <c r="AM27">
        <v>4.4481054365733117</v>
      </c>
      <c r="AW27" s="287">
        <v>96.460843373493972</v>
      </c>
      <c r="AX27" s="307">
        <v>30</v>
      </c>
      <c r="BB27">
        <v>10.4023</v>
      </c>
      <c r="BC27">
        <v>1</v>
      </c>
      <c r="BD27">
        <v>7.5301204819277115E-2</v>
      </c>
      <c r="BE27">
        <v>7.5301204819277115E-2</v>
      </c>
      <c r="BF27">
        <v>1.7319277108433735</v>
      </c>
    </row>
    <row r="28" spans="2:58">
      <c r="B28" s="171">
        <f t="shared" si="1"/>
        <v>23</v>
      </c>
      <c r="C28" s="171"/>
      <c r="F28" s="171">
        <f t="shared" si="0"/>
        <v>84.134474606854297</v>
      </c>
      <c r="AI28">
        <v>11.6</v>
      </c>
      <c r="AJ28">
        <v>2</v>
      </c>
      <c r="AK28">
        <v>0.16474464579901152</v>
      </c>
      <c r="AL28">
        <v>0.16474464579901152</v>
      </c>
      <c r="AM28">
        <v>4.6128500823723231</v>
      </c>
      <c r="BB28">
        <v>10.5426</v>
      </c>
      <c r="BC28">
        <v>1</v>
      </c>
      <c r="BD28">
        <v>7.5301204819277115E-2</v>
      </c>
      <c r="BE28">
        <v>7.5301204819277115E-2</v>
      </c>
      <c r="BF28">
        <v>1.8072289156626506</v>
      </c>
    </row>
    <row r="29" spans="2:58">
      <c r="B29" s="171">
        <f t="shared" si="1"/>
        <v>24</v>
      </c>
      <c r="C29" s="171"/>
      <c r="F29" s="171">
        <f t="shared" si="0"/>
        <v>88.493032977829174</v>
      </c>
      <c r="AI29">
        <v>11.7</v>
      </c>
      <c r="AJ29">
        <v>1</v>
      </c>
      <c r="AK29">
        <v>8.2372322899505759E-2</v>
      </c>
      <c r="AL29">
        <v>8.2372322899505759E-2</v>
      </c>
      <c r="AM29">
        <v>4.6952224052718288</v>
      </c>
      <c r="BB29">
        <v>10.67</v>
      </c>
      <c r="BC29">
        <v>1</v>
      </c>
      <c r="BD29">
        <v>7.5301204819277115E-2</v>
      </c>
      <c r="BE29">
        <v>7.5301204819277115E-2</v>
      </c>
      <c r="BF29">
        <v>1.8825301204819278</v>
      </c>
    </row>
    <row r="30" spans="2:58">
      <c r="B30" s="171">
        <f t="shared" si="1"/>
        <v>25</v>
      </c>
      <c r="C30" s="171"/>
      <c r="F30" s="171">
        <f t="shared" si="0"/>
        <v>91.924334076622898</v>
      </c>
      <c r="AI30">
        <v>11.8</v>
      </c>
      <c r="AJ30">
        <v>10</v>
      </c>
      <c r="AK30">
        <v>0.82372322899505768</v>
      </c>
      <c r="AL30">
        <v>0.82372322899505768</v>
      </c>
      <c r="AM30">
        <v>5.5189456342668866</v>
      </c>
      <c r="BB30">
        <v>10.6919</v>
      </c>
      <c r="BC30">
        <v>1</v>
      </c>
      <c r="BD30">
        <v>7.5301204819277115E-2</v>
      </c>
      <c r="BE30">
        <v>7.5301204819277115E-2</v>
      </c>
      <c r="BF30">
        <v>1.9578313253012047</v>
      </c>
    </row>
    <row r="31" spans="2:58">
      <c r="B31" s="171">
        <f t="shared" si="1"/>
        <v>26</v>
      </c>
      <c r="C31" s="171"/>
      <c r="F31" s="171">
        <f t="shared" si="0"/>
        <v>94.520070830044205</v>
      </c>
      <c r="AI31">
        <v>11.9</v>
      </c>
      <c r="AJ31">
        <v>6</v>
      </c>
      <c r="AK31">
        <v>0.49423393739703458</v>
      </c>
      <c r="AL31">
        <v>0.49423393739703458</v>
      </c>
      <c r="AM31">
        <v>6.0131795716639207</v>
      </c>
      <c r="BB31">
        <v>10.7212</v>
      </c>
      <c r="BC31">
        <v>1</v>
      </c>
      <c r="BD31">
        <v>7.5301204819277115E-2</v>
      </c>
      <c r="BE31">
        <v>7.5301204819277115E-2</v>
      </c>
      <c r="BF31">
        <v>2.0331325301204819</v>
      </c>
    </row>
    <row r="32" spans="2:58">
      <c r="B32" s="171">
        <f t="shared" si="1"/>
        <v>27</v>
      </c>
      <c r="C32" s="171"/>
      <c r="F32" s="171">
        <f t="shared" si="0"/>
        <v>96.40696808870743</v>
      </c>
      <c r="AI32">
        <v>12</v>
      </c>
      <c r="AJ32">
        <v>7</v>
      </c>
      <c r="AK32">
        <v>0.57660626029654038</v>
      </c>
      <c r="AL32">
        <v>0.57660626029654038</v>
      </c>
      <c r="AM32">
        <v>6.5897858319604614</v>
      </c>
      <c r="AW32" s="287">
        <v>20.011900000000001</v>
      </c>
      <c r="AX32" s="287">
        <v>73.795180722891573</v>
      </c>
      <c r="BB32">
        <v>10.73</v>
      </c>
      <c r="BC32">
        <v>1</v>
      </c>
      <c r="BD32">
        <v>7.5301204819277115E-2</v>
      </c>
      <c r="BE32">
        <v>7.5301204819277115E-2</v>
      </c>
      <c r="BF32">
        <v>2.1084337349397591</v>
      </c>
    </row>
    <row r="33" spans="2:58">
      <c r="B33" s="171">
        <f t="shared" si="1"/>
        <v>28</v>
      </c>
      <c r="C33" s="171"/>
      <c r="F33" s="171">
        <f t="shared" si="0"/>
        <v>97.724986805182084</v>
      </c>
      <c r="AI33">
        <v>12.1</v>
      </c>
      <c r="AJ33">
        <v>5</v>
      </c>
      <c r="AK33">
        <v>0.41186161449752884</v>
      </c>
      <c r="AL33">
        <v>0.41186161449752884</v>
      </c>
      <c r="AM33">
        <v>7.0016474464579899</v>
      </c>
      <c r="BB33">
        <v>10.758599999999999</v>
      </c>
      <c r="BC33">
        <v>1</v>
      </c>
      <c r="BD33">
        <v>7.5301204819277115E-2</v>
      </c>
      <c r="BE33">
        <v>7.5301204819277115E-2</v>
      </c>
      <c r="BF33">
        <v>2.1837349397590362</v>
      </c>
    </row>
    <row r="34" spans="2:58">
      <c r="B34" s="171">
        <f t="shared" si="1"/>
        <v>29</v>
      </c>
      <c r="C34" s="171"/>
      <c r="F34" s="171">
        <f t="shared" si="0"/>
        <v>98.609655248650142</v>
      </c>
      <c r="AI34">
        <v>12.2</v>
      </c>
      <c r="AJ34">
        <v>10</v>
      </c>
      <c r="AK34">
        <v>0.82372322899505768</v>
      </c>
      <c r="AL34">
        <v>0.82372322899505768</v>
      </c>
      <c r="AM34">
        <v>7.8253706754530477</v>
      </c>
      <c r="BB34">
        <v>10.79</v>
      </c>
      <c r="BC34">
        <v>1</v>
      </c>
      <c r="BD34">
        <v>7.5301204819277115E-2</v>
      </c>
      <c r="BE34">
        <v>7.5301204819277115E-2</v>
      </c>
      <c r="BF34">
        <v>2.2590361445783134</v>
      </c>
    </row>
    <row r="35" spans="2:58">
      <c r="B35" s="303">
        <f t="shared" si="1"/>
        <v>30</v>
      </c>
      <c r="C35" s="171"/>
      <c r="F35" s="171">
        <f t="shared" si="0"/>
        <v>99.18024640754038</v>
      </c>
      <c r="G35" s="171">
        <f t="shared" si="0"/>
        <v>99.18024640754038</v>
      </c>
      <c r="AI35">
        <v>12.3</v>
      </c>
      <c r="AJ35">
        <v>10</v>
      </c>
      <c r="AK35">
        <v>0.82372322899505768</v>
      </c>
      <c r="AL35">
        <v>0.82372322899505768</v>
      </c>
      <c r="AM35">
        <v>8.6490939044481046</v>
      </c>
      <c r="BB35">
        <v>10.8217</v>
      </c>
      <c r="BC35">
        <v>1</v>
      </c>
      <c r="BD35">
        <v>7.5301204819277115E-2</v>
      </c>
      <c r="BE35">
        <v>7.5301204819277115E-2</v>
      </c>
      <c r="BF35">
        <v>2.3343373493975905</v>
      </c>
    </row>
    <row r="36" spans="2:58">
      <c r="B36" s="171">
        <f t="shared" si="1"/>
        <v>31</v>
      </c>
      <c r="C36" s="171"/>
      <c r="G36" s="171">
        <f t="shared" si="0"/>
        <v>99.533881197628133</v>
      </c>
      <c r="AI36">
        <v>12.4</v>
      </c>
      <c r="AJ36">
        <v>7</v>
      </c>
      <c r="AK36">
        <v>0.57660626029654038</v>
      </c>
      <c r="AL36">
        <v>0.57660626029654038</v>
      </c>
      <c r="AM36">
        <v>9.2257001647446462</v>
      </c>
      <c r="BB36">
        <v>10.8865</v>
      </c>
      <c r="BC36">
        <v>1</v>
      </c>
      <c r="BD36">
        <v>7.5301204819277115E-2</v>
      </c>
      <c r="BE36">
        <v>7.5301204819277115E-2</v>
      </c>
      <c r="BF36">
        <v>2.4096385542168677</v>
      </c>
    </row>
    <row r="37" spans="2:58">
      <c r="B37" s="171">
        <f t="shared" si="1"/>
        <v>32</v>
      </c>
      <c r="C37" s="171"/>
      <c r="G37" s="171">
        <f t="shared" si="0"/>
        <v>99.744486966957197</v>
      </c>
      <c r="AI37">
        <v>12.5</v>
      </c>
      <c r="AJ37">
        <v>8</v>
      </c>
      <c r="AK37">
        <v>0.65897858319604607</v>
      </c>
      <c r="AL37">
        <v>0.65897858319604607</v>
      </c>
      <c r="AM37">
        <v>9.8846787479406917</v>
      </c>
      <c r="BB37">
        <v>10.896699999999999</v>
      </c>
      <c r="BC37">
        <v>1</v>
      </c>
      <c r="BD37">
        <v>7.5301204819277115E-2</v>
      </c>
      <c r="BE37">
        <v>7.5301204819277115E-2</v>
      </c>
      <c r="BF37">
        <v>2.4849397590361444</v>
      </c>
    </row>
    <row r="38" spans="2:58">
      <c r="B38" s="171">
        <f t="shared" si="1"/>
        <v>33</v>
      </c>
      <c r="C38" s="171"/>
      <c r="G38" s="171">
        <f t="shared" si="0"/>
        <v>99.865010196836991</v>
      </c>
      <c r="AI38">
        <v>12.6</v>
      </c>
      <c r="AJ38">
        <v>7</v>
      </c>
      <c r="AK38">
        <v>0.57660626029654038</v>
      </c>
      <c r="AL38">
        <v>0.57660626029654038</v>
      </c>
      <c r="AM38">
        <v>10.461285008237232</v>
      </c>
      <c r="BB38">
        <v>10.8979</v>
      </c>
      <c r="BC38">
        <v>1</v>
      </c>
      <c r="BD38">
        <v>7.5301204819277115E-2</v>
      </c>
      <c r="BE38">
        <v>7.5301204819277115E-2</v>
      </c>
      <c r="BF38">
        <v>2.5602409638554215</v>
      </c>
    </row>
    <row r="39" spans="2:58">
      <c r="B39" s="171">
        <f t="shared" si="1"/>
        <v>34</v>
      </c>
      <c r="C39" s="171"/>
      <c r="G39" s="171">
        <f t="shared" si="0"/>
        <v>99.931286206208412</v>
      </c>
      <c r="AI39">
        <v>12.7</v>
      </c>
      <c r="AJ39">
        <v>5</v>
      </c>
      <c r="AK39">
        <v>0.41186161449752884</v>
      </c>
      <c r="AL39">
        <v>0.41186161449752884</v>
      </c>
      <c r="AM39">
        <v>10.873146622734762</v>
      </c>
      <c r="BB39">
        <v>10.917899999999999</v>
      </c>
      <c r="BC39">
        <v>1</v>
      </c>
      <c r="BD39">
        <v>7.5301204819277115E-2</v>
      </c>
      <c r="BE39">
        <v>7.5301204819277115E-2</v>
      </c>
      <c r="BF39">
        <v>2.6355421686746987</v>
      </c>
    </row>
    <row r="40" spans="2:58">
      <c r="B40" s="171">
        <f t="shared" si="1"/>
        <v>35</v>
      </c>
      <c r="C40" s="171"/>
      <c r="D40" s="171"/>
      <c r="G40" s="171">
        <f t="shared" si="0"/>
        <v>99.966307073432318</v>
      </c>
      <c r="AI40">
        <v>12.8</v>
      </c>
      <c r="AJ40">
        <v>7</v>
      </c>
      <c r="AK40">
        <v>0.57660626029654038</v>
      </c>
      <c r="AL40">
        <v>0.57660626029654038</v>
      </c>
      <c r="AM40">
        <v>11.449752883031302</v>
      </c>
      <c r="BB40">
        <v>10.9754</v>
      </c>
      <c r="BC40">
        <v>1</v>
      </c>
      <c r="BD40">
        <v>7.5301204819277115E-2</v>
      </c>
      <c r="BE40">
        <v>7.5301204819277115E-2</v>
      </c>
      <c r="BF40">
        <v>2.7108433734939759</v>
      </c>
    </row>
    <row r="41" spans="2:58">
      <c r="B41" s="171">
        <f t="shared" si="1"/>
        <v>36</v>
      </c>
      <c r="C41" s="171"/>
      <c r="D41" s="171"/>
      <c r="G41" s="171">
        <f t="shared" si="0"/>
        <v>99.984089140984238</v>
      </c>
      <c r="AI41">
        <v>12.9</v>
      </c>
      <c r="AJ41">
        <v>7</v>
      </c>
      <c r="AK41">
        <v>0.57660626029654038</v>
      </c>
      <c r="AL41">
        <v>0.57660626029654038</v>
      </c>
      <c r="AM41">
        <v>12.026359143327841</v>
      </c>
      <c r="BB41">
        <v>11.012</v>
      </c>
      <c r="BC41">
        <v>1</v>
      </c>
      <c r="BD41">
        <v>7.5301204819277115E-2</v>
      </c>
      <c r="BE41">
        <v>7.5301204819277115E-2</v>
      </c>
      <c r="BF41">
        <v>2.786144578313253</v>
      </c>
    </row>
    <row r="42" spans="2:58">
      <c r="B42" s="171">
        <f t="shared" si="1"/>
        <v>37</v>
      </c>
      <c r="C42" s="171"/>
      <c r="D42" s="171"/>
      <c r="G42" s="171">
        <f t="shared" si="0"/>
        <v>99.99276519560749</v>
      </c>
      <c r="AI42">
        <v>13</v>
      </c>
      <c r="AJ42">
        <v>4</v>
      </c>
      <c r="AK42">
        <v>0.32948929159802304</v>
      </c>
      <c r="AL42">
        <v>0.32948929159802304</v>
      </c>
      <c r="AM42">
        <v>12.355848434925864</v>
      </c>
      <c r="BB42">
        <v>11.08</v>
      </c>
      <c r="BC42">
        <v>1</v>
      </c>
      <c r="BD42">
        <v>7.5301204819277115E-2</v>
      </c>
      <c r="BE42">
        <v>7.5301204819277115E-2</v>
      </c>
      <c r="BF42">
        <v>2.8614457831325302</v>
      </c>
    </row>
    <row r="43" spans="2:58">
      <c r="B43" s="171">
        <f t="shared" si="1"/>
        <v>38</v>
      </c>
      <c r="C43" s="171"/>
      <c r="D43" s="171"/>
      <c r="G43" s="171">
        <f t="shared" si="0"/>
        <v>99.996832875816693</v>
      </c>
      <c r="AI43">
        <v>13.1</v>
      </c>
      <c r="AJ43">
        <v>4</v>
      </c>
      <c r="AK43">
        <v>0.32948929159802304</v>
      </c>
      <c r="AL43">
        <v>0.32948929159802304</v>
      </c>
      <c r="AM43">
        <v>12.685337726523889</v>
      </c>
      <c r="BB43">
        <v>11.107900000000001</v>
      </c>
      <c r="BC43">
        <v>1</v>
      </c>
      <c r="BD43">
        <v>7.5301204819277115E-2</v>
      </c>
      <c r="BE43">
        <v>7.5301204819277115E-2</v>
      </c>
      <c r="BF43">
        <v>2.9367469879518073</v>
      </c>
    </row>
    <row r="44" spans="2:58">
      <c r="B44" s="171">
        <f t="shared" si="1"/>
        <v>39</v>
      </c>
      <c r="C44" s="171"/>
      <c r="D44" s="171"/>
      <c r="G44" s="171">
        <f t="shared" si="0"/>
        <v>99.998665425098409</v>
      </c>
      <c r="AI44">
        <v>13.2</v>
      </c>
      <c r="AJ44">
        <v>8</v>
      </c>
      <c r="AK44">
        <v>0.65897858319604607</v>
      </c>
      <c r="AL44">
        <v>0.65897858319604607</v>
      </c>
      <c r="AM44">
        <v>13.344316309719934</v>
      </c>
      <c r="BB44">
        <v>11.1517</v>
      </c>
      <c r="BC44">
        <v>1</v>
      </c>
      <c r="BD44">
        <v>7.5301204819277115E-2</v>
      </c>
      <c r="BE44">
        <v>7.5301204819277115E-2</v>
      </c>
      <c r="BF44">
        <v>3.0120481927710845</v>
      </c>
    </row>
    <row r="45" spans="2:58">
      <c r="B45" s="171">
        <f t="shared" si="1"/>
        <v>40</v>
      </c>
      <c r="C45" s="171"/>
      <c r="D45" s="171"/>
      <c r="G45" s="171">
        <f t="shared" si="0"/>
        <v>99.999458745609232</v>
      </c>
      <c r="AI45">
        <v>13.3</v>
      </c>
      <c r="AJ45">
        <v>8</v>
      </c>
      <c r="AK45">
        <v>0.65897858319604607</v>
      </c>
      <c r="AL45">
        <v>0.65897858319604607</v>
      </c>
      <c r="AM45">
        <v>14.00329489291598</v>
      </c>
      <c r="BB45">
        <v>11.22</v>
      </c>
      <c r="BC45">
        <v>1</v>
      </c>
      <c r="BD45">
        <v>7.5301204819277115E-2</v>
      </c>
      <c r="BE45">
        <v>7.5301204819277115E-2</v>
      </c>
      <c r="BF45">
        <v>3.0873493975903616</v>
      </c>
    </row>
    <row r="46" spans="2:58">
      <c r="B46" s="171">
        <f t="shared" si="1"/>
        <v>41</v>
      </c>
      <c r="C46" s="171"/>
      <c r="D46" s="171"/>
      <c r="G46" s="171">
        <f t="shared" si="0"/>
        <v>99.999788754529746</v>
      </c>
      <c r="AI46">
        <v>13.4</v>
      </c>
      <c r="AJ46">
        <v>11</v>
      </c>
      <c r="AK46">
        <v>0.90609555189456348</v>
      </c>
      <c r="AL46">
        <v>0.90609555189456348</v>
      </c>
      <c r="AM46">
        <v>14.909390444810544</v>
      </c>
      <c r="BB46">
        <v>11.220499999999999</v>
      </c>
      <c r="BC46">
        <v>1</v>
      </c>
      <c r="BD46">
        <v>7.5301204819277115E-2</v>
      </c>
      <c r="BE46">
        <v>7.5301204819277115E-2</v>
      </c>
      <c r="BF46">
        <v>3.1626506024096384</v>
      </c>
    </row>
    <row r="47" spans="2:58">
      <c r="B47" s="171">
        <f t="shared" si="1"/>
        <v>42</v>
      </c>
      <c r="C47" s="171"/>
      <c r="D47" s="171"/>
      <c r="G47" s="171">
        <f t="shared" si="0"/>
        <v>99.99992066718481</v>
      </c>
      <c r="AI47">
        <v>13.5</v>
      </c>
      <c r="AJ47">
        <v>6</v>
      </c>
      <c r="AK47">
        <v>0.49423393739703458</v>
      </c>
      <c r="AL47">
        <v>0.49423393739703458</v>
      </c>
      <c r="AM47">
        <v>15.403624382207578</v>
      </c>
      <c r="BB47">
        <v>11.23</v>
      </c>
      <c r="BC47">
        <v>1</v>
      </c>
      <c r="BD47">
        <v>7.5301204819277115E-2</v>
      </c>
      <c r="BE47">
        <v>7.5301204819277115E-2</v>
      </c>
      <c r="BF47">
        <v>3.2379518072289155</v>
      </c>
    </row>
    <row r="48" spans="2:58">
      <c r="B48" s="171">
        <f t="shared" si="1"/>
        <v>43</v>
      </c>
      <c r="C48" s="171"/>
      <c r="D48" s="171"/>
      <c r="G48" s="171">
        <f t="shared" si="0"/>
        <v>99.999971334842812</v>
      </c>
      <c r="AI48">
        <v>13.6</v>
      </c>
      <c r="AJ48">
        <v>5</v>
      </c>
      <c r="AK48">
        <v>0.41186161449752884</v>
      </c>
      <c r="AL48">
        <v>0.41186161449752884</v>
      </c>
      <c r="AM48">
        <v>15.815485996705107</v>
      </c>
      <c r="BB48">
        <v>11.24</v>
      </c>
      <c r="BC48">
        <v>1</v>
      </c>
      <c r="BD48">
        <v>7.5301204819277115E-2</v>
      </c>
      <c r="BE48">
        <v>7.5301204819277115E-2</v>
      </c>
      <c r="BF48">
        <v>3.3132530120481927</v>
      </c>
    </row>
    <row r="49" spans="2:58">
      <c r="B49" s="171">
        <f t="shared" si="1"/>
        <v>44</v>
      </c>
      <c r="C49" s="171"/>
      <c r="D49" s="171"/>
      <c r="G49" s="171">
        <f t="shared" si="0"/>
        <v>99.999990035573688</v>
      </c>
      <c r="AI49">
        <v>13.7</v>
      </c>
      <c r="AJ49">
        <v>12</v>
      </c>
      <c r="AK49">
        <v>0.98846787479406917</v>
      </c>
      <c r="AL49">
        <v>0.98846787479406917</v>
      </c>
      <c r="AM49">
        <v>16.803953871499175</v>
      </c>
      <c r="BB49">
        <v>11.267799999999999</v>
      </c>
      <c r="BC49">
        <v>1</v>
      </c>
      <c r="BD49">
        <v>7.5301204819277115E-2</v>
      </c>
      <c r="BE49">
        <v>7.5301204819277115E-2</v>
      </c>
      <c r="BF49">
        <v>3.3885542168674698</v>
      </c>
    </row>
    <row r="50" spans="2:58">
      <c r="B50" s="171">
        <f t="shared" si="1"/>
        <v>45</v>
      </c>
      <c r="C50" s="171"/>
      <c r="D50" s="171"/>
      <c r="G50" s="171">
        <f t="shared" si="0"/>
        <v>99.999996667955145</v>
      </c>
      <c r="AI50">
        <v>13.8</v>
      </c>
      <c r="AJ50">
        <v>11</v>
      </c>
      <c r="AK50">
        <v>0.90609555189456348</v>
      </c>
      <c r="AL50">
        <v>0.90609555189456348</v>
      </c>
      <c r="AM50">
        <v>17.710049423393741</v>
      </c>
      <c r="BB50">
        <v>11.3209</v>
      </c>
      <c r="BC50">
        <v>1</v>
      </c>
      <c r="BD50">
        <v>7.5301204819277115E-2</v>
      </c>
      <c r="BE50">
        <v>7.5301204819277115E-2</v>
      </c>
      <c r="BF50">
        <v>3.463855421686747</v>
      </c>
    </row>
    <row r="51" spans="2:58">
      <c r="B51" s="171">
        <f t="shared" si="1"/>
        <v>46</v>
      </c>
      <c r="C51" s="171"/>
      <c r="D51" s="171"/>
      <c r="G51" s="171">
        <f t="shared" si="0"/>
        <v>99.99999892824097</v>
      </c>
      <c r="AI51">
        <v>13.9</v>
      </c>
      <c r="AJ51">
        <v>11</v>
      </c>
      <c r="AK51">
        <v>0.90609555189456348</v>
      </c>
      <c r="AL51">
        <v>0.90609555189456348</v>
      </c>
      <c r="AM51">
        <v>18.616144975288304</v>
      </c>
      <c r="BB51">
        <v>11.336499999999999</v>
      </c>
      <c r="BC51">
        <v>1</v>
      </c>
      <c r="BD51">
        <v>7.5301204819277115E-2</v>
      </c>
      <c r="BE51">
        <v>7.5301204819277115E-2</v>
      </c>
      <c r="BF51">
        <v>3.5391566265060241</v>
      </c>
    </row>
    <row r="52" spans="2:58">
      <c r="B52" s="171">
        <f t="shared" si="1"/>
        <v>47</v>
      </c>
      <c r="C52" s="171"/>
      <c r="D52" s="171"/>
      <c r="G52" s="171">
        <f t="shared" si="0"/>
        <v>99.999999668425403</v>
      </c>
      <c r="AI52">
        <v>14</v>
      </c>
      <c r="AJ52">
        <v>14</v>
      </c>
      <c r="AK52">
        <v>1.1532125205930808</v>
      </c>
      <c r="AL52">
        <v>1.1532125205930808</v>
      </c>
      <c r="AM52">
        <v>19.769357495881383</v>
      </c>
      <c r="BB52">
        <v>11.3385</v>
      </c>
      <c r="BC52">
        <v>1</v>
      </c>
      <c r="BD52">
        <v>7.5301204819277115E-2</v>
      </c>
      <c r="BE52">
        <v>7.5301204819277115E-2</v>
      </c>
      <c r="BF52">
        <v>3.6144578313253013</v>
      </c>
    </row>
    <row r="53" spans="2:58">
      <c r="B53" s="171">
        <f t="shared" si="1"/>
        <v>48</v>
      </c>
      <c r="C53" s="171"/>
      <c r="D53" s="171"/>
      <c r="G53" s="171">
        <f t="shared" si="0"/>
        <v>99.999999901341226</v>
      </c>
      <c r="AI53">
        <v>14.1</v>
      </c>
      <c r="AJ53">
        <v>5</v>
      </c>
      <c r="AK53">
        <v>0.41186161449752884</v>
      </c>
      <c r="AL53">
        <v>0.41186161449752884</v>
      </c>
      <c r="AM53">
        <v>20.181219110378912</v>
      </c>
      <c r="BB53">
        <v>11.347200000000001</v>
      </c>
      <c r="BC53">
        <v>1</v>
      </c>
      <c r="BD53">
        <v>7.5301204819277115E-2</v>
      </c>
      <c r="BE53">
        <v>7.5301204819277115E-2</v>
      </c>
      <c r="BF53">
        <v>3.6897590361445785</v>
      </c>
    </row>
    <row r="54" spans="2:58">
      <c r="B54" s="171">
        <f t="shared" si="1"/>
        <v>49</v>
      </c>
      <c r="C54" s="171"/>
      <c r="D54" s="171"/>
      <c r="G54" s="171">
        <f t="shared" si="0"/>
        <v>99.999999971768418</v>
      </c>
      <c r="AI54">
        <v>14.2</v>
      </c>
      <c r="AJ54">
        <v>13</v>
      </c>
      <c r="AK54">
        <v>1.0708401976935749</v>
      </c>
      <c r="AL54">
        <v>1.0708401976935749</v>
      </c>
      <c r="AM54">
        <v>21.252059308072489</v>
      </c>
      <c r="BB54">
        <v>11.3879</v>
      </c>
      <c r="BC54">
        <v>1</v>
      </c>
      <c r="BD54">
        <v>7.5301204819277115E-2</v>
      </c>
      <c r="BE54">
        <v>7.5301204819277115E-2</v>
      </c>
      <c r="BF54">
        <v>3.7650602409638556</v>
      </c>
    </row>
    <row r="55" spans="2:58">
      <c r="B55" s="171">
        <f t="shared" si="1"/>
        <v>50</v>
      </c>
      <c r="C55" s="171"/>
      <c r="D55" s="171"/>
      <c r="G55" s="171">
        <f t="shared" si="0"/>
        <v>99.999999992231153</v>
      </c>
      <c r="AI55">
        <v>14.3</v>
      </c>
      <c r="AJ55">
        <v>8</v>
      </c>
      <c r="AK55">
        <v>0.65897858319604607</v>
      </c>
      <c r="AL55">
        <v>0.65897858319604607</v>
      </c>
      <c r="AM55">
        <v>21.911037891268535</v>
      </c>
      <c r="BB55">
        <v>11.475099999999999</v>
      </c>
      <c r="BC55">
        <v>1</v>
      </c>
      <c r="BD55">
        <v>7.5301204819277115E-2</v>
      </c>
      <c r="BE55">
        <v>7.5301204819277115E-2</v>
      </c>
      <c r="BF55">
        <v>3.8403614457831323</v>
      </c>
    </row>
    <row r="56" spans="2:58">
      <c r="B56" s="171">
        <f t="shared" si="1"/>
        <v>51</v>
      </c>
      <c r="D56" s="171"/>
      <c r="G56" s="171">
        <f t="shared" si="0"/>
        <v>99.999999997944215</v>
      </c>
      <c r="AI56">
        <v>14.4</v>
      </c>
      <c r="AJ56">
        <v>8</v>
      </c>
      <c r="AK56">
        <v>0.65897858319604607</v>
      </c>
      <c r="AL56">
        <v>0.65897858319604607</v>
      </c>
      <c r="AM56">
        <v>22.57001647446458</v>
      </c>
      <c r="BB56">
        <v>11.498200000000001</v>
      </c>
      <c r="BC56">
        <v>1</v>
      </c>
      <c r="BD56">
        <v>7.5301204819277115E-2</v>
      </c>
      <c r="BE56">
        <v>7.5301204819277115E-2</v>
      </c>
      <c r="BF56">
        <v>3.9156626506024095</v>
      </c>
    </row>
    <row r="57" spans="2:58">
      <c r="B57" s="171">
        <f t="shared" si="1"/>
        <v>52</v>
      </c>
      <c r="D57" s="171"/>
      <c r="G57" s="171">
        <f t="shared" si="0"/>
        <v>99.999999999476913</v>
      </c>
      <c r="AI57">
        <v>14.5</v>
      </c>
      <c r="AJ57">
        <v>15</v>
      </c>
      <c r="AK57">
        <v>1.2355848434925865</v>
      </c>
      <c r="AL57">
        <v>1.2355848434925865</v>
      </c>
      <c r="AM57">
        <v>23.805601317957166</v>
      </c>
      <c r="BB57">
        <v>11.5014</v>
      </c>
      <c r="BC57">
        <v>1</v>
      </c>
      <c r="BD57">
        <v>7.5301204819277115E-2</v>
      </c>
      <c r="BE57">
        <v>7.5301204819277115E-2</v>
      </c>
      <c r="BF57">
        <v>3.9909638554216866</v>
      </c>
    </row>
    <row r="58" spans="2:58">
      <c r="B58" s="171">
        <f t="shared" si="1"/>
        <v>53</v>
      </c>
      <c r="D58" s="171"/>
      <c r="G58" s="171">
        <f t="shared" ref="G58:G105" si="2">NORMSDIST(($B58-$B$2)/$B$3)*100</f>
        <v>99.999999999872017</v>
      </c>
      <c r="AI58">
        <v>14.6</v>
      </c>
      <c r="AJ58">
        <v>14</v>
      </c>
      <c r="AK58">
        <v>1.1532125205930808</v>
      </c>
      <c r="AL58">
        <v>1.1532125205930808</v>
      </c>
      <c r="AM58">
        <v>24.958813838550245</v>
      </c>
      <c r="BB58">
        <v>11.5266</v>
      </c>
      <c r="BC58">
        <v>1</v>
      </c>
      <c r="BD58">
        <v>7.5301204819277115E-2</v>
      </c>
      <c r="BE58">
        <v>7.5301204819277115E-2</v>
      </c>
      <c r="BF58">
        <v>4.0662650602409638</v>
      </c>
    </row>
    <row r="59" spans="2:58">
      <c r="B59" s="171">
        <f t="shared" si="1"/>
        <v>54</v>
      </c>
      <c r="D59" s="171"/>
      <c r="G59" s="171">
        <f t="shared" si="2"/>
        <v>99.999999999969887</v>
      </c>
      <c r="AI59">
        <v>14.7</v>
      </c>
      <c r="AJ59">
        <v>10</v>
      </c>
      <c r="AK59">
        <v>0.82372322899505768</v>
      </c>
      <c r="AL59">
        <v>0.82372322899505768</v>
      </c>
      <c r="AM59">
        <v>25.782537067545306</v>
      </c>
      <c r="BB59">
        <v>11.5501</v>
      </c>
      <c r="BC59">
        <v>1</v>
      </c>
      <c r="BD59">
        <v>7.5301204819277115E-2</v>
      </c>
      <c r="BE59">
        <v>7.5301204819277115E-2</v>
      </c>
      <c r="BF59">
        <v>4.1415662650602414</v>
      </c>
    </row>
    <row r="60" spans="2:58">
      <c r="B60" s="171">
        <f t="shared" si="1"/>
        <v>55</v>
      </c>
      <c r="D60" s="171"/>
      <c r="G60" s="171">
        <f t="shared" si="2"/>
        <v>99.999999999993193</v>
      </c>
      <c r="AI60">
        <v>14.8</v>
      </c>
      <c r="AJ60">
        <v>13</v>
      </c>
      <c r="AK60">
        <v>1.0708401976935749</v>
      </c>
      <c r="AL60">
        <v>1.0708401976935749</v>
      </c>
      <c r="AM60">
        <v>26.85337726523888</v>
      </c>
      <c r="BB60">
        <v>11.56</v>
      </c>
      <c r="BC60">
        <v>1</v>
      </c>
      <c r="BD60">
        <v>7.5301204819277115E-2</v>
      </c>
      <c r="BE60">
        <v>7.5301204819277115E-2</v>
      </c>
      <c r="BF60">
        <v>4.2168674698795181</v>
      </c>
    </row>
    <row r="61" spans="2:58">
      <c r="B61" s="171">
        <f t="shared" si="1"/>
        <v>56</v>
      </c>
      <c r="D61" s="171"/>
      <c r="G61" s="171">
        <f t="shared" si="2"/>
        <v>99.999999999998522</v>
      </c>
      <c r="AI61">
        <v>14.9</v>
      </c>
      <c r="AJ61">
        <v>12</v>
      </c>
      <c r="AK61">
        <v>0.98846787479406917</v>
      </c>
      <c r="AL61">
        <v>0.98846787479406917</v>
      </c>
      <c r="AM61">
        <v>27.841845140032948</v>
      </c>
      <c r="BB61">
        <v>11.588900000000001</v>
      </c>
      <c r="BC61">
        <v>1</v>
      </c>
      <c r="BD61">
        <v>7.5301204819277115E-2</v>
      </c>
      <c r="BE61">
        <v>7.5301204819277115E-2</v>
      </c>
      <c r="BF61">
        <v>4.2921686746987948</v>
      </c>
    </row>
    <row r="62" spans="2:58">
      <c r="B62" s="171">
        <f t="shared" si="1"/>
        <v>57</v>
      </c>
      <c r="D62" s="171"/>
      <c r="G62" s="171">
        <f t="shared" si="2"/>
        <v>99.999999999999687</v>
      </c>
      <c r="AI62">
        <v>15</v>
      </c>
      <c r="AJ62">
        <v>12</v>
      </c>
      <c r="AK62">
        <v>0.98846787479406917</v>
      </c>
      <c r="AL62">
        <v>0.98846787479406917</v>
      </c>
      <c r="AM62">
        <v>28.830313014827016</v>
      </c>
      <c r="BB62">
        <v>11.669600000000001</v>
      </c>
      <c r="BC62">
        <v>1</v>
      </c>
      <c r="BD62">
        <v>7.5301204819277115E-2</v>
      </c>
      <c r="BE62">
        <v>7.5301204819277115E-2</v>
      </c>
      <c r="BF62">
        <v>4.3674698795180724</v>
      </c>
    </row>
    <row r="63" spans="2:58">
      <c r="B63" s="171">
        <f t="shared" si="1"/>
        <v>58</v>
      </c>
      <c r="D63" s="171"/>
      <c r="G63" s="171">
        <f t="shared" si="2"/>
        <v>99.999999999999929</v>
      </c>
      <c r="AI63">
        <v>15.1</v>
      </c>
      <c r="AJ63">
        <v>17</v>
      </c>
      <c r="AK63">
        <v>1.4003294892915981</v>
      </c>
      <c r="AL63">
        <v>1.4003294892915981</v>
      </c>
      <c r="AM63">
        <v>30.230642504118617</v>
      </c>
      <c r="BB63">
        <v>11.75</v>
      </c>
      <c r="BC63">
        <v>1</v>
      </c>
      <c r="BD63">
        <v>7.5301204819277115E-2</v>
      </c>
      <c r="BE63">
        <v>7.5301204819277115E-2</v>
      </c>
      <c r="BF63">
        <v>4.4427710843373491</v>
      </c>
    </row>
    <row r="64" spans="2:58">
      <c r="B64" s="171">
        <f t="shared" si="1"/>
        <v>59</v>
      </c>
      <c r="D64" s="171"/>
      <c r="G64" s="171">
        <f t="shared" si="2"/>
        <v>99.999999999999986</v>
      </c>
      <c r="AI64">
        <v>15.2</v>
      </c>
      <c r="AJ64">
        <v>16</v>
      </c>
      <c r="AK64">
        <v>1.3179571663920921</v>
      </c>
      <c r="AL64">
        <v>1.3179571663920921</v>
      </c>
      <c r="AM64">
        <v>31.548599670510708</v>
      </c>
      <c r="BB64">
        <v>11.7601</v>
      </c>
      <c r="BC64">
        <v>1</v>
      </c>
      <c r="BD64">
        <v>7.5301204819277115E-2</v>
      </c>
      <c r="BE64">
        <v>7.5301204819277115E-2</v>
      </c>
      <c r="BF64">
        <v>4.5180722891566267</v>
      </c>
    </row>
    <row r="65" spans="2:58">
      <c r="B65" s="171">
        <f t="shared" si="1"/>
        <v>60</v>
      </c>
      <c r="D65" s="171"/>
      <c r="G65" s="171">
        <f t="shared" si="2"/>
        <v>100</v>
      </c>
      <c r="AI65">
        <v>15.3</v>
      </c>
      <c r="AJ65">
        <v>13</v>
      </c>
      <c r="AK65">
        <v>1.0708401976935749</v>
      </c>
      <c r="AL65">
        <v>1.0708401976935749</v>
      </c>
      <c r="AM65">
        <v>32.619439868204282</v>
      </c>
      <c r="BB65">
        <v>11.7668</v>
      </c>
      <c r="BC65">
        <v>1</v>
      </c>
      <c r="BD65">
        <v>7.5301204819277115E-2</v>
      </c>
      <c r="BE65">
        <v>7.5301204819277115E-2</v>
      </c>
      <c r="BF65">
        <v>4.5933734939759034</v>
      </c>
    </row>
    <row r="66" spans="2:58">
      <c r="B66" s="171">
        <f t="shared" si="1"/>
        <v>61</v>
      </c>
      <c r="D66" s="171"/>
      <c r="G66" s="171">
        <f t="shared" si="2"/>
        <v>100</v>
      </c>
      <c r="AI66">
        <v>15.4</v>
      </c>
      <c r="AJ66">
        <v>13</v>
      </c>
      <c r="AK66">
        <v>1.0708401976935749</v>
      </c>
      <c r="AL66">
        <v>1.0708401976935749</v>
      </c>
      <c r="AM66">
        <v>33.690280065897859</v>
      </c>
      <c r="BB66">
        <v>11.77</v>
      </c>
      <c r="BC66">
        <v>1</v>
      </c>
      <c r="BD66">
        <v>7.5301204819277115E-2</v>
      </c>
      <c r="BE66">
        <v>7.5301204819277115E-2</v>
      </c>
      <c r="BF66">
        <v>4.668674698795181</v>
      </c>
    </row>
    <row r="67" spans="2:58">
      <c r="B67" s="171">
        <f t="shared" si="1"/>
        <v>62</v>
      </c>
      <c r="D67" s="171"/>
      <c r="G67" s="171">
        <f t="shared" si="2"/>
        <v>100</v>
      </c>
      <c r="AI67">
        <v>15.5</v>
      </c>
      <c r="AJ67">
        <v>17</v>
      </c>
      <c r="AK67">
        <v>1.4003294892915981</v>
      </c>
      <c r="AL67">
        <v>1.4003294892915981</v>
      </c>
      <c r="AM67">
        <v>35.090609555189459</v>
      </c>
      <c r="BB67">
        <v>11.7752</v>
      </c>
      <c r="BC67">
        <v>1</v>
      </c>
      <c r="BD67">
        <v>7.5301204819277115E-2</v>
      </c>
      <c r="BE67">
        <v>7.5301204819277115E-2</v>
      </c>
      <c r="BF67">
        <v>4.7439759036144578</v>
      </c>
    </row>
    <row r="68" spans="2:58">
      <c r="B68" s="171">
        <f t="shared" si="1"/>
        <v>63</v>
      </c>
      <c r="D68" s="171"/>
      <c r="G68" s="171">
        <f t="shared" si="2"/>
        <v>100</v>
      </c>
      <c r="AI68">
        <v>15.6</v>
      </c>
      <c r="AJ68">
        <v>12</v>
      </c>
      <c r="AK68">
        <v>0.98846787479406917</v>
      </c>
      <c r="AL68">
        <v>0.98846787479406917</v>
      </c>
      <c r="AM68">
        <v>36.079077429983528</v>
      </c>
      <c r="BB68">
        <v>11.8003</v>
      </c>
      <c r="BC68">
        <v>1</v>
      </c>
      <c r="BD68">
        <v>7.5301204819277115E-2</v>
      </c>
      <c r="BE68">
        <v>7.5301204819277115E-2</v>
      </c>
      <c r="BF68">
        <v>4.8192771084337354</v>
      </c>
    </row>
    <row r="69" spans="2:58">
      <c r="B69" s="171">
        <f t="shared" si="1"/>
        <v>64</v>
      </c>
      <c r="D69" s="171"/>
      <c r="G69" s="171">
        <f t="shared" si="2"/>
        <v>100</v>
      </c>
      <c r="AI69">
        <v>15.7</v>
      </c>
      <c r="AJ69">
        <v>13</v>
      </c>
      <c r="AK69">
        <v>1.0708401976935749</v>
      </c>
      <c r="AL69">
        <v>1.0708401976935749</v>
      </c>
      <c r="AM69">
        <v>37.149917627677098</v>
      </c>
      <c r="BB69">
        <v>11.8126</v>
      </c>
      <c r="BC69">
        <v>1</v>
      </c>
      <c r="BD69">
        <v>7.5301204819277115E-2</v>
      </c>
      <c r="BE69">
        <v>7.5301204819277115E-2</v>
      </c>
      <c r="BF69">
        <v>4.8945783132530121</v>
      </c>
    </row>
    <row r="70" spans="2:58">
      <c r="B70" s="171">
        <f t="shared" si="1"/>
        <v>65</v>
      </c>
      <c r="D70" s="171"/>
      <c r="G70" s="171">
        <f t="shared" si="2"/>
        <v>100</v>
      </c>
      <c r="AI70">
        <v>15.8</v>
      </c>
      <c r="AJ70">
        <v>14</v>
      </c>
      <c r="AK70">
        <v>1.1532125205930808</v>
      </c>
      <c r="AL70">
        <v>1.1532125205930808</v>
      </c>
      <c r="AM70">
        <v>38.303130148270178</v>
      </c>
      <c r="BB70">
        <v>11.850300000000001</v>
      </c>
      <c r="BC70">
        <v>1</v>
      </c>
      <c r="BD70">
        <v>7.5301204819277115E-2</v>
      </c>
      <c r="BE70">
        <v>7.5301204819277115E-2</v>
      </c>
      <c r="BF70">
        <v>4.9698795180722888</v>
      </c>
    </row>
    <row r="71" spans="2:58">
      <c r="B71" s="171">
        <f t="shared" ref="B71:B105" si="3">B70+1</f>
        <v>66</v>
      </c>
      <c r="D71" s="171"/>
      <c r="G71" s="171">
        <f t="shared" si="2"/>
        <v>100</v>
      </c>
      <c r="AI71">
        <v>15.9</v>
      </c>
      <c r="AJ71">
        <v>12</v>
      </c>
      <c r="AK71">
        <v>0.98846787479406917</v>
      </c>
      <c r="AL71">
        <v>0.98846787479406917</v>
      </c>
      <c r="AM71">
        <v>39.291598023064253</v>
      </c>
      <c r="BB71">
        <v>11.851100000000001</v>
      </c>
      <c r="BC71">
        <v>1</v>
      </c>
      <c r="BD71">
        <v>7.5301204819277115E-2</v>
      </c>
      <c r="BE71">
        <v>7.5301204819277115E-2</v>
      </c>
      <c r="BF71">
        <v>5.0451807228915664</v>
      </c>
    </row>
    <row r="72" spans="2:58">
      <c r="B72" s="171">
        <f t="shared" si="3"/>
        <v>67</v>
      </c>
      <c r="D72" s="171"/>
      <c r="G72" s="171">
        <f t="shared" si="2"/>
        <v>100</v>
      </c>
      <c r="AI72">
        <v>16</v>
      </c>
      <c r="AJ72">
        <v>15</v>
      </c>
      <c r="AK72">
        <v>1.2355848434925865</v>
      </c>
      <c r="AL72">
        <v>1.2355848434925865</v>
      </c>
      <c r="AM72">
        <v>40.527182866556835</v>
      </c>
      <c r="BB72">
        <v>11.8743</v>
      </c>
      <c r="BC72">
        <v>1</v>
      </c>
      <c r="BD72">
        <v>7.5301204819277115E-2</v>
      </c>
      <c r="BE72">
        <v>7.5301204819277115E-2</v>
      </c>
      <c r="BF72">
        <v>5.1204819277108431</v>
      </c>
    </row>
    <row r="73" spans="2:58">
      <c r="B73" s="171">
        <f t="shared" si="3"/>
        <v>68</v>
      </c>
      <c r="D73" s="171"/>
      <c r="G73" s="171">
        <f t="shared" si="2"/>
        <v>100</v>
      </c>
      <c r="AI73">
        <v>16.100000000000001</v>
      </c>
      <c r="AJ73">
        <v>14</v>
      </c>
      <c r="AK73">
        <v>1.1532125205930808</v>
      </c>
      <c r="AL73">
        <v>1.1532125205930808</v>
      </c>
      <c r="AM73">
        <v>41.680395387149915</v>
      </c>
      <c r="BB73">
        <v>11.891</v>
      </c>
      <c r="BC73">
        <v>1</v>
      </c>
      <c r="BD73">
        <v>7.5301204819277115E-2</v>
      </c>
      <c r="BE73">
        <v>7.5301204819277115E-2</v>
      </c>
      <c r="BF73">
        <v>5.1957831325301207</v>
      </c>
    </row>
    <row r="74" spans="2:58">
      <c r="B74" s="171">
        <f t="shared" si="3"/>
        <v>69</v>
      </c>
      <c r="D74" s="171"/>
      <c r="G74" s="171">
        <f t="shared" si="2"/>
        <v>100</v>
      </c>
      <c r="AI74">
        <v>16.2</v>
      </c>
      <c r="AJ74">
        <v>11</v>
      </c>
      <c r="AK74">
        <v>0.90609555189456348</v>
      </c>
      <c r="AL74">
        <v>0.90609555189456348</v>
      </c>
      <c r="AM74">
        <v>42.586490939044481</v>
      </c>
      <c r="BB74">
        <v>11.94</v>
      </c>
      <c r="BC74">
        <v>1</v>
      </c>
      <c r="BD74">
        <v>7.5301204819277115E-2</v>
      </c>
      <c r="BE74">
        <v>7.5301204819277115E-2</v>
      </c>
      <c r="BF74">
        <v>5.2710843373493974</v>
      </c>
    </row>
    <row r="75" spans="2:58">
      <c r="B75" s="171">
        <f t="shared" si="3"/>
        <v>70</v>
      </c>
      <c r="D75" s="171"/>
      <c r="E75" s="171"/>
      <c r="G75" s="171">
        <f t="shared" si="2"/>
        <v>100</v>
      </c>
      <c r="AI75">
        <v>16.3</v>
      </c>
      <c r="AJ75">
        <v>13</v>
      </c>
      <c r="AK75">
        <v>1.0708401976935749</v>
      </c>
      <c r="AL75">
        <v>1.0708401976935749</v>
      </c>
      <c r="AM75">
        <v>43.657331136738058</v>
      </c>
      <c r="BB75">
        <v>11.9413</v>
      </c>
      <c r="BC75">
        <v>1</v>
      </c>
      <c r="BD75">
        <v>7.5301204819277115E-2</v>
      </c>
      <c r="BE75">
        <v>7.5301204819277115E-2</v>
      </c>
      <c r="BF75">
        <v>5.346385542168675</v>
      </c>
    </row>
    <row r="76" spans="2:58">
      <c r="B76" s="171">
        <f t="shared" si="3"/>
        <v>71</v>
      </c>
      <c r="D76" s="171"/>
      <c r="E76" s="171"/>
      <c r="G76" s="171">
        <f t="shared" si="2"/>
        <v>100</v>
      </c>
      <c r="AI76">
        <v>16.399999999999999</v>
      </c>
      <c r="AJ76">
        <v>12</v>
      </c>
      <c r="AK76">
        <v>0.98846787479406917</v>
      </c>
      <c r="AL76">
        <v>0.98846787479406917</v>
      </c>
      <c r="AM76">
        <v>44.645799011532127</v>
      </c>
      <c r="BB76">
        <v>11.9491</v>
      </c>
      <c r="BC76">
        <v>1</v>
      </c>
      <c r="BD76">
        <v>7.5301204819277115E-2</v>
      </c>
      <c r="BE76">
        <v>7.5301204819277115E-2</v>
      </c>
      <c r="BF76">
        <v>5.4216867469879517</v>
      </c>
    </row>
    <row r="77" spans="2:58">
      <c r="B77" s="171">
        <f t="shared" si="3"/>
        <v>72</v>
      </c>
      <c r="D77" s="171"/>
      <c r="E77" s="171"/>
      <c r="G77" s="171">
        <f t="shared" si="2"/>
        <v>100</v>
      </c>
      <c r="AI77">
        <v>16.5</v>
      </c>
      <c r="AJ77">
        <v>10</v>
      </c>
      <c r="AK77">
        <v>0.82372322899505768</v>
      </c>
      <c r="AL77">
        <v>0.82372322899505768</v>
      </c>
      <c r="AM77">
        <v>45.469522240527183</v>
      </c>
      <c r="BB77">
        <v>11.9503</v>
      </c>
      <c r="BC77">
        <v>1</v>
      </c>
      <c r="BD77">
        <v>7.5301204819277115E-2</v>
      </c>
      <c r="BE77">
        <v>7.5301204819277115E-2</v>
      </c>
      <c r="BF77">
        <v>5.4969879518072293</v>
      </c>
    </row>
    <row r="78" spans="2:58">
      <c r="B78" s="171">
        <f t="shared" si="3"/>
        <v>73</v>
      </c>
      <c r="D78" s="171"/>
      <c r="E78" s="171"/>
      <c r="G78" s="171">
        <f t="shared" si="2"/>
        <v>100</v>
      </c>
      <c r="AI78">
        <v>16.600000000000001</v>
      </c>
      <c r="AJ78">
        <v>14</v>
      </c>
      <c r="AK78">
        <v>1.1532125205930808</v>
      </c>
      <c r="AL78">
        <v>1.1532125205930808</v>
      </c>
      <c r="AM78">
        <v>46.622734761120263</v>
      </c>
      <c r="BB78">
        <v>11.9727</v>
      </c>
      <c r="BC78">
        <v>1</v>
      </c>
      <c r="BD78">
        <v>7.5301204819277115E-2</v>
      </c>
      <c r="BE78">
        <v>7.5301204819277115E-2</v>
      </c>
      <c r="BF78">
        <v>5.572289156626506</v>
      </c>
    </row>
    <row r="79" spans="2:58">
      <c r="B79" s="171">
        <f t="shared" si="3"/>
        <v>74</v>
      </c>
      <c r="D79" s="171"/>
      <c r="E79" s="171"/>
      <c r="G79" s="171">
        <f t="shared" si="2"/>
        <v>100</v>
      </c>
      <c r="AI79">
        <v>16.7</v>
      </c>
      <c r="AJ79">
        <v>14</v>
      </c>
      <c r="AK79">
        <v>1.1532125205930808</v>
      </c>
      <c r="AL79">
        <v>1.1532125205930808</v>
      </c>
      <c r="AM79">
        <v>47.775947281713343</v>
      </c>
      <c r="BB79">
        <v>11.978899999999999</v>
      </c>
      <c r="BC79">
        <v>1</v>
      </c>
      <c r="BD79">
        <v>7.5301204819277115E-2</v>
      </c>
      <c r="BE79">
        <v>7.5301204819277115E-2</v>
      </c>
      <c r="BF79">
        <v>5.6475903614457827</v>
      </c>
    </row>
    <row r="80" spans="2:58">
      <c r="B80" s="171">
        <f t="shared" si="3"/>
        <v>75</v>
      </c>
      <c r="D80" s="171"/>
      <c r="E80" s="171"/>
      <c r="G80" s="171">
        <f t="shared" si="2"/>
        <v>100</v>
      </c>
      <c r="AI80">
        <v>16.8</v>
      </c>
      <c r="AJ80">
        <v>12</v>
      </c>
      <c r="AK80">
        <v>0.98846787479406917</v>
      </c>
      <c r="AL80">
        <v>0.98846787479406917</v>
      </c>
      <c r="AM80">
        <v>48.764415156507411</v>
      </c>
      <c r="BB80">
        <v>11.9863</v>
      </c>
      <c r="BC80">
        <v>1</v>
      </c>
      <c r="BD80">
        <v>7.5301204819277115E-2</v>
      </c>
      <c r="BE80">
        <v>7.5301204819277115E-2</v>
      </c>
      <c r="BF80">
        <v>5.7228915662650603</v>
      </c>
    </row>
    <row r="81" spans="2:58">
      <c r="B81" s="171">
        <f t="shared" si="3"/>
        <v>76</v>
      </c>
      <c r="D81" s="171"/>
      <c r="E81" s="171"/>
      <c r="G81" s="171">
        <f t="shared" si="2"/>
        <v>100</v>
      </c>
      <c r="AI81">
        <v>16.899999999999999</v>
      </c>
      <c r="AJ81">
        <v>8</v>
      </c>
      <c r="AK81">
        <v>0.65897858319604607</v>
      </c>
      <c r="AL81">
        <v>0.65897858319604607</v>
      </c>
      <c r="AM81">
        <v>49.423393739703457</v>
      </c>
      <c r="BB81">
        <v>12.010300000000001</v>
      </c>
      <c r="BC81">
        <v>1</v>
      </c>
      <c r="BD81">
        <v>7.5301204819277115E-2</v>
      </c>
      <c r="BE81">
        <v>7.5301204819277115E-2</v>
      </c>
      <c r="BF81">
        <v>5.7981927710843371</v>
      </c>
    </row>
    <row r="82" spans="2:58">
      <c r="B82" s="171">
        <f t="shared" si="3"/>
        <v>77</v>
      </c>
      <c r="D82" s="171"/>
      <c r="E82" s="171"/>
      <c r="G82" s="171">
        <f t="shared" si="2"/>
        <v>100</v>
      </c>
      <c r="AI82">
        <v>17</v>
      </c>
      <c r="AJ82">
        <v>12</v>
      </c>
      <c r="AK82">
        <v>0.98846787479406917</v>
      </c>
      <c r="AL82">
        <v>0.98846787479406917</v>
      </c>
      <c r="AM82">
        <v>50.411861614497532</v>
      </c>
      <c r="BB82">
        <v>12.04</v>
      </c>
      <c r="BC82">
        <v>1</v>
      </c>
      <c r="BD82">
        <v>7.5301204819277115E-2</v>
      </c>
      <c r="BE82">
        <v>7.5301204819277115E-2</v>
      </c>
      <c r="BF82">
        <v>5.8734939759036147</v>
      </c>
    </row>
    <row r="83" spans="2:58">
      <c r="B83" s="171">
        <f t="shared" si="3"/>
        <v>78</v>
      </c>
      <c r="D83" s="171"/>
      <c r="E83" s="171"/>
      <c r="G83" s="171">
        <f t="shared" si="2"/>
        <v>100</v>
      </c>
      <c r="AI83">
        <v>17.100000000000001</v>
      </c>
      <c r="AJ83">
        <v>15</v>
      </c>
      <c r="AK83">
        <v>1.2355848434925865</v>
      </c>
      <c r="AL83">
        <v>1.2355848434925865</v>
      </c>
      <c r="AM83">
        <v>51.647446457990114</v>
      </c>
      <c r="BB83">
        <v>12.0421</v>
      </c>
      <c r="BC83">
        <v>1</v>
      </c>
      <c r="BD83">
        <v>7.5301204819277115E-2</v>
      </c>
      <c r="BE83">
        <v>7.5301204819277115E-2</v>
      </c>
      <c r="BF83">
        <v>5.9487951807228914</v>
      </c>
    </row>
    <row r="84" spans="2:58">
      <c r="B84" s="171">
        <f t="shared" si="3"/>
        <v>79</v>
      </c>
      <c r="D84" s="171"/>
      <c r="E84" s="171"/>
      <c r="G84" s="171">
        <f t="shared" si="2"/>
        <v>100</v>
      </c>
      <c r="AI84">
        <v>17.2</v>
      </c>
      <c r="AJ84">
        <v>12</v>
      </c>
      <c r="AK84">
        <v>0.98846787479406917</v>
      </c>
      <c r="AL84">
        <v>0.98846787479406917</v>
      </c>
      <c r="AM84">
        <v>52.635914332784182</v>
      </c>
      <c r="BB84">
        <v>12.06</v>
      </c>
      <c r="BC84">
        <v>1</v>
      </c>
      <c r="BD84">
        <v>7.5301204819277115E-2</v>
      </c>
      <c r="BE84">
        <v>7.5301204819277115E-2</v>
      </c>
      <c r="BF84">
        <v>6.024096385542169</v>
      </c>
    </row>
    <row r="85" spans="2:58">
      <c r="B85" s="171">
        <f t="shared" si="3"/>
        <v>80</v>
      </c>
      <c r="D85" s="171"/>
      <c r="E85" s="171"/>
      <c r="G85" s="171">
        <f t="shared" si="2"/>
        <v>100</v>
      </c>
      <c r="AI85">
        <v>17.3</v>
      </c>
      <c r="AJ85">
        <v>7</v>
      </c>
      <c r="AK85">
        <v>0.57660626029654038</v>
      </c>
      <c r="AL85">
        <v>0.57660626029654038</v>
      </c>
      <c r="AM85">
        <v>53.212520593080725</v>
      </c>
      <c r="BB85">
        <v>12.08</v>
      </c>
      <c r="BC85">
        <v>1</v>
      </c>
      <c r="BD85">
        <v>7.5301204819277115E-2</v>
      </c>
      <c r="BE85">
        <v>7.5301204819277115E-2</v>
      </c>
      <c r="BF85">
        <v>6.0993975903614457</v>
      </c>
    </row>
    <row r="86" spans="2:58">
      <c r="B86" s="171">
        <f t="shared" si="3"/>
        <v>81</v>
      </c>
      <c r="E86" s="171"/>
      <c r="G86" s="171">
        <f t="shared" si="2"/>
        <v>100</v>
      </c>
      <c r="AI86">
        <v>17.399999999999999</v>
      </c>
      <c r="AJ86">
        <v>12</v>
      </c>
      <c r="AK86">
        <v>0.98846787479406917</v>
      </c>
      <c r="AL86">
        <v>0.98846787479406917</v>
      </c>
      <c r="AM86">
        <v>54.200988467874794</v>
      </c>
      <c r="BB86">
        <v>12.0906</v>
      </c>
      <c r="BC86">
        <v>1</v>
      </c>
      <c r="BD86">
        <v>7.5301204819277115E-2</v>
      </c>
      <c r="BE86">
        <v>7.5301204819277115E-2</v>
      </c>
      <c r="BF86">
        <v>6.1746987951807233</v>
      </c>
    </row>
    <row r="87" spans="2:58">
      <c r="B87" s="171">
        <f t="shared" si="3"/>
        <v>82</v>
      </c>
      <c r="E87" s="171"/>
      <c r="G87" s="171">
        <f t="shared" si="2"/>
        <v>100</v>
      </c>
      <c r="AI87">
        <v>17.5</v>
      </c>
      <c r="AJ87">
        <v>11</v>
      </c>
      <c r="AK87">
        <v>0.90609555189456348</v>
      </c>
      <c r="AL87">
        <v>0.90609555189456348</v>
      </c>
      <c r="AM87">
        <v>55.10708401976936</v>
      </c>
      <c r="BB87">
        <v>12.1167</v>
      </c>
      <c r="BC87">
        <v>1</v>
      </c>
      <c r="BD87">
        <v>7.5301204819277115E-2</v>
      </c>
      <c r="BE87">
        <v>7.5301204819277115E-2</v>
      </c>
      <c r="BF87">
        <v>6.25</v>
      </c>
    </row>
    <row r="88" spans="2:58">
      <c r="B88" s="171">
        <f t="shared" si="3"/>
        <v>83</v>
      </c>
      <c r="E88" s="171"/>
      <c r="G88" s="171">
        <f t="shared" si="2"/>
        <v>100</v>
      </c>
      <c r="AI88">
        <v>17.600000000000001</v>
      </c>
      <c r="AJ88">
        <v>10</v>
      </c>
      <c r="AK88">
        <v>0.82372322899505768</v>
      </c>
      <c r="AL88">
        <v>0.82372322899505768</v>
      </c>
      <c r="AM88">
        <v>55.930807248764417</v>
      </c>
      <c r="BB88">
        <v>12.1258</v>
      </c>
      <c r="BC88">
        <v>1</v>
      </c>
      <c r="BD88">
        <v>7.5301204819277115E-2</v>
      </c>
      <c r="BE88">
        <v>7.5301204819277115E-2</v>
      </c>
      <c r="BF88">
        <v>6.3253012048192767</v>
      </c>
    </row>
    <row r="89" spans="2:58">
      <c r="B89" s="171">
        <f t="shared" si="3"/>
        <v>84</v>
      </c>
      <c r="E89" s="171"/>
      <c r="G89" s="171">
        <f t="shared" si="2"/>
        <v>100</v>
      </c>
      <c r="AI89">
        <v>17.7</v>
      </c>
      <c r="AJ89">
        <v>14</v>
      </c>
      <c r="AK89">
        <v>1.1532125205930808</v>
      </c>
      <c r="AL89">
        <v>1.1532125205930808</v>
      </c>
      <c r="AM89">
        <v>57.084019769357496</v>
      </c>
      <c r="BB89">
        <v>12.146699999999999</v>
      </c>
      <c r="BC89">
        <v>1</v>
      </c>
      <c r="BD89">
        <v>7.5301204819277115E-2</v>
      </c>
      <c r="BE89">
        <v>7.5301204819277115E-2</v>
      </c>
      <c r="BF89">
        <v>6.4006024096385543</v>
      </c>
    </row>
    <row r="90" spans="2:58">
      <c r="B90" s="171">
        <f t="shared" si="3"/>
        <v>85</v>
      </c>
      <c r="E90" s="171"/>
      <c r="G90" s="171">
        <f t="shared" si="2"/>
        <v>100</v>
      </c>
      <c r="AI90">
        <v>17.8</v>
      </c>
      <c r="AJ90">
        <v>13</v>
      </c>
      <c r="AK90">
        <v>1.0708401976935749</v>
      </c>
      <c r="AL90">
        <v>1.0708401976935749</v>
      </c>
      <c r="AM90">
        <v>58.154859967051074</v>
      </c>
      <c r="BB90">
        <v>12.17</v>
      </c>
      <c r="BC90">
        <v>2</v>
      </c>
      <c r="BD90">
        <v>0.15060240963855423</v>
      </c>
      <c r="BE90">
        <v>0.15060240963855423</v>
      </c>
      <c r="BF90">
        <v>6.5512048192771086</v>
      </c>
    </row>
    <row r="91" spans="2:58">
      <c r="B91" s="171">
        <f t="shared" si="3"/>
        <v>86</v>
      </c>
      <c r="E91" s="171"/>
      <c r="G91" s="171">
        <f t="shared" si="2"/>
        <v>100</v>
      </c>
      <c r="AI91">
        <v>17.899999999999999</v>
      </c>
      <c r="AJ91">
        <v>13</v>
      </c>
      <c r="AK91">
        <v>1.0708401976935749</v>
      </c>
      <c r="AL91">
        <v>1.0708401976935749</v>
      </c>
      <c r="AM91">
        <v>59.225700164744644</v>
      </c>
      <c r="BB91">
        <v>12.176600000000001</v>
      </c>
      <c r="BC91">
        <v>1</v>
      </c>
      <c r="BD91">
        <v>7.5301204819277115E-2</v>
      </c>
      <c r="BE91">
        <v>7.5301204819277115E-2</v>
      </c>
      <c r="BF91">
        <v>6.6265060240963853</v>
      </c>
    </row>
    <row r="92" spans="2:58">
      <c r="B92" s="171">
        <f t="shared" si="3"/>
        <v>87</v>
      </c>
      <c r="E92" s="171"/>
      <c r="G92" s="171">
        <f t="shared" si="2"/>
        <v>100</v>
      </c>
      <c r="AI92">
        <v>18</v>
      </c>
      <c r="AJ92">
        <v>13</v>
      </c>
      <c r="AK92">
        <v>1.0708401976935749</v>
      </c>
      <c r="AL92">
        <v>1.0708401976935749</v>
      </c>
      <c r="AM92">
        <v>60.296540362438222</v>
      </c>
      <c r="BB92">
        <v>12.183400000000001</v>
      </c>
      <c r="BC92">
        <v>1</v>
      </c>
      <c r="BD92">
        <v>7.5301204819277115E-2</v>
      </c>
      <c r="BE92">
        <v>7.5301204819277115E-2</v>
      </c>
      <c r="BF92">
        <v>6.7018072289156629</v>
      </c>
    </row>
    <row r="93" spans="2:58">
      <c r="B93" s="171">
        <f t="shared" si="3"/>
        <v>88</v>
      </c>
      <c r="E93" s="171"/>
      <c r="G93" s="171">
        <f t="shared" si="2"/>
        <v>100</v>
      </c>
      <c r="AI93">
        <v>18.100000000000001</v>
      </c>
      <c r="AJ93">
        <v>13</v>
      </c>
      <c r="AK93">
        <v>1.0708401976935749</v>
      </c>
      <c r="AL93">
        <v>1.0708401976935749</v>
      </c>
      <c r="AM93">
        <v>61.367380560131792</v>
      </c>
      <c r="BB93">
        <v>12.190300000000001</v>
      </c>
      <c r="BC93">
        <v>1</v>
      </c>
      <c r="BD93">
        <v>7.5301204819277115E-2</v>
      </c>
      <c r="BE93">
        <v>7.5301204819277115E-2</v>
      </c>
      <c r="BF93">
        <v>6.7771084337349397</v>
      </c>
    </row>
    <row r="94" spans="2:58">
      <c r="B94" s="171">
        <f t="shared" si="3"/>
        <v>89</v>
      </c>
      <c r="E94" s="171"/>
      <c r="G94" s="171">
        <f t="shared" si="2"/>
        <v>100</v>
      </c>
      <c r="AI94">
        <v>18.2</v>
      </c>
      <c r="AJ94">
        <v>9</v>
      </c>
      <c r="AK94">
        <v>0.74135090609555188</v>
      </c>
      <c r="AL94">
        <v>0.74135090609555188</v>
      </c>
      <c r="AM94">
        <v>62.108731466227347</v>
      </c>
      <c r="BB94">
        <v>12.1907</v>
      </c>
      <c r="BC94">
        <v>1</v>
      </c>
      <c r="BD94">
        <v>7.5301204819277115E-2</v>
      </c>
      <c r="BE94">
        <v>7.5301204819277115E-2</v>
      </c>
      <c r="BF94">
        <v>6.8524096385542173</v>
      </c>
    </row>
    <row r="95" spans="2:58">
      <c r="B95" s="171">
        <f t="shared" si="3"/>
        <v>90</v>
      </c>
      <c r="E95" s="171"/>
      <c r="F95" s="171"/>
      <c r="G95" s="171">
        <f t="shared" si="2"/>
        <v>100</v>
      </c>
      <c r="AI95">
        <v>18.3</v>
      </c>
      <c r="AJ95">
        <v>14</v>
      </c>
      <c r="AK95">
        <v>1.1532125205930808</v>
      </c>
      <c r="AL95">
        <v>1.1532125205930808</v>
      </c>
      <c r="AM95">
        <v>63.261943986820427</v>
      </c>
      <c r="BB95">
        <v>12.206200000000001</v>
      </c>
      <c r="BC95">
        <v>1</v>
      </c>
      <c r="BD95">
        <v>7.5301204819277115E-2</v>
      </c>
      <c r="BE95">
        <v>7.5301204819277115E-2</v>
      </c>
      <c r="BF95">
        <v>6.927710843373494</v>
      </c>
    </row>
    <row r="96" spans="2:58">
      <c r="B96" s="171">
        <f t="shared" si="3"/>
        <v>91</v>
      </c>
      <c r="E96" s="171"/>
      <c r="F96" s="171"/>
      <c r="G96" s="171">
        <f t="shared" si="2"/>
        <v>100</v>
      </c>
      <c r="AI96">
        <v>18.399999999999999</v>
      </c>
      <c r="AJ96">
        <v>13</v>
      </c>
      <c r="AK96">
        <v>1.0708401976935749</v>
      </c>
      <c r="AL96">
        <v>1.0708401976935749</v>
      </c>
      <c r="AM96">
        <v>64.332784184513997</v>
      </c>
      <c r="BB96">
        <v>12.22</v>
      </c>
      <c r="BC96">
        <v>1</v>
      </c>
      <c r="BD96">
        <v>7.5301204819277115E-2</v>
      </c>
      <c r="BE96">
        <v>7.5301204819277115E-2</v>
      </c>
      <c r="BF96">
        <v>7.0030120481927707</v>
      </c>
    </row>
    <row r="97" spans="2:58">
      <c r="B97" s="171">
        <f t="shared" si="3"/>
        <v>92</v>
      </c>
      <c r="E97" s="171"/>
      <c r="F97" s="171"/>
      <c r="G97" s="171">
        <f t="shared" si="2"/>
        <v>100</v>
      </c>
      <c r="AI97">
        <v>18.5</v>
      </c>
      <c r="AJ97">
        <v>4</v>
      </c>
      <c r="AK97">
        <v>0.32948929159802304</v>
      </c>
      <c r="AL97">
        <v>0.32948929159802304</v>
      </c>
      <c r="AM97">
        <v>64.66227347611202</v>
      </c>
      <c r="BB97">
        <v>12.226599999999999</v>
      </c>
      <c r="BC97">
        <v>1</v>
      </c>
      <c r="BD97">
        <v>7.5301204819277115E-2</v>
      </c>
      <c r="BE97">
        <v>7.5301204819277115E-2</v>
      </c>
      <c r="BF97">
        <v>7.0783132530120483</v>
      </c>
    </row>
    <row r="98" spans="2:58">
      <c r="B98" s="171">
        <f t="shared" si="3"/>
        <v>93</v>
      </c>
      <c r="E98" s="171"/>
      <c r="F98" s="171"/>
      <c r="G98" s="171">
        <f t="shared" si="2"/>
        <v>100</v>
      </c>
      <c r="AI98">
        <v>18.600000000000001</v>
      </c>
      <c r="AJ98">
        <v>12</v>
      </c>
      <c r="AK98">
        <v>0.98846787479406917</v>
      </c>
      <c r="AL98">
        <v>0.98846787479406917</v>
      </c>
      <c r="AM98">
        <v>65.650741350906102</v>
      </c>
      <c r="BB98">
        <v>12.23</v>
      </c>
      <c r="BC98">
        <v>2</v>
      </c>
      <c r="BD98">
        <v>0.15060240963855423</v>
      </c>
      <c r="BE98">
        <v>0.15060240963855423</v>
      </c>
      <c r="BF98">
        <v>7.2289156626506026</v>
      </c>
    </row>
    <row r="99" spans="2:58">
      <c r="B99" s="171">
        <f t="shared" si="3"/>
        <v>94</v>
      </c>
      <c r="E99" s="171"/>
      <c r="F99" s="171"/>
      <c r="G99" s="171">
        <f t="shared" si="2"/>
        <v>100</v>
      </c>
      <c r="AI99">
        <v>18.7</v>
      </c>
      <c r="AJ99">
        <v>8</v>
      </c>
      <c r="AK99">
        <v>0.65897858319604607</v>
      </c>
      <c r="AL99">
        <v>0.65897858319604607</v>
      </c>
      <c r="AM99">
        <v>66.309719934102148</v>
      </c>
      <c r="BB99">
        <v>12.24</v>
      </c>
      <c r="BC99">
        <v>1</v>
      </c>
      <c r="BD99">
        <v>7.5301204819277115E-2</v>
      </c>
      <c r="BE99">
        <v>7.5301204819277115E-2</v>
      </c>
      <c r="BF99">
        <v>7.3042168674698793</v>
      </c>
    </row>
    <row r="100" spans="2:58">
      <c r="B100" s="171">
        <f t="shared" si="3"/>
        <v>95</v>
      </c>
      <c r="E100" s="171"/>
      <c r="F100" s="171"/>
      <c r="G100" s="171">
        <f t="shared" si="2"/>
        <v>100</v>
      </c>
      <c r="AI100">
        <v>18.8</v>
      </c>
      <c r="AJ100">
        <v>10</v>
      </c>
      <c r="AK100">
        <v>0.82372322899505768</v>
      </c>
      <c r="AL100">
        <v>0.82372322899505768</v>
      </c>
      <c r="AM100">
        <v>67.133443163097198</v>
      </c>
      <c r="BB100">
        <v>12.244199999999999</v>
      </c>
      <c r="BC100">
        <v>1</v>
      </c>
      <c r="BD100">
        <v>7.5301204819277115E-2</v>
      </c>
      <c r="BE100">
        <v>7.5301204819277115E-2</v>
      </c>
      <c r="BF100">
        <v>7.3795180722891569</v>
      </c>
    </row>
    <row r="101" spans="2:58">
      <c r="B101" s="171">
        <f t="shared" si="3"/>
        <v>96</v>
      </c>
      <c r="E101" s="171"/>
      <c r="F101" s="171"/>
      <c r="G101" s="171">
        <f t="shared" si="2"/>
        <v>100</v>
      </c>
      <c r="AI101">
        <v>18.899999999999999</v>
      </c>
      <c r="AJ101">
        <v>9</v>
      </c>
      <c r="AK101">
        <v>0.74135090609555188</v>
      </c>
      <c r="AL101">
        <v>0.74135090609555188</v>
      </c>
      <c r="AM101">
        <v>67.874794069192745</v>
      </c>
      <c r="BB101">
        <v>12.256399999999999</v>
      </c>
      <c r="BC101">
        <v>1</v>
      </c>
      <c r="BD101">
        <v>7.5301204819277115E-2</v>
      </c>
      <c r="BE101">
        <v>7.5301204819277115E-2</v>
      </c>
      <c r="BF101">
        <v>7.4548192771084336</v>
      </c>
    </row>
    <row r="102" spans="2:58">
      <c r="B102" s="171">
        <f t="shared" si="3"/>
        <v>97</v>
      </c>
      <c r="E102" s="171"/>
      <c r="F102" s="171"/>
      <c r="G102" s="171">
        <f t="shared" si="2"/>
        <v>100</v>
      </c>
      <c r="AI102">
        <v>19</v>
      </c>
      <c r="AJ102">
        <v>13</v>
      </c>
      <c r="AK102">
        <v>1.0708401976935749</v>
      </c>
      <c r="AL102">
        <v>1.0708401976935749</v>
      </c>
      <c r="AM102">
        <v>68.94563426688633</v>
      </c>
      <c r="BB102">
        <v>12.289899999999999</v>
      </c>
      <c r="BC102">
        <v>1</v>
      </c>
      <c r="BD102">
        <v>7.5301204819277115E-2</v>
      </c>
      <c r="BE102">
        <v>7.5301204819277115E-2</v>
      </c>
      <c r="BF102">
        <v>7.5301204819277112</v>
      </c>
    </row>
    <row r="103" spans="2:58">
      <c r="B103" s="171">
        <f t="shared" si="3"/>
        <v>98</v>
      </c>
      <c r="E103" s="171"/>
      <c r="F103" s="171"/>
      <c r="G103" s="171">
        <f t="shared" si="2"/>
        <v>100</v>
      </c>
      <c r="AI103">
        <v>19.100000000000001</v>
      </c>
      <c r="AJ103">
        <v>5</v>
      </c>
      <c r="AK103">
        <v>0.41186161449752884</v>
      </c>
      <c r="AL103">
        <v>0.41186161449752884</v>
      </c>
      <c r="AM103">
        <v>69.357495881383855</v>
      </c>
      <c r="BB103">
        <v>12.299799999999999</v>
      </c>
      <c r="BC103">
        <v>1</v>
      </c>
      <c r="BD103">
        <v>7.5301204819277115E-2</v>
      </c>
      <c r="BE103">
        <v>7.5301204819277115E-2</v>
      </c>
      <c r="BF103">
        <v>7.6054216867469879</v>
      </c>
    </row>
    <row r="104" spans="2:58">
      <c r="B104" s="171">
        <f t="shared" si="3"/>
        <v>99</v>
      </c>
      <c r="E104" s="171"/>
      <c r="F104" s="171"/>
      <c r="G104" s="171">
        <f t="shared" si="2"/>
        <v>100</v>
      </c>
      <c r="AI104">
        <v>19.2</v>
      </c>
      <c r="AJ104">
        <v>6</v>
      </c>
      <c r="AK104">
        <v>0.49423393739703458</v>
      </c>
      <c r="AL104">
        <v>0.49423393739703458</v>
      </c>
      <c r="AM104">
        <v>69.851729818780896</v>
      </c>
      <c r="BB104">
        <v>12.306800000000001</v>
      </c>
      <c r="BC104">
        <v>1</v>
      </c>
      <c r="BD104">
        <v>7.5301204819277115E-2</v>
      </c>
      <c r="BE104">
        <v>7.5301204819277115E-2</v>
      </c>
      <c r="BF104">
        <v>7.6807228915662646</v>
      </c>
    </row>
    <row r="105" spans="2:58">
      <c r="B105" s="171">
        <f t="shared" si="3"/>
        <v>100</v>
      </c>
      <c r="E105" s="171"/>
      <c r="F105" s="171"/>
      <c r="G105" s="171">
        <f t="shared" si="2"/>
        <v>100</v>
      </c>
      <c r="AI105">
        <v>19.3</v>
      </c>
      <c r="AJ105">
        <v>13</v>
      </c>
      <c r="AK105">
        <v>1.0708401976935749</v>
      </c>
      <c r="AL105">
        <v>1.0708401976935749</v>
      </c>
      <c r="AM105">
        <v>70.922570016474467</v>
      </c>
      <c r="BB105">
        <v>12.3102</v>
      </c>
      <c r="BC105">
        <v>1</v>
      </c>
      <c r="BD105">
        <v>7.5301204819277115E-2</v>
      </c>
      <c r="BE105">
        <v>7.5301204819277115E-2</v>
      </c>
      <c r="BF105">
        <v>7.7560240963855422</v>
      </c>
    </row>
    <row r="106" spans="2:58">
      <c r="B106" s="171"/>
      <c r="F106" s="171"/>
      <c r="AI106">
        <v>19.399999999999999</v>
      </c>
      <c r="AJ106">
        <v>6</v>
      </c>
      <c r="AK106">
        <v>0.49423393739703458</v>
      </c>
      <c r="AL106">
        <v>0.49423393739703458</v>
      </c>
      <c r="AM106">
        <v>71.416803953871494</v>
      </c>
      <c r="BB106">
        <v>12.311400000000001</v>
      </c>
      <c r="BC106">
        <v>1</v>
      </c>
      <c r="BD106">
        <v>7.5301204819277115E-2</v>
      </c>
      <c r="BE106">
        <v>7.5301204819277115E-2</v>
      </c>
      <c r="BF106">
        <v>7.831325301204819</v>
      </c>
    </row>
    <row r="107" spans="2:58">
      <c r="B107" s="171"/>
      <c r="F107" s="171"/>
      <c r="AI107">
        <v>19.5</v>
      </c>
      <c r="AJ107">
        <v>8</v>
      </c>
      <c r="AK107">
        <v>0.65897858319604607</v>
      </c>
      <c r="AL107">
        <v>0.65897858319604607</v>
      </c>
      <c r="AM107">
        <v>72.075782537067539</v>
      </c>
      <c r="BB107">
        <v>12.315899999999999</v>
      </c>
      <c r="BC107">
        <v>1</v>
      </c>
      <c r="BD107">
        <v>7.5301204819277115E-2</v>
      </c>
      <c r="BE107">
        <v>7.5301204819277115E-2</v>
      </c>
      <c r="BF107">
        <v>7.9066265060240966</v>
      </c>
    </row>
    <row r="108" spans="2:58">
      <c r="B108" s="171"/>
      <c r="F108" s="171"/>
      <c r="AI108">
        <v>19.600000000000001</v>
      </c>
      <c r="AJ108">
        <v>7</v>
      </c>
      <c r="AK108">
        <v>0.57660626029654038</v>
      </c>
      <c r="AL108">
        <v>0.57660626029654038</v>
      </c>
      <c r="AM108">
        <v>72.652388797364083</v>
      </c>
      <c r="BB108">
        <v>12.3164</v>
      </c>
      <c r="BC108">
        <v>1</v>
      </c>
      <c r="BD108">
        <v>7.5301204819277115E-2</v>
      </c>
      <c r="BE108">
        <v>7.5301204819277115E-2</v>
      </c>
      <c r="BF108">
        <v>7.9819277108433733</v>
      </c>
    </row>
    <row r="109" spans="2:58">
      <c r="B109" s="171"/>
      <c r="F109" s="171"/>
      <c r="AI109">
        <v>19.7</v>
      </c>
      <c r="AJ109">
        <v>6</v>
      </c>
      <c r="AK109">
        <v>0.49423393739703458</v>
      </c>
      <c r="AL109">
        <v>0.49423393739703458</v>
      </c>
      <c r="AM109">
        <v>73.146622734761124</v>
      </c>
      <c r="BB109">
        <v>12.3345</v>
      </c>
      <c r="BC109">
        <v>1</v>
      </c>
      <c r="BD109">
        <v>7.5301204819277115E-2</v>
      </c>
      <c r="BE109">
        <v>7.5301204819277115E-2</v>
      </c>
      <c r="BF109">
        <v>8.05722891566265</v>
      </c>
    </row>
    <row r="110" spans="2:58">
      <c r="B110" s="171"/>
      <c r="F110" s="171"/>
      <c r="AI110">
        <v>19.8</v>
      </c>
      <c r="AJ110">
        <v>7</v>
      </c>
      <c r="AK110">
        <v>0.57660626029654038</v>
      </c>
      <c r="AL110">
        <v>0.57660626029654038</v>
      </c>
      <c r="AM110">
        <v>73.723228995057667</v>
      </c>
      <c r="BB110">
        <v>12.3368</v>
      </c>
      <c r="BC110">
        <v>1</v>
      </c>
      <c r="BD110">
        <v>7.5301204819277115E-2</v>
      </c>
      <c r="BE110">
        <v>7.5301204819277115E-2</v>
      </c>
      <c r="BF110">
        <v>8.1325301204819276</v>
      </c>
    </row>
    <row r="111" spans="2:58">
      <c r="B111" s="171"/>
      <c r="F111" s="171"/>
      <c r="AI111">
        <v>19.899999999999999</v>
      </c>
      <c r="AJ111">
        <v>11</v>
      </c>
      <c r="AK111">
        <v>0.90609555189456348</v>
      </c>
      <c r="AL111">
        <v>0.90609555189456348</v>
      </c>
      <c r="AM111">
        <v>74.629324546952219</v>
      </c>
      <c r="BB111">
        <v>12.339499999999999</v>
      </c>
      <c r="BC111">
        <v>1</v>
      </c>
      <c r="BD111">
        <v>7.5301204819277115E-2</v>
      </c>
      <c r="BE111">
        <v>7.5301204819277115E-2</v>
      </c>
      <c r="BF111">
        <v>8.2078313253012052</v>
      </c>
    </row>
    <row r="112" spans="2:58">
      <c r="B112" s="171"/>
      <c r="F112" s="171"/>
      <c r="AI112" s="287">
        <v>20</v>
      </c>
      <c r="AJ112">
        <v>9</v>
      </c>
      <c r="AK112">
        <v>0.74135090609555188</v>
      </c>
      <c r="AL112">
        <v>0.74135090609555188</v>
      </c>
      <c r="AM112" s="287">
        <v>75.370675453047781</v>
      </c>
      <c r="BB112">
        <v>12.34</v>
      </c>
      <c r="BC112">
        <v>1</v>
      </c>
      <c r="BD112">
        <v>7.5301204819277115E-2</v>
      </c>
      <c r="BE112">
        <v>7.5301204819277115E-2</v>
      </c>
      <c r="BF112">
        <v>8.2831325301204828</v>
      </c>
    </row>
    <row r="113" spans="2:58">
      <c r="B113" s="171"/>
      <c r="F113" s="171"/>
      <c r="AI113">
        <v>20.100000000000001</v>
      </c>
      <c r="AJ113">
        <v>3</v>
      </c>
      <c r="AK113">
        <v>0.24711696869851729</v>
      </c>
      <c r="AL113">
        <v>0.24711696869851729</v>
      </c>
      <c r="AM113">
        <v>75.617792421746287</v>
      </c>
      <c r="BB113">
        <v>12.367900000000001</v>
      </c>
      <c r="BC113">
        <v>1</v>
      </c>
      <c r="BD113">
        <v>7.5301204819277115E-2</v>
      </c>
      <c r="BE113">
        <v>7.5301204819277115E-2</v>
      </c>
      <c r="BF113">
        <v>8.3584337349397586</v>
      </c>
    </row>
    <row r="114" spans="2:58">
      <c r="B114" s="171"/>
      <c r="F114" s="171"/>
      <c r="AI114">
        <v>20.2</v>
      </c>
      <c r="AJ114">
        <v>4</v>
      </c>
      <c r="AK114">
        <v>0.32948929159802304</v>
      </c>
      <c r="AL114">
        <v>0.32948929159802304</v>
      </c>
      <c r="AM114">
        <v>75.94728171334431</v>
      </c>
      <c r="BB114">
        <v>12.372999999999999</v>
      </c>
      <c r="BC114">
        <v>1</v>
      </c>
      <c r="BD114">
        <v>7.5301204819277115E-2</v>
      </c>
      <c r="BE114">
        <v>7.5301204819277115E-2</v>
      </c>
      <c r="BF114">
        <v>8.4337349397590362</v>
      </c>
    </row>
    <row r="115" spans="2:58">
      <c r="B115" s="171"/>
      <c r="F115" s="171"/>
      <c r="AI115">
        <v>20.3</v>
      </c>
      <c r="AJ115">
        <v>6</v>
      </c>
      <c r="AK115">
        <v>0.49423393739703458</v>
      </c>
      <c r="AL115">
        <v>0.49423393739703458</v>
      </c>
      <c r="AM115">
        <v>76.441515650741351</v>
      </c>
      <c r="BB115">
        <v>12.4094</v>
      </c>
      <c r="BC115">
        <v>1</v>
      </c>
      <c r="BD115">
        <v>7.5301204819277115E-2</v>
      </c>
      <c r="BE115">
        <v>7.5301204819277115E-2</v>
      </c>
      <c r="BF115">
        <v>8.5090361445783138</v>
      </c>
    </row>
    <row r="116" spans="2:58">
      <c r="B116" s="171"/>
      <c r="F116" s="171"/>
      <c r="AI116">
        <v>20.399999999999999</v>
      </c>
      <c r="AJ116">
        <v>4</v>
      </c>
      <c r="AK116">
        <v>0.32948929159802304</v>
      </c>
      <c r="AL116">
        <v>0.32948929159802304</v>
      </c>
      <c r="AM116">
        <v>76.771004942339374</v>
      </c>
      <c r="BB116">
        <v>12.4207</v>
      </c>
      <c r="BC116">
        <v>1</v>
      </c>
      <c r="BD116">
        <v>7.5301204819277115E-2</v>
      </c>
      <c r="BE116">
        <v>7.5301204819277115E-2</v>
      </c>
      <c r="BF116">
        <v>8.5843373493975896</v>
      </c>
    </row>
    <row r="117" spans="2:58">
      <c r="B117" s="171"/>
      <c r="F117" s="171"/>
      <c r="AI117">
        <v>20.5</v>
      </c>
      <c r="AJ117">
        <v>4</v>
      </c>
      <c r="AK117">
        <v>0.32948929159802304</v>
      </c>
      <c r="AL117">
        <v>0.32948929159802304</v>
      </c>
      <c r="AM117">
        <v>77.100494233937397</v>
      </c>
      <c r="BB117">
        <v>12.421200000000001</v>
      </c>
      <c r="BC117">
        <v>1</v>
      </c>
      <c r="BD117">
        <v>7.5301204819277115E-2</v>
      </c>
      <c r="BE117">
        <v>7.5301204819277115E-2</v>
      </c>
      <c r="BF117">
        <v>8.6596385542168672</v>
      </c>
    </row>
    <row r="118" spans="2:58">
      <c r="B118" s="171"/>
      <c r="F118" s="171"/>
      <c r="AI118">
        <v>20.6</v>
      </c>
      <c r="AJ118">
        <v>5</v>
      </c>
      <c r="AK118">
        <v>0.41186161449752884</v>
      </c>
      <c r="AL118">
        <v>0.41186161449752884</v>
      </c>
      <c r="AM118">
        <v>77.512355848434922</v>
      </c>
      <c r="BB118">
        <v>12.43</v>
      </c>
      <c r="BC118">
        <v>1</v>
      </c>
      <c r="BD118">
        <v>7.5301204819277115E-2</v>
      </c>
      <c r="BE118">
        <v>7.5301204819277115E-2</v>
      </c>
      <c r="BF118">
        <v>8.7349397590361448</v>
      </c>
    </row>
    <row r="119" spans="2:58">
      <c r="B119" s="171"/>
      <c r="F119" s="171"/>
      <c r="AI119">
        <v>20.7</v>
      </c>
      <c r="AJ119">
        <v>7</v>
      </c>
      <c r="AK119">
        <v>0.57660626029654038</v>
      </c>
      <c r="AL119">
        <v>0.57660626029654038</v>
      </c>
      <c r="AM119">
        <v>78.088962108731465</v>
      </c>
      <c r="BB119">
        <v>12.4305</v>
      </c>
      <c r="BC119">
        <v>1</v>
      </c>
      <c r="BD119">
        <v>7.5301204819277115E-2</v>
      </c>
      <c r="BE119">
        <v>7.5301204819277115E-2</v>
      </c>
      <c r="BF119">
        <v>8.8102409638554224</v>
      </c>
    </row>
    <row r="120" spans="2:58">
      <c r="B120" s="171"/>
      <c r="F120" s="171"/>
      <c r="AI120">
        <v>20.8</v>
      </c>
      <c r="AJ120">
        <v>8</v>
      </c>
      <c r="AK120">
        <v>0.65897858319604607</v>
      </c>
      <c r="AL120">
        <v>0.65897858319604607</v>
      </c>
      <c r="AM120">
        <v>78.747940691927511</v>
      </c>
      <c r="BB120">
        <v>12.434699999999999</v>
      </c>
      <c r="BC120">
        <v>1</v>
      </c>
      <c r="BD120">
        <v>7.5301204819277115E-2</v>
      </c>
      <c r="BE120">
        <v>7.5301204819277115E-2</v>
      </c>
      <c r="BF120">
        <v>8.8855421686746983</v>
      </c>
    </row>
    <row r="121" spans="2:58">
      <c r="B121" s="171"/>
      <c r="F121" s="171"/>
      <c r="AI121">
        <v>20.9</v>
      </c>
      <c r="AJ121">
        <v>1</v>
      </c>
      <c r="AK121">
        <v>8.2372322899505759E-2</v>
      </c>
      <c r="AL121">
        <v>8.2372322899505759E-2</v>
      </c>
      <c r="AM121">
        <v>78.830313014827013</v>
      </c>
      <c r="BB121">
        <v>12.45</v>
      </c>
      <c r="BC121">
        <v>1</v>
      </c>
      <c r="BD121">
        <v>7.5301204819277115E-2</v>
      </c>
      <c r="BE121">
        <v>7.5301204819277115E-2</v>
      </c>
      <c r="BF121">
        <v>8.9608433734939759</v>
      </c>
    </row>
    <row r="122" spans="2:58">
      <c r="B122" s="171"/>
      <c r="F122" s="171"/>
      <c r="AI122">
        <v>21</v>
      </c>
      <c r="AJ122">
        <v>10</v>
      </c>
      <c r="AK122">
        <v>0.82372322899505768</v>
      </c>
      <c r="AL122">
        <v>0.82372322899505768</v>
      </c>
      <c r="AM122">
        <v>79.654036243822077</v>
      </c>
      <c r="BB122">
        <v>12.4716</v>
      </c>
      <c r="BC122">
        <v>1</v>
      </c>
      <c r="BD122">
        <v>7.5301204819277115E-2</v>
      </c>
      <c r="BE122">
        <v>7.5301204819277115E-2</v>
      </c>
      <c r="BF122">
        <v>9.0361445783132535</v>
      </c>
    </row>
    <row r="123" spans="2:58">
      <c r="B123" s="171"/>
      <c r="F123" s="171"/>
      <c r="AI123">
        <v>21.1</v>
      </c>
      <c r="AJ123">
        <v>3</v>
      </c>
      <c r="AK123">
        <v>0.24711696869851729</v>
      </c>
      <c r="AL123">
        <v>0.24711696869851729</v>
      </c>
      <c r="AM123">
        <v>79.901153212520597</v>
      </c>
      <c r="BB123">
        <v>12.4772</v>
      </c>
      <c r="BC123">
        <v>1</v>
      </c>
      <c r="BD123">
        <v>7.5301204819277115E-2</v>
      </c>
      <c r="BE123">
        <v>7.5301204819277115E-2</v>
      </c>
      <c r="BF123">
        <v>9.1114457831325293</v>
      </c>
    </row>
    <row r="124" spans="2:58">
      <c r="B124" s="171"/>
      <c r="F124" s="171"/>
      <c r="AI124">
        <v>21.2</v>
      </c>
      <c r="AJ124">
        <v>10</v>
      </c>
      <c r="AK124">
        <v>0.82372322899505768</v>
      </c>
      <c r="AL124">
        <v>0.82372322899505768</v>
      </c>
      <c r="AM124">
        <v>80.724876441515647</v>
      </c>
      <c r="BB124">
        <v>12.490500000000001</v>
      </c>
      <c r="BC124">
        <v>1</v>
      </c>
      <c r="BD124">
        <v>7.5301204819277115E-2</v>
      </c>
      <c r="BE124">
        <v>7.5301204819277115E-2</v>
      </c>
      <c r="BF124">
        <v>9.1867469879518069</v>
      </c>
    </row>
    <row r="125" spans="2:58">
      <c r="B125" s="171"/>
      <c r="F125" s="171"/>
      <c r="AI125">
        <v>21.3</v>
      </c>
      <c r="AJ125">
        <v>6</v>
      </c>
      <c r="AK125">
        <v>0.49423393739703458</v>
      </c>
      <c r="AL125">
        <v>0.49423393739703458</v>
      </c>
      <c r="AM125">
        <v>81.219110378912688</v>
      </c>
      <c r="BB125">
        <v>12.501099999999999</v>
      </c>
      <c r="BC125">
        <v>1</v>
      </c>
      <c r="BD125">
        <v>7.5301204819277115E-2</v>
      </c>
      <c r="BE125">
        <v>7.5301204819277115E-2</v>
      </c>
      <c r="BF125">
        <v>9.2620481927710845</v>
      </c>
    </row>
    <row r="126" spans="2:58">
      <c r="B126" s="171"/>
      <c r="F126" s="171"/>
      <c r="AI126">
        <v>21.4</v>
      </c>
      <c r="AJ126">
        <v>5</v>
      </c>
      <c r="AK126">
        <v>0.41186161449752884</v>
      </c>
      <c r="AL126">
        <v>0.41186161449752884</v>
      </c>
      <c r="AM126">
        <v>81.630971993410213</v>
      </c>
      <c r="BB126">
        <v>12.5175</v>
      </c>
      <c r="BC126">
        <v>1</v>
      </c>
      <c r="BD126">
        <v>7.5301204819277115E-2</v>
      </c>
      <c r="BE126">
        <v>7.5301204819277115E-2</v>
      </c>
      <c r="BF126">
        <v>9.3373493975903621</v>
      </c>
    </row>
    <row r="127" spans="2:58">
      <c r="B127" s="171"/>
      <c r="F127" s="171"/>
      <c r="AI127">
        <v>21.5</v>
      </c>
      <c r="AJ127">
        <v>8</v>
      </c>
      <c r="AK127">
        <v>0.65897858319604607</v>
      </c>
      <c r="AL127">
        <v>0.65897858319604607</v>
      </c>
      <c r="AM127">
        <v>82.289950576606259</v>
      </c>
      <c r="BB127">
        <v>12.52</v>
      </c>
      <c r="BC127">
        <v>2</v>
      </c>
      <c r="BD127">
        <v>0.15060240963855423</v>
      </c>
      <c r="BE127">
        <v>0.15060240963855423</v>
      </c>
      <c r="BF127">
        <v>9.4879518072289155</v>
      </c>
    </row>
    <row r="128" spans="2:58">
      <c r="B128" s="171"/>
      <c r="F128" s="171"/>
      <c r="AI128">
        <v>21.6</v>
      </c>
      <c r="AJ128">
        <v>3</v>
      </c>
      <c r="AK128">
        <v>0.24711696869851729</v>
      </c>
      <c r="AL128">
        <v>0.24711696869851729</v>
      </c>
      <c r="AM128">
        <v>82.53706754530478</v>
      </c>
      <c r="BB128">
        <v>12.533300000000001</v>
      </c>
      <c r="BC128">
        <v>1</v>
      </c>
      <c r="BD128">
        <v>7.5301204819277115E-2</v>
      </c>
      <c r="BE128">
        <v>7.5301204819277115E-2</v>
      </c>
      <c r="BF128">
        <v>9.5632530120481931</v>
      </c>
    </row>
    <row r="129" spans="2:58">
      <c r="B129" s="171"/>
      <c r="F129" s="171"/>
      <c r="AI129">
        <v>21.7</v>
      </c>
      <c r="AJ129">
        <v>3</v>
      </c>
      <c r="AK129">
        <v>0.24711696869851729</v>
      </c>
      <c r="AL129">
        <v>0.24711696869851729</v>
      </c>
      <c r="AM129">
        <v>82.7841845140033</v>
      </c>
      <c r="BB129">
        <v>12.581899999999999</v>
      </c>
      <c r="BC129">
        <v>1</v>
      </c>
      <c r="BD129">
        <v>7.5301204819277115E-2</v>
      </c>
      <c r="BE129">
        <v>7.5301204819277115E-2</v>
      </c>
      <c r="BF129">
        <v>9.6385542168674707</v>
      </c>
    </row>
    <row r="130" spans="2:58">
      <c r="B130" s="171"/>
      <c r="F130" s="171"/>
      <c r="AI130">
        <v>21.8</v>
      </c>
      <c r="AJ130">
        <v>1</v>
      </c>
      <c r="AK130">
        <v>8.2372322899505759E-2</v>
      </c>
      <c r="AL130">
        <v>8.2372322899505759E-2</v>
      </c>
      <c r="AM130">
        <v>82.866556836902802</v>
      </c>
      <c r="BB130">
        <v>12.59</v>
      </c>
      <c r="BC130">
        <v>1</v>
      </c>
      <c r="BD130">
        <v>7.5301204819277115E-2</v>
      </c>
      <c r="BE130">
        <v>7.5301204819277115E-2</v>
      </c>
      <c r="BF130">
        <v>9.7138554216867465</v>
      </c>
    </row>
    <row r="131" spans="2:58">
      <c r="B131" s="171"/>
      <c r="F131" s="171"/>
      <c r="AI131">
        <v>21.9</v>
      </c>
      <c r="AJ131">
        <v>5</v>
      </c>
      <c r="AK131">
        <v>0.41186161449752884</v>
      </c>
      <c r="AL131">
        <v>0.41186161449752884</v>
      </c>
      <c r="AM131">
        <v>83.278418451400327</v>
      </c>
      <c r="BB131">
        <v>12.608000000000001</v>
      </c>
      <c r="BC131">
        <v>1</v>
      </c>
      <c r="BD131">
        <v>7.5301204819277115E-2</v>
      </c>
      <c r="BE131">
        <v>7.5301204819277115E-2</v>
      </c>
      <c r="BF131">
        <v>9.7891566265060241</v>
      </c>
    </row>
    <row r="132" spans="2:58">
      <c r="B132" s="171"/>
      <c r="F132" s="171"/>
      <c r="AI132">
        <v>22</v>
      </c>
      <c r="AJ132">
        <v>6</v>
      </c>
      <c r="AK132">
        <v>0.49423393739703458</v>
      </c>
      <c r="AL132">
        <v>0.49423393739703458</v>
      </c>
      <c r="AM132">
        <v>83.772652388797368</v>
      </c>
      <c r="BB132">
        <v>12.6099</v>
      </c>
      <c r="BC132">
        <v>1</v>
      </c>
      <c r="BD132">
        <v>7.5301204819277115E-2</v>
      </c>
      <c r="BE132">
        <v>7.5301204819277115E-2</v>
      </c>
      <c r="BF132">
        <v>9.8644578313253017</v>
      </c>
    </row>
    <row r="133" spans="2:58">
      <c r="B133" s="171"/>
      <c r="F133" s="171"/>
      <c r="AI133">
        <v>22.1</v>
      </c>
      <c r="AJ133">
        <v>5</v>
      </c>
      <c r="AK133">
        <v>0.41186161449752884</v>
      </c>
      <c r="AL133">
        <v>0.41186161449752884</v>
      </c>
      <c r="AM133">
        <v>84.184514003294893</v>
      </c>
      <c r="BB133">
        <v>12.61</v>
      </c>
      <c r="BC133">
        <v>1</v>
      </c>
      <c r="BD133">
        <v>7.5301204819277115E-2</v>
      </c>
      <c r="BE133">
        <v>7.5301204819277115E-2</v>
      </c>
      <c r="BF133">
        <v>9.9397590361445776</v>
      </c>
    </row>
    <row r="134" spans="2:58">
      <c r="B134" s="171"/>
      <c r="F134" s="171"/>
      <c r="AI134">
        <v>22.2</v>
      </c>
      <c r="AJ134">
        <v>2</v>
      </c>
      <c r="AK134">
        <v>0.16474464579901152</v>
      </c>
      <c r="AL134">
        <v>0.16474464579901152</v>
      </c>
      <c r="AM134">
        <v>84.349258649093898</v>
      </c>
      <c r="BB134">
        <v>12.6128</v>
      </c>
      <c r="BC134">
        <v>1</v>
      </c>
      <c r="BD134">
        <v>7.5301204819277115E-2</v>
      </c>
      <c r="BE134">
        <v>7.5301204819277115E-2</v>
      </c>
      <c r="BF134">
        <v>10.015060240963855</v>
      </c>
    </row>
    <row r="135" spans="2:58">
      <c r="B135" s="171"/>
      <c r="F135" s="171"/>
      <c r="AI135">
        <v>22.3</v>
      </c>
      <c r="AJ135">
        <v>3</v>
      </c>
      <c r="AK135">
        <v>0.24711696869851729</v>
      </c>
      <c r="AL135">
        <v>0.24711696869851729</v>
      </c>
      <c r="AM135">
        <v>84.596375617792418</v>
      </c>
      <c r="BB135">
        <v>12.617599999999999</v>
      </c>
      <c r="BC135">
        <v>1</v>
      </c>
      <c r="BD135">
        <v>7.5301204819277115E-2</v>
      </c>
      <c r="BE135">
        <v>7.5301204819277115E-2</v>
      </c>
      <c r="BF135">
        <v>10.090361445783133</v>
      </c>
    </row>
    <row r="136" spans="2:58">
      <c r="B136" s="171"/>
      <c r="F136" s="171"/>
      <c r="AI136">
        <v>22.4</v>
      </c>
      <c r="AJ136">
        <v>7</v>
      </c>
      <c r="AK136">
        <v>0.57660626029654038</v>
      </c>
      <c r="AL136">
        <v>0.57660626029654038</v>
      </c>
      <c r="AM136">
        <v>85.172981878088962</v>
      </c>
      <c r="BB136">
        <v>12.636900000000001</v>
      </c>
      <c r="BC136">
        <v>1</v>
      </c>
      <c r="BD136">
        <v>7.5301204819277115E-2</v>
      </c>
      <c r="BE136">
        <v>7.5301204819277115E-2</v>
      </c>
      <c r="BF136">
        <v>10.16566265060241</v>
      </c>
    </row>
    <row r="137" spans="2:58">
      <c r="B137" s="171"/>
      <c r="F137" s="171"/>
      <c r="AI137">
        <v>22.5</v>
      </c>
      <c r="AJ137">
        <v>5</v>
      </c>
      <c r="AK137">
        <v>0.41186161449752884</v>
      </c>
      <c r="AL137">
        <v>0.41186161449752884</v>
      </c>
      <c r="AM137">
        <v>85.584843492586486</v>
      </c>
      <c r="BB137">
        <v>12.658300000000001</v>
      </c>
      <c r="BC137">
        <v>1</v>
      </c>
      <c r="BD137">
        <v>7.5301204819277115E-2</v>
      </c>
      <c r="BE137">
        <v>7.5301204819277115E-2</v>
      </c>
      <c r="BF137">
        <v>10.240963855421686</v>
      </c>
    </row>
    <row r="138" spans="2:58">
      <c r="B138" s="171"/>
      <c r="F138" s="171"/>
      <c r="AI138">
        <v>22.6</v>
      </c>
      <c r="AJ138">
        <v>4</v>
      </c>
      <c r="AK138">
        <v>0.32948929159802304</v>
      </c>
      <c r="AL138">
        <v>0.32948929159802304</v>
      </c>
      <c r="AM138">
        <v>85.914332784184509</v>
      </c>
      <c r="BB138">
        <v>12.6693</v>
      </c>
      <c r="BC138">
        <v>1</v>
      </c>
      <c r="BD138">
        <v>7.5301204819277115E-2</v>
      </c>
      <c r="BE138">
        <v>7.5301204819277115E-2</v>
      </c>
      <c r="BF138">
        <v>10.316265060240964</v>
      </c>
    </row>
    <row r="139" spans="2:58">
      <c r="B139" s="171"/>
      <c r="F139" s="171"/>
      <c r="AI139">
        <v>22.7</v>
      </c>
      <c r="AJ139">
        <v>7</v>
      </c>
      <c r="AK139">
        <v>0.57660626029654038</v>
      </c>
      <c r="AL139">
        <v>0.57660626029654038</v>
      </c>
      <c r="AM139">
        <v>86.490939044481053</v>
      </c>
      <c r="BB139">
        <v>12.72</v>
      </c>
      <c r="BC139">
        <v>1</v>
      </c>
      <c r="BD139">
        <v>7.5301204819277115E-2</v>
      </c>
      <c r="BE139">
        <v>7.5301204819277115E-2</v>
      </c>
      <c r="BF139">
        <v>10.391566265060241</v>
      </c>
    </row>
    <row r="140" spans="2:58">
      <c r="B140" s="171"/>
      <c r="F140" s="171"/>
      <c r="AI140">
        <v>22.8</v>
      </c>
      <c r="AJ140">
        <v>4</v>
      </c>
      <c r="AK140">
        <v>0.32948929159802304</v>
      </c>
      <c r="AL140">
        <v>0.32948929159802304</v>
      </c>
      <c r="AM140">
        <v>86.820428336079075</v>
      </c>
      <c r="BB140">
        <v>12.7204</v>
      </c>
      <c r="BC140">
        <v>1</v>
      </c>
      <c r="BD140">
        <v>7.5301204819277115E-2</v>
      </c>
      <c r="BE140">
        <v>7.5301204819277115E-2</v>
      </c>
      <c r="BF140">
        <v>10.466867469879517</v>
      </c>
    </row>
    <row r="141" spans="2:58">
      <c r="B141" s="171"/>
      <c r="F141" s="171"/>
      <c r="AI141">
        <v>22.9</v>
      </c>
      <c r="AJ141">
        <v>3</v>
      </c>
      <c r="AK141">
        <v>0.24711696869851729</v>
      </c>
      <c r="AL141">
        <v>0.24711696869851729</v>
      </c>
      <c r="AM141">
        <v>87.067545304777596</v>
      </c>
      <c r="BB141">
        <v>12.723599999999999</v>
      </c>
      <c r="BC141">
        <v>1</v>
      </c>
      <c r="BD141">
        <v>7.5301204819277115E-2</v>
      </c>
      <c r="BE141">
        <v>7.5301204819277115E-2</v>
      </c>
      <c r="BF141">
        <v>10.542168674698795</v>
      </c>
    </row>
    <row r="142" spans="2:58">
      <c r="B142" s="171"/>
      <c r="F142" s="171"/>
      <c r="AI142">
        <v>23</v>
      </c>
      <c r="AJ142">
        <v>4</v>
      </c>
      <c r="AK142">
        <v>0.32948929159802304</v>
      </c>
      <c r="AL142">
        <v>0.32948929159802304</v>
      </c>
      <c r="AM142">
        <v>87.397034596375619</v>
      </c>
      <c r="BB142">
        <v>12.7301</v>
      </c>
      <c r="BC142">
        <v>1</v>
      </c>
      <c r="BD142">
        <v>7.5301204819277115E-2</v>
      </c>
      <c r="BE142">
        <v>7.5301204819277115E-2</v>
      </c>
      <c r="BF142">
        <v>10.617469879518072</v>
      </c>
    </row>
    <row r="143" spans="2:58">
      <c r="B143" s="171"/>
      <c r="F143" s="171"/>
      <c r="AI143">
        <v>23.1</v>
      </c>
      <c r="AJ143">
        <v>9</v>
      </c>
      <c r="AK143">
        <v>0.74135090609555188</v>
      </c>
      <c r="AL143">
        <v>0.74135090609555188</v>
      </c>
      <c r="AM143">
        <v>88.138385502471166</v>
      </c>
      <c r="BB143">
        <v>12.7386</v>
      </c>
      <c r="BC143">
        <v>1</v>
      </c>
      <c r="BD143">
        <v>7.5301204819277115E-2</v>
      </c>
      <c r="BE143">
        <v>7.5301204819277115E-2</v>
      </c>
      <c r="BF143">
        <v>10.69277108433735</v>
      </c>
    </row>
    <row r="144" spans="2:58">
      <c r="B144" s="171"/>
      <c r="F144" s="171"/>
      <c r="AI144">
        <v>23.2</v>
      </c>
      <c r="AJ144">
        <v>4</v>
      </c>
      <c r="AK144">
        <v>0.32948929159802304</v>
      </c>
      <c r="AL144">
        <v>0.32948929159802304</v>
      </c>
      <c r="AM144">
        <v>88.467874794069189</v>
      </c>
      <c r="BB144">
        <v>12.76</v>
      </c>
      <c r="BC144">
        <v>1</v>
      </c>
      <c r="BD144">
        <v>7.5301204819277115E-2</v>
      </c>
      <c r="BE144">
        <v>7.5301204819277115E-2</v>
      </c>
      <c r="BF144">
        <v>10.768072289156626</v>
      </c>
    </row>
    <row r="145" spans="2:58">
      <c r="B145" s="171"/>
      <c r="F145" s="171"/>
      <c r="AI145">
        <v>23.3</v>
      </c>
      <c r="AJ145">
        <v>5</v>
      </c>
      <c r="AK145">
        <v>0.41186161449752884</v>
      </c>
      <c r="AL145">
        <v>0.41186161449752884</v>
      </c>
      <c r="AM145">
        <v>88.879736408566728</v>
      </c>
      <c r="BB145">
        <v>12.7707</v>
      </c>
      <c r="BC145">
        <v>1</v>
      </c>
      <c r="BD145">
        <v>7.5301204819277115E-2</v>
      </c>
      <c r="BE145">
        <v>7.5301204819277115E-2</v>
      </c>
      <c r="BF145">
        <v>10.843373493975903</v>
      </c>
    </row>
    <row r="146" spans="2:58">
      <c r="B146" s="171"/>
      <c r="F146" s="171"/>
      <c r="AI146">
        <v>23.4</v>
      </c>
      <c r="AJ146">
        <v>4</v>
      </c>
      <c r="AK146">
        <v>0.32948929159802304</v>
      </c>
      <c r="AL146">
        <v>0.32948929159802304</v>
      </c>
      <c r="AM146">
        <v>89.209225700164751</v>
      </c>
      <c r="BB146">
        <v>12.772399999999999</v>
      </c>
      <c r="BC146">
        <v>1</v>
      </c>
      <c r="BD146">
        <v>7.5301204819277115E-2</v>
      </c>
      <c r="BE146">
        <v>7.5301204819277115E-2</v>
      </c>
      <c r="BF146">
        <v>10.918674698795181</v>
      </c>
    </row>
    <row r="147" spans="2:58">
      <c r="B147" s="171"/>
      <c r="F147" s="171"/>
      <c r="AI147">
        <v>23.5</v>
      </c>
      <c r="AJ147">
        <v>4</v>
      </c>
      <c r="AK147">
        <v>0.32948929159802304</v>
      </c>
      <c r="AL147">
        <v>0.32948929159802304</v>
      </c>
      <c r="AM147">
        <v>89.538714991762774</v>
      </c>
      <c r="BB147">
        <v>12.773400000000001</v>
      </c>
      <c r="BC147">
        <v>1</v>
      </c>
      <c r="BD147">
        <v>7.5301204819277115E-2</v>
      </c>
      <c r="BE147">
        <v>7.5301204819277115E-2</v>
      </c>
      <c r="BF147">
        <v>10.993975903614459</v>
      </c>
    </row>
    <row r="148" spans="2:58">
      <c r="B148" s="171"/>
      <c r="F148" s="171"/>
      <c r="AI148">
        <v>23.6</v>
      </c>
      <c r="AJ148">
        <v>3</v>
      </c>
      <c r="AK148">
        <v>0.24711696869851729</v>
      </c>
      <c r="AL148">
        <v>0.24711696869851729</v>
      </c>
      <c r="AM148">
        <v>89.78583196046128</v>
      </c>
      <c r="BB148">
        <v>12.786099999999999</v>
      </c>
      <c r="BC148">
        <v>1</v>
      </c>
      <c r="BD148">
        <v>7.5301204819277115E-2</v>
      </c>
      <c r="BE148">
        <v>7.5301204819277115E-2</v>
      </c>
      <c r="BF148">
        <v>11.069277108433734</v>
      </c>
    </row>
    <row r="149" spans="2:58">
      <c r="B149" s="171"/>
      <c r="F149" s="171"/>
      <c r="AI149">
        <v>23.7</v>
      </c>
      <c r="AJ149">
        <v>1</v>
      </c>
      <c r="AK149">
        <v>8.2372322899505759E-2</v>
      </c>
      <c r="AL149">
        <v>8.2372322899505759E-2</v>
      </c>
      <c r="AM149">
        <v>89.868204283360797</v>
      </c>
      <c r="BB149">
        <v>12.7982</v>
      </c>
      <c r="BC149">
        <v>1</v>
      </c>
      <c r="BD149">
        <v>7.5301204819277115E-2</v>
      </c>
      <c r="BE149">
        <v>7.5301204819277115E-2</v>
      </c>
      <c r="BF149">
        <v>11.144578313253012</v>
      </c>
    </row>
    <row r="150" spans="2:58">
      <c r="B150" s="171"/>
      <c r="F150" s="171"/>
      <c r="AI150">
        <v>23.8</v>
      </c>
      <c r="AJ150">
        <v>4</v>
      </c>
      <c r="AK150">
        <v>0.32948929159802304</v>
      </c>
      <c r="AL150">
        <v>0.32948929159802304</v>
      </c>
      <c r="AM150">
        <v>90.197693574958819</v>
      </c>
      <c r="BB150">
        <v>12.8215</v>
      </c>
      <c r="BC150">
        <v>1</v>
      </c>
      <c r="BD150">
        <v>7.5301204819277115E-2</v>
      </c>
      <c r="BE150">
        <v>7.5301204819277115E-2</v>
      </c>
      <c r="BF150">
        <v>11.21987951807229</v>
      </c>
    </row>
    <row r="151" spans="2:58">
      <c r="B151" s="171"/>
      <c r="F151" s="171"/>
      <c r="AI151">
        <v>23.9</v>
      </c>
      <c r="AJ151">
        <v>1</v>
      </c>
      <c r="AK151">
        <v>8.2372322899505759E-2</v>
      </c>
      <c r="AL151">
        <v>8.2372322899505759E-2</v>
      </c>
      <c r="AM151">
        <v>90.280065897858321</v>
      </c>
      <c r="BB151">
        <v>12.856999999999999</v>
      </c>
      <c r="BC151">
        <v>1</v>
      </c>
      <c r="BD151">
        <v>7.5301204819277115E-2</v>
      </c>
      <c r="BE151">
        <v>7.5301204819277115E-2</v>
      </c>
      <c r="BF151">
        <v>11.295180722891565</v>
      </c>
    </row>
    <row r="152" spans="2:58">
      <c r="B152" s="171"/>
      <c r="F152" s="171"/>
      <c r="AI152">
        <v>24</v>
      </c>
      <c r="AJ152">
        <v>5</v>
      </c>
      <c r="AK152">
        <v>0.41186161449752884</v>
      </c>
      <c r="AL152">
        <v>0.41186161449752884</v>
      </c>
      <c r="AM152">
        <v>90.691927512355846</v>
      </c>
      <c r="BB152">
        <v>12.866</v>
      </c>
      <c r="BC152">
        <v>1</v>
      </c>
      <c r="BD152">
        <v>7.5301204819277115E-2</v>
      </c>
      <c r="BE152">
        <v>7.5301204819277115E-2</v>
      </c>
      <c r="BF152">
        <v>11.370481927710843</v>
      </c>
    </row>
    <row r="153" spans="2:58">
      <c r="B153" s="171"/>
      <c r="F153" s="171"/>
      <c r="AI153">
        <v>24.1</v>
      </c>
      <c r="AJ153">
        <v>2</v>
      </c>
      <c r="AK153">
        <v>0.16474464579901152</v>
      </c>
      <c r="AL153">
        <v>0.16474464579901152</v>
      </c>
      <c r="AM153">
        <v>90.856672158154865</v>
      </c>
      <c r="BB153">
        <v>12.87</v>
      </c>
      <c r="BC153">
        <v>1</v>
      </c>
      <c r="BD153">
        <v>7.5301204819277115E-2</v>
      </c>
      <c r="BE153">
        <v>7.5301204819277115E-2</v>
      </c>
      <c r="BF153">
        <v>11.445783132530121</v>
      </c>
    </row>
    <row r="154" spans="2:58">
      <c r="B154" s="171"/>
      <c r="F154" s="171"/>
      <c r="AI154">
        <v>24.2</v>
      </c>
      <c r="AJ154">
        <v>1</v>
      </c>
      <c r="AK154">
        <v>8.2372322899505759E-2</v>
      </c>
      <c r="AL154">
        <v>8.2372322899505759E-2</v>
      </c>
      <c r="AM154">
        <v>90.939044481054367</v>
      </c>
      <c r="BB154">
        <v>12.879099999999999</v>
      </c>
      <c r="BC154">
        <v>1</v>
      </c>
      <c r="BD154">
        <v>7.5301204819277115E-2</v>
      </c>
      <c r="BE154">
        <v>7.5301204819277115E-2</v>
      </c>
      <c r="BF154">
        <v>11.521084337349398</v>
      </c>
    </row>
    <row r="155" spans="2:58">
      <c r="B155" s="171"/>
      <c r="F155" s="171"/>
      <c r="AI155">
        <v>24.3</v>
      </c>
      <c r="AJ155">
        <v>4</v>
      </c>
      <c r="AK155">
        <v>0.32948929159802304</v>
      </c>
      <c r="AL155">
        <v>0.32948929159802304</v>
      </c>
      <c r="AM155">
        <v>91.26853377265239</v>
      </c>
      <c r="BB155">
        <v>12.8797</v>
      </c>
      <c r="BC155">
        <v>1</v>
      </c>
      <c r="BD155">
        <v>7.5301204819277115E-2</v>
      </c>
      <c r="BE155">
        <v>7.5301204819277115E-2</v>
      </c>
      <c r="BF155">
        <v>11.596385542168674</v>
      </c>
    </row>
    <row r="156" spans="2:58">
      <c r="B156" s="171"/>
      <c r="AI156">
        <v>24.4</v>
      </c>
      <c r="AJ156">
        <v>2</v>
      </c>
      <c r="AK156">
        <v>0.16474464579901152</v>
      </c>
      <c r="AL156">
        <v>0.16474464579901152</v>
      </c>
      <c r="AM156">
        <v>91.433278418451394</v>
      </c>
      <c r="BB156">
        <v>12.901400000000001</v>
      </c>
      <c r="BC156">
        <v>1</v>
      </c>
      <c r="BD156">
        <v>7.5301204819277115E-2</v>
      </c>
      <c r="BE156">
        <v>7.5301204819277115E-2</v>
      </c>
      <c r="BF156">
        <v>11.671686746987952</v>
      </c>
    </row>
    <row r="157" spans="2:58">
      <c r="B157" s="171"/>
      <c r="AI157">
        <v>24.5</v>
      </c>
      <c r="AJ157">
        <v>1</v>
      </c>
      <c r="AK157">
        <v>8.2372322899505759E-2</v>
      </c>
      <c r="AL157">
        <v>8.2372322899505759E-2</v>
      </c>
      <c r="AM157">
        <v>91.51565074135091</v>
      </c>
      <c r="BB157">
        <v>12.9192</v>
      </c>
      <c r="BC157">
        <v>1</v>
      </c>
      <c r="BD157">
        <v>7.5301204819277115E-2</v>
      </c>
      <c r="BE157">
        <v>7.5301204819277115E-2</v>
      </c>
      <c r="BF157">
        <v>11.746987951807229</v>
      </c>
    </row>
    <row r="158" spans="2:58">
      <c r="B158" s="171"/>
      <c r="AI158">
        <v>24.6</v>
      </c>
      <c r="AJ158">
        <v>2</v>
      </c>
      <c r="AK158">
        <v>0.16474464579901152</v>
      </c>
      <c r="AL158">
        <v>0.16474464579901152</v>
      </c>
      <c r="AM158">
        <v>91.680395387149915</v>
      </c>
      <c r="BB158">
        <v>12.928000000000001</v>
      </c>
      <c r="BC158">
        <v>1</v>
      </c>
      <c r="BD158">
        <v>7.5301204819277115E-2</v>
      </c>
      <c r="BE158">
        <v>7.5301204819277115E-2</v>
      </c>
      <c r="BF158">
        <v>11.822289156626505</v>
      </c>
    </row>
    <row r="159" spans="2:58">
      <c r="B159" s="171"/>
      <c r="AI159">
        <v>24.7</v>
      </c>
      <c r="AJ159">
        <v>1</v>
      </c>
      <c r="AK159">
        <v>8.2372322899505759E-2</v>
      </c>
      <c r="AL159">
        <v>8.2372322899505759E-2</v>
      </c>
      <c r="AM159">
        <v>91.762767710049417</v>
      </c>
      <c r="BB159">
        <v>12.9352</v>
      </c>
      <c r="BC159">
        <v>1</v>
      </c>
      <c r="BD159">
        <v>7.5301204819277115E-2</v>
      </c>
      <c r="BE159">
        <v>7.5301204819277115E-2</v>
      </c>
      <c r="BF159">
        <v>11.897590361445783</v>
      </c>
    </row>
    <row r="160" spans="2:58">
      <c r="B160" s="171"/>
      <c r="AI160">
        <v>24.8</v>
      </c>
      <c r="AJ160">
        <v>3</v>
      </c>
      <c r="AK160">
        <v>0.24711696869851729</v>
      </c>
      <c r="AL160">
        <v>0.24711696869851729</v>
      </c>
      <c r="AM160">
        <v>92.009884678747937</v>
      </c>
      <c r="BB160">
        <v>12.941599999999999</v>
      </c>
      <c r="BC160">
        <v>1</v>
      </c>
      <c r="BD160">
        <v>7.5301204819277115E-2</v>
      </c>
      <c r="BE160">
        <v>7.5301204819277115E-2</v>
      </c>
      <c r="BF160">
        <v>11.97289156626506</v>
      </c>
    </row>
    <row r="161" spans="2:58">
      <c r="B161" s="171"/>
      <c r="AI161">
        <v>24.9</v>
      </c>
      <c r="AJ161">
        <v>4</v>
      </c>
      <c r="AK161">
        <v>0.32948929159802304</v>
      </c>
      <c r="AL161">
        <v>0.32948929159802304</v>
      </c>
      <c r="AM161">
        <v>92.33937397034596</v>
      </c>
      <c r="BB161">
        <v>12.949400000000001</v>
      </c>
      <c r="BC161">
        <v>1</v>
      </c>
      <c r="BD161">
        <v>7.5301204819277115E-2</v>
      </c>
      <c r="BE161">
        <v>7.5301204819277115E-2</v>
      </c>
      <c r="BF161">
        <v>12.048192771084338</v>
      </c>
    </row>
    <row r="162" spans="2:58">
      <c r="B162" s="171"/>
      <c r="AI162">
        <v>25</v>
      </c>
      <c r="AJ162">
        <v>1</v>
      </c>
      <c r="AK162">
        <v>8.2372322899505759E-2</v>
      </c>
      <c r="AL162">
        <v>8.2372322899505759E-2</v>
      </c>
      <c r="AM162">
        <v>92.421746293245477</v>
      </c>
      <c r="BB162">
        <v>12.9824</v>
      </c>
      <c r="BC162">
        <v>1</v>
      </c>
      <c r="BD162">
        <v>7.5301204819277115E-2</v>
      </c>
      <c r="BE162">
        <v>7.5301204819277115E-2</v>
      </c>
      <c r="BF162">
        <v>12.123493975903614</v>
      </c>
    </row>
    <row r="163" spans="2:58">
      <c r="B163" s="171"/>
      <c r="AI163">
        <v>25.1</v>
      </c>
      <c r="AJ163">
        <v>2</v>
      </c>
      <c r="AK163">
        <v>0.16474464579901152</v>
      </c>
      <c r="AL163">
        <v>0.16474464579901152</v>
      </c>
      <c r="AM163">
        <v>92.586490939044481</v>
      </c>
      <c r="BB163">
        <v>12.9841</v>
      </c>
      <c r="BC163">
        <v>1</v>
      </c>
      <c r="BD163">
        <v>7.5301204819277115E-2</v>
      </c>
      <c r="BE163">
        <v>7.5301204819277115E-2</v>
      </c>
      <c r="BF163">
        <v>12.198795180722891</v>
      </c>
    </row>
    <row r="164" spans="2:58">
      <c r="B164" s="171"/>
      <c r="AI164">
        <v>25.2</v>
      </c>
      <c r="AJ164">
        <v>3</v>
      </c>
      <c r="AK164">
        <v>0.24711696869851729</v>
      </c>
      <c r="AL164">
        <v>0.24711696869851729</v>
      </c>
      <c r="AM164">
        <v>92.833607907743001</v>
      </c>
      <c r="BB164">
        <v>12.9983</v>
      </c>
      <c r="BC164">
        <v>1</v>
      </c>
      <c r="BD164">
        <v>7.5301204819277115E-2</v>
      </c>
      <c r="BE164">
        <v>7.5301204819277115E-2</v>
      </c>
      <c r="BF164">
        <v>12.274096385542169</v>
      </c>
    </row>
    <row r="165" spans="2:58">
      <c r="B165" s="171"/>
      <c r="AI165">
        <v>25.3</v>
      </c>
      <c r="AJ165">
        <v>1</v>
      </c>
      <c r="AK165">
        <v>8.2372322899505759E-2</v>
      </c>
      <c r="AL165">
        <v>8.2372322899505759E-2</v>
      </c>
      <c r="AM165">
        <v>92.915980230642504</v>
      </c>
      <c r="BB165">
        <v>13.005800000000001</v>
      </c>
      <c r="BC165">
        <v>1</v>
      </c>
      <c r="BD165">
        <v>7.5301204819277115E-2</v>
      </c>
      <c r="BE165">
        <v>7.5301204819277115E-2</v>
      </c>
      <c r="BF165">
        <v>12.349397590361447</v>
      </c>
    </row>
    <row r="166" spans="2:58">
      <c r="B166" s="171"/>
      <c r="AI166">
        <v>25.4</v>
      </c>
      <c r="AJ166">
        <v>2</v>
      </c>
      <c r="AK166">
        <v>0.16474464579901152</v>
      </c>
      <c r="AL166">
        <v>0.16474464579901152</v>
      </c>
      <c r="AM166">
        <v>93.080724876441522</v>
      </c>
      <c r="BB166">
        <v>13.0137</v>
      </c>
      <c r="BC166">
        <v>1</v>
      </c>
      <c r="BD166">
        <v>7.5301204819277115E-2</v>
      </c>
      <c r="BE166">
        <v>7.5301204819277115E-2</v>
      </c>
      <c r="BF166">
        <v>12.424698795180722</v>
      </c>
    </row>
    <row r="167" spans="2:58">
      <c r="B167" s="171"/>
      <c r="AI167">
        <v>25.5</v>
      </c>
      <c r="AJ167">
        <v>5</v>
      </c>
      <c r="AK167">
        <v>0.41186161449752884</v>
      </c>
      <c r="AL167">
        <v>0.41186161449752884</v>
      </c>
      <c r="AM167">
        <v>93.492586490939047</v>
      </c>
      <c r="BB167">
        <v>13.017300000000001</v>
      </c>
      <c r="BC167">
        <v>1</v>
      </c>
      <c r="BD167">
        <v>7.5301204819277115E-2</v>
      </c>
      <c r="BE167">
        <v>7.5301204819277115E-2</v>
      </c>
      <c r="BF167">
        <v>12.5</v>
      </c>
    </row>
    <row r="168" spans="2:58">
      <c r="B168" s="171"/>
      <c r="AI168">
        <v>25.6</v>
      </c>
      <c r="AJ168">
        <v>1</v>
      </c>
      <c r="AK168">
        <v>8.2372322899505759E-2</v>
      </c>
      <c r="AL168">
        <v>8.2372322899505759E-2</v>
      </c>
      <c r="AM168">
        <v>93.574958813838549</v>
      </c>
      <c r="BB168">
        <v>13.045500000000001</v>
      </c>
      <c r="BC168">
        <v>1</v>
      </c>
      <c r="BD168">
        <v>7.5301204819277115E-2</v>
      </c>
      <c r="BE168">
        <v>7.5301204819277115E-2</v>
      </c>
      <c r="BF168">
        <v>12.575301204819278</v>
      </c>
    </row>
    <row r="169" spans="2:58">
      <c r="B169" s="171"/>
      <c r="AI169">
        <v>25.7</v>
      </c>
      <c r="AJ169">
        <v>2</v>
      </c>
      <c r="AK169">
        <v>0.16474464579901152</v>
      </c>
      <c r="AL169">
        <v>0.16474464579901152</v>
      </c>
      <c r="AM169">
        <v>93.739703459637568</v>
      </c>
      <c r="BB169">
        <v>13.0825</v>
      </c>
      <c r="BC169">
        <v>1</v>
      </c>
      <c r="BD169">
        <v>7.5301204819277115E-2</v>
      </c>
      <c r="BE169">
        <v>7.5301204819277115E-2</v>
      </c>
      <c r="BF169">
        <v>12.650602409638553</v>
      </c>
    </row>
    <row r="170" spans="2:58">
      <c r="B170" s="171"/>
      <c r="AI170">
        <v>25.8</v>
      </c>
      <c r="AJ170">
        <v>2</v>
      </c>
      <c r="AK170">
        <v>0.16474464579901152</v>
      </c>
      <c r="AL170">
        <v>0.16474464579901152</v>
      </c>
      <c r="AM170">
        <v>93.904448105436572</v>
      </c>
      <c r="BB170">
        <v>13.1</v>
      </c>
      <c r="BC170">
        <v>1</v>
      </c>
      <c r="BD170">
        <v>7.5301204819277115E-2</v>
      </c>
      <c r="BE170">
        <v>7.5301204819277115E-2</v>
      </c>
      <c r="BF170">
        <v>12.725903614457831</v>
      </c>
    </row>
    <row r="171" spans="2:58">
      <c r="B171" s="171"/>
      <c r="AI171">
        <v>25.9</v>
      </c>
      <c r="AJ171">
        <v>2</v>
      </c>
      <c r="AK171">
        <v>0.16474464579901152</v>
      </c>
      <c r="AL171">
        <v>0.16474464579901152</v>
      </c>
      <c r="AM171">
        <v>94.06919275123559</v>
      </c>
      <c r="BB171">
        <v>13.1037</v>
      </c>
      <c r="BC171">
        <v>1</v>
      </c>
      <c r="BD171">
        <v>7.5301204819277115E-2</v>
      </c>
      <c r="BE171">
        <v>7.5301204819277115E-2</v>
      </c>
      <c r="BF171">
        <v>12.801204819277109</v>
      </c>
    </row>
    <row r="172" spans="2:58">
      <c r="B172" s="171"/>
      <c r="AI172">
        <v>26</v>
      </c>
      <c r="AJ172">
        <v>3</v>
      </c>
      <c r="AK172">
        <v>0.24711696869851729</v>
      </c>
      <c r="AL172">
        <v>0.24711696869851729</v>
      </c>
      <c r="AM172">
        <v>94.316309719934097</v>
      </c>
      <c r="BB172">
        <v>13.1629</v>
      </c>
      <c r="BC172">
        <v>1</v>
      </c>
      <c r="BD172">
        <v>7.5301204819277115E-2</v>
      </c>
      <c r="BE172">
        <v>7.5301204819277115E-2</v>
      </c>
      <c r="BF172">
        <v>12.876506024096386</v>
      </c>
    </row>
    <row r="173" spans="2:58">
      <c r="B173" s="171"/>
      <c r="AI173">
        <v>26.3</v>
      </c>
      <c r="AJ173">
        <v>2</v>
      </c>
      <c r="AK173">
        <v>0.16474464579901152</v>
      </c>
      <c r="AL173">
        <v>0.16474464579901152</v>
      </c>
      <c r="AM173">
        <v>94.481054365733115</v>
      </c>
      <c r="BB173">
        <v>13.166700000000001</v>
      </c>
      <c r="BC173">
        <v>1</v>
      </c>
      <c r="BD173">
        <v>7.5301204819277115E-2</v>
      </c>
      <c r="BE173">
        <v>7.5301204819277115E-2</v>
      </c>
      <c r="BF173">
        <v>12.951807228915662</v>
      </c>
    </row>
    <row r="174" spans="2:58">
      <c r="B174" s="171"/>
      <c r="AI174">
        <v>26.4</v>
      </c>
      <c r="AJ174">
        <v>2</v>
      </c>
      <c r="AK174">
        <v>0.16474464579901152</v>
      </c>
      <c r="AL174">
        <v>0.16474464579901152</v>
      </c>
      <c r="AM174">
        <v>94.645799011532119</v>
      </c>
      <c r="BB174">
        <v>13.178000000000001</v>
      </c>
      <c r="BC174">
        <v>1</v>
      </c>
      <c r="BD174">
        <v>7.5301204819277115E-2</v>
      </c>
      <c r="BE174">
        <v>7.5301204819277115E-2</v>
      </c>
      <c r="BF174">
        <v>13.02710843373494</v>
      </c>
    </row>
    <row r="175" spans="2:58">
      <c r="B175" s="171"/>
      <c r="AI175">
        <v>26.6</v>
      </c>
      <c r="AJ175">
        <v>3</v>
      </c>
      <c r="AK175">
        <v>0.24711696869851729</v>
      </c>
      <c r="AL175">
        <v>0.24711696869851729</v>
      </c>
      <c r="AM175">
        <v>94.89291598023064</v>
      </c>
      <c r="BB175">
        <v>13.178100000000001</v>
      </c>
      <c r="BC175">
        <v>1</v>
      </c>
      <c r="BD175">
        <v>7.5301204819277115E-2</v>
      </c>
      <c r="BE175">
        <v>7.5301204819277115E-2</v>
      </c>
      <c r="BF175">
        <v>13.102409638554217</v>
      </c>
    </row>
    <row r="176" spans="2:58">
      <c r="B176" s="171"/>
      <c r="AI176" s="287">
        <v>26.7</v>
      </c>
      <c r="AJ176">
        <v>2</v>
      </c>
      <c r="AK176">
        <v>0.16474464579901152</v>
      </c>
      <c r="AL176">
        <v>0.16474464579901152</v>
      </c>
      <c r="AM176" s="287">
        <v>95.057660626029659</v>
      </c>
      <c r="BB176">
        <v>13.182499999999999</v>
      </c>
      <c r="BC176">
        <v>1</v>
      </c>
      <c r="BD176">
        <v>7.5301204819277115E-2</v>
      </c>
      <c r="BE176">
        <v>7.5301204819277115E-2</v>
      </c>
      <c r="BF176">
        <v>13.177710843373495</v>
      </c>
    </row>
    <row r="177" spans="2:58">
      <c r="B177" s="171"/>
      <c r="AI177">
        <v>26.8</v>
      </c>
      <c r="AJ177">
        <v>2</v>
      </c>
      <c r="AK177">
        <v>0.16474464579901152</v>
      </c>
      <c r="AL177">
        <v>0.16474464579901152</v>
      </c>
      <c r="AM177">
        <v>95.222405271828663</v>
      </c>
      <c r="BB177">
        <v>13.183999999999999</v>
      </c>
      <c r="BC177">
        <v>1</v>
      </c>
      <c r="BD177">
        <v>7.5301204819277115E-2</v>
      </c>
      <c r="BE177">
        <v>7.5301204819277115E-2</v>
      </c>
      <c r="BF177">
        <v>13.253012048192771</v>
      </c>
    </row>
    <row r="178" spans="2:58">
      <c r="B178" s="171"/>
      <c r="AI178">
        <v>26.9</v>
      </c>
      <c r="AJ178">
        <v>4</v>
      </c>
      <c r="AK178">
        <v>0.32948929159802304</v>
      </c>
      <c r="AL178">
        <v>0.32948929159802304</v>
      </c>
      <c r="AM178">
        <v>95.551894563426686</v>
      </c>
      <c r="BB178">
        <v>13.215999999999999</v>
      </c>
      <c r="BC178">
        <v>1</v>
      </c>
      <c r="BD178">
        <v>7.5301204819277115E-2</v>
      </c>
      <c r="BE178">
        <v>7.5301204819277115E-2</v>
      </c>
      <c r="BF178">
        <v>13.328313253012048</v>
      </c>
    </row>
    <row r="179" spans="2:58">
      <c r="B179" s="171"/>
      <c r="AI179">
        <v>27.1</v>
      </c>
      <c r="AJ179">
        <v>1</v>
      </c>
      <c r="AK179">
        <v>8.2372322899505759E-2</v>
      </c>
      <c r="AL179">
        <v>8.2372322899505759E-2</v>
      </c>
      <c r="AM179">
        <v>95.634266886326188</v>
      </c>
      <c r="BB179">
        <v>13.230700000000001</v>
      </c>
      <c r="BC179">
        <v>1</v>
      </c>
      <c r="BD179">
        <v>7.5301204819277115E-2</v>
      </c>
      <c r="BE179">
        <v>7.5301204819277115E-2</v>
      </c>
      <c r="BF179">
        <v>13.403614457831326</v>
      </c>
    </row>
    <row r="180" spans="2:58">
      <c r="B180" s="171"/>
      <c r="AI180">
        <v>27.3</v>
      </c>
      <c r="AJ180">
        <v>1</v>
      </c>
      <c r="AK180">
        <v>8.2372322899505759E-2</v>
      </c>
      <c r="AL180">
        <v>8.2372322899505759E-2</v>
      </c>
      <c r="AM180">
        <v>95.716639209225704</v>
      </c>
      <c r="BB180">
        <v>13.2324</v>
      </c>
      <c r="BC180">
        <v>1</v>
      </c>
      <c r="BD180">
        <v>7.5301204819277115E-2</v>
      </c>
      <c r="BE180">
        <v>7.5301204819277115E-2</v>
      </c>
      <c r="BF180">
        <v>13.478915662650602</v>
      </c>
    </row>
    <row r="181" spans="2:58">
      <c r="B181" s="171"/>
      <c r="AI181">
        <v>27.4</v>
      </c>
      <c r="AJ181">
        <v>1</v>
      </c>
      <c r="AK181">
        <v>8.2372322899505759E-2</v>
      </c>
      <c r="AL181">
        <v>8.2372322899505759E-2</v>
      </c>
      <c r="AM181">
        <v>95.799011532125206</v>
      </c>
      <c r="BB181">
        <v>13.2463</v>
      </c>
      <c r="BC181">
        <v>1</v>
      </c>
      <c r="BD181">
        <v>7.5301204819277115E-2</v>
      </c>
      <c r="BE181">
        <v>7.5301204819277115E-2</v>
      </c>
      <c r="BF181">
        <v>13.554216867469879</v>
      </c>
    </row>
    <row r="182" spans="2:58">
      <c r="B182" s="171"/>
      <c r="AI182">
        <v>27.5</v>
      </c>
      <c r="AJ182">
        <v>1</v>
      </c>
      <c r="AK182">
        <v>8.2372322899505759E-2</v>
      </c>
      <c r="AL182">
        <v>8.2372322899505759E-2</v>
      </c>
      <c r="AM182">
        <v>95.881383855024708</v>
      </c>
      <c r="BB182">
        <v>13.259</v>
      </c>
      <c r="BC182">
        <v>1</v>
      </c>
      <c r="BD182">
        <v>7.5301204819277115E-2</v>
      </c>
      <c r="BE182">
        <v>7.5301204819277115E-2</v>
      </c>
      <c r="BF182">
        <v>13.629518072289157</v>
      </c>
    </row>
    <row r="183" spans="2:58">
      <c r="B183" s="171"/>
      <c r="AI183">
        <v>27.6</v>
      </c>
      <c r="AJ183">
        <v>1</v>
      </c>
      <c r="AK183">
        <v>8.2372322899505759E-2</v>
      </c>
      <c r="AL183">
        <v>8.2372322899505759E-2</v>
      </c>
      <c r="AM183">
        <v>95.963756177924211</v>
      </c>
      <c r="BB183">
        <v>13.272600000000001</v>
      </c>
      <c r="BC183">
        <v>1</v>
      </c>
      <c r="BD183">
        <v>7.5301204819277115E-2</v>
      </c>
      <c r="BE183">
        <v>7.5301204819277115E-2</v>
      </c>
      <c r="BF183">
        <v>13.704819277108435</v>
      </c>
    </row>
    <row r="184" spans="2:58">
      <c r="B184" s="171"/>
      <c r="AI184">
        <v>27.7</v>
      </c>
      <c r="AJ184">
        <v>1</v>
      </c>
      <c r="AK184">
        <v>8.2372322899505759E-2</v>
      </c>
      <c r="AL184">
        <v>8.2372322899505759E-2</v>
      </c>
      <c r="AM184">
        <v>96.046128500823727</v>
      </c>
      <c r="BB184">
        <v>13.280900000000001</v>
      </c>
      <c r="BC184">
        <v>1</v>
      </c>
      <c r="BD184">
        <v>7.5301204819277115E-2</v>
      </c>
      <c r="BE184">
        <v>7.5301204819277115E-2</v>
      </c>
      <c r="BF184">
        <v>13.78012048192771</v>
      </c>
    </row>
    <row r="185" spans="2:58">
      <c r="B185" s="171"/>
      <c r="AI185">
        <v>27.8</v>
      </c>
      <c r="AJ185">
        <v>2</v>
      </c>
      <c r="AK185">
        <v>0.16474464579901152</v>
      </c>
      <c r="AL185">
        <v>0.16474464579901152</v>
      </c>
      <c r="AM185">
        <v>96.210873146622731</v>
      </c>
      <c r="BB185">
        <v>13.2822</v>
      </c>
      <c r="BC185">
        <v>1</v>
      </c>
      <c r="BD185">
        <v>7.5301204819277115E-2</v>
      </c>
      <c r="BE185">
        <v>7.5301204819277115E-2</v>
      </c>
      <c r="BF185">
        <v>13.855421686746988</v>
      </c>
    </row>
    <row r="186" spans="2:58">
      <c r="B186" s="171"/>
      <c r="AI186">
        <v>27.9</v>
      </c>
      <c r="AJ186">
        <v>2</v>
      </c>
      <c r="AK186">
        <v>0.16474464579901152</v>
      </c>
      <c r="AL186">
        <v>0.16474464579901152</v>
      </c>
      <c r="AM186">
        <v>96.37561779242175</v>
      </c>
      <c r="BB186">
        <v>13.296799999999999</v>
      </c>
      <c r="BC186">
        <v>1</v>
      </c>
      <c r="BD186">
        <v>7.5301204819277115E-2</v>
      </c>
      <c r="BE186">
        <v>7.5301204819277115E-2</v>
      </c>
      <c r="BF186">
        <v>13.930722891566266</v>
      </c>
    </row>
    <row r="187" spans="2:58">
      <c r="B187" s="171"/>
      <c r="AI187">
        <v>28.3</v>
      </c>
      <c r="AJ187">
        <v>1</v>
      </c>
      <c r="AK187">
        <v>8.2372322899505759E-2</v>
      </c>
      <c r="AL187">
        <v>8.2372322899505759E-2</v>
      </c>
      <c r="AM187">
        <v>96.457990115321252</v>
      </c>
      <c r="BB187">
        <v>13.2982</v>
      </c>
      <c r="BC187">
        <v>1</v>
      </c>
      <c r="BD187">
        <v>7.5301204819277115E-2</v>
      </c>
      <c r="BE187">
        <v>7.5301204819277115E-2</v>
      </c>
      <c r="BF187">
        <v>14.006024096385541</v>
      </c>
    </row>
    <row r="188" spans="2:58">
      <c r="B188" s="171"/>
      <c r="AI188">
        <v>28.7</v>
      </c>
      <c r="AJ188">
        <v>1</v>
      </c>
      <c r="AK188">
        <v>8.2372322899505759E-2</v>
      </c>
      <c r="AL188">
        <v>8.2372322899505759E-2</v>
      </c>
      <c r="AM188">
        <v>96.540362438220754</v>
      </c>
      <c r="BB188">
        <v>13.300700000000001</v>
      </c>
      <c r="BC188">
        <v>1</v>
      </c>
      <c r="BD188">
        <v>7.5301204819277115E-2</v>
      </c>
      <c r="BE188">
        <v>7.5301204819277115E-2</v>
      </c>
      <c r="BF188">
        <v>14.081325301204819</v>
      </c>
    </row>
    <row r="189" spans="2:58">
      <c r="B189" s="171"/>
      <c r="AI189">
        <v>28.8</v>
      </c>
      <c r="AJ189">
        <v>1</v>
      </c>
      <c r="AK189">
        <v>8.2372322899505759E-2</v>
      </c>
      <c r="AL189">
        <v>8.2372322899505759E-2</v>
      </c>
      <c r="AM189">
        <v>96.62273476112027</v>
      </c>
      <c r="BB189">
        <v>13.3027</v>
      </c>
      <c r="BC189">
        <v>1</v>
      </c>
      <c r="BD189">
        <v>7.5301204819277115E-2</v>
      </c>
      <c r="BE189">
        <v>7.5301204819277115E-2</v>
      </c>
      <c r="BF189">
        <v>14.156626506024097</v>
      </c>
    </row>
    <row r="190" spans="2:58">
      <c r="B190" s="171"/>
      <c r="AI190">
        <v>29.2</v>
      </c>
      <c r="AJ190">
        <v>1</v>
      </c>
      <c r="AK190">
        <v>8.2372322899505759E-2</v>
      </c>
      <c r="AL190">
        <v>8.2372322899505759E-2</v>
      </c>
      <c r="AM190">
        <v>96.705107084019772</v>
      </c>
      <c r="BB190">
        <v>13.304</v>
      </c>
      <c r="BC190">
        <v>1</v>
      </c>
      <c r="BD190">
        <v>7.5301204819277115E-2</v>
      </c>
      <c r="BE190">
        <v>7.5301204819277115E-2</v>
      </c>
      <c r="BF190">
        <v>14.231927710843374</v>
      </c>
    </row>
    <row r="191" spans="2:58">
      <c r="B191" s="171"/>
      <c r="AI191">
        <v>29.5</v>
      </c>
      <c r="AJ191">
        <v>1</v>
      </c>
      <c r="AK191">
        <v>8.2372322899505759E-2</v>
      </c>
      <c r="AL191">
        <v>8.2372322899505759E-2</v>
      </c>
      <c r="AM191">
        <v>96.787479406919275</v>
      </c>
      <c r="BB191">
        <v>13.3317</v>
      </c>
      <c r="BC191">
        <v>1</v>
      </c>
      <c r="BD191">
        <v>7.5301204819277115E-2</v>
      </c>
      <c r="BE191">
        <v>7.5301204819277115E-2</v>
      </c>
      <c r="BF191">
        <v>14.30722891566265</v>
      </c>
    </row>
    <row r="192" spans="2:58">
      <c r="B192" s="171"/>
      <c r="AI192">
        <v>29.7</v>
      </c>
      <c r="AJ192">
        <v>2</v>
      </c>
      <c r="AK192">
        <v>0.16474464579901152</v>
      </c>
      <c r="AL192">
        <v>0.16474464579901152</v>
      </c>
      <c r="AM192">
        <v>96.952224052718293</v>
      </c>
      <c r="BB192">
        <v>13.334</v>
      </c>
      <c r="BC192">
        <v>1</v>
      </c>
      <c r="BD192">
        <v>7.5301204819277115E-2</v>
      </c>
      <c r="BE192">
        <v>7.5301204819277115E-2</v>
      </c>
      <c r="BF192">
        <v>14.382530120481928</v>
      </c>
    </row>
    <row r="193" spans="2:58">
      <c r="B193" s="171"/>
      <c r="AI193">
        <v>29.9</v>
      </c>
      <c r="AJ193">
        <v>2</v>
      </c>
      <c r="AK193">
        <v>0.16474464579901152</v>
      </c>
      <c r="AL193">
        <v>0.16474464579901152</v>
      </c>
      <c r="AM193">
        <v>97.116968698517297</v>
      </c>
      <c r="BB193">
        <v>13.341799999999999</v>
      </c>
      <c r="BC193">
        <v>1</v>
      </c>
      <c r="BD193">
        <v>7.5301204819277115E-2</v>
      </c>
      <c r="BE193">
        <v>7.5301204819277115E-2</v>
      </c>
      <c r="BF193">
        <v>14.457831325301205</v>
      </c>
    </row>
    <row r="194" spans="2:58">
      <c r="B194" s="171"/>
      <c r="AI194" s="287">
        <v>30.1</v>
      </c>
      <c r="AJ194">
        <v>1</v>
      </c>
      <c r="AK194">
        <v>8.2372322899505759E-2</v>
      </c>
      <c r="AL194">
        <v>8.2372322899505759E-2</v>
      </c>
      <c r="AM194" s="287">
        <v>97.199341021416799</v>
      </c>
      <c r="BB194">
        <v>13.353899999999999</v>
      </c>
      <c r="BC194">
        <v>1</v>
      </c>
      <c r="BD194">
        <v>7.5301204819277115E-2</v>
      </c>
      <c r="BE194">
        <v>7.5301204819277115E-2</v>
      </c>
      <c r="BF194">
        <v>14.533132530120483</v>
      </c>
    </row>
    <row r="195" spans="2:58">
      <c r="B195" s="171"/>
      <c r="AI195">
        <v>30.4</v>
      </c>
      <c r="AJ195">
        <v>2</v>
      </c>
      <c r="AK195">
        <v>0.16474464579901152</v>
      </c>
      <c r="AL195">
        <v>0.16474464579901152</v>
      </c>
      <c r="AM195">
        <v>97.364085667215818</v>
      </c>
      <c r="BB195">
        <v>13.3751</v>
      </c>
      <c r="BC195">
        <v>1</v>
      </c>
      <c r="BD195">
        <v>7.5301204819277115E-2</v>
      </c>
      <c r="BE195">
        <v>7.5301204819277115E-2</v>
      </c>
      <c r="BF195">
        <v>14.608433734939759</v>
      </c>
    </row>
    <row r="196" spans="2:58">
      <c r="B196" s="171"/>
      <c r="AI196">
        <v>30.6</v>
      </c>
      <c r="AJ196">
        <v>1</v>
      </c>
      <c r="AK196">
        <v>8.2372322899505759E-2</v>
      </c>
      <c r="AL196">
        <v>8.2372322899505759E-2</v>
      </c>
      <c r="AM196">
        <v>97.44645799011532</v>
      </c>
      <c r="BB196">
        <v>13.38</v>
      </c>
      <c r="BC196">
        <v>1</v>
      </c>
      <c r="BD196">
        <v>7.5301204819277115E-2</v>
      </c>
      <c r="BE196">
        <v>7.5301204819277115E-2</v>
      </c>
      <c r="BF196">
        <v>14.683734939759036</v>
      </c>
    </row>
    <row r="197" spans="2:58">
      <c r="B197" s="171"/>
      <c r="AI197">
        <v>30.8</v>
      </c>
      <c r="AJ197">
        <v>1</v>
      </c>
      <c r="AK197">
        <v>8.2372322899505759E-2</v>
      </c>
      <c r="AL197">
        <v>8.2372322899505759E-2</v>
      </c>
      <c r="AM197">
        <v>97.528830313014822</v>
      </c>
      <c r="BB197">
        <v>13.3858</v>
      </c>
      <c r="BC197">
        <v>1</v>
      </c>
      <c r="BD197">
        <v>7.5301204819277115E-2</v>
      </c>
      <c r="BE197">
        <v>7.5301204819277115E-2</v>
      </c>
      <c r="BF197">
        <v>14.759036144578314</v>
      </c>
    </row>
    <row r="198" spans="2:58">
      <c r="B198" s="171"/>
      <c r="AI198">
        <v>31</v>
      </c>
      <c r="AJ198">
        <v>1</v>
      </c>
      <c r="AK198">
        <v>8.2372322899505759E-2</v>
      </c>
      <c r="AL198">
        <v>8.2372322899505759E-2</v>
      </c>
      <c r="AM198">
        <v>97.611202635914339</v>
      </c>
      <c r="BB198">
        <v>13.405900000000001</v>
      </c>
      <c r="BC198">
        <v>1</v>
      </c>
      <c r="BD198">
        <v>7.5301204819277115E-2</v>
      </c>
      <c r="BE198">
        <v>7.5301204819277115E-2</v>
      </c>
      <c r="BF198">
        <v>14.83433734939759</v>
      </c>
    </row>
    <row r="199" spans="2:58">
      <c r="B199" s="171"/>
      <c r="AI199">
        <v>31.5</v>
      </c>
      <c r="AJ199">
        <v>1</v>
      </c>
      <c r="AK199">
        <v>8.2372322899505759E-2</v>
      </c>
      <c r="AL199">
        <v>8.2372322899505759E-2</v>
      </c>
      <c r="AM199">
        <v>97.693574958813841</v>
      </c>
      <c r="BB199">
        <v>13.4087</v>
      </c>
      <c r="BC199">
        <v>1</v>
      </c>
      <c r="BD199">
        <v>7.5301204819277115E-2</v>
      </c>
      <c r="BE199">
        <v>7.5301204819277115E-2</v>
      </c>
      <c r="BF199">
        <v>14.909638554216867</v>
      </c>
    </row>
    <row r="200" spans="2:58">
      <c r="B200" s="171"/>
      <c r="AI200">
        <v>31.6</v>
      </c>
      <c r="AJ200">
        <v>1</v>
      </c>
      <c r="AK200">
        <v>8.2372322899505759E-2</v>
      </c>
      <c r="AL200">
        <v>8.2372322899505759E-2</v>
      </c>
      <c r="AM200">
        <v>97.775947281713343</v>
      </c>
      <c r="BB200">
        <v>13.41</v>
      </c>
      <c r="BC200">
        <v>1</v>
      </c>
      <c r="BD200">
        <v>7.5301204819277115E-2</v>
      </c>
      <c r="BE200">
        <v>7.5301204819277115E-2</v>
      </c>
      <c r="BF200">
        <v>14.984939759036145</v>
      </c>
    </row>
    <row r="201" spans="2:58">
      <c r="B201" s="171"/>
      <c r="AI201">
        <v>32.5</v>
      </c>
      <c r="AJ201">
        <v>1</v>
      </c>
      <c r="AK201">
        <v>8.2372322899505759E-2</v>
      </c>
      <c r="AL201">
        <v>8.2372322899505759E-2</v>
      </c>
      <c r="AM201">
        <v>97.858319604612845</v>
      </c>
      <c r="BB201">
        <v>13.416399999999999</v>
      </c>
      <c r="BC201">
        <v>1</v>
      </c>
      <c r="BD201">
        <v>7.5301204819277115E-2</v>
      </c>
      <c r="BE201">
        <v>7.5301204819277115E-2</v>
      </c>
      <c r="BF201">
        <v>15.060240963855422</v>
      </c>
    </row>
    <row r="202" spans="2:58">
      <c r="B202" s="171"/>
      <c r="AI202">
        <v>32.6</v>
      </c>
      <c r="AJ202">
        <v>1</v>
      </c>
      <c r="AK202">
        <v>8.2372322899505759E-2</v>
      </c>
      <c r="AL202">
        <v>8.2372322899505759E-2</v>
      </c>
      <c r="AM202">
        <v>97.940691927512361</v>
      </c>
      <c r="BB202">
        <v>13.418200000000001</v>
      </c>
      <c r="BC202">
        <v>1</v>
      </c>
      <c r="BD202">
        <v>7.5301204819277115E-2</v>
      </c>
      <c r="BE202">
        <v>7.5301204819277115E-2</v>
      </c>
      <c r="BF202">
        <v>15.135542168674698</v>
      </c>
    </row>
    <row r="203" spans="2:58">
      <c r="B203" s="171"/>
      <c r="AI203">
        <v>32.700000000000003</v>
      </c>
      <c r="AJ203">
        <v>1</v>
      </c>
      <c r="AK203">
        <v>8.2372322899505759E-2</v>
      </c>
      <c r="AL203">
        <v>8.2372322899505759E-2</v>
      </c>
      <c r="AM203">
        <v>98.023064250411863</v>
      </c>
      <c r="BB203">
        <v>13.4361</v>
      </c>
      <c r="BC203">
        <v>1</v>
      </c>
      <c r="BD203">
        <v>7.5301204819277115E-2</v>
      </c>
      <c r="BE203">
        <v>7.5301204819277115E-2</v>
      </c>
      <c r="BF203">
        <v>15.210843373493976</v>
      </c>
    </row>
    <row r="204" spans="2:58">
      <c r="B204" s="171"/>
      <c r="AI204">
        <v>32.9</v>
      </c>
      <c r="AJ204">
        <v>1</v>
      </c>
      <c r="AK204">
        <v>8.2372322899505759E-2</v>
      </c>
      <c r="AL204">
        <v>8.2372322899505759E-2</v>
      </c>
      <c r="AM204">
        <v>98.105436573311366</v>
      </c>
      <c r="BB204">
        <v>13.4581</v>
      </c>
      <c r="BC204">
        <v>1</v>
      </c>
      <c r="BD204">
        <v>7.5301204819277115E-2</v>
      </c>
      <c r="BE204">
        <v>7.5301204819277115E-2</v>
      </c>
      <c r="BF204">
        <v>15.286144578313253</v>
      </c>
    </row>
    <row r="205" spans="2:58">
      <c r="B205" s="171"/>
      <c r="AI205">
        <v>33</v>
      </c>
      <c r="AJ205">
        <v>1</v>
      </c>
      <c r="AK205">
        <v>8.2372322899505759E-2</v>
      </c>
      <c r="AL205">
        <v>8.2372322899505759E-2</v>
      </c>
      <c r="AM205">
        <v>98.187808896210868</v>
      </c>
      <c r="BB205">
        <v>13.49</v>
      </c>
      <c r="BC205">
        <v>2</v>
      </c>
      <c r="BD205">
        <v>0.15060240963855423</v>
      </c>
      <c r="BE205">
        <v>0.15060240963855423</v>
      </c>
      <c r="BF205">
        <v>15.436746987951807</v>
      </c>
    </row>
    <row r="206" spans="2:58">
      <c r="B206" s="171"/>
      <c r="AI206">
        <v>33.700000000000003</v>
      </c>
      <c r="AJ206">
        <v>4</v>
      </c>
      <c r="AK206">
        <v>0.32948929159802304</v>
      </c>
      <c r="AL206">
        <v>0.32948929159802304</v>
      </c>
      <c r="AM206">
        <v>98.51729818780889</v>
      </c>
      <c r="BB206">
        <v>13.490500000000001</v>
      </c>
      <c r="BC206">
        <v>1</v>
      </c>
      <c r="BD206">
        <v>7.5301204819277115E-2</v>
      </c>
      <c r="BE206">
        <v>7.5301204819277115E-2</v>
      </c>
      <c r="BF206">
        <v>15.512048192771084</v>
      </c>
    </row>
    <row r="207" spans="2:58">
      <c r="B207" s="171"/>
      <c r="AI207">
        <v>33.9</v>
      </c>
      <c r="AJ207">
        <v>2</v>
      </c>
      <c r="AK207">
        <v>0.16474464579901152</v>
      </c>
      <c r="AL207">
        <v>0.16474464579901152</v>
      </c>
      <c r="AM207">
        <v>98.682042833607909</v>
      </c>
      <c r="BB207">
        <v>13.498799999999999</v>
      </c>
      <c r="BC207">
        <v>1</v>
      </c>
      <c r="BD207">
        <v>7.5301204819277115E-2</v>
      </c>
      <c r="BE207">
        <v>7.5301204819277115E-2</v>
      </c>
      <c r="BF207">
        <v>15.587349397590362</v>
      </c>
    </row>
    <row r="208" spans="2:58">
      <c r="B208" s="171"/>
      <c r="AI208">
        <v>34.700000000000003</v>
      </c>
      <c r="AJ208">
        <v>1</v>
      </c>
      <c r="AK208">
        <v>8.2372322899505759E-2</v>
      </c>
      <c r="AL208">
        <v>8.2372322899505759E-2</v>
      </c>
      <c r="AM208">
        <v>98.764415156507411</v>
      </c>
      <c r="BB208">
        <v>13.506500000000001</v>
      </c>
      <c r="BC208">
        <v>1</v>
      </c>
      <c r="BD208">
        <v>7.5301204819277115E-2</v>
      </c>
      <c r="BE208">
        <v>7.5301204819277115E-2</v>
      </c>
      <c r="BF208">
        <v>15.662650602409638</v>
      </c>
    </row>
    <row r="209" spans="2:58">
      <c r="B209" s="171"/>
      <c r="AI209">
        <v>34.799999999999997</v>
      </c>
      <c r="AJ209">
        <v>1</v>
      </c>
      <c r="AK209">
        <v>8.2372322899505759E-2</v>
      </c>
      <c r="AL209">
        <v>8.2372322899505759E-2</v>
      </c>
      <c r="AM209">
        <v>98.846787479406913</v>
      </c>
      <c r="BB209">
        <v>13.530200000000001</v>
      </c>
      <c r="BC209">
        <v>1</v>
      </c>
      <c r="BD209">
        <v>7.5301204819277115E-2</v>
      </c>
      <c r="BE209">
        <v>7.5301204819277115E-2</v>
      </c>
      <c r="BF209">
        <v>15.737951807228916</v>
      </c>
    </row>
    <row r="210" spans="2:58">
      <c r="B210" s="171"/>
      <c r="AI210">
        <v>35.4</v>
      </c>
      <c r="AJ210">
        <v>1</v>
      </c>
      <c r="AK210">
        <v>8.2372322899505759E-2</v>
      </c>
      <c r="AL210">
        <v>8.2372322899505759E-2</v>
      </c>
      <c r="AM210">
        <v>98.92915980230643</v>
      </c>
      <c r="BB210">
        <v>13.5336</v>
      </c>
      <c r="BC210">
        <v>1</v>
      </c>
      <c r="BD210">
        <v>7.5301204819277115E-2</v>
      </c>
      <c r="BE210">
        <v>7.5301204819277115E-2</v>
      </c>
      <c r="BF210">
        <v>15.813253012048193</v>
      </c>
    </row>
    <row r="211" spans="2:58">
      <c r="B211" s="171"/>
      <c r="AI211">
        <v>35.5</v>
      </c>
      <c r="AJ211">
        <v>1</v>
      </c>
      <c r="AK211">
        <v>8.2372322899505759E-2</v>
      </c>
      <c r="AL211">
        <v>8.2372322899505759E-2</v>
      </c>
      <c r="AM211">
        <v>99.011532125205932</v>
      </c>
      <c r="BB211">
        <v>13.540100000000001</v>
      </c>
      <c r="BC211">
        <v>1</v>
      </c>
      <c r="BD211">
        <v>7.5301204819277115E-2</v>
      </c>
      <c r="BE211">
        <v>7.5301204819277115E-2</v>
      </c>
      <c r="BF211">
        <v>15.888554216867471</v>
      </c>
    </row>
    <row r="212" spans="2:58">
      <c r="B212" s="171"/>
      <c r="AI212">
        <v>38</v>
      </c>
      <c r="AJ212">
        <v>1</v>
      </c>
      <c r="AK212">
        <v>8.2372322899505759E-2</v>
      </c>
      <c r="AL212">
        <v>8.2372322899505759E-2</v>
      </c>
      <c r="AM212">
        <v>99.093904448105434</v>
      </c>
      <c r="BB212">
        <v>13.5517</v>
      </c>
      <c r="BC212">
        <v>1</v>
      </c>
      <c r="BD212">
        <v>7.5301204819277115E-2</v>
      </c>
      <c r="BE212">
        <v>7.5301204819277115E-2</v>
      </c>
      <c r="BF212">
        <v>15.963855421686747</v>
      </c>
    </row>
    <row r="213" spans="2:58">
      <c r="B213" s="171"/>
      <c r="AI213">
        <v>39.9</v>
      </c>
      <c r="AJ213">
        <v>1</v>
      </c>
      <c r="AK213">
        <v>8.2372322899505759E-2</v>
      </c>
      <c r="AL213">
        <v>8.2372322899505759E-2</v>
      </c>
      <c r="AM213">
        <v>99.176276771004936</v>
      </c>
      <c r="BB213">
        <v>13.553599999999999</v>
      </c>
      <c r="BC213">
        <v>1</v>
      </c>
      <c r="BD213">
        <v>7.5301204819277115E-2</v>
      </c>
      <c r="BE213">
        <v>7.5301204819277115E-2</v>
      </c>
      <c r="BF213">
        <v>16.039156626506024</v>
      </c>
    </row>
    <row r="214" spans="2:58">
      <c r="B214" s="171"/>
      <c r="AI214">
        <v>41.5</v>
      </c>
      <c r="AJ214">
        <v>1</v>
      </c>
      <c r="AK214">
        <v>8.2372322899505759E-2</v>
      </c>
      <c r="AL214">
        <v>8.2372322899505759E-2</v>
      </c>
      <c r="AM214">
        <v>99.258649093904452</v>
      </c>
      <c r="BB214">
        <v>13.5572</v>
      </c>
      <c r="BC214">
        <v>1</v>
      </c>
      <c r="BD214">
        <v>7.5301204819277115E-2</v>
      </c>
      <c r="BE214">
        <v>7.5301204819277115E-2</v>
      </c>
      <c r="BF214">
        <v>16.1144578313253</v>
      </c>
    </row>
    <row r="215" spans="2:58">
      <c r="B215" s="171"/>
      <c r="AI215">
        <v>42.4</v>
      </c>
      <c r="AJ215">
        <v>1</v>
      </c>
      <c r="AK215">
        <v>8.2372322899505759E-2</v>
      </c>
      <c r="AL215">
        <v>8.2372322899505759E-2</v>
      </c>
      <c r="AM215">
        <v>99.341021416803954</v>
      </c>
      <c r="BB215">
        <v>13.57</v>
      </c>
      <c r="BC215">
        <v>1</v>
      </c>
      <c r="BD215">
        <v>7.5301204819277115E-2</v>
      </c>
      <c r="BE215">
        <v>7.5301204819277115E-2</v>
      </c>
      <c r="BF215">
        <v>16.189759036144579</v>
      </c>
    </row>
    <row r="216" spans="2:58">
      <c r="B216" s="171"/>
      <c r="AI216">
        <v>42.5</v>
      </c>
      <c r="AJ216">
        <v>1</v>
      </c>
      <c r="AK216">
        <v>8.2372322899505759E-2</v>
      </c>
      <c r="AL216">
        <v>8.2372322899505759E-2</v>
      </c>
      <c r="AM216">
        <v>99.423393739703457</v>
      </c>
      <c r="BB216">
        <v>13.58</v>
      </c>
      <c r="BC216">
        <v>1</v>
      </c>
      <c r="BD216">
        <v>7.5301204819277115E-2</v>
      </c>
      <c r="BE216">
        <v>7.5301204819277115E-2</v>
      </c>
      <c r="BF216">
        <v>16.265060240963855</v>
      </c>
    </row>
    <row r="217" spans="2:58">
      <c r="B217" s="171"/>
      <c r="AI217">
        <v>43.6</v>
      </c>
      <c r="AJ217">
        <v>1</v>
      </c>
      <c r="AK217">
        <v>8.2372322899505759E-2</v>
      </c>
      <c r="AL217">
        <v>8.2372322899505759E-2</v>
      </c>
      <c r="AM217">
        <v>99.505766062602959</v>
      </c>
      <c r="BB217">
        <v>13.65</v>
      </c>
      <c r="BC217">
        <v>1</v>
      </c>
      <c r="BD217">
        <v>7.5301204819277115E-2</v>
      </c>
      <c r="BE217">
        <v>7.5301204819277115E-2</v>
      </c>
      <c r="BF217">
        <v>16.340361445783131</v>
      </c>
    </row>
    <row r="218" spans="2:58">
      <c r="B218" s="171"/>
      <c r="AI218">
        <v>44.2</v>
      </c>
      <c r="AJ218">
        <v>1</v>
      </c>
      <c r="AK218">
        <v>8.2372322899505759E-2</v>
      </c>
      <c r="AL218">
        <v>8.2372322899505759E-2</v>
      </c>
      <c r="AM218">
        <v>99.588138385502475</v>
      </c>
      <c r="BB218">
        <v>13.664</v>
      </c>
      <c r="BC218">
        <v>1</v>
      </c>
      <c r="BD218">
        <v>7.5301204819277115E-2</v>
      </c>
      <c r="BE218">
        <v>7.5301204819277115E-2</v>
      </c>
      <c r="BF218">
        <v>16.41566265060241</v>
      </c>
    </row>
    <row r="219" spans="2:58">
      <c r="B219" s="171"/>
      <c r="AI219">
        <v>45.8</v>
      </c>
      <c r="AJ219">
        <v>1</v>
      </c>
      <c r="AK219">
        <v>8.2372322899505759E-2</v>
      </c>
      <c r="AL219">
        <v>8.2372322899505759E-2</v>
      </c>
      <c r="AM219">
        <v>99.670510708401977</v>
      </c>
      <c r="BB219">
        <v>13.6755</v>
      </c>
      <c r="BC219">
        <v>1</v>
      </c>
      <c r="BD219">
        <v>7.5301204819277115E-2</v>
      </c>
      <c r="BE219">
        <v>7.5301204819277115E-2</v>
      </c>
      <c r="BF219">
        <v>16.490963855421686</v>
      </c>
    </row>
    <row r="220" spans="2:58">
      <c r="B220" s="171"/>
      <c r="AI220">
        <v>46.3</v>
      </c>
      <c r="AJ220">
        <v>1</v>
      </c>
      <c r="AK220">
        <v>8.2372322899505759E-2</v>
      </c>
      <c r="AL220">
        <v>8.2372322899505759E-2</v>
      </c>
      <c r="AM220">
        <v>99.752883031301479</v>
      </c>
      <c r="BB220">
        <v>13.6851</v>
      </c>
      <c r="BC220">
        <v>1</v>
      </c>
      <c r="BD220">
        <v>7.5301204819277115E-2</v>
      </c>
      <c r="BE220">
        <v>7.5301204819277115E-2</v>
      </c>
      <c r="BF220">
        <v>16.566265060240966</v>
      </c>
    </row>
    <row r="221" spans="2:58">
      <c r="B221" s="171"/>
      <c r="AI221">
        <v>46.5</v>
      </c>
      <c r="AJ221">
        <v>1</v>
      </c>
      <c r="AK221">
        <v>8.2372322899505759E-2</v>
      </c>
      <c r="AL221">
        <v>8.2372322899505759E-2</v>
      </c>
      <c r="AM221">
        <v>99.835255354200982</v>
      </c>
      <c r="BB221">
        <v>13.69</v>
      </c>
      <c r="BC221">
        <v>1</v>
      </c>
      <c r="BD221">
        <v>7.5301204819277115E-2</v>
      </c>
      <c r="BE221">
        <v>7.5301204819277115E-2</v>
      </c>
      <c r="BF221">
        <v>16.641566265060241</v>
      </c>
    </row>
    <row r="222" spans="2:58">
      <c r="B222" s="171"/>
      <c r="AI222">
        <v>47.2</v>
      </c>
      <c r="AJ222">
        <v>1</v>
      </c>
      <c r="AK222">
        <v>8.2372322899505759E-2</v>
      </c>
      <c r="AL222">
        <v>8.2372322899505759E-2</v>
      </c>
      <c r="AM222">
        <v>99.917627677100498</v>
      </c>
      <c r="BB222">
        <v>13.6906</v>
      </c>
      <c r="BC222">
        <v>1</v>
      </c>
      <c r="BD222">
        <v>7.5301204819277115E-2</v>
      </c>
      <c r="BE222">
        <v>7.5301204819277115E-2</v>
      </c>
      <c r="BF222">
        <v>16.716867469879517</v>
      </c>
    </row>
    <row r="223" spans="2:58">
      <c r="B223" s="171"/>
      <c r="AI223">
        <v>51.2</v>
      </c>
      <c r="AJ223">
        <v>1</v>
      </c>
      <c r="AK223">
        <v>8.2372322899505759E-2</v>
      </c>
      <c r="AL223">
        <v>8.2372322899505759E-2</v>
      </c>
      <c r="AM223">
        <v>100</v>
      </c>
      <c r="BB223">
        <v>13.6983</v>
      </c>
      <c r="BC223">
        <v>1</v>
      </c>
      <c r="BD223">
        <v>7.5301204819277115E-2</v>
      </c>
      <c r="BE223">
        <v>7.5301204819277115E-2</v>
      </c>
      <c r="BF223">
        <v>16.792168674698797</v>
      </c>
    </row>
    <row r="224" spans="2:58">
      <c r="B224" s="171"/>
      <c r="AI224" t="s">
        <v>1283</v>
      </c>
      <c r="AJ224">
        <v>1214</v>
      </c>
      <c r="AK224">
        <v>100</v>
      </c>
      <c r="AL224">
        <v>100</v>
      </c>
      <c r="BB224">
        <v>13.700799999999999</v>
      </c>
      <c r="BC224">
        <v>1</v>
      </c>
      <c r="BD224">
        <v>7.5301204819277115E-2</v>
      </c>
      <c r="BE224">
        <v>7.5301204819277115E-2</v>
      </c>
      <c r="BF224">
        <v>16.867469879518072</v>
      </c>
    </row>
    <row r="225" spans="2:58">
      <c r="B225" s="171"/>
      <c r="BB225">
        <v>13.703099999999999</v>
      </c>
      <c r="BC225">
        <v>1</v>
      </c>
      <c r="BD225">
        <v>7.5301204819277115E-2</v>
      </c>
      <c r="BE225">
        <v>7.5301204819277115E-2</v>
      </c>
      <c r="BF225">
        <v>16.942771084337348</v>
      </c>
    </row>
    <row r="226" spans="2:58">
      <c r="B226" s="171"/>
      <c r="BB226">
        <v>13.716200000000001</v>
      </c>
      <c r="BC226">
        <v>1</v>
      </c>
      <c r="BD226">
        <v>7.5301204819277115E-2</v>
      </c>
      <c r="BE226">
        <v>7.5301204819277115E-2</v>
      </c>
      <c r="BF226">
        <v>17.018072289156628</v>
      </c>
    </row>
    <row r="227" spans="2:58">
      <c r="B227" s="171"/>
      <c r="BB227">
        <v>13.723100000000001</v>
      </c>
      <c r="BC227">
        <v>1</v>
      </c>
      <c r="BD227">
        <v>7.5301204819277115E-2</v>
      </c>
      <c r="BE227">
        <v>7.5301204819277115E-2</v>
      </c>
      <c r="BF227">
        <v>17.093373493975903</v>
      </c>
    </row>
    <row r="228" spans="2:58">
      <c r="B228" s="171"/>
      <c r="BB228">
        <v>13.7318</v>
      </c>
      <c r="BC228">
        <v>1</v>
      </c>
      <c r="BD228">
        <v>7.5301204819277115E-2</v>
      </c>
      <c r="BE228">
        <v>7.5301204819277115E-2</v>
      </c>
      <c r="BF228">
        <v>17.168674698795179</v>
      </c>
    </row>
    <row r="229" spans="2:58">
      <c r="B229" s="171"/>
      <c r="BB229">
        <v>13.7338</v>
      </c>
      <c r="BC229">
        <v>1</v>
      </c>
      <c r="BD229">
        <v>7.5301204819277115E-2</v>
      </c>
      <c r="BE229">
        <v>7.5301204819277115E-2</v>
      </c>
      <c r="BF229">
        <v>17.243975903614459</v>
      </c>
    </row>
    <row r="230" spans="2:58">
      <c r="B230" s="171"/>
      <c r="BB230">
        <v>13.764900000000001</v>
      </c>
      <c r="BC230">
        <v>1</v>
      </c>
      <c r="BD230">
        <v>7.5301204819277115E-2</v>
      </c>
      <c r="BE230">
        <v>7.5301204819277115E-2</v>
      </c>
      <c r="BF230">
        <v>17.319277108433734</v>
      </c>
    </row>
    <row r="231" spans="2:58">
      <c r="B231" s="171"/>
      <c r="BB231">
        <v>13.767799999999999</v>
      </c>
      <c r="BC231">
        <v>1</v>
      </c>
      <c r="BD231">
        <v>7.5301204819277115E-2</v>
      </c>
      <c r="BE231">
        <v>7.5301204819277115E-2</v>
      </c>
      <c r="BF231">
        <v>17.39457831325301</v>
      </c>
    </row>
    <row r="232" spans="2:58">
      <c r="B232" s="171"/>
      <c r="BB232">
        <v>13.790100000000001</v>
      </c>
      <c r="BC232">
        <v>1</v>
      </c>
      <c r="BD232">
        <v>7.5301204819277115E-2</v>
      </c>
      <c r="BE232">
        <v>7.5301204819277115E-2</v>
      </c>
      <c r="BF232">
        <v>17.46987951807229</v>
      </c>
    </row>
    <row r="233" spans="2:58">
      <c r="B233" s="171"/>
      <c r="BB233">
        <v>13.7948</v>
      </c>
      <c r="BC233">
        <v>1</v>
      </c>
      <c r="BD233">
        <v>7.5301204819277115E-2</v>
      </c>
      <c r="BE233">
        <v>7.5301204819277115E-2</v>
      </c>
      <c r="BF233">
        <v>17.545180722891565</v>
      </c>
    </row>
    <row r="234" spans="2:58">
      <c r="B234" s="171"/>
      <c r="BB234">
        <v>13.8</v>
      </c>
      <c r="BC234">
        <v>1</v>
      </c>
      <c r="BD234">
        <v>7.5301204819277115E-2</v>
      </c>
      <c r="BE234">
        <v>7.5301204819277115E-2</v>
      </c>
      <c r="BF234">
        <v>17.620481927710845</v>
      </c>
    </row>
    <row r="235" spans="2:58">
      <c r="B235" s="171"/>
      <c r="BB235">
        <v>13.8032</v>
      </c>
      <c r="BC235">
        <v>1</v>
      </c>
      <c r="BD235">
        <v>7.5301204819277115E-2</v>
      </c>
      <c r="BE235">
        <v>7.5301204819277115E-2</v>
      </c>
      <c r="BF235">
        <v>17.695783132530121</v>
      </c>
    </row>
    <row r="236" spans="2:58">
      <c r="B236" s="171"/>
      <c r="BB236">
        <v>13.8042</v>
      </c>
      <c r="BC236">
        <v>1</v>
      </c>
      <c r="BD236">
        <v>7.5301204819277115E-2</v>
      </c>
      <c r="BE236">
        <v>7.5301204819277115E-2</v>
      </c>
      <c r="BF236">
        <v>17.771084337349397</v>
      </c>
    </row>
    <row r="237" spans="2:58">
      <c r="B237" s="171"/>
      <c r="BB237">
        <v>13.810499999999999</v>
      </c>
      <c r="BC237">
        <v>1</v>
      </c>
      <c r="BD237">
        <v>7.5301204819277115E-2</v>
      </c>
      <c r="BE237">
        <v>7.5301204819277115E-2</v>
      </c>
      <c r="BF237">
        <v>17.846385542168676</v>
      </c>
    </row>
    <row r="238" spans="2:58">
      <c r="B238" s="171"/>
      <c r="BB238">
        <v>13.8127</v>
      </c>
      <c r="BC238">
        <v>1</v>
      </c>
      <c r="BD238">
        <v>7.5301204819277115E-2</v>
      </c>
      <c r="BE238">
        <v>7.5301204819277115E-2</v>
      </c>
      <c r="BF238">
        <v>17.921686746987952</v>
      </c>
    </row>
    <row r="239" spans="2:58">
      <c r="B239" s="171"/>
      <c r="BB239">
        <v>13.8193</v>
      </c>
      <c r="BC239">
        <v>1</v>
      </c>
      <c r="BD239">
        <v>7.5301204819277115E-2</v>
      </c>
      <c r="BE239">
        <v>7.5301204819277115E-2</v>
      </c>
      <c r="BF239">
        <v>17.996987951807228</v>
      </c>
    </row>
    <row r="240" spans="2:58">
      <c r="B240" s="171"/>
      <c r="BB240">
        <v>13.821899999999999</v>
      </c>
      <c r="BC240">
        <v>1</v>
      </c>
      <c r="BD240">
        <v>7.5301204819277115E-2</v>
      </c>
      <c r="BE240">
        <v>7.5301204819277115E-2</v>
      </c>
      <c r="BF240">
        <v>18.072289156626507</v>
      </c>
    </row>
    <row r="241" spans="2:58">
      <c r="B241" s="171"/>
      <c r="BB241">
        <v>13.824</v>
      </c>
      <c r="BC241">
        <v>1</v>
      </c>
      <c r="BD241">
        <v>7.5301204819277115E-2</v>
      </c>
      <c r="BE241">
        <v>7.5301204819277115E-2</v>
      </c>
      <c r="BF241">
        <v>18.147590361445783</v>
      </c>
    </row>
    <row r="242" spans="2:58">
      <c r="B242" s="171"/>
      <c r="BB242">
        <v>13.844200000000001</v>
      </c>
      <c r="BC242">
        <v>1</v>
      </c>
      <c r="BD242">
        <v>7.5301204819277115E-2</v>
      </c>
      <c r="BE242">
        <v>7.5301204819277115E-2</v>
      </c>
      <c r="BF242">
        <v>18.222891566265059</v>
      </c>
    </row>
    <row r="243" spans="2:58">
      <c r="B243" s="171"/>
      <c r="BB243">
        <v>13.8505</v>
      </c>
      <c r="BC243">
        <v>1</v>
      </c>
      <c r="BD243">
        <v>7.5301204819277115E-2</v>
      </c>
      <c r="BE243">
        <v>7.5301204819277115E-2</v>
      </c>
      <c r="BF243">
        <v>18.298192771084338</v>
      </c>
    </row>
    <row r="244" spans="2:58">
      <c r="B244" s="171"/>
      <c r="BB244">
        <v>13.851800000000001</v>
      </c>
      <c r="BC244">
        <v>1</v>
      </c>
      <c r="BD244">
        <v>7.5301204819277115E-2</v>
      </c>
      <c r="BE244">
        <v>7.5301204819277115E-2</v>
      </c>
      <c r="BF244">
        <v>18.373493975903614</v>
      </c>
    </row>
    <row r="245" spans="2:58">
      <c r="B245" s="171"/>
      <c r="BB245">
        <v>13.8568</v>
      </c>
      <c r="BC245">
        <v>1</v>
      </c>
      <c r="BD245">
        <v>7.5301204819277115E-2</v>
      </c>
      <c r="BE245">
        <v>7.5301204819277115E-2</v>
      </c>
      <c r="BF245">
        <v>18.448795180722893</v>
      </c>
    </row>
    <row r="246" spans="2:58">
      <c r="B246" s="171"/>
      <c r="BB246">
        <v>13.8575</v>
      </c>
      <c r="BC246">
        <v>1</v>
      </c>
      <c r="BD246">
        <v>7.5301204819277115E-2</v>
      </c>
      <c r="BE246">
        <v>7.5301204819277115E-2</v>
      </c>
      <c r="BF246">
        <v>18.524096385542169</v>
      </c>
    </row>
    <row r="247" spans="2:58">
      <c r="B247" s="171"/>
      <c r="BB247">
        <v>13.866199999999999</v>
      </c>
      <c r="BC247">
        <v>1</v>
      </c>
      <c r="BD247">
        <v>7.5301204819277115E-2</v>
      </c>
      <c r="BE247">
        <v>7.5301204819277115E-2</v>
      </c>
      <c r="BF247">
        <v>18.599397590361445</v>
      </c>
    </row>
    <row r="248" spans="2:58">
      <c r="B248" s="171"/>
      <c r="BB248">
        <v>13.875299999999999</v>
      </c>
      <c r="BC248">
        <v>1</v>
      </c>
      <c r="BD248">
        <v>7.5301204819277115E-2</v>
      </c>
      <c r="BE248">
        <v>7.5301204819277115E-2</v>
      </c>
      <c r="BF248">
        <v>18.674698795180724</v>
      </c>
    </row>
    <row r="249" spans="2:58">
      <c r="B249" s="171"/>
      <c r="BB249">
        <v>13.91</v>
      </c>
      <c r="BC249">
        <v>1</v>
      </c>
      <c r="BD249">
        <v>7.5301204819277115E-2</v>
      </c>
      <c r="BE249">
        <v>7.5301204819277115E-2</v>
      </c>
      <c r="BF249">
        <v>18.75</v>
      </c>
    </row>
    <row r="250" spans="2:58">
      <c r="B250" s="171"/>
      <c r="BB250">
        <v>13.913600000000001</v>
      </c>
      <c r="BC250">
        <v>1</v>
      </c>
      <c r="BD250">
        <v>7.5301204819277115E-2</v>
      </c>
      <c r="BE250">
        <v>7.5301204819277115E-2</v>
      </c>
      <c r="BF250">
        <v>18.825301204819276</v>
      </c>
    </row>
    <row r="251" spans="2:58">
      <c r="B251" s="171"/>
      <c r="BB251">
        <v>13.9268</v>
      </c>
      <c r="BC251">
        <v>1</v>
      </c>
      <c r="BD251">
        <v>7.5301204819277115E-2</v>
      </c>
      <c r="BE251">
        <v>7.5301204819277115E-2</v>
      </c>
      <c r="BF251">
        <v>18.900602409638555</v>
      </c>
    </row>
    <row r="252" spans="2:58">
      <c r="B252" s="171"/>
      <c r="BB252">
        <v>13.9404</v>
      </c>
      <c r="BC252">
        <v>1</v>
      </c>
      <c r="BD252">
        <v>7.5301204819277115E-2</v>
      </c>
      <c r="BE252">
        <v>7.5301204819277115E-2</v>
      </c>
      <c r="BF252">
        <v>18.975903614457831</v>
      </c>
    </row>
    <row r="253" spans="2:58">
      <c r="B253" s="171"/>
      <c r="BB253">
        <v>13.9474</v>
      </c>
      <c r="BC253">
        <v>1</v>
      </c>
      <c r="BD253">
        <v>7.5301204819277115E-2</v>
      </c>
      <c r="BE253">
        <v>7.5301204819277115E-2</v>
      </c>
      <c r="BF253">
        <v>19.051204819277107</v>
      </c>
    </row>
    <row r="254" spans="2:58">
      <c r="B254" s="171"/>
      <c r="BB254">
        <v>13.9499</v>
      </c>
      <c r="BC254">
        <v>1</v>
      </c>
      <c r="BD254">
        <v>7.5301204819277115E-2</v>
      </c>
      <c r="BE254">
        <v>7.5301204819277115E-2</v>
      </c>
      <c r="BF254">
        <v>19.126506024096386</v>
      </c>
    </row>
    <row r="255" spans="2:58">
      <c r="B255" s="171"/>
      <c r="BB255">
        <v>13.9581</v>
      </c>
      <c r="BC255">
        <v>1</v>
      </c>
      <c r="BD255">
        <v>7.5301204819277115E-2</v>
      </c>
      <c r="BE255">
        <v>7.5301204819277115E-2</v>
      </c>
      <c r="BF255">
        <v>19.201807228915662</v>
      </c>
    </row>
    <row r="256" spans="2:58">
      <c r="B256" s="171"/>
      <c r="BB256">
        <v>13.96</v>
      </c>
      <c r="BC256">
        <v>1</v>
      </c>
      <c r="BD256">
        <v>7.5301204819277115E-2</v>
      </c>
      <c r="BE256">
        <v>7.5301204819277115E-2</v>
      </c>
      <c r="BF256">
        <v>19.277108433734941</v>
      </c>
    </row>
    <row r="257" spans="2:58">
      <c r="B257" s="171"/>
      <c r="BB257">
        <v>13.976100000000001</v>
      </c>
      <c r="BC257">
        <v>1</v>
      </c>
      <c r="BD257">
        <v>7.5301204819277115E-2</v>
      </c>
      <c r="BE257">
        <v>7.5301204819277115E-2</v>
      </c>
      <c r="BF257">
        <v>19.352409638554217</v>
      </c>
    </row>
    <row r="258" spans="2:58">
      <c r="B258" s="171"/>
      <c r="BB258">
        <v>13.98</v>
      </c>
      <c r="BC258">
        <v>1</v>
      </c>
      <c r="BD258">
        <v>7.5301204819277115E-2</v>
      </c>
      <c r="BE258">
        <v>7.5301204819277115E-2</v>
      </c>
      <c r="BF258">
        <v>19.427710843373493</v>
      </c>
    </row>
    <row r="259" spans="2:58">
      <c r="B259" s="171"/>
      <c r="BB259">
        <v>13.991099999999999</v>
      </c>
      <c r="BC259">
        <v>1</v>
      </c>
      <c r="BD259">
        <v>7.5301204819277115E-2</v>
      </c>
      <c r="BE259">
        <v>7.5301204819277115E-2</v>
      </c>
      <c r="BF259">
        <v>19.503012048192772</v>
      </c>
    </row>
    <row r="260" spans="2:58">
      <c r="B260" s="171"/>
      <c r="BB260">
        <v>14.0097</v>
      </c>
      <c r="BC260">
        <v>1</v>
      </c>
      <c r="BD260">
        <v>7.5301204819277115E-2</v>
      </c>
      <c r="BE260">
        <v>7.5301204819277115E-2</v>
      </c>
      <c r="BF260">
        <v>19.578313253012048</v>
      </c>
    </row>
    <row r="261" spans="2:58">
      <c r="B261" s="171"/>
      <c r="BB261">
        <v>14.0154</v>
      </c>
      <c r="BC261">
        <v>1</v>
      </c>
      <c r="BD261">
        <v>7.5301204819277115E-2</v>
      </c>
      <c r="BE261">
        <v>7.5301204819277115E-2</v>
      </c>
      <c r="BF261">
        <v>19.653614457831324</v>
      </c>
    </row>
    <row r="262" spans="2:58">
      <c r="B262" s="171"/>
      <c r="BB262">
        <v>14.0169</v>
      </c>
      <c r="BC262">
        <v>1</v>
      </c>
      <c r="BD262">
        <v>7.5301204819277115E-2</v>
      </c>
      <c r="BE262">
        <v>7.5301204819277115E-2</v>
      </c>
      <c r="BF262">
        <v>19.728915662650603</v>
      </c>
    </row>
    <row r="263" spans="2:58">
      <c r="B263" s="171"/>
      <c r="BB263">
        <v>14.017200000000001</v>
      </c>
      <c r="BC263">
        <v>1</v>
      </c>
      <c r="BD263">
        <v>7.5301204819277115E-2</v>
      </c>
      <c r="BE263">
        <v>7.5301204819277115E-2</v>
      </c>
      <c r="BF263">
        <v>19.804216867469879</v>
      </c>
    </row>
    <row r="264" spans="2:58">
      <c r="B264" s="171"/>
      <c r="BB264">
        <v>14.0222</v>
      </c>
      <c r="BC264">
        <v>1</v>
      </c>
      <c r="BD264">
        <v>7.5301204819277115E-2</v>
      </c>
      <c r="BE264">
        <v>7.5301204819277115E-2</v>
      </c>
      <c r="BF264">
        <v>19.879518072289155</v>
      </c>
    </row>
    <row r="265" spans="2:58">
      <c r="B265" s="171"/>
      <c r="BB265">
        <v>14.0318</v>
      </c>
      <c r="BC265">
        <v>1</v>
      </c>
      <c r="BD265">
        <v>7.5301204819277115E-2</v>
      </c>
      <c r="BE265">
        <v>7.5301204819277115E-2</v>
      </c>
      <c r="BF265">
        <v>19.954819277108435</v>
      </c>
    </row>
    <row r="266" spans="2:58">
      <c r="B266" s="171"/>
      <c r="BB266">
        <v>14.037699999999999</v>
      </c>
      <c r="BC266">
        <v>1</v>
      </c>
      <c r="BD266">
        <v>7.5301204819277115E-2</v>
      </c>
      <c r="BE266">
        <v>7.5301204819277115E-2</v>
      </c>
      <c r="BF266">
        <v>20.03012048192771</v>
      </c>
    </row>
    <row r="267" spans="2:58">
      <c r="B267" s="171"/>
      <c r="BB267">
        <v>14.04</v>
      </c>
      <c r="BC267">
        <v>1</v>
      </c>
      <c r="BD267">
        <v>7.5301204819277115E-2</v>
      </c>
      <c r="BE267">
        <v>7.5301204819277115E-2</v>
      </c>
      <c r="BF267">
        <v>20.10542168674699</v>
      </c>
    </row>
    <row r="268" spans="2:58">
      <c r="B268" s="171"/>
      <c r="BB268">
        <v>14.0412</v>
      </c>
      <c r="BC268">
        <v>1</v>
      </c>
      <c r="BD268">
        <v>7.5301204819277115E-2</v>
      </c>
      <c r="BE268">
        <v>7.5301204819277115E-2</v>
      </c>
      <c r="BF268">
        <v>20.180722891566266</v>
      </c>
    </row>
    <row r="269" spans="2:58">
      <c r="B269" s="171"/>
      <c r="BB269">
        <v>14.06</v>
      </c>
      <c r="BC269">
        <v>1</v>
      </c>
      <c r="BD269">
        <v>7.5301204819277115E-2</v>
      </c>
      <c r="BE269">
        <v>7.5301204819277115E-2</v>
      </c>
      <c r="BF269">
        <v>20.256024096385541</v>
      </c>
    </row>
    <row r="270" spans="2:58">
      <c r="B270" s="171"/>
      <c r="BB270">
        <v>14.08</v>
      </c>
      <c r="BC270">
        <v>1</v>
      </c>
      <c r="BD270">
        <v>7.5301204819277115E-2</v>
      </c>
      <c r="BE270">
        <v>7.5301204819277115E-2</v>
      </c>
      <c r="BF270">
        <v>20.331325301204821</v>
      </c>
    </row>
    <row r="271" spans="2:58">
      <c r="B271" s="171"/>
      <c r="BB271">
        <v>14.097899999999999</v>
      </c>
      <c r="BC271">
        <v>1</v>
      </c>
      <c r="BD271">
        <v>7.5301204819277115E-2</v>
      </c>
      <c r="BE271">
        <v>7.5301204819277115E-2</v>
      </c>
      <c r="BF271">
        <v>20.406626506024097</v>
      </c>
    </row>
    <row r="272" spans="2:58">
      <c r="B272" s="171"/>
      <c r="BB272">
        <v>14.1</v>
      </c>
      <c r="BC272">
        <v>1</v>
      </c>
      <c r="BD272">
        <v>7.5301204819277115E-2</v>
      </c>
      <c r="BE272">
        <v>7.5301204819277115E-2</v>
      </c>
      <c r="BF272">
        <v>20.481927710843372</v>
      </c>
    </row>
    <row r="273" spans="2:58">
      <c r="B273" s="171"/>
      <c r="BB273">
        <v>14.1508</v>
      </c>
      <c r="BC273">
        <v>1</v>
      </c>
      <c r="BD273">
        <v>7.5301204819277115E-2</v>
      </c>
      <c r="BE273">
        <v>7.5301204819277115E-2</v>
      </c>
      <c r="BF273">
        <v>20.557228915662652</v>
      </c>
    </row>
    <row r="274" spans="2:58">
      <c r="B274" s="171"/>
      <c r="BB274">
        <v>14.1707</v>
      </c>
      <c r="BC274">
        <v>1</v>
      </c>
      <c r="BD274">
        <v>7.5301204819277115E-2</v>
      </c>
      <c r="BE274">
        <v>7.5301204819277115E-2</v>
      </c>
      <c r="BF274">
        <v>20.632530120481928</v>
      </c>
    </row>
    <row r="275" spans="2:58">
      <c r="B275" s="171"/>
      <c r="BB275">
        <v>14.1753</v>
      </c>
      <c r="BC275">
        <v>1</v>
      </c>
      <c r="BD275">
        <v>7.5301204819277115E-2</v>
      </c>
      <c r="BE275">
        <v>7.5301204819277115E-2</v>
      </c>
      <c r="BF275">
        <v>20.707831325301203</v>
      </c>
    </row>
    <row r="276" spans="2:58">
      <c r="B276" s="171"/>
      <c r="BB276">
        <v>14.18</v>
      </c>
      <c r="BC276">
        <v>1</v>
      </c>
      <c r="BD276">
        <v>7.5301204819277115E-2</v>
      </c>
      <c r="BE276">
        <v>7.5301204819277115E-2</v>
      </c>
      <c r="BF276">
        <v>20.783132530120483</v>
      </c>
    </row>
    <row r="277" spans="2:58">
      <c r="B277" s="171"/>
      <c r="BB277">
        <v>14.1952</v>
      </c>
      <c r="BC277">
        <v>1</v>
      </c>
      <c r="BD277">
        <v>7.5301204819277115E-2</v>
      </c>
      <c r="BE277">
        <v>7.5301204819277115E-2</v>
      </c>
      <c r="BF277">
        <v>20.858433734939759</v>
      </c>
    </row>
    <row r="278" spans="2:58">
      <c r="B278" s="171"/>
      <c r="BB278">
        <v>14.202400000000001</v>
      </c>
      <c r="BC278">
        <v>1</v>
      </c>
      <c r="BD278">
        <v>7.5301204819277115E-2</v>
      </c>
      <c r="BE278">
        <v>7.5301204819277115E-2</v>
      </c>
      <c r="BF278">
        <v>20.933734939759034</v>
      </c>
    </row>
    <row r="279" spans="2:58">
      <c r="B279" s="171"/>
      <c r="BB279">
        <v>14.2073</v>
      </c>
      <c r="BC279">
        <v>1</v>
      </c>
      <c r="BD279">
        <v>7.5301204819277115E-2</v>
      </c>
      <c r="BE279">
        <v>7.5301204819277115E-2</v>
      </c>
      <c r="BF279">
        <v>21.009036144578314</v>
      </c>
    </row>
    <row r="280" spans="2:58">
      <c r="B280" s="171"/>
      <c r="BB280">
        <v>14.224500000000001</v>
      </c>
      <c r="BC280">
        <v>1</v>
      </c>
      <c r="BD280">
        <v>7.5301204819277115E-2</v>
      </c>
      <c r="BE280">
        <v>7.5301204819277115E-2</v>
      </c>
      <c r="BF280">
        <v>21.08433734939759</v>
      </c>
    </row>
    <row r="281" spans="2:58">
      <c r="B281" s="171"/>
      <c r="BB281">
        <v>14.2271</v>
      </c>
      <c r="BC281">
        <v>1</v>
      </c>
      <c r="BD281">
        <v>7.5301204819277115E-2</v>
      </c>
      <c r="BE281">
        <v>7.5301204819277115E-2</v>
      </c>
      <c r="BF281">
        <v>21.159638554216869</v>
      </c>
    </row>
    <row r="282" spans="2:58">
      <c r="B282" s="171"/>
      <c r="BB282">
        <v>14.233000000000001</v>
      </c>
      <c r="BC282">
        <v>1</v>
      </c>
      <c r="BD282">
        <v>7.5301204819277115E-2</v>
      </c>
      <c r="BE282">
        <v>7.5301204819277115E-2</v>
      </c>
      <c r="BF282">
        <v>21.234939759036145</v>
      </c>
    </row>
    <row r="283" spans="2:58">
      <c r="B283" s="171"/>
      <c r="BB283">
        <v>14.2342</v>
      </c>
      <c r="BC283">
        <v>1</v>
      </c>
      <c r="BD283">
        <v>7.5301204819277115E-2</v>
      </c>
      <c r="BE283">
        <v>7.5301204819277115E-2</v>
      </c>
      <c r="BF283">
        <v>21.310240963855421</v>
      </c>
    </row>
    <row r="284" spans="2:58">
      <c r="B284" s="171"/>
      <c r="BB284">
        <v>14.246600000000001</v>
      </c>
      <c r="BC284">
        <v>1</v>
      </c>
      <c r="BD284">
        <v>7.5301204819277115E-2</v>
      </c>
      <c r="BE284">
        <v>7.5301204819277115E-2</v>
      </c>
      <c r="BF284">
        <v>21.3855421686747</v>
      </c>
    </row>
    <row r="285" spans="2:58">
      <c r="B285" s="171"/>
      <c r="BB285">
        <v>14.268800000000001</v>
      </c>
      <c r="BC285">
        <v>1</v>
      </c>
      <c r="BD285">
        <v>7.5301204819277115E-2</v>
      </c>
      <c r="BE285">
        <v>7.5301204819277115E-2</v>
      </c>
      <c r="BF285">
        <v>21.460843373493976</v>
      </c>
    </row>
    <row r="286" spans="2:58">
      <c r="B286" s="171"/>
      <c r="BB286">
        <v>14.2705</v>
      </c>
      <c r="BC286">
        <v>1</v>
      </c>
      <c r="BD286">
        <v>7.5301204819277115E-2</v>
      </c>
      <c r="BE286">
        <v>7.5301204819277115E-2</v>
      </c>
      <c r="BF286">
        <v>21.536144578313252</v>
      </c>
    </row>
    <row r="287" spans="2:58">
      <c r="B287" s="171"/>
      <c r="BB287">
        <v>14.2753</v>
      </c>
      <c r="BC287">
        <v>1</v>
      </c>
      <c r="BD287">
        <v>7.5301204819277115E-2</v>
      </c>
      <c r="BE287">
        <v>7.5301204819277115E-2</v>
      </c>
      <c r="BF287">
        <v>21.611445783132531</v>
      </c>
    </row>
    <row r="288" spans="2:58">
      <c r="B288" s="171"/>
      <c r="BB288">
        <v>14.3058</v>
      </c>
      <c r="BC288">
        <v>1</v>
      </c>
      <c r="BD288">
        <v>7.5301204819277115E-2</v>
      </c>
      <c r="BE288">
        <v>7.5301204819277115E-2</v>
      </c>
      <c r="BF288">
        <v>21.686746987951807</v>
      </c>
    </row>
    <row r="289" spans="2:58">
      <c r="B289" s="171"/>
      <c r="BB289">
        <v>14.3079</v>
      </c>
      <c r="BC289">
        <v>1</v>
      </c>
      <c r="BD289">
        <v>7.5301204819277115E-2</v>
      </c>
      <c r="BE289">
        <v>7.5301204819277115E-2</v>
      </c>
      <c r="BF289">
        <v>21.762048192771083</v>
      </c>
    </row>
    <row r="290" spans="2:58">
      <c r="B290" s="171"/>
      <c r="BB290">
        <v>14.328799999999999</v>
      </c>
      <c r="BC290">
        <v>1</v>
      </c>
      <c r="BD290">
        <v>7.5301204819277115E-2</v>
      </c>
      <c r="BE290">
        <v>7.5301204819277115E-2</v>
      </c>
      <c r="BF290">
        <v>21.837349397590362</v>
      </c>
    </row>
    <row r="291" spans="2:58">
      <c r="B291" s="171"/>
      <c r="BB291">
        <v>14.344099999999999</v>
      </c>
      <c r="BC291">
        <v>1</v>
      </c>
      <c r="BD291">
        <v>7.5301204819277115E-2</v>
      </c>
      <c r="BE291">
        <v>7.5301204819277115E-2</v>
      </c>
      <c r="BF291">
        <v>21.912650602409638</v>
      </c>
    </row>
    <row r="292" spans="2:58">
      <c r="B292" s="171"/>
      <c r="BB292">
        <v>14.3462</v>
      </c>
      <c r="BC292">
        <v>1</v>
      </c>
      <c r="BD292">
        <v>7.5301204819277115E-2</v>
      </c>
      <c r="BE292">
        <v>7.5301204819277115E-2</v>
      </c>
      <c r="BF292">
        <v>21.987951807228917</v>
      </c>
    </row>
    <row r="293" spans="2:58">
      <c r="B293" s="171"/>
      <c r="BB293">
        <v>14.3482</v>
      </c>
      <c r="BC293">
        <v>1</v>
      </c>
      <c r="BD293">
        <v>7.5301204819277115E-2</v>
      </c>
      <c r="BE293">
        <v>7.5301204819277115E-2</v>
      </c>
      <c r="BF293">
        <v>22.063253012048193</v>
      </c>
    </row>
    <row r="294" spans="2:58">
      <c r="B294" s="171"/>
      <c r="BB294">
        <v>14.37</v>
      </c>
      <c r="BC294">
        <v>1</v>
      </c>
      <c r="BD294">
        <v>7.5301204819277115E-2</v>
      </c>
      <c r="BE294">
        <v>7.5301204819277115E-2</v>
      </c>
      <c r="BF294">
        <v>22.138554216867469</v>
      </c>
    </row>
    <row r="295" spans="2:58">
      <c r="B295" s="171"/>
      <c r="BB295">
        <v>14.375</v>
      </c>
      <c r="BC295">
        <v>1</v>
      </c>
      <c r="BD295">
        <v>7.5301204819277115E-2</v>
      </c>
      <c r="BE295">
        <v>7.5301204819277115E-2</v>
      </c>
      <c r="BF295">
        <v>22.213855421686748</v>
      </c>
    </row>
    <row r="296" spans="2:58">
      <c r="B296" s="171"/>
      <c r="BB296">
        <v>14.3851</v>
      </c>
      <c r="BC296">
        <v>1</v>
      </c>
      <c r="BD296">
        <v>7.5301204819277115E-2</v>
      </c>
      <c r="BE296">
        <v>7.5301204819277115E-2</v>
      </c>
      <c r="BF296">
        <v>22.289156626506024</v>
      </c>
    </row>
    <row r="297" spans="2:58">
      <c r="B297" s="171"/>
      <c r="BB297">
        <v>14.39</v>
      </c>
      <c r="BC297">
        <v>1</v>
      </c>
      <c r="BD297">
        <v>7.5301204819277115E-2</v>
      </c>
      <c r="BE297">
        <v>7.5301204819277115E-2</v>
      </c>
      <c r="BF297">
        <v>22.3644578313253</v>
      </c>
    </row>
    <row r="298" spans="2:58">
      <c r="B298" s="171"/>
      <c r="BB298">
        <v>14.4017</v>
      </c>
      <c r="BC298">
        <v>1</v>
      </c>
      <c r="BD298">
        <v>7.5301204819277115E-2</v>
      </c>
      <c r="BE298">
        <v>7.5301204819277115E-2</v>
      </c>
      <c r="BF298">
        <v>22.439759036144579</v>
      </c>
    </row>
    <row r="299" spans="2:58">
      <c r="B299" s="171"/>
      <c r="BB299">
        <v>14.4168</v>
      </c>
      <c r="BC299">
        <v>1</v>
      </c>
      <c r="BD299">
        <v>7.5301204819277115E-2</v>
      </c>
      <c r="BE299">
        <v>7.5301204819277115E-2</v>
      </c>
      <c r="BF299">
        <v>22.515060240963855</v>
      </c>
    </row>
    <row r="300" spans="2:58">
      <c r="B300" s="171"/>
      <c r="BB300">
        <v>14.4308</v>
      </c>
      <c r="BC300">
        <v>1</v>
      </c>
      <c r="BD300">
        <v>7.5301204819277115E-2</v>
      </c>
      <c r="BE300">
        <v>7.5301204819277115E-2</v>
      </c>
      <c r="BF300">
        <v>22.590361445783131</v>
      </c>
    </row>
    <row r="301" spans="2:58">
      <c r="B301" s="171"/>
      <c r="BB301">
        <v>14.4435</v>
      </c>
      <c r="BC301">
        <v>1</v>
      </c>
      <c r="BD301">
        <v>7.5301204819277115E-2</v>
      </c>
      <c r="BE301">
        <v>7.5301204819277115E-2</v>
      </c>
      <c r="BF301">
        <v>22.66566265060241</v>
      </c>
    </row>
    <row r="302" spans="2:58">
      <c r="B302" s="171"/>
      <c r="BB302">
        <v>14.4552</v>
      </c>
      <c r="BC302">
        <v>1</v>
      </c>
      <c r="BD302">
        <v>7.5301204819277115E-2</v>
      </c>
      <c r="BE302">
        <v>7.5301204819277115E-2</v>
      </c>
      <c r="BF302">
        <v>22.740963855421686</v>
      </c>
    </row>
    <row r="303" spans="2:58">
      <c r="B303" s="171"/>
      <c r="BB303">
        <v>14.4564</v>
      </c>
      <c r="BC303">
        <v>1</v>
      </c>
      <c r="BD303">
        <v>7.5301204819277115E-2</v>
      </c>
      <c r="BE303">
        <v>7.5301204819277115E-2</v>
      </c>
      <c r="BF303">
        <v>22.816265060240966</v>
      </c>
    </row>
    <row r="304" spans="2:58">
      <c r="B304" s="171"/>
      <c r="BB304">
        <v>14.4595</v>
      </c>
      <c r="BC304">
        <v>1</v>
      </c>
      <c r="BD304">
        <v>7.5301204819277115E-2</v>
      </c>
      <c r="BE304">
        <v>7.5301204819277115E-2</v>
      </c>
      <c r="BF304">
        <v>22.891566265060241</v>
      </c>
    </row>
    <row r="305" spans="2:58">
      <c r="B305" s="171"/>
      <c r="BB305">
        <v>14.464</v>
      </c>
      <c r="BC305">
        <v>1</v>
      </c>
      <c r="BD305">
        <v>7.5301204819277115E-2</v>
      </c>
      <c r="BE305">
        <v>7.5301204819277115E-2</v>
      </c>
      <c r="BF305">
        <v>22.966867469879517</v>
      </c>
    </row>
    <row r="306" spans="2:58">
      <c r="B306" s="171"/>
      <c r="BB306">
        <v>14.4649</v>
      </c>
      <c r="BC306">
        <v>1</v>
      </c>
      <c r="BD306">
        <v>7.5301204819277115E-2</v>
      </c>
      <c r="BE306">
        <v>7.5301204819277115E-2</v>
      </c>
      <c r="BF306">
        <v>23.042168674698797</v>
      </c>
    </row>
    <row r="307" spans="2:58">
      <c r="B307" s="171"/>
      <c r="BB307">
        <v>14.4687</v>
      </c>
      <c r="BC307">
        <v>1</v>
      </c>
      <c r="BD307">
        <v>7.5301204819277115E-2</v>
      </c>
      <c r="BE307">
        <v>7.5301204819277115E-2</v>
      </c>
      <c r="BF307">
        <v>23.117469879518072</v>
      </c>
    </row>
    <row r="308" spans="2:58">
      <c r="B308" s="171"/>
      <c r="BB308">
        <v>14.474399999999999</v>
      </c>
      <c r="BC308">
        <v>1</v>
      </c>
      <c r="BD308">
        <v>7.5301204819277115E-2</v>
      </c>
      <c r="BE308">
        <v>7.5301204819277115E-2</v>
      </c>
      <c r="BF308">
        <v>23.192771084337348</v>
      </c>
    </row>
    <row r="309" spans="2:58">
      <c r="B309" s="171"/>
      <c r="BB309">
        <v>14.4863</v>
      </c>
      <c r="BC309">
        <v>1</v>
      </c>
      <c r="BD309">
        <v>7.5301204819277115E-2</v>
      </c>
      <c r="BE309">
        <v>7.5301204819277115E-2</v>
      </c>
      <c r="BF309">
        <v>23.268072289156628</v>
      </c>
    </row>
    <row r="310" spans="2:58">
      <c r="B310" s="171"/>
      <c r="BB310">
        <v>14.508599999999999</v>
      </c>
      <c r="BC310">
        <v>1</v>
      </c>
      <c r="BD310">
        <v>7.5301204819277115E-2</v>
      </c>
      <c r="BE310">
        <v>7.5301204819277115E-2</v>
      </c>
      <c r="BF310">
        <v>23.343373493975903</v>
      </c>
    </row>
    <row r="311" spans="2:58">
      <c r="B311" s="171"/>
      <c r="BB311">
        <v>14.5167</v>
      </c>
      <c r="BC311">
        <v>1</v>
      </c>
      <c r="BD311">
        <v>7.5301204819277115E-2</v>
      </c>
      <c r="BE311">
        <v>7.5301204819277115E-2</v>
      </c>
      <c r="BF311">
        <v>23.418674698795179</v>
      </c>
    </row>
    <row r="312" spans="2:58">
      <c r="B312" s="171"/>
      <c r="BB312">
        <v>14.517300000000001</v>
      </c>
      <c r="BC312">
        <v>1</v>
      </c>
      <c r="BD312">
        <v>7.5301204819277115E-2</v>
      </c>
      <c r="BE312">
        <v>7.5301204819277115E-2</v>
      </c>
      <c r="BF312">
        <v>23.493975903614459</v>
      </c>
    </row>
    <row r="313" spans="2:58">
      <c r="B313" s="171"/>
      <c r="BB313">
        <v>14.52</v>
      </c>
      <c r="BC313">
        <v>1</v>
      </c>
      <c r="BD313">
        <v>7.5301204819277115E-2</v>
      </c>
      <c r="BE313">
        <v>7.5301204819277115E-2</v>
      </c>
      <c r="BF313">
        <v>23.569277108433734</v>
      </c>
    </row>
    <row r="314" spans="2:58">
      <c r="B314" s="171"/>
      <c r="BB314">
        <v>14.524800000000001</v>
      </c>
      <c r="BC314">
        <v>1</v>
      </c>
      <c r="BD314">
        <v>7.5301204819277115E-2</v>
      </c>
      <c r="BE314">
        <v>7.5301204819277115E-2</v>
      </c>
      <c r="BF314">
        <v>23.64457831325301</v>
      </c>
    </row>
    <row r="315" spans="2:58">
      <c r="B315" s="171"/>
      <c r="BB315">
        <v>14.5334</v>
      </c>
      <c r="BC315">
        <v>1</v>
      </c>
      <c r="BD315">
        <v>7.5301204819277115E-2</v>
      </c>
      <c r="BE315">
        <v>7.5301204819277115E-2</v>
      </c>
      <c r="BF315">
        <v>23.71987951807229</v>
      </c>
    </row>
    <row r="316" spans="2:58">
      <c r="B316" s="171"/>
      <c r="BB316">
        <v>14.5379</v>
      </c>
      <c r="BC316">
        <v>1</v>
      </c>
      <c r="BD316">
        <v>7.5301204819277115E-2</v>
      </c>
      <c r="BE316">
        <v>7.5301204819277115E-2</v>
      </c>
      <c r="BF316">
        <v>23.795180722891565</v>
      </c>
    </row>
    <row r="317" spans="2:58">
      <c r="B317" s="171"/>
      <c r="BB317">
        <v>14.54</v>
      </c>
      <c r="BC317">
        <v>2</v>
      </c>
      <c r="BD317">
        <v>0.15060240963855423</v>
      </c>
      <c r="BE317">
        <v>0.15060240963855423</v>
      </c>
      <c r="BF317">
        <v>23.945783132530121</v>
      </c>
    </row>
    <row r="318" spans="2:58">
      <c r="B318" s="171"/>
      <c r="BB318">
        <v>14.5459</v>
      </c>
      <c r="BC318">
        <v>1</v>
      </c>
      <c r="BD318">
        <v>7.5301204819277115E-2</v>
      </c>
      <c r="BE318">
        <v>7.5301204819277115E-2</v>
      </c>
      <c r="BF318">
        <v>24.021084337349397</v>
      </c>
    </row>
    <row r="319" spans="2:58">
      <c r="B319" s="171"/>
      <c r="BB319">
        <v>14.559799999999999</v>
      </c>
      <c r="BC319">
        <v>1</v>
      </c>
      <c r="BD319">
        <v>7.5301204819277115E-2</v>
      </c>
      <c r="BE319">
        <v>7.5301204819277115E-2</v>
      </c>
      <c r="BF319">
        <v>24.096385542168676</v>
      </c>
    </row>
    <row r="320" spans="2:58">
      <c r="B320" s="171"/>
      <c r="BB320">
        <v>14.5632</v>
      </c>
      <c r="BC320">
        <v>1</v>
      </c>
      <c r="BD320">
        <v>7.5301204819277115E-2</v>
      </c>
      <c r="BE320">
        <v>7.5301204819277115E-2</v>
      </c>
      <c r="BF320">
        <v>24.171686746987952</v>
      </c>
    </row>
    <row r="321" spans="2:58">
      <c r="B321" s="171"/>
      <c r="BB321">
        <v>14.5968</v>
      </c>
      <c r="BC321">
        <v>1</v>
      </c>
      <c r="BD321">
        <v>7.5301204819277115E-2</v>
      </c>
      <c r="BE321">
        <v>7.5301204819277115E-2</v>
      </c>
      <c r="BF321">
        <v>24.246987951807228</v>
      </c>
    </row>
    <row r="322" spans="2:58">
      <c r="B322" s="171"/>
      <c r="BB322">
        <v>14.5989</v>
      </c>
      <c r="BC322">
        <v>1</v>
      </c>
      <c r="BD322">
        <v>7.5301204819277115E-2</v>
      </c>
      <c r="BE322">
        <v>7.5301204819277115E-2</v>
      </c>
      <c r="BF322">
        <v>24.322289156626507</v>
      </c>
    </row>
    <row r="323" spans="2:58">
      <c r="B323" s="171"/>
      <c r="BB323">
        <v>14.5999</v>
      </c>
      <c r="BC323">
        <v>1</v>
      </c>
      <c r="BD323">
        <v>7.5301204819277115E-2</v>
      </c>
      <c r="BE323">
        <v>7.5301204819277115E-2</v>
      </c>
      <c r="BF323">
        <v>24.397590361445783</v>
      </c>
    </row>
    <row r="324" spans="2:58">
      <c r="B324" s="171"/>
      <c r="BB324">
        <v>14.612500000000001</v>
      </c>
      <c r="BC324">
        <v>1</v>
      </c>
      <c r="BD324">
        <v>7.5301204819277115E-2</v>
      </c>
      <c r="BE324">
        <v>7.5301204819277115E-2</v>
      </c>
      <c r="BF324">
        <v>24.472891566265059</v>
      </c>
    </row>
    <row r="325" spans="2:58">
      <c r="B325" s="171"/>
      <c r="BB325">
        <v>14.614100000000001</v>
      </c>
      <c r="BC325">
        <v>1</v>
      </c>
      <c r="BD325">
        <v>7.5301204819277115E-2</v>
      </c>
      <c r="BE325">
        <v>7.5301204819277115E-2</v>
      </c>
      <c r="BF325">
        <v>24.548192771084338</v>
      </c>
    </row>
    <row r="326" spans="2:58">
      <c r="B326" s="171"/>
      <c r="BB326">
        <v>14.6166</v>
      </c>
      <c r="BC326">
        <v>1</v>
      </c>
      <c r="BD326">
        <v>7.5301204819277115E-2</v>
      </c>
      <c r="BE326">
        <v>7.5301204819277115E-2</v>
      </c>
      <c r="BF326">
        <v>24.623493975903614</v>
      </c>
    </row>
    <row r="327" spans="2:58">
      <c r="B327" s="171"/>
      <c r="BB327">
        <v>14.618</v>
      </c>
      <c r="BC327">
        <v>1</v>
      </c>
      <c r="BD327">
        <v>7.5301204819277115E-2</v>
      </c>
      <c r="BE327">
        <v>7.5301204819277115E-2</v>
      </c>
      <c r="BF327">
        <v>24.698795180722893</v>
      </c>
    </row>
    <row r="328" spans="2:58">
      <c r="B328" s="171"/>
      <c r="BB328">
        <v>14.62</v>
      </c>
      <c r="BC328">
        <v>1</v>
      </c>
      <c r="BD328">
        <v>7.5301204819277115E-2</v>
      </c>
      <c r="BE328">
        <v>7.5301204819277115E-2</v>
      </c>
      <c r="BF328">
        <v>24.774096385542169</v>
      </c>
    </row>
    <row r="329" spans="2:58">
      <c r="B329" s="171"/>
      <c r="BB329">
        <v>14.63</v>
      </c>
      <c r="BC329">
        <v>1</v>
      </c>
      <c r="BD329">
        <v>7.5301204819277115E-2</v>
      </c>
      <c r="BE329">
        <v>7.5301204819277115E-2</v>
      </c>
      <c r="BF329">
        <v>24.849397590361445</v>
      </c>
    </row>
    <row r="330" spans="2:58">
      <c r="B330" s="171"/>
      <c r="BB330">
        <v>14.637</v>
      </c>
      <c r="BC330">
        <v>1</v>
      </c>
      <c r="BD330">
        <v>7.5301204819277115E-2</v>
      </c>
      <c r="BE330">
        <v>7.5301204819277115E-2</v>
      </c>
      <c r="BF330">
        <v>24.924698795180724</v>
      </c>
    </row>
    <row r="331" spans="2:58">
      <c r="B331" s="171"/>
      <c r="BB331">
        <v>14.6378</v>
      </c>
      <c r="BC331">
        <v>1</v>
      </c>
      <c r="BD331">
        <v>7.5301204819277115E-2</v>
      </c>
      <c r="BE331">
        <v>7.5301204819277115E-2</v>
      </c>
      <c r="BF331">
        <v>25</v>
      </c>
    </row>
    <row r="332" spans="2:58">
      <c r="B332" s="171"/>
      <c r="BB332">
        <v>14.64</v>
      </c>
      <c r="BC332">
        <v>1</v>
      </c>
      <c r="BD332">
        <v>7.5301204819277115E-2</v>
      </c>
      <c r="BE332">
        <v>7.5301204819277115E-2</v>
      </c>
      <c r="BF332">
        <v>25.075301204819276</v>
      </c>
    </row>
    <row r="333" spans="2:58">
      <c r="B333" s="171"/>
      <c r="BB333">
        <v>14.65</v>
      </c>
      <c r="BC333">
        <v>1</v>
      </c>
      <c r="BD333">
        <v>7.5301204819277115E-2</v>
      </c>
      <c r="BE333">
        <v>7.5301204819277115E-2</v>
      </c>
      <c r="BF333">
        <v>25.150602409638555</v>
      </c>
    </row>
    <row r="334" spans="2:58">
      <c r="B334" s="171"/>
      <c r="BB334">
        <v>14.6526</v>
      </c>
      <c r="BC334">
        <v>1</v>
      </c>
      <c r="BD334">
        <v>7.5301204819277115E-2</v>
      </c>
      <c r="BE334">
        <v>7.5301204819277115E-2</v>
      </c>
      <c r="BF334">
        <v>25.225903614457831</v>
      </c>
    </row>
    <row r="335" spans="2:58">
      <c r="B335" s="171"/>
      <c r="BB335">
        <v>14.683999999999999</v>
      </c>
      <c r="BC335">
        <v>1</v>
      </c>
      <c r="BD335">
        <v>7.5301204819277115E-2</v>
      </c>
      <c r="BE335">
        <v>7.5301204819277115E-2</v>
      </c>
      <c r="BF335">
        <v>25.301204819277107</v>
      </c>
    </row>
    <row r="336" spans="2:58">
      <c r="B336" s="171"/>
      <c r="BB336">
        <v>14.6882</v>
      </c>
      <c r="BC336">
        <v>1</v>
      </c>
      <c r="BD336">
        <v>7.5301204819277115E-2</v>
      </c>
      <c r="BE336">
        <v>7.5301204819277115E-2</v>
      </c>
      <c r="BF336">
        <v>25.376506024096386</v>
      </c>
    </row>
    <row r="337" spans="2:58">
      <c r="B337" s="171"/>
      <c r="BB337">
        <v>14.697100000000001</v>
      </c>
      <c r="BC337">
        <v>1</v>
      </c>
      <c r="BD337">
        <v>7.5301204819277115E-2</v>
      </c>
      <c r="BE337">
        <v>7.5301204819277115E-2</v>
      </c>
      <c r="BF337">
        <v>25.451807228915662</v>
      </c>
    </row>
    <row r="338" spans="2:58">
      <c r="B338" s="171"/>
      <c r="BB338">
        <v>14.711600000000001</v>
      </c>
      <c r="BC338">
        <v>1</v>
      </c>
      <c r="BD338">
        <v>7.5301204819277115E-2</v>
      </c>
      <c r="BE338">
        <v>7.5301204819277115E-2</v>
      </c>
      <c r="BF338">
        <v>25.527108433734941</v>
      </c>
    </row>
    <row r="339" spans="2:58">
      <c r="B339" s="171"/>
      <c r="BB339">
        <v>14.717700000000001</v>
      </c>
      <c r="BC339">
        <v>1</v>
      </c>
      <c r="BD339">
        <v>7.5301204819277115E-2</v>
      </c>
      <c r="BE339">
        <v>7.5301204819277115E-2</v>
      </c>
      <c r="BF339">
        <v>25.602409638554217</v>
      </c>
    </row>
    <row r="340" spans="2:58">
      <c r="B340" s="171"/>
      <c r="BB340">
        <v>14.72</v>
      </c>
      <c r="BC340">
        <v>1</v>
      </c>
      <c r="BD340">
        <v>7.5301204819277115E-2</v>
      </c>
      <c r="BE340">
        <v>7.5301204819277115E-2</v>
      </c>
      <c r="BF340">
        <v>25.677710843373493</v>
      </c>
    </row>
    <row r="341" spans="2:58">
      <c r="B341" s="171"/>
      <c r="BB341">
        <v>14.7271</v>
      </c>
      <c r="BC341">
        <v>1</v>
      </c>
      <c r="BD341">
        <v>7.5301204819277115E-2</v>
      </c>
      <c r="BE341">
        <v>7.5301204819277115E-2</v>
      </c>
      <c r="BF341">
        <v>25.753012048192772</v>
      </c>
    </row>
    <row r="342" spans="2:58">
      <c r="B342" s="171"/>
      <c r="BB342">
        <v>14.729200000000001</v>
      </c>
      <c r="BC342">
        <v>1</v>
      </c>
      <c r="BD342">
        <v>7.5301204819277115E-2</v>
      </c>
      <c r="BE342">
        <v>7.5301204819277115E-2</v>
      </c>
      <c r="BF342">
        <v>25.828313253012048</v>
      </c>
    </row>
    <row r="343" spans="2:58">
      <c r="B343" s="171"/>
      <c r="BB343">
        <v>14.7446</v>
      </c>
      <c r="BC343">
        <v>1</v>
      </c>
      <c r="BD343">
        <v>7.5301204819277115E-2</v>
      </c>
      <c r="BE343">
        <v>7.5301204819277115E-2</v>
      </c>
      <c r="BF343">
        <v>25.903614457831324</v>
      </c>
    </row>
    <row r="344" spans="2:58">
      <c r="B344" s="171"/>
      <c r="BB344">
        <v>14.7554</v>
      </c>
      <c r="BC344">
        <v>1</v>
      </c>
      <c r="BD344">
        <v>7.5301204819277115E-2</v>
      </c>
      <c r="BE344">
        <v>7.5301204819277115E-2</v>
      </c>
      <c r="BF344">
        <v>25.978915662650603</v>
      </c>
    </row>
    <row r="345" spans="2:58">
      <c r="B345" s="171"/>
      <c r="BB345">
        <v>14.7631</v>
      </c>
      <c r="BC345">
        <v>1</v>
      </c>
      <c r="BD345">
        <v>7.5301204819277115E-2</v>
      </c>
      <c r="BE345">
        <v>7.5301204819277115E-2</v>
      </c>
      <c r="BF345">
        <v>26.054216867469879</v>
      </c>
    </row>
    <row r="346" spans="2:58">
      <c r="B346" s="171"/>
      <c r="BB346">
        <v>14.763400000000001</v>
      </c>
      <c r="BC346">
        <v>1</v>
      </c>
      <c r="BD346">
        <v>7.5301204819277115E-2</v>
      </c>
      <c r="BE346">
        <v>7.5301204819277115E-2</v>
      </c>
      <c r="BF346">
        <v>26.129518072289155</v>
      </c>
    </row>
    <row r="347" spans="2:58">
      <c r="B347" s="171"/>
      <c r="BB347">
        <v>14.771699999999999</v>
      </c>
      <c r="BC347">
        <v>1</v>
      </c>
      <c r="BD347">
        <v>7.5301204819277115E-2</v>
      </c>
      <c r="BE347">
        <v>7.5301204819277115E-2</v>
      </c>
      <c r="BF347">
        <v>26.204819277108435</v>
      </c>
    </row>
    <row r="348" spans="2:58">
      <c r="B348" s="171"/>
      <c r="BB348">
        <v>14.786199999999999</v>
      </c>
      <c r="BC348">
        <v>1</v>
      </c>
      <c r="BD348">
        <v>7.5301204819277115E-2</v>
      </c>
      <c r="BE348">
        <v>7.5301204819277115E-2</v>
      </c>
      <c r="BF348">
        <v>26.28012048192771</v>
      </c>
    </row>
    <row r="349" spans="2:58">
      <c r="B349" s="171"/>
      <c r="BB349">
        <v>14.79</v>
      </c>
      <c r="BC349">
        <v>1</v>
      </c>
      <c r="BD349">
        <v>7.5301204819277115E-2</v>
      </c>
      <c r="BE349">
        <v>7.5301204819277115E-2</v>
      </c>
      <c r="BF349">
        <v>26.35542168674699</v>
      </c>
    </row>
    <row r="350" spans="2:58">
      <c r="B350" s="171"/>
      <c r="BB350">
        <v>14.793200000000001</v>
      </c>
      <c r="BC350">
        <v>1</v>
      </c>
      <c r="BD350">
        <v>7.5301204819277115E-2</v>
      </c>
      <c r="BE350">
        <v>7.5301204819277115E-2</v>
      </c>
      <c r="BF350">
        <v>26.430722891566266</v>
      </c>
    </row>
    <row r="351" spans="2:58">
      <c r="B351" s="171"/>
      <c r="BB351">
        <v>14.793900000000001</v>
      </c>
      <c r="BC351">
        <v>1</v>
      </c>
      <c r="BD351">
        <v>7.5301204819277115E-2</v>
      </c>
      <c r="BE351">
        <v>7.5301204819277115E-2</v>
      </c>
      <c r="BF351">
        <v>26.506024096385541</v>
      </c>
    </row>
    <row r="352" spans="2:58">
      <c r="B352" s="171"/>
      <c r="BB352">
        <v>14.8</v>
      </c>
      <c r="BC352">
        <v>1</v>
      </c>
      <c r="BD352">
        <v>7.5301204819277115E-2</v>
      </c>
      <c r="BE352">
        <v>7.5301204819277115E-2</v>
      </c>
      <c r="BF352">
        <v>26.581325301204821</v>
      </c>
    </row>
    <row r="353" spans="2:58">
      <c r="B353" s="171"/>
      <c r="BB353">
        <v>14.81</v>
      </c>
      <c r="BC353">
        <v>1</v>
      </c>
      <c r="BD353">
        <v>7.5301204819277115E-2</v>
      </c>
      <c r="BE353">
        <v>7.5301204819277115E-2</v>
      </c>
      <c r="BF353">
        <v>26.656626506024097</v>
      </c>
    </row>
    <row r="354" spans="2:58">
      <c r="B354" s="171"/>
      <c r="BB354">
        <v>14.8154</v>
      </c>
      <c r="BC354">
        <v>1</v>
      </c>
      <c r="BD354">
        <v>7.5301204819277115E-2</v>
      </c>
      <c r="BE354">
        <v>7.5301204819277115E-2</v>
      </c>
      <c r="BF354">
        <v>26.731927710843372</v>
      </c>
    </row>
    <row r="355" spans="2:58">
      <c r="B355" s="171"/>
      <c r="BB355">
        <v>14.83</v>
      </c>
      <c r="BC355">
        <v>1</v>
      </c>
      <c r="BD355">
        <v>7.5301204819277115E-2</v>
      </c>
      <c r="BE355">
        <v>7.5301204819277115E-2</v>
      </c>
      <c r="BF355">
        <v>26.807228915662652</v>
      </c>
    </row>
    <row r="356" spans="2:58">
      <c r="B356" s="171"/>
      <c r="BB356">
        <v>14.845499999999999</v>
      </c>
      <c r="BC356">
        <v>1</v>
      </c>
      <c r="BD356">
        <v>7.5301204819277115E-2</v>
      </c>
      <c r="BE356">
        <v>7.5301204819277115E-2</v>
      </c>
      <c r="BF356">
        <v>26.882530120481928</v>
      </c>
    </row>
    <row r="357" spans="2:58">
      <c r="B357" s="171"/>
      <c r="BB357">
        <v>14.852499999999999</v>
      </c>
      <c r="BC357">
        <v>1</v>
      </c>
      <c r="BD357">
        <v>7.5301204819277115E-2</v>
      </c>
      <c r="BE357">
        <v>7.5301204819277115E-2</v>
      </c>
      <c r="BF357">
        <v>26.957831325301203</v>
      </c>
    </row>
    <row r="358" spans="2:58">
      <c r="B358" s="171"/>
      <c r="BB358">
        <v>14.866099999999999</v>
      </c>
      <c r="BC358">
        <v>1</v>
      </c>
      <c r="BD358">
        <v>7.5301204819277115E-2</v>
      </c>
      <c r="BE358">
        <v>7.5301204819277115E-2</v>
      </c>
      <c r="BF358">
        <v>27.033132530120483</v>
      </c>
    </row>
    <row r="359" spans="2:58">
      <c r="B359" s="171"/>
      <c r="BB359">
        <v>14.870900000000001</v>
      </c>
      <c r="BC359">
        <v>1</v>
      </c>
      <c r="BD359">
        <v>7.5301204819277115E-2</v>
      </c>
      <c r="BE359">
        <v>7.5301204819277115E-2</v>
      </c>
      <c r="BF359">
        <v>27.108433734939759</v>
      </c>
    </row>
    <row r="360" spans="2:58">
      <c r="B360" s="171"/>
      <c r="BB360">
        <v>14.89</v>
      </c>
      <c r="BC360">
        <v>1</v>
      </c>
      <c r="BD360">
        <v>7.5301204819277115E-2</v>
      </c>
      <c r="BE360">
        <v>7.5301204819277115E-2</v>
      </c>
      <c r="BF360">
        <v>27.183734939759034</v>
      </c>
    </row>
    <row r="361" spans="2:58">
      <c r="B361" s="171"/>
      <c r="BB361">
        <v>14.8969</v>
      </c>
      <c r="BC361">
        <v>1</v>
      </c>
      <c r="BD361">
        <v>7.5301204819277115E-2</v>
      </c>
      <c r="BE361">
        <v>7.5301204819277115E-2</v>
      </c>
      <c r="BF361">
        <v>27.259036144578314</v>
      </c>
    </row>
    <row r="362" spans="2:58">
      <c r="B362" s="171"/>
      <c r="BB362">
        <v>14.9</v>
      </c>
      <c r="BC362">
        <v>1</v>
      </c>
      <c r="BD362">
        <v>7.5301204819277115E-2</v>
      </c>
      <c r="BE362">
        <v>7.5301204819277115E-2</v>
      </c>
      <c r="BF362">
        <v>27.33433734939759</v>
      </c>
    </row>
    <row r="363" spans="2:58">
      <c r="B363" s="171"/>
      <c r="BB363">
        <v>14.9068</v>
      </c>
      <c r="BC363">
        <v>1</v>
      </c>
      <c r="BD363">
        <v>7.5301204819277115E-2</v>
      </c>
      <c r="BE363">
        <v>7.5301204819277115E-2</v>
      </c>
      <c r="BF363">
        <v>27.409638554216869</v>
      </c>
    </row>
    <row r="364" spans="2:58">
      <c r="B364" s="171"/>
      <c r="BB364">
        <v>14.91</v>
      </c>
      <c r="BC364">
        <v>1</v>
      </c>
      <c r="BD364">
        <v>7.5301204819277115E-2</v>
      </c>
      <c r="BE364">
        <v>7.5301204819277115E-2</v>
      </c>
      <c r="BF364">
        <v>27.484939759036145</v>
      </c>
    </row>
    <row r="365" spans="2:58">
      <c r="B365" s="171"/>
      <c r="BB365">
        <v>14.913399999999999</v>
      </c>
      <c r="BC365">
        <v>1</v>
      </c>
      <c r="BD365">
        <v>7.5301204819277115E-2</v>
      </c>
      <c r="BE365">
        <v>7.5301204819277115E-2</v>
      </c>
      <c r="BF365">
        <v>27.560240963855421</v>
      </c>
    </row>
    <row r="366" spans="2:58">
      <c r="B366" s="171"/>
      <c r="BB366">
        <v>14.918699999999999</v>
      </c>
      <c r="BC366">
        <v>1</v>
      </c>
      <c r="BD366">
        <v>7.5301204819277115E-2</v>
      </c>
      <c r="BE366">
        <v>7.5301204819277115E-2</v>
      </c>
      <c r="BF366">
        <v>27.6355421686747</v>
      </c>
    </row>
    <row r="367" spans="2:58">
      <c r="B367" s="171"/>
      <c r="BB367">
        <v>14.93</v>
      </c>
      <c r="BC367">
        <v>1</v>
      </c>
      <c r="BD367">
        <v>7.5301204819277115E-2</v>
      </c>
      <c r="BE367">
        <v>7.5301204819277115E-2</v>
      </c>
      <c r="BF367">
        <v>27.710843373493976</v>
      </c>
    </row>
    <row r="368" spans="2:58">
      <c r="B368" s="171"/>
      <c r="BB368">
        <v>14.94</v>
      </c>
      <c r="BC368">
        <v>1</v>
      </c>
      <c r="BD368">
        <v>7.5301204819277115E-2</v>
      </c>
      <c r="BE368">
        <v>7.5301204819277115E-2</v>
      </c>
      <c r="BF368">
        <v>27.786144578313252</v>
      </c>
    </row>
    <row r="369" spans="2:58">
      <c r="B369" s="171"/>
      <c r="BB369">
        <v>14.940200000000001</v>
      </c>
      <c r="BC369">
        <v>1</v>
      </c>
      <c r="BD369">
        <v>7.5301204819277115E-2</v>
      </c>
      <c r="BE369">
        <v>7.5301204819277115E-2</v>
      </c>
      <c r="BF369">
        <v>27.861445783132531</v>
      </c>
    </row>
    <row r="370" spans="2:58">
      <c r="B370" s="171"/>
      <c r="BB370">
        <v>14.9482</v>
      </c>
      <c r="BC370">
        <v>1</v>
      </c>
      <c r="BD370">
        <v>7.5301204819277115E-2</v>
      </c>
      <c r="BE370">
        <v>7.5301204819277115E-2</v>
      </c>
      <c r="BF370">
        <v>27.936746987951807</v>
      </c>
    </row>
    <row r="371" spans="2:58">
      <c r="B371" s="171"/>
      <c r="BB371">
        <v>14.9589</v>
      </c>
      <c r="BC371">
        <v>1</v>
      </c>
      <c r="BD371">
        <v>7.5301204819277115E-2</v>
      </c>
      <c r="BE371">
        <v>7.5301204819277115E-2</v>
      </c>
      <c r="BF371">
        <v>28.012048192771083</v>
      </c>
    </row>
    <row r="372" spans="2:58">
      <c r="B372" s="171"/>
      <c r="BB372">
        <v>14.961600000000001</v>
      </c>
      <c r="BC372">
        <v>1</v>
      </c>
      <c r="BD372">
        <v>7.5301204819277115E-2</v>
      </c>
      <c r="BE372">
        <v>7.5301204819277115E-2</v>
      </c>
      <c r="BF372">
        <v>28.087349397590362</v>
      </c>
    </row>
    <row r="373" spans="2:58">
      <c r="B373" s="171"/>
      <c r="BB373">
        <v>14.9719</v>
      </c>
      <c r="BC373">
        <v>1</v>
      </c>
      <c r="BD373">
        <v>7.5301204819277115E-2</v>
      </c>
      <c r="BE373">
        <v>7.5301204819277115E-2</v>
      </c>
      <c r="BF373">
        <v>28.162650602409638</v>
      </c>
    </row>
    <row r="374" spans="2:58">
      <c r="B374" s="171"/>
      <c r="BB374">
        <v>14.972</v>
      </c>
      <c r="BC374">
        <v>1</v>
      </c>
      <c r="BD374">
        <v>7.5301204819277115E-2</v>
      </c>
      <c r="BE374">
        <v>7.5301204819277115E-2</v>
      </c>
      <c r="BF374">
        <v>28.237951807228917</v>
      </c>
    </row>
    <row r="375" spans="2:58">
      <c r="B375" s="171"/>
      <c r="BB375">
        <v>14.9755</v>
      </c>
      <c r="BC375">
        <v>1</v>
      </c>
      <c r="BD375">
        <v>7.5301204819277115E-2</v>
      </c>
      <c r="BE375">
        <v>7.5301204819277115E-2</v>
      </c>
      <c r="BF375">
        <v>28.313253012048193</v>
      </c>
    </row>
    <row r="376" spans="2:58">
      <c r="B376" s="171"/>
      <c r="BB376">
        <v>14.9811</v>
      </c>
      <c r="BC376">
        <v>1</v>
      </c>
      <c r="BD376">
        <v>7.5301204819277115E-2</v>
      </c>
      <c r="BE376">
        <v>7.5301204819277115E-2</v>
      </c>
      <c r="BF376">
        <v>28.388554216867469</v>
      </c>
    </row>
    <row r="377" spans="2:58">
      <c r="B377" s="171"/>
      <c r="BB377">
        <v>14.982900000000001</v>
      </c>
      <c r="BC377">
        <v>1</v>
      </c>
      <c r="BD377">
        <v>7.5301204819277115E-2</v>
      </c>
      <c r="BE377">
        <v>7.5301204819277115E-2</v>
      </c>
      <c r="BF377">
        <v>28.463855421686748</v>
      </c>
    </row>
    <row r="378" spans="2:58">
      <c r="B378" s="171"/>
      <c r="BB378">
        <v>14.994</v>
      </c>
      <c r="BC378">
        <v>1</v>
      </c>
      <c r="BD378">
        <v>7.5301204819277115E-2</v>
      </c>
      <c r="BE378">
        <v>7.5301204819277115E-2</v>
      </c>
      <c r="BF378">
        <v>28.539156626506024</v>
      </c>
    </row>
    <row r="379" spans="2:58">
      <c r="B379" s="171"/>
      <c r="BB379">
        <v>15.0021</v>
      </c>
      <c r="BC379">
        <v>1</v>
      </c>
      <c r="BD379">
        <v>7.5301204819277115E-2</v>
      </c>
      <c r="BE379">
        <v>7.5301204819277115E-2</v>
      </c>
      <c r="BF379">
        <v>28.6144578313253</v>
      </c>
    </row>
    <row r="380" spans="2:58">
      <c r="B380" s="171"/>
      <c r="BB380">
        <v>15.0045</v>
      </c>
      <c r="BC380">
        <v>1</v>
      </c>
      <c r="BD380">
        <v>7.5301204819277115E-2</v>
      </c>
      <c r="BE380">
        <v>7.5301204819277115E-2</v>
      </c>
      <c r="BF380">
        <v>28.689759036144579</v>
      </c>
    </row>
    <row r="381" spans="2:58">
      <c r="B381" s="171"/>
      <c r="BB381">
        <v>15.010300000000001</v>
      </c>
      <c r="BC381">
        <v>1</v>
      </c>
      <c r="BD381">
        <v>7.5301204819277115E-2</v>
      </c>
      <c r="BE381">
        <v>7.5301204819277115E-2</v>
      </c>
      <c r="BF381">
        <v>28.765060240963855</v>
      </c>
    </row>
    <row r="382" spans="2:58">
      <c r="B382" s="171"/>
      <c r="BB382">
        <v>15.011200000000001</v>
      </c>
      <c r="BC382">
        <v>1</v>
      </c>
      <c r="BD382">
        <v>7.5301204819277115E-2</v>
      </c>
      <c r="BE382">
        <v>7.5301204819277115E-2</v>
      </c>
      <c r="BF382">
        <v>28.840361445783131</v>
      </c>
    </row>
    <row r="383" spans="2:58">
      <c r="B383" s="171"/>
      <c r="BB383">
        <v>15.012499999999999</v>
      </c>
      <c r="BC383">
        <v>1</v>
      </c>
      <c r="BD383">
        <v>7.5301204819277115E-2</v>
      </c>
      <c r="BE383">
        <v>7.5301204819277115E-2</v>
      </c>
      <c r="BF383">
        <v>28.91566265060241</v>
      </c>
    </row>
    <row r="384" spans="2:58">
      <c r="B384" s="171"/>
      <c r="BB384">
        <v>15.018700000000001</v>
      </c>
      <c r="BC384">
        <v>1</v>
      </c>
      <c r="BD384">
        <v>7.5301204819277115E-2</v>
      </c>
      <c r="BE384">
        <v>7.5301204819277115E-2</v>
      </c>
      <c r="BF384">
        <v>28.990963855421686</v>
      </c>
    </row>
    <row r="385" spans="2:58">
      <c r="B385" s="171"/>
      <c r="BB385">
        <v>15.0387</v>
      </c>
      <c r="BC385">
        <v>1</v>
      </c>
      <c r="BD385">
        <v>7.5301204819277115E-2</v>
      </c>
      <c r="BE385">
        <v>7.5301204819277115E-2</v>
      </c>
      <c r="BF385">
        <v>29.066265060240966</v>
      </c>
    </row>
    <row r="386" spans="2:58">
      <c r="B386" s="171"/>
      <c r="BB386">
        <v>15.052</v>
      </c>
      <c r="BC386">
        <v>1</v>
      </c>
      <c r="BD386">
        <v>7.5301204819277115E-2</v>
      </c>
      <c r="BE386">
        <v>7.5301204819277115E-2</v>
      </c>
      <c r="BF386">
        <v>29.141566265060241</v>
      </c>
    </row>
    <row r="387" spans="2:58">
      <c r="B387" s="171"/>
      <c r="BB387">
        <v>15.0526</v>
      </c>
      <c r="BC387">
        <v>1</v>
      </c>
      <c r="BD387">
        <v>7.5301204819277115E-2</v>
      </c>
      <c r="BE387">
        <v>7.5301204819277115E-2</v>
      </c>
      <c r="BF387">
        <v>29.216867469879517</v>
      </c>
    </row>
    <row r="388" spans="2:58">
      <c r="B388" s="171"/>
      <c r="BB388">
        <v>15.059200000000001</v>
      </c>
      <c r="BC388">
        <v>1</v>
      </c>
      <c r="BD388">
        <v>7.5301204819277115E-2</v>
      </c>
      <c r="BE388">
        <v>7.5301204819277115E-2</v>
      </c>
      <c r="BF388">
        <v>29.292168674698797</v>
      </c>
    </row>
    <row r="389" spans="2:58">
      <c r="B389" s="171"/>
      <c r="BB389">
        <v>15.06</v>
      </c>
      <c r="BC389">
        <v>1</v>
      </c>
      <c r="BD389">
        <v>7.5301204819277115E-2</v>
      </c>
      <c r="BE389">
        <v>7.5301204819277115E-2</v>
      </c>
      <c r="BF389">
        <v>29.367469879518072</v>
      </c>
    </row>
    <row r="390" spans="2:58">
      <c r="B390" s="171"/>
      <c r="BB390">
        <v>15.063599999999999</v>
      </c>
      <c r="BC390">
        <v>1</v>
      </c>
      <c r="BD390">
        <v>7.5301204819277115E-2</v>
      </c>
      <c r="BE390">
        <v>7.5301204819277115E-2</v>
      </c>
      <c r="BF390">
        <v>29.442771084337348</v>
      </c>
    </row>
    <row r="391" spans="2:58">
      <c r="B391" s="171"/>
      <c r="BB391">
        <v>15.071999999999999</v>
      </c>
      <c r="BC391">
        <v>1</v>
      </c>
      <c r="BD391">
        <v>7.5301204819277115E-2</v>
      </c>
      <c r="BE391">
        <v>7.5301204819277115E-2</v>
      </c>
      <c r="BF391">
        <v>29.518072289156628</v>
      </c>
    </row>
    <row r="392" spans="2:58">
      <c r="B392" s="171"/>
      <c r="BB392">
        <v>15.074400000000001</v>
      </c>
      <c r="BC392">
        <v>1</v>
      </c>
      <c r="BD392">
        <v>7.5301204819277115E-2</v>
      </c>
      <c r="BE392">
        <v>7.5301204819277115E-2</v>
      </c>
      <c r="BF392">
        <v>29.593373493975903</v>
      </c>
    </row>
    <row r="393" spans="2:58">
      <c r="B393" s="171"/>
      <c r="BB393">
        <v>15.0746</v>
      </c>
      <c r="BC393">
        <v>1</v>
      </c>
      <c r="BD393">
        <v>7.5301204819277115E-2</v>
      </c>
      <c r="BE393">
        <v>7.5301204819277115E-2</v>
      </c>
      <c r="BF393">
        <v>29.668674698795179</v>
      </c>
    </row>
    <row r="394" spans="2:58">
      <c r="B394" s="171"/>
      <c r="BB394">
        <v>15.077400000000001</v>
      </c>
      <c r="BC394">
        <v>1</v>
      </c>
      <c r="BD394">
        <v>7.5301204819277115E-2</v>
      </c>
      <c r="BE394">
        <v>7.5301204819277115E-2</v>
      </c>
      <c r="BF394">
        <v>29.743975903614459</v>
      </c>
    </row>
    <row r="395" spans="2:58">
      <c r="B395" s="171"/>
      <c r="BB395">
        <v>15.086399999999999</v>
      </c>
      <c r="BC395">
        <v>1</v>
      </c>
      <c r="BD395">
        <v>7.5301204819277115E-2</v>
      </c>
      <c r="BE395">
        <v>7.5301204819277115E-2</v>
      </c>
      <c r="BF395">
        <v>29.819277108433734</v>
      </c>
    </row>
    <row r="396" spans="2:58">
      <c r="B396" s="171"/>
      <c r="BB396">
        <v>15.0947</v>
      </c>
      <c r="BC396">
        <v>1</v>
      </c>
      <c r="BD396">
        <v>7.5301204819277115E-2</v>
      </c>
      <c r="BE396">
        <v>7.5301204819277115E-2</v>
      </c>
      <c r="BF396">
        <v>29.89457831325301</v>
      </c>
    </row>
    <row r="397" spans="2:58">
      <c r="B397" s="171"/>
      <c r="BB397">
        <v>15.103400000000001</v>
      </c>
      <c r="BC397">
        <v>1</v>
      </c>
      <c r="BD397">
        <v>7.5301204819277115E-2</v>
      </c>
      <c r="BE397">
        <v>7.5301204819277115E-2</v>
      </c>
      <c r="BF397">
        <v>29.96987951807229</v>
      </c>
    </row>
    <row r="398" spans="2:58">
      <c r="B398" s="171"/>
      <c r="BB398">
        <v>15.119199999999999</v>
      </c>
      <c r="BC398">
        <v>1</v>
      </c>
      <c r="BD398">
        <v>7.5301204819277115E-2</v>
      </c>
      <c r="BE398">
        <v>7.5301204819277115E-2</v>
      </c>
      <c r="BF398">
        <v>30.045180722891565</v>
      </c>
    </row>
    <row r="399" spans="2:58">
      <c r="B399" s="171"/>
      <c r="BB399">
        <v>15.132</v>
      </c>
      <c r="BC399">
        <v>1</v>
      </c>
      <c r="BD399">
        <v>7.5301204819277115E-2</v>
      </c>
      <c r="BE399">
        <v>7.5301204819277115E-2</v>
      </c>
      <c r="BF399">
        <v>30.120481927710845</v>
      </c>
    </row>
    <row r="400" spans="2:58">
      <c r="B400" s="171"/>
      <c r="BB400">
        <v>15.1363</v>
      </c>
      <c r="BC400">
        <v>1</v>
      </c>
      <c r="BD400">
        <v>7.5301204819277115E-2</v>
      </c>
      <c r="BE400">
        <v>7.5301204819277115E-2</v>
      </c>
      <c r="BF400">
        <v>30.195783132530121</v>
      </c>
    </row>
    <row r="401" spans="54:58">
      <c r="BB401">
        <v>15.1393</v>
      </c>
      <c r="BC401">
        <v>1</v>
      </c>
      <c r="BD401">
        <v>7.5301204819277115E-2</v>
      </c>
      <c r="BE401">
        <v>7.5301204819277115E-2</v>
      </c>
      <c r="BF401">
        <v>30.271084337349397</v>
      </c>
    </row>
    <row r="402" spans="54:58">
      <c r="BB402">
        <v>15.141500000000001</v>
      </c>
      <c r="BC402">
        <v>1</v>
      </c>
      <c r="BD402">
        <v>7.5301204819277115E-2</v>
      </c>
      <c r="BE402">
        <v>7.5301204819277115E-2</v>
      </c>
      <c r="BF402">
        <v>30.346385542168676</v>
      </c>
    </row>
    <row r="403" spans="54:58">
      <c r="BB403">
        <v>15.154400000000001</v>
      </c>
      <c r="BC403">
        <v>1</v>
      </c>
      <c r="BD403">
        <v>7.5301204819277115E-2</v>
      </c>
      <c r="BE403">
        <v>7.5301204819277115E-2</v>
      </c>
      <c r="BF403">
        <v>30.421686746987952</v>
      </c>
    </row>
    <row r="404" spans="54:58">
      <c r="BB404">
        <v>15.1661</v>
      </c>
      <c r="BC404">
        <v>1</v>
      </c>
      <c r="BD404">
        <v>7.5301204819277115E-2</v>
      </c>
      <c r="BE404">
        <v>7.5301204819277115E-2</v>
      </c>
      <c r="BF404">
        <v>30.496987951807228</v>
      </c>
    </row>
    <row r="405" spans="54:58">
      <c r="BB405">
        <v>15.17</v>
      </c>
      <c r="BC405">
        <v>1</v>
      </c>
      <c r="BD405">
        <v>7.5301204819277115E-2</v>
      </c>
      <c r="BE405">
        <v>7.5301204819277115E-2</v>
      </c>
      <c r="BF405">
        <v>30.572289156626507</v>
      </c>
    </row>
    <row r="406" spans="54:58">
      <c r="BB406">
        <v>15.179600000000001</v>
      </c>
      <c r="BC406">
        <v>1</v>
      </c>
      <c r="BD406">
        <v>7.5301204819277115E-2</v>
      </c>
      <c r="BE406">
        <v>7.5301204819277115E-2</v>
      </c>
      <c r="BF406">
        <v>30.647590361445783</v>
      </c>
    </row>
    <row r="407" spans="54:58">
      <c r="BB407">
        <v>15.1797</v>
      </c>
      <c r="BC407">
        <v>1</v>
      </c>
      <c r="BD407">
        <v>7.5301204819277115E-2</v>
      </c>
      <c r="BE407">
        <v>7.5301204819277115E-2</v>
      </c>
      <c r="BF407">
        <v>30.722891566265059</v>
      </c>
    </row>
    <row r="408" spans="54:58">
      <c r="BB408">
        <v>15.1905</v>
      </c>
      <c r="BC408">
        <v>1</v>
      </c>
      <c r="BD408">
        <v>7.5301204819277115E-2</v>
      </c>
      <c r="BE408">
        <v>7.5301204819277115E-2</v>
      </c>
      <c r="BF408">
        <v>30.798192771084338</v>
      </c>
    </row>
    <row r="409" spans="54:58">
      <c r="BB409">
        <v>15.192399999999999</v>
      </c>
      <c r="BC409">
        <v>1</v>
      </c>
      <c r="BD409">
        <v>7.5301204819277115E-2</v>
      </c>
      <c r="BE409">
        <v>7.5301204819277115E-2</v>
      </c>
      <c r="BF409">
        <v>30.873493975903614</v>
      </c>
    </row>
    <row r="410" spans="54:58">
      <c r="BB410">
        <v>15.2</v>
      </c>
      <c r="BC410">
        <v>1</v>
      </c>
      <c r="BD410">
        <v>7.5301204819277115E-2</v>
      </c>
      <c r="BE410">
        <v>7.5301204819277115E-2</v>
      </c>
      <c r="BF410">
        <v>30.948795180722893</v>
      </c>
    </row>
    <row r="411" spans="54:58">
      <c r="BB411">
        <v>15.2057</v>
      </c>
      <c r="BC411">
        <v>1</v>
      </c>
      <c r="BD411">
        <v>7.5301204819277115E-2</v>
      </c>
      <c r="BE411">
        <v>7.5301204819277115E-2</v>
      </c>
      <c r="BF411">
        <v>31.024096385542169</v>
      </c>
    </row>
    <row r="412" spans="54:58">
      <c r="BB412">
        <v>15.207000000000001</v>
      </c>
      <c r="BC412">
        <v>1</v>
      </c>
      <c r="BD412">
        <v>7.5301204819277115E-2</v>
      </c>
      <c r="BE412">
        <v>7.5301204819277115E-2</v>
      </c>
      <c r="BF412">
        <v>31.099397590361445</v>
      </c>
    </row>
    <row r="413" spans="54:58">
      <c r="BB413">
        <v>15.207700000000001</v>
      </c>
      <c r="BC413">
        <v>1</v>
      </c>
      <c r="BD413">
        <v>7.5301204819277115E-2</v>
      </c>
      <c r="BE413">
        <v>7.5301204819277115E-2</v>
      </c>
      <c r="BF413">
        <v>31.174698795180724</v>
      </c>
    </row>
    <row r="414" spans="54:58">
      <c r="BB414">
        <v>15.2098</v>
      </c>
      <c r="BC414">
        <v>1</v>
      </c>
      <c r="BD414">
        <v>7.5301204819277115E-2</v>
      </c>
      <c r="BE414">
        <v>7.5301204819277115E-2</v>
      </c>
      <c r="BF414">
        <v>31.25</v>
      </c>
    </row>
    <row r="415" spans="54:58">
      <c r="BB415">
        <v>15.2173</v>
      </c>
      <c r="BC415">
        <v>1</v>
      </c>
      <c r="BD415">
        <v>7.5301204819277115E-2</v>
      </c>
      <c r="BE415">
        <v>7.5301204819277115E-2</v>
      </c>
      <c r="BF415">
        <v>31.325301204819276</v>
      </c>
    </row>
    <row r="416" spans="54:58">
      <c r="BB416">
        <v>15.2178</v>
      </c>
      <c r="BC416">
        <v>1</v>
      </c>
      <c r="BD416">
        <v>7.5301204819277115E-2</v>
      </c>
      <c r="BE416">
        <v>7.5301204819277115E-2</v>
      </c>
      <c r="BF416">
        <v>31.400602409638555</v>
      </c>
    </row>
    <row r="417" spans="54:58">
      <c r="BB417">
        <v>15.226000000000001</v>
      </c>
      <c r="BC417">
        <v>1</v>
      </c>
      <c r="BD417">
        <v>7.5301204819277115E-2</v>
      </c>
      <c r="BE417">
        <v>7.5301204819277115E-2</v>
      </c>
      <c r="BF417">
        <v>31.475903614457831</v>
      </c>
    </row>
    <row r="418" spans="54:58">
      <c r="BB418">
        <v>15.234</v>
      </c>
      <c r="BC418">
        <v>1</v>
      </c>
      <c r="BD418">
        <v>7.5301204819277115E-2</v>
      </c>
      <c r="BE418">
        <v>7.5301204819277115E-2</v>
      </c>
      <c r="BF418">
        <v>31.551204819277107</v>
      </c>
    </row>
    <row r="419" spans="54:58">
      <c r="BB419">
        <v>15.2392</v>
      </c>
      <c r="BC419">
        <v>1</v>
      </c>
      <c r="BD419">
        <v>7.5301204819277115E-2</v>
      </c>
      <c r="BE419">
        <v>7.5301204819277115E-2</v>
      </c>
      <c r="BF419">
        <v>31.626506024096386</v>
      </c>
    </row>
    <row r="420" spans="54:58">
      <c r="BB420">
        <v>15.244199999999999</v>
      </c>
      <c r="BC420">
        <v>1</v>
      </c>
      <c r="BD420">
        <v>7.5301204819277115E-2</v>
      </c>
      <c r="BE420">
        <v>7.5301204819277115E-2</v>
      </c>
      <c r="BF420">
        <v>31.701807228915662</v>
      </c>
    </row>
    <row r="421" spans="54:58">
      <c r="BB421">
        <v>15.270099999999999</v>
      </c>
      <c r="BC421">
        <v>1</v>
      </c>
      <c r="BD421">
        <v>7.5301204819277115E-2</v>
      </c>
      <c r="BE421">
        <v>7.5301204819277115E-2</v>
      </c>
      <c r="BF421">
        <v>31.777108433734941</v>
      </c>
    </row>
    <row r="422" spans="54:58">
      <c r="BB422">
        <v>15.2758</v>
      </c>
      <c r="BC422">
        <v>1</v>
      </c>
      <c r="BD422">
        <v>7.5301204819277115E-2</v>
      </c>
      <c r="BE422">
        <v>7.5301204819277115E-2</v>
      </c>
      <c r="BF422">
        <v>31.852409638554217</v>
      </c>
    </row>
    <row r="423" spans="54:58">
      <c r="BB423">
        <v>15.2765</v>
      </c>
      <c r="BC423">
        <v>1</v>
      </c>
      <c r="BD423">
        <v>7.5301204819277115E-2</v>
      </c>
      <c r="BE423">
        <v>7.5301204819277115E-2</v>
      </c>
      <c r="BF423">
        <v>31.927710843373493</v>
      </c>
    </row>
    <row r="424" spans="54:58">
      <c r="BB424">
        <v>15.291399999999999</v>
      </c>
      <c r="BC424">
        <v>1</v>
      </c>
      <c r="BD424">
        <v>7.5301204819277115E-2</v>
      </c>
      <c r="BE424">
        <v>7.5301204819277115E-2</v>
      </c>
      <c r="BF424">
        <v>32.003012048192772</v>
      </c>
    </row>
    <row r="425" spans="54:58">
      <c r="BB425">
        <v>15.297000000000001</v>
      </c>
      <c r="BC425">
        <v>1</v>
      </c>
      <c r="BD425">
        <v>7.5301204819277115E-2</v>
      </c>
      <c r="BE425">
        <v>7.5301204819277115E-2</v>
      </c>
      <c r="BF425">
        <v>32.078313253012048</v>
      </c>
    </row>
    <row r="426" spans="54:58">
      <c r="BB426">
        <v>15.33</v>
      </c>
      <c r="BC426">
        <v>1</v>
      </c>
      <c r="BD426">
        <v>7.5301204819277115E-2</v>
      </c>
      <c r="BE426">
        <v>7.5301204819277115E-2</v>
      </c>
      <c r="BF426">
        <v>32.153614457831324</v>
      </c>
    </row>
    <row r="427" spans="54:58">
      <c r="BB427">
        <v>15.3307</v>
      </c>
      <c r="BC427">
        <v>1</v>
      </c>
      <c r="BD427">
        <v>7.5301204819277115E-2</v>
      </c>
      <c r="BE427">
        <v>7.5301204819277115E-2</v>
      </c>
      <c r="BF427">
        <v>32.2289156626506</v>
      </c>
    </row>
    <row r="428" spans="54:58">
      <c r="BB428">
        <v>15.331200000000001</v>
      </c>
      <c r="BC428">
        <v>1</v>
      </c>
      <c r="BD428">
        <v>7.5301204819277115E-2</v>
      </c>
      <c r="BE428">
        <v>7.5301204819277115E-2</v>
      </c>
      <c r="BF428">
        <v>32.304216867469883</v>
      </c>
    </row>
    <row r="429" spans="54:58">
      <c r="BB429">
        <v>15.332000000000001</v>
      </c>
      <c r="BC429">
        <v>1</v>
      </c>
      <c r="BD429">
        <v>7.5301204819277115E-2</v>
      </c>
      <c r="BE429">
        <v>7.5301204819277115E-2</v>
      </c>
      <c r="BF429">
        <v>32.379518072289159</v>
      </c>
    </row>
    <row r="430" spans="54:58">
      <c r="BB430">
        <v>15.338100000000001</v>
      </c>
      <c r="BC430">
        <v>1</v>
      </c>
      <c r="BD430">
        <v>7.5301204819277115E-2</v>
      </c>
      <c r="BE430">
        <v>7.5301204819277115E-2</v>
      </c>
      <c r="BF430">
        <v>32.454819277108435</v>
      </c>
    </row>
    <row r="431" spans="54:58">
      <c r="BB431">
        <v>15.339700000000001</v>
      </c>
      <c r="BC431">
        <v>1</v>
      </c>
      <c r="BD431">
        <v>7.5301204819277115E-2</v>
      </c>
      <c r="BE431">
        <v>7.5301204819277115E-2</v>
      </c>
      <c r="BF431">
        <v>32.53012048192771</v>
      </c>
    </row>
    <row r="432" spans="54:58">
      <c r="BB432">
        <v>15.34</v>
      </c>
      <c r="BC432">
        <v>1</v>
      </c>
      <c r="BD432">
        <v>7.5301204819277115E-2</v>
      </c>
      <c r="BE432">
        <v>7.5301204819277115E-2</v>
      </c>
      <c r="BF432">
        <v>32.605421686746986</v>
      </c>
    </row>
    <row r="433" spans="54:58">
      <c r="BB433">
        <v>15.35</v>
      </c>
      <c r="BC433">
        <v>1</v>
      </c>
      <c r="BD433">
        <v>7.5301204819277115E-2</v>
      </c>
      <c r="BE433">
        <v>7.5301204819277115E-2</v>
      </c>
      <c r="BF433">
        <v>32.680722891566262</v>
      </c>
    </row>
    <row r="434" spans="54:58">
      <c r="BB434">
        <v>15.3544</v>
      </c>
      <c r="BC434">
        <v>1</v>
      </c>
      <c r="BD434">
        <v>7.5301204819277115E-2</v>
      </c>
      <c r="BE434">
        <v>7.5301204819277115E-2</v>
      </c>
      <c r="BF434">
        <v>32.756024096385545</v>
      </c>
    </row>
    <row r="435" spans="54:58">
      <c r="BB435">
        <v>15.3653</v>
      </c>
      <c r="BC435">
        <v>1</v>
      </c>
      <c r="BD435">
        <v>7.5301204819277115E-2</v>
      </c>
      <c r="BE435">
        <v>7.5301204819277115E-2</v>
      </c>
      <c r="BF435">
        <v>32.831325301204821</v>
      </c>
    </row>
    <row r="436" spans="54:58">
      <c r="BB436">
        <v>15.3718</v>
      </c>
      <c r="BC436">
        <v>1</v>
      </c>
      <c r="BD436">
        <v>7.5301204819277115E-2</v>
      </c>
      <c r="BE436">
        <v>7.5301204819277115E-2</v>
      </c>
      <c r="BF436">
        <v>32.906626506024097</v>
      </c>
    </row>
    <row r="437" spans="54:58">
      <c r="BB437">
        <v>15.3771</v>
      </c>
      <c r="BC437">
        <v>1</v>
      </c>
      <c r="BD437">
        <v>7.5301204819277115E-2</v>
      </c>
      <c r="BE437">
        <v>7.5301204819277115E-2</v>
      </c>
      <c r="BF437">
        <v>32.981927710843372</v>
      </c>
    </row>
    <row r="438" spans="54:58">
      <c r="BB438">
        <v>15.3911</v>
      </c>
      <c r="BC438">
        <v>1</v>
      </c>
      <c r="BD438">
        <v>7.5301204819277115E-2</v>
      </c>
      <c r="BE438">
        <v>7.5301204819277115E-2</v>
      </c>
      <c r="BF438">
        <v>33.057228915662648</v>
      </c>
    </row>
    <row r="439" spans="54:58">
      <c r="BB439">
        <v>15.4108</v>
      </c>
      <c r="BC439">
        <v>1</v>
      </c>
      <c r="BD439">
        <v>7.5301204819277115E-2</v>
      </c>
      <c r="BE439">
        <v>7.5301204819277115E-2</v>
      </c>
      <c r="BF439">
        <v>33.132530120481931</v>
      </c>
    </row>
    <row r="440" spans="54:58">
      <c r="BB440">
        <v>15.4145</v>
      </c>
      <c r="BC440">
        <v>1</v>
      </c>
      <c r="BD440">
        <v>7.5301204819277115E-2</v>
      </c>
      <c r="BE440">
        <v>7.5301204819277115E-2</v>
      </c>
      <c r="BF440">
        <v>33.207831325301207</v>
      </c>
    </row>
    <row r="441" spans="54:58">
      <c r="BB441">
        <v>15.4231</v>
      </c>
      <c r="BC441">
        <v>1</v>
      </c>
      <c r="BD441">
        <v>7.5301204819277115E-2</v>
      </c>
      <c r="BE441">
        <v>7.5301204819277115E-2</v>
      </c>
      <c r="BF441">
        <v>33.283132530120483</v>
      </c>
    </row>
    <row r="442" spans="54:58">
      <c r="BB442">
        <v>15.4262</v>
      </c>
      <c r="BC442">
        <v>1</v>
      </c>
      <c r="BD442">
        <v>7.5301204819277115E-2</v>
      </c>
      <c r="BE442">
        <v>7.5301204819277115E-2</v>
      </c>
      <c r="BF442">
        <v>33.358433734939759</v>
      </c>
    </row>
    <row r="443" spans="54:58">
      <c r="BB443">
        <v>15.428900000000001</v>
      </c>
      <c r="BC443">
        <v>1</v>
      </c>
      <c r="BD443">
        <v>7.5301204819277115E-2</v>
      </c>
      <c r="BE443">
        <v>7.5301204819277115E-2</v>
      </c>
      <c r="BF443">
        <v>33.433734939759034</v>
      </c>
    </row>
    <row r="444" spans="54:58">
      <c r="BB444">
        <v>15.4368</v>
      </c>
      <c r="BC444">
        <v>1</v>
      </c>
      <c r="BD444">
        <v>7.5301204819277115E-2</v>
      </c>
      <c r="BE444">
        <v>7.5301204819277115E-2</v>
      </c>
      <c r="BF444">
        <v>33.50903614457831</v>
      </c>
    </row>
    <row r="445" spans="54:58">
      <c r="BB445">
        <v>15.4369</v>
      </c>
      <c r="BC445">
        <v>1</v>
      </c>
      <c r="BD445">
        <v>7.5301204819277115E-2</v>
      </c>
      <c r="BE445">
        <v>7.5301204819277115E-2</v>
      </c>
      <c r="BF445">
        <v>33.584337349397593</v>
      </c>
    </row>
    <row r="446" spans="54:58">
      <c r="BB446">
        <v>15.45</v>
      </c>
      <c r="BC446">
        <v>1</v>
      </c>
      <c r="BD446">
        <v>7.5301204819277115E-2</v>
      </c>
      <c r="BE446">
        <v>7.5301204819277115E-2</v>
      </c>
      <c r="BF446">
        <v>33.659638554216869</v>
      </c>
    </row>
    <row r="447" spans="54:58">
      <c r="BB447">
        <v>15.454800000000001</v>
      </c>
      <c r="BC447">
        <v>1</v>
      </c>
      <c r="BD447">
        <v>7.5301204819277115E-2</v>
      </c>
      <c r="BE447">
        <v>7.5301204819277115E-2</v>
      </c>
      <c r="BF447">
        <v>33.734939759036145</v>
      </c>
    </row>
    <row r="448" spans="54:58">
      <c r="BB448">
        <v>15.4696</v>
      </c>
      <c r="BC448">
        <v>1</v>
      </c>
      <c r="BD448">
        <v>7.5301204819277115E-2</v>
      </c>
      <c r="BE448">
        <v>7.5301204819277115E-2</v>
      </c>
      <c r="BF448">
        <v>33.810240963855421</v>
      </c>
    </row>
    <row r="449" spans="54:58">
      <c r="BB449">
        <v>15.469900000000001</v>
      </c>
      <c r="BC449">
        <v>1</v>
      </c>
      <c r="BD449">
        <v>7.5301204819277115E-2</v>
      </c>
      <c r="BE449">
        <v>7.5301204819277115E-2</v>
      </c>
      <c r="BF449">
        <v>33.885542168674696</v>
      </c>
    </row>
    <row r="450" spans="54:58">
      <c r="BB450">
        <v>15.4727</v>
      </c>
      <c r="BC450">
        <v>1</v>
      </c>
      <c r="BD450">
        <v>7.5301204819277115E-2</v>
      </c>
      <c r="BE450">
        <v>7.5301204819277115E-2</v>
      </c>
      <c r="BF450">
        <v>33.960843373493979</v>
      </c>
    </row>
    <row r="451" spans="54:58">
      <c r="BB451">
        <v>15.48</v>
      </c>
      <c r="BC451">
        <v>1</v>
      </c>
      <c r="BD451">
        <v>7.5301204819277115E-2</v>
      </c>
      <c r="BE451">
        <v>7.5301204819277115E-2</v>
      </c>
      <c r="BF451">
        <v>34.036144578313255</v>
      </c>
    </row>
    <row r="452" spans="54:58">
      <c r="BB452">
        <v>15.4819</v>
      </c>
      <c r="BC452">
        <v>1</v>
      </c>
      <c r="BD452">
        <v>7.5301204819277115E-2</v>
      </c>
      <c r="BE452">
        <v>7.5301204819277115E-2</v>
      </c>
      <c r="BF452">
        <v>34.111445783132531</v>
      </c>
    </row>
    <row r="453" spans="54:58">
      <c r="BB453">
        <v>15.499599999999999</v>
      </c>
      <c r="BC453">
        <v>1</v>
      </c>
      <c r="BD453">
        <v>7.5301204819277115E-2</v>
      </c>
      <c r="BE453">
        <v>7.5301204819277115E-2</v>
      </c>
      <c r="BF453">
        <v>34.186746987951807</v>
      </c>
    </row>
    <row r="454" spans="54:58">
      <c r="BB454">
        <v>15.5031</v>
      </c>
      <c r="BC454">
        <v>1</v>
      </c>
      <c r="BD454">
        <v>7.5301204819277115E-2</v>
      </c>
      <c r="BE454">
        <v>7.5301204819277115E-2</v>
      </c>
      <c r="BF454">
        <v>34.262048192771083</v>
      </c>
    </row>
    <row r="455" spans="54:58">
      <c r="BB455">
        <v>15.5174</v>
      </c>
      <c r="BC455">
        <v>1</v>
      </c>
      <c r="BD455">
        <v>7.5301204819277115E-2</v>
      </c>
      <c r="BE455">
        <v>7.5301204819277115E-2</v>
      </c>
      <c r="BF455">
        <v>34.337349397590359</v>
      </c>
    </row>
    <row r="456" spans="54:58">
      <c r="BB456">
        <v>15.5205</v>
      </c>
      <c r="BC456">
        <v>1</v>
      </c>
      <c r="BD456">
        <v>7.5301204819277115E-2</v>
      </c>
      <c r="BE456">
        <v>7.5301204819277115E-2</v>
      </c>
      <c r="BF456">
        <v>34.412650602409641</v>
      </c>
    </row>
    <row r="457" spans="54:58">
      <c r="BB457">
        <v>15.525700000000001</v>
      </c>
      <c r="BC457">
        <v>1</v>
      </c>
      <c r="BD457">
        <v>7.5301204819277115E-2</v>
      </c>
      <c r="BE457">
        <v>7.5301204819277115E-2</v>
      </c>
      <c r="BF457">
        <v>34.487951807228917</v>
      </c>
    </row>
    <row r="458" spans="54:58">
      <c r="BB458">
        <v>15.5364</v>
      </c>
      <c r="BC458">
        <v>1</v>
      </c>
      <c r="BD458">
        <v>7.5301204819277115E-2</v>
      </c>
      <c r="BE458">
        <v>7.5301204819277115E-2</v>
      </c>
      <c r="BF458">
        <v>34.563253012048193</v>
      </c>
    </row>
    <row r="459" spans="54:58">
      <c r="BB459">
        <v>15.54</v>
      </c>
      <c r="BC459">
        <v>1</v>
      </c>
      <c r="BD459">
        <v>7.5301204819277115E-2</v>
      </c>
      <c r="BE459">
        <v>7.5301204819277115E-2</v>
      </c>
      <c r="BF459">
        <v>34.638554216867469</v>
      </c>
    </row>
    <row r="460" spans="54:58">
      <c r="BB460">
        <v>15.542</v>
      </c>
      <c r="BC460">
        <v>1</v>
      </c>
      <c r="BD460">
        <v>7.5301204819277115E-2</v>
      </c>
      <c r="BE460">
        <v>7.5301204819277115E-2</v>
      </c>
      <c r="BF460">
        <v>34.713855421686745</v>
      </c>
    </row>
    <row r="461" spans="54:58">
      <c r="BB461">
        <v>15.547800000000001</v>
      </c>
      <c r="BC461">
        <v>1</v>
      </c>
      <c r="BD461">
        <v>7.5301204819277115E-2</v>
      </c>
      <c r="BE461">
        <v>7.5301204819277115E-2</v>
      </c>
      <c r="BF461">
        <v>34.789156626506021</v>
      </c>
    </row>
    <row r="462" spans="54:58">
      <c r="BB462">
        <v>15.5581</v>
      </c>
      <c r="BC462">
        <v>1</v>
      </c>
      <c r="BD462">
        <v>7.5301204819277115E-2</v>
      </c>
      <c r="BE462">
        <v>7.5301204819277115E-2</v>
      </c>
      <c r="BF462">
        <v>34.864457831325304</v>
      </c>
    </row>
    <row r="463" spans="54:58">
      <c r="BB463">
        <v>15.5595</v>
      </c>
      <c r="BC463">
        <v>1</v>
      </c>
      <c r="BD463">
        <v>7.5301204819277115E-2</v>
      </c>
      <c r="BE463">
        <v>7.5301204819277115E-2</v>
      </c>
      <c r="BF463">
        <v>34.939759036144579</v>
      </c>
    </row>
    <row r="464" spans="54:58">
      <c r="BB464">
        <v>15.5845</v>
      </c>
      <c r="BC464">
        <v>1</v>
      </c>
      <c r="BD464">
        <v>7.5301204819277115E-2</v>
      </c>
      <c r="BE464">
        <v>7.5301204819277115E-2</v>
      </c>
      <c r="BF464">
        <v>35.015060240963855</v>
      </c>
    </row>
    <row r="465" spans="54:58">
      <c r="BB465">
        <v>15.6046</v>
      </c>
      <c r="BC465">
        <v>1</v>
      </c>
      <c r="BD465">
        <v>7.5301204819277115E-2</v>
      </c>
      <c r="BE465">
        <v>7.5301204819277115E-2</v>
      </c>
      <c r="BF465">
        <v>35.090361445783131</v>
      </c>
    </row>
    <row r="466" spans="54:58">
      <c r="BB466">
        <v>15.613300000000001</v>
      </c>
      <c r="BC466">
        <v>1</v>
      </c>
      <c r="BD466">
        <v>7.5301204819277115E-2</v>
      </c>
      <c r="BE466">
        <v>7.5301204819277115E-2</v>
      </c>
      <c r="BF466">
        <v>35.165662650602407</v>
      </c>
    </row>
    <row r="467" spans="54:58">
      <c r="BB467">
        <v>15.616</v>
      </c>
      <c r="BC467">
        <v>1</v>
      </c>
      <c r="BD467">
        <v>7.5301204819277115E-2</v>
      </c>
      <c r="BE467">
        <v>7.5301204819277115E-2</v>
      </c>
      <c r="BF467">
        <v>35.24096385542169</v>
      </c>
    </row>
    <row r="468" spans="54:58">
      <c r="BB468">
        <v>15.6187</v>
      </c>
      <c r="BC468">
        <v>1</v>
      </c>
      <c r="BD468">
        <v>7.5301204819277115E-2</v>
      </c>
      <c r="BE468">
        <v>7.5301204819277115E-2</v>
      </c>
      <c r="BF468">
        <v>35.316265060240966</v>
      </c>
    </row>
    <row r="469" spans="54:58">
      <c r="BB469">
        <v>15.6197</v>
      </c>
      <c r="BC469">
        <v>1</v>
      </c>
      <c r="BD469">
        <v>7.5301204819277115E-2</v>
      </c>
      <c r="BE469">
        <v>7.5301204819277115E-2</v>
      </c>
      <c r="BF469">
        <v>35.391566265060241</v>
      </c>
    </row>
    <row r="470" spans="54:58">
      <c r="BB470">
        <v>15.646699999999999</v>
      </c>
      <c r="BC470">
        <v>1</v>
      </c>
      <c r="BD470">
        <v>7.5301204819277115E-2</v>
      </c>
      <c r="BE470">
        <v>7.5301204819277115E-2</v>
      </c>
      <c r="BF470">
        <v>35.466867469879517</v>
      </c>
    </row>
    <row r="471" spans="54:58">
      <c r="BB471">
        <v>15.648400000000001</v>
      </c>
      <c r="BC471">
        <v>1</v>
      </c>
      <c r="BD471">
        <v>7.5301204819277115E-2</v>
      </c>
      <c r="BE471">
        <v>7.5301204819277115E-2</v>
      </c>
      <c r="BF471">
        <v>35.542168674698793</v>
      </c>
    </row>
    <row r="472" spans="54:58">
      <c r="BB472">
        <v>15.65</v>
      </c>
      <c r="BC472">
        <v>1</v>
      </c>
      <c r="BD472">
        <v>7.5301204819277115E-2</v>
      </c>
      <c r="BE472">
        <v>7.5301204819277115E-2</v>
      </c>
      <c r="BF472">
        <v>35.617469879518069</v>
      </c>
    </row>
    <row r="473" spans="54:58">
      <c r="BB473">
        <v>15.651300000000001</v>
      </c>
      <c r="BC473">
        <v>1</v>
      </c>
      <c r="BD473">
        <v>7.5301204819277115E-2</v>
      </c>
      <c r="BE473">
        <v>7.5301204819277115E-2</v>
      </c>
      <c r="BF473">
        <v>35.692771084337352</v>
      </c>
    </row>
    <row r="474" spans="54:58">
      <c r="BB474">
        <v>15.66</v>
      </c>
      <c r="BC474">
        <v>1</v>
      </c>
      <c r="BD474">
        <v>7.5301204819277115E-2</v>
      </c>
      <c r="BE474">
        <v>7.5301204819277115E-2</v>
      </c>
      <c r="BF474">
        <v>35.768072289156628</v>
      </c>
    </row>
    <row r="475" spans="54:58">
      <c r="BB475">
        <v>15.6729</v>
      </c>
      <c r="BC475">
        <v>1</v>
      </c>
      <c r="BD475">
        <v>7.5301204819277115E-2</v>
      </c>
      <c r="BE475">
        <v>7.5301204819277115E-2</v>
      </c>
      <c r="BF475">
        <v>35.843373493975903</v>
      </c>
    </row>
    <row r="476" spans="54:58">
      <c r="BB476">
        <v>15.69</v>
      </c>
      <c r="BC476">
        <v>1</v>
      </c>
      <c r="BD476">
        <v>7.5301204819277115E-2</v>
      </c>
      <c r="BE476">
        <v>7.5301204819277115E-2</v>
      </c>
      <c r="BF476">
        <v>35.918674698795179</v>
      </c>
    </row>
    <row r="477" spans="54:58">
      <c r="BB477">
        <v>15.6981</v>
      </c>
      <c r="BC477">
        <v>1</v>
      </c>
      <c r="BD477">
        <v>7.5301204819277115E-2</v>
      </c>
      <c r="BE477">
        <v>7.5301204819277115E-2</v>
      </c>
      <c r="BF477">
        <v>35.993975903614455</v>
      </c>
    </row>
    <row r="478" spans="54:58">
      <c r="BB478">
        <v>15.7049</v>
      </c>
      <c r="BC478">
        <v>1</v>
      </c>
      <c r="BD478">
        <v>7.5301204819277115E-2</v>
      </c>
      <c r="BE478">
        <v>7.5301204819277115E-2</v>
      </c>
      <c r="BF478">
        <v>36.069277108433738</v>
      </c>
    </row>
    <row r="479" spans="54:58">
      <c r="BB479">
        <v>15.7059</v>
      </c>
      <c r="BC479">
        <v>1</v>
      </c>
      <c r="BD479">
        <v>7.5301204819277115E-2</v>
      </c>
      <c r="BE479">
        <v>7.5301204819277115E-2</v>
      </c>
      <c r="BF479">
        <v>36.144578313253014</v>
      </c>
    </row>
    <row r="480" spans="54:58">
      <c r="BB480">
        <v>15.709</v>
      </c>
      <c r="BC480">
        <v>1</v>
      </c>
      <c r="BD480">
        <v>7.5301204819277115E-2</v>
      </c>
      <c r="BE480">
        <v>7.5301204819277115E-2</v>
      </c>
      <c r="BF480">
        <v>36.21987951807229</v>
      </c>
    </row>
    <row r="481" spans="54:58">
      <c r="BB481">
        <v>15.718999999999999</v>
      </c>
      <c r="BC481">
        <v>1</v>
      </c>
      <c r="BD481">
        <v>7.5301204819277115E-2</v>
      </c>
      <c r="BE481">
        <v>7.5301204819277115E-2</v>
      </c>
      <c r="BF481">
        <v>36.295180722891565</v>
      </c>
    </row>
    <row r="482" spans="54:58">
      <c r="BB482">
        <v>15.7247</v>
      </c>
      <c r="BC482">
        <v>1</v>
      </c>
      <c r="BD482">
        <v>7.5301204819277115E-2</v>
      </c>
      <c r="BE482">
        <v>7.5301204819277115E-2</v>
      </c>
      <c r="BF482">
        <v>36.370481927710841</v>
      </c>
    </row>
    <row r="483" spans="54:58">
      <c r="BB483">
        <v>15.7355</v>
      </c>
      <c r="BC483">
        <v>1</v>
      </c>
      <c r="BD483">
        <v>7.5301204819277115E-2</v>
      </c>
      <c r="BE483">
        <v>7.5301204819277115E-2</v>
      </c>
      <c r="BF483">
        <v>36.445783132530117</v>
      </c>
    </row>
    <row r="484" spans="54:58">
      <c r="BB484">
        <v>15.7362</v>
      </c>
      <c r="BC484">
        <v>1</v>
      </c>
      <c r="BD484">
        <v>7.5301204819277115E-2</v>
      </c>
      <c r="BE484">
        <v>7.5301204819277115E-2</v>
      </c>
      <c r="BF484">
        <v>36.5210843373494</v>
      </c>
    </row>
    <row r="485" spans="54:58">
      <c r="BB485">
        <v>15.7364</v>
      </c>
      <c r="BC485">
        <v>1</v>
      </c>
      <c r="BD485">
        <v>7.5301204819277115E-2</v>
      </c>
      <c r="BE485">
        <v>7.5301204819277115E-2</v>
      </c>
      <c r="BF485">
        <v>36.596385542168676</v>
      </c>
    </row>
    <row r="486" spans="54:58">
      <c r="BB486">
        <v>15.7384</v>
      </c>
      <c r="BC486">
        <v>1</v>
      </c>
      <c r="BD486">
        <v>7.5301204819277115E-2</v>
      </c>
      <c r="BE486">
        <v>7.5301204819277115E-2</v>
      </c>
      <c r="BF486">
        <v>36.671686746987952</v>
      </c>
    </row>
    <row r="487" spans="54:58">
      <c r="BB487">
        <v>15.76</v>
      </c>
      <c r="BC487">
        <v>1</v>
      </c>
      <c r="BD487">
        <v>7.5301204819277115E-2</v>
      </c>
      <c r="BE487">
        <v>7.5301204819277115E-2</v>
      </c>
      <c r="BF487">
        <v>36.746987951807228</v>
      </c>
    </row>
    <row r="488" spans="54:58">
      <c r="BB488">
        <v>15.769299999999999</v>
      </c>
      <c r="BC488">
        <v>1</v>
      </c>
      <c r="BD488">
        <v>7.5301204819277115E-2</v>
      </c>
      <c r="BE488">
        <v>7.5301204819277115E-2</v>
      </c>
      <c r="BF488">
        <v>36.822289156626503</v>
      </c>
    </row>
    <row r="489" spans="54:58">
      <c r="BB489">
        <v>15.772600000000001</v>
      </c>
      <c r="BC489">
        <v>1</v>
      </c>
      <c r="BD489">
        <v>7.5301204819277115E-2</v>
      </c>
      <c r="BE489">
        <v>7.5301204819277115E-2</v>
      </c>
      <c r="BF489">
        <v>36.897590361445786</v>
      </c>
    </row>
    <row r="490" spans="54:58">
      <c r="BB490">
        <v>15.777799999999999</v>
      </c>
      <c r="BC490">
        <v>1</v>
      </c>
      <c r="BD490">
        <v>7.5301204819277115E-2</v>
      </c>
      <c r="BE490">
        <v>7.5301204819277115E-2</v>
      </c>
      <c r="BF490">
        <v>36.972891566265062</v>
      </c>
    </row>
    <row r="491" spans="54:58">
      <c r="BB491">
        <v>15.7784</v>
      </c>
      <c r="BC491">
        <v>1</v>
      </c>
      <c r="BD491">
        <v>7.5301204819277115E-2</v>
      </c>
      <c r="BE491">
        <v>7.5301204819277115E-2</v>
      </c>
      <c r="BF491">
        <v>37.048192771084338</v>
      </c>
    </row>
    <row r="492" spans="54:58">
      <c r="BB492">
        <v>15.78</v>
      </c>
      <c r="BC492">
        <v>1</v>
      </c>
      <c r="BD492">
        <v>7.5301204819277115E-2</v>
      </c>
      <c r="BE492">
        <v>7.5301204819277115E-2</v>
      </c>
      <c r="BF492">
        <v>37.123493975903614</v>
      </c>
    </row>
    <row r="493" spans="54:58">
      <c r="BB493">
        <v>15.7898</v>
      </c>
      <c r="BC493">
        <v>1</v>
      </c>
      <c r="BD493">
        <v>7.5301204819277115E-2</v>
      </c>
      <c r="BE493">
        <v>7.5301204819277115E-2</v>
      </c>
      <c r="BF493">
        <v>37.19879518072289</v>
      </c>
    </row>
    <row r="494" spans="54:58">
      <c r="BB494">
        <v>15.794600000000001</v>
      </c>
      <c r="BC494">
        <v>1</v>
      </c>
      <c r="BD494">
        <v>7.5301204819277115E-2</v>
      </c>
      <c r="BE494">
        <v>7.5301204819277115E-2</v>
      </c>
      <c r="BF494">
        <v>37.274096385542165</v>
      </c>
    </row>
    <row r="495" spans="54:58">
      <c r="BB495">
        <v>15.7996</v>
      </c>
      <c r="BC495">
        <v>1</v>
      </c>
      <c r="BD495">
        <v>7.5301204819277115E-2</v>
      </c>
      <c r="BE495">
        <v>7.5301204819277115E-2</v>
      </c>
      <c r="BF495">
        <v>37.349397590361448</v>
      </c>
    </row>
    <row r="496" spans="54:58">
      <c r="BB496">
        <v>15.800599999999999</v>
      </c>
      <c r="BC496">
        <v>1</v>
      </c>
      <c r="BD496">
        <v>7.5301204819277115E-2</v>
      </c>
      <c r="BE496">
        <v>7.5301204819277115E-2</v>
      </c>
      <c r="BF496">
        <v>37.424698795180724</v>
      </c>
    </row>
    <row r="497" spans="54:58">
      <c r="BB497">
        <v>15.8124</v>
      </c>
      <c r="BC497">
        <v>1</v>
      </c>
      <c r="BD497">
        <v>7.5301204819277115E-2</v>
      </c>
      <c r="BE497">
        <v>7.5301204819277115E-2</v>
      </c>
      <c r="BF497">
        <v>37.5</v>
      </c>
    </row>
    <row r="498" spans="54:58">
      <c r="BB498">
        <v>15.816800000000001</v>
      </c>
      <c r="BC498">
        <v>1</v>
      </c>
      <c r="BD498">
        <v>7.5301204819277115E-2</v>
      </c>
      <c r="BE498">
        <v>7.5301204819277115E-2</v>
      </c>
      <c r="BF498">
        <v>37.575301204819276</v>
      </c>
    </row>
    <row r="499" spans="54:58">
      <c r="BB499">
        <v>15.82</v>
      </c>
      <c r="BC499">
        <v>1</v>
      </c>
      <c r="BD499">
        <v>7.5301204819277115E-2</v>
      </c>
      <c r="BE499">
        <v>7.5301204819277115E-2</v>
      </c>
      <c r="BF499">
        <v>37.650602409638552</v>
      </c>
    </row>
    <row r="500" spans="54:58">
      <c r="BB500">
        <v>15.824999999999999</v>
      </c>
      <c r="BC500">
        <v>1</v>
      </c>
      <c r="BD500">
        <v>7.5301204819277115E-2</v>
      </c>
      <c r="BE500">
        <v>7.5301204819277115E-2</v>
      </c>
      <c r="BF500">
        <v>37.725903614457835</v>
      </c>
    </row>
    <row r="501" spans="54:58">
      <c r="BB501">
        <v>15.8348</v>
      </c>
      <c r="BC501">
        <v>1</v>
      </c>
      <c r="BD501">
        <v>7.5301204819277115E-2</v>
      </c>
      <c r="BE501">
        <v>7.5301204819277115E-2</v>
      </c>
      <c r="BF501">
        <v>37.80120481927711</v>
      </c>
    </row>
    <row r="502" spans="54:58">
      <c r="BB502">
        <v>15.8489</v>
      </c>
      <c r="BC502">
        <v>1</v>
      </c>
      <c r="BD502">
        <v>7.5301204819277115E-2</v>
      </c>
      <c r="BE502">
        <v>7.5301204819277115E-2</v>
      </c>
      <c r="BF502">
        <v>37.876506024096386</v>
      </c>
    </row>
    <row r="503" spans="54:58">
      <c r="BB503">
        <v>15.851100000000001</v>
      </c>
      <c r="BC503">
        <v>1</v>
      </c>
      <c r="BD503">
        <v>7.5301204819277115E-2</v>
      </c>
      <c r="BE503">
        <v>7.5301204819277115E-2</v>
      </c>
      <c r="BF503">
        <v>37.951807228915662</v>
      </c>
    </row>
    <row r="504" spans="54:58">
      <c r="BB504">
        <v>15.8596</v>
      </c>
      <c r="BC504">
        <v>1</v>
      </c>
      <c r="BD504">
        <v>7.5301204819277115E-2</v>
      </c>
      <c r="BE504">
        <v>7.5301204819277115E-2</v>
      </c>
      <c r="BF504">
        <v>38.027108433734938</v>
      </c>
    </row>
    <row r="505" spans="54:58">
      <c r="BB505">
        <v>15.868</v>
      </c>
      <c r="BC505">
        <v>1</v>
      </c>
      <c r="BD505">
        <v>7.5301204819277115E-2</v>
      </c>
      <c r="BE505">
        <v>7.5301204819277115E-2</v>
      </c>
      <c r="BF505">
        <v>38.102409638554214</v>
      </c>
    </row>
    <row r="506" spans="54:58">
      <c r="BB506">
        <v>15.885300000000001</v>
      </c>
      <c r="BC506">
        <v>1</v>
      </c>
      <c r="BD506">
        <v>7.5301204819277115E-2</v>
      </c>
      <c r="BE506">
        <v>7.5301204819277115E-2</v>
      </c>
      <c r="BF506">
        <v>38.177710843373497</v>
      </c>
    </row>
    <row r="507" spans="54:58">
      <c r="BB507">
        <v>15.9001</v>
      </c>
      <c r="BC507">
        <v>1</v>
      </c>
      <c r="BD507">
        <v>7.5301204819277115E-2</v>
      </c>
      <c r="BE507">
        <v>7.5301204819277115E-2</v>
      </c>
      <c r="BF507">
        <v>38.253012048192772</v>
      </c>
    </row>
    <row r="508" spans="54:58">
      <c r="BB508">
        <v>15.901300000000001</v>
      </c>
      <c r="BC508">
        <v>1</v>
      </c>
      <c r="BD508">
        <v>7.5301204819277115E-2</v>
      </c>
      <c r="BE508">
        <v>7.5301204819277115E-2</v>
      </c>
      <c r="BF508">
        <v>38.328313253012048</v>
      </c>
    </row>
    <row r="509" spans="54:58">
      <c r="BB509">
        <v>15.917199999999999</v>
      </c>
      <c r="BC509">
        <v>1</v>
      </c>
      <c r="BD509">
        <v>7.5301204819277115E-2</v>
      </c>
      <c r="BE509">
        <v>7.5301204819277115E-2</v>
      </c>
      <c r="BF509">
        <v>38.403614457831324</v>
      </c>
    </row>
    <row r="510" spans="54:58">
      <c r="BB510">
        <v>15.9254</v>
      </c>
      <c r="BC510">
        <v>1</v>
      </c>
      <c r="BD510">
        <v>7.5301204819277115E-2</v>
      </c>
      <c r="BE510">
        <v>7.5301204819277115E-2</v>
      </c>
      <c r="BF510">
        <v>38.4789156626506</v>
      </c>
    </row>
    <row r="511" spans="54:58">
      <c r="BB511">
        <v>15.928100000000001</v>
      </c>
      <c r="BC511">
        <v>1</v>
      </c>
      <c r="BD511">
        <v>7.5301204819277115E-2</v>
      </c>
      <c r="BE511">
        <v>7.5301204819277115E-2</v>
      </c>
      <c r="BF511">
        <v>38.554216867469883</v>
      </c>
    </row>
    <row r="512" spans="54:58">
      <c r="BB512">
        <v>15.93</v>
      </c>
      <c r="BC512">
        <v>1</v>
      </c>
      <c r="BD512">
        <v>7.5301204819277115E-2</v>
      </c>
      <c r="BE512">
        <v>7.5301204819277115E-2</v>
      </c>
      <c r="BF512">
        <v>38.629518072289159</v>
      </c>
    </row>
    <row r="513" spans="54:58">
      <c r="BB513">
        <v>15.9312</v>
      </c>
      <c r="BC513">
        <v>1</v>
      </c>
      <c r="BD513">
        <v>7.5301204819277115E-2</v>
      </c>
      <c r="BE513">
        <v>7.5301204819277115E-2</v>
      </c>
      <c r="BF513">
        <v>38.704819277108435</v>
      </c>
    </row>
    <row r="514" spans="54:58">
      <c r="BB514">
        <v>15.945600000000001</v>
      </c>
      <c r="BC514">
        <v>1</v>
      </c>
      <c r="BD514">
        <v>7.5301204819277115E-2</v>
      </c>
      <c r="BE514">
        <v>7.5301204819277115E-2</v>
      </c>
      <c r="BF514">
        <v>38.78012048192771</v>
      </c>
    </row>
    <row r="515" spans="54:58">
      <c r="BB515">
        <v>15.946099999999999</v>
      </c>
      <c r="BC515">
        <v>1</v>
      </c>
      <c r="BD515">
        <v>7.5301204819277115E-2</v>
      </c>
      <c r="BE515">
        <v>7.5301204819277115E-2</v>
      </c>
      <c r="BF515">
        <v>38.855421686746986</v>
      </c>
    </row>
    <row r="516" spans="54:58">
      <c r="BB516">
        <v>15.948399999999999</v>
      </c>
      <c r="BC516">
        <v>1</v>
      </c>
      <c r="BD516">
        <v>7.5301204819277115E-2</v>
      </c>
      <c r="BE516">
        <v>7.5301204819277115E-2</v>
      </c>
      <c r="BF516">
        <v>38.930722891566262</v>
      </c>
    </row>
    <row r="517" spans="54:58">
      <c r="BB517">
        <v>15.9573</v>
      </c>
      <c r="BC517">
        <v>1</v>
      </c>
      <c r="BD517">
        <v>7.5301204819277115E-2</v>
      </c>
      <c r="BE517">
        <v>7.5301204819277115E-2</v>
      </c>
      <c r="BF517">
        <v>39.006024096385545</v>
      </c>
    </row>
    <row r="518" spans="54:58">
      <c r="BB518">
        <v>15.9674</v>
      </c>
      <c r="BC518">
        <v>1</v>
      </c>
      <c r="BD518">
        <v>7.5301204819277115E-2</v>
      </c>
      <c r="BE518">
        <v>7.5301204819277115E-2</v>
      </c>
      <c r="BF518">
        <v>39.081325301204821</v>
      </c>
    </row>
    <row r="519" spans="54:58">
      <c r="BB519">
        <v>15.968500000000001</v>
      </c>
      <c r="BC519">
        <v>1</v>
      </c>
      <c r="BD519">
        <v>7.5301204819277115E-2</v>
      </c>
      <c r="BE519">
        <v>7.5301204819277115E-2</v>
      </c>
      <c r="BF519">
        <v>39.156626506024097</v>
      </c>
    </row>
    <row r="520" spans="54:58">
      <c r="BB520">
        <v>15.9687</v>
      </c>
      <c r="BC520">
        <v>1</v>
      </c>
      <c r="BD520">
        <v>7.5301204819277115E-2</v>
      </c>
      <c r="BE520">
        <v>7.5301204819277115E-2</v>
      </c>
      <c r="BF520">
        <v>39.231927710843372</v>
      </c>
    </row>
    <row r="521" spans="54:58">
      <c r="BB521">
        <v>15.97</v>
      </c>
      <c r="BC521">
        <v>1</v>
      </c>
      <c r="BD521">
        <v>7.5301204819277115E-2</v>
      </c>
      <c r="BE521">
        <v>7.5301204819277115E-2</v>
      </c>
      <c r="BF521">
        <v>39.307228915662648</v>
      </c>
    </row>
    <row r="522" spans="54:58">
      <c r="BB522">
        <v>16.007000000000001</v>
      </c>
      <c r="BC522">
        <v>1</v>
      </c>
      <c r="BD522">
        <v>7.5301204819277115E-2</v>
      </c>
      <c r="BE522">
        <v>7.5301204819277115E-2</v>
      </c>
      <c r="BF522">
        <v>39.382530120481931</v>
      </c>
    </row>
    <row r="523" spans="54:58">
      <c r="BB523">
        <v>16.0214</v>
      </c>
      <c r="BC523">
        <v>1</v>
      </c>
      <c r="BD523">
        <v>7.5301204819277115E-2</v>
      </c>
      <c r="BE523">
        <v>7.5301204819277115E-2</v>
      </c>
      <c r="BF523">
        <v>39.457831325301207</v>
      </c>
    </row>
    <row r="524" spans="54:58">
      <c r="BB524">
        <v>16.029800000000002</v>
      </c>
      <c r="BC524">
        <v>1</v>
      </c>
      <c r="BD524">
        <v>7.5301204819277115E-2</v>
      </c>
      <c r="BE524">
        <v>7.5301204819277115E-2</v>
      </c>
      <c r="BF524">
        <v>39.533132530120483</v>
      </c>
    </row>
    <row r="525" spans="54:58">
      <c r="BB525">
        <v>16.030799999999999</v>
      </c>
      <c r="BC525">
        <v>1</v>
      </c>
      <c r="BD525">
        <v>7.5301204819277115E-2</v>
      </c>
      <c r="BE525">
        <v>7.5301204819277115E-2</v>
      </c>
      <c r="BF525">
        <v>39.608433734939759</v>
      </c>
    </row>
    <row r="526" spans="54:58">
      <c r="BB526">
        <v>16.031099999999999</v>
      </c>
      <c r="BC526">
        <v>1</v>
      </c>
      <c r="BD526">
        <v>7.5301204819277115E-2</v>
      </c>
      <c r="BE526">
        <v>7.5301204819277115E-2</v>
      </c>
      <c r="BF526">
        <v>39.683734939759034</v>
      </c>
    </row>
    <row r="527" spans="54:58">
      <c r="BB527">
        <v>16.031600000000001</v>
      </c>
      <c r="BC527">
        <v>1</v>
      </c>
      <c r="BD527">
        <v>7.5301204819277115E-2</v>
      </c>
      <c r="BE527">
        <v>7.5301204819277115E-2</v>
      </c>
      <c r="BF527">
        <v>39.75903614457831</v>
      </c>
    </row>
    <row r="528" spans="54:58">
      <c r="BB528">
        <v>16.044899999999998</v>
      </c>
      <c r="BC528">
        <v>1</v>
      </c>
      <c r="BD528">
        <v>7.5301204819277115E-2</v>
      </c>
      <c r="BE528">
        <v>7.5301204819277115E-2</v>
      </c>
      <c r="BF528">
        <v>39.834337349397593</v>
      </c>
    </row>
    <row r="529" spans="54:58">
      <c r="BB529">
        <v>16.0578</v>
      </c>
      <c r="BC529">
        <v>1</v>
      </c>
      <c r="BD529">
        <v>7.5301204819277115E-2</v>
      </c>
      <c r="BE529">
        <v>7.5301204819277115E-2</v>
      </c>
      <c r="BF529">
        <v>39.909638554216869</v>
      </c>
    </row>
    <row r="530" spans="54:58">
      <c r="BB530">
        <v>16.060400000000001</v>
      </c>
      <c r="BC530">
        <v>1</v>
      </c>
      <c r="BD530">
        <v>7.5301204819277115E-2</v>
      </c>
      <c r="BE530">
        <v>7.5301204819277115E-2</v>
      </c>
      <c r="BF530">
        <v>39.984939759036145</v>
      </c>
    </row>
    <row r="531" spans="54:58">
      <c r="BB531">
        <v>16.060700000000001</v>
      </c>
      <c r="BC531">
        <v>1</v>
      </c>
      <c r="BD531">
        <v>7.5301204819277115E-2</v>
      </c>
      <c r="BE531">
        <v>7.5301204819277115E-2</v>
      </c>
      <c r="BF531">
        <v>40.060240963855421</v>
      </c>
    </row>
    <row r="532" spans="54:58">
      <c r="BB532">
        <v>16.063199999999998</v>
      </c>
      <c r="BC532">
        <v>1</v>
      </c>
      <c r="BD532">
        <v>7.5301204819277115E-2</v>
      </c>
      <c r="BE532">
        <v>7.5301204819277115E-2</v>
      </c>
      <c r="BF532">
        <v>40.135542168674696</v>
      </c>
    </row>
    <row r="533" spans="54:58">
      <c r="BB533">
        <v>16.065999999999999</v>
      </c>
      <c r="BC533">
        <v>1</v>
      </c>
      <c r="BD533">
        <v>7.5301204819277115E-2</v>
      </c>
      <c r="BE533">
        <v>7.5301204819277115E-2</v>
      </c>
      <c r="BF533">
        <v>40.210843373493979</v>
      </c>
    </row>
    <row r="534" spans="54:58">
      <c r="BB534">
        <v>16.07</v>
      </c>
      <c r="BC534">
        <v>1</v>
      </c>
      <c r="BD534">
        <v>7.5301204819277115E-2</v>
      </c>
      <c r="BE534">
        <v>7.5301204819277115E-2</v>
      </c>
      <c r="BF534">
        <v>40.286144578313255</v>
      </c>
    </row>
    <row r="535" spans="54:58">
      <c r="BB535">
        <v>16.071300000000001</v>
      </c>
      <c r="BC535">
        <v>1</v>
      </c>
      <c r="BD535">
        <v>7.5301204819277115E-2</v>
      </c>
      <c r="BE535">
        <v>7.5301204819277115E-2</v>
      </c>
      <c r="BF535">
        <v>40.361445783132531</v>
      </c>
    </row>
    <row r="536" spans="54:58">
      <c r="BB536">
        <v>16.083200000000001</v>
      </c>
      <c r="BC536">
        <v>1</v>
      </c>
      <c r="BD536">
        <v>7.5301204819277115E-2</v>
      </c>
      <c r="BE536">
        <v>7.5301204819277115E-2</v>
      </c>
      <c r="BF536">
        <v>40.436746987951807</v>
      </c>
    </row>
    <row r="537" spans="54:58">
      <c r="BB537">
        <v>16.090199999999999</v>
      </c>
      <c r="BC537">
        <v>1</v>
      </c>
      <c r="BD537">
        <v>7.5301204819277115E-2</v>
      </c>
      <c r="BE537">
        <v>7.5301204819277115E-2</v>
      </c>
      <c r="BF537">
        <v>40.512048192771083</v>
      </c>
    </row>
    <row r="538" spans="54:58">
      <c r="BB538">
        <v>16.098500000000001</v>
      </c>
      <c r="BC538">
        <v>1</v>
      </c>
      <c r="BD538">
        <v>7.5301204819277115E-2</v>
      </c>
      <c r="BE538">
        <v>7.5301204819277115E-2</v>
      </c>
      <c r="BF538">
        <v>40.587349397590359</v>
      </c>
    </row>
    <row r="539" spans="54:58">
      <c r="BB539">
        <v>16.1035</v>
      </c>
      <c r="BC539">
        <v>1</v>
      </c>
      <c r="BD539">
        <v>7.5301204819277115E-2</v>
      </c>
      <c r="BE539">
        <v>7.5301204819277115E-2</v>
      </c>
      <c r="BF539">
        <v>40.662650602409641</v>
      </c>
    </row>
    <row r="540" spans="54:58">
      <c r="BB540">
        <v>16.121400000000001</v>
      </c>
      <c r="BC540">
        <v>1</v>
      </c>
      <c r="BD540">
        <v>7.5301204819277115E-2</v>
      </c>
      <c r="BE540">
        <v>7.5301204819277115E-2</v>
      </c>
      <c r="BF540">
        <v>40.737951807228917</v>
      </c>
    </row>
    <row r="541" spans="54:58">
      <c r="BB541">
        <v>16.1313</v>
      </c>
      <c r="BC541">
        <v>1</v>
      </c>
      <c r="BD541">
        <v>7.5301204819277115E-2</v>
      </c>
      <c r="BE541">
        <v>7.5301204819277115E-2</v>
      </c>
      <c r="BF541">
        <v>40.813253012048193</v>
      </c>
    </row>
    <row r="542" spans="54:58">
      <c r="BB542">
        <v>16.14</v>
      </c>
      <c r="BC542">
        <v>1</v>
      </c>
      <c r="BD542">
        <v>7.5301204819277115E-2</v>
      </c>
      <c r="BE542">
        <v>7.5301204819277115E-2</v>
      </c>
      <c r="BF542">
        <v>40.888554216867469</v>
      </c>
    </row>
    <row r="543" spans="54:58">
      <c r="BB543">
        <v>16.147600000000001</v>
      </c>
      <c r="BC543">
        <v>1</v>
      </c>
      <c r="BD543">
        <v>7.5301204819277115E-2</v>
      </c>
      <c r="BE543">
        <v>7.5301204819277115E-2</v>
      </c>
      <c r="BF543">
        <v>40.963855421686745</v>
      </c>
    </row>
    <row r="544" spans="54:58">
      <c r="BB544">
        <v>16.149899999999999</v>
      </c>
      <c r="BC544">
        <v>1</v>
      </c>
      <c r="BD544">
        <v>7.5301204819277115E-2</v>
      </c>
      <c r="BE544">
        <v>7.5301204819277115E-2</v>
      </c>
      <c r="BF544">
        <v>41.039156626506021</v>
      </c>
    </row>
    <row r="545" spans="54:58">
      <c r="BB545">
        <v>16.149999999999999</v>
      </c>
      <c r="BC545">
        <v>1</v>
      </c>
      <c r="BD545">
        <v>7.5301204819277115E-2</v>
      </c>
      <c r="BE545">
        <v>7.5301204819277115E-2</v>
      </c>
      <c r="BF545">
        <v>41.114457831325304</v>
      </c>
    </row>
    <row r="546" spans="54:58">
      <c r="BB546">
        <v>16.1572</v>
      </c>
      <c r="BC546">
        <v>1</v>
      </c>
      <c r="BD546">
        <v>7.5301204819277115E-2</v>
      </c>
      <c r="BE546">
        <v>7.5301204819277115E-2</v>
      </c>
      <c r="BF546">
        <v>41.189759036144579</v>
      </c>
    </row>
    <row r="547" spans="54:58">
      <c r="BB547">
        <v>16.163799999999998</v>
      </c>
      <c r="BC547">
        <v>1</v>
      </c>
      <c r="BD547">
        <v>7.5301204819277115E-2</v>
      </c>
      <c r="BE547">
        <v>7.5301204819277115E-2</v>
      </c>
      <c r="BF547">
        <v>41.265060240963855</v>
      </c>
    </row>
    <row r="548" spans="54:58">
      <c r="BB548">
        <v>16.173200000000001</v>
      </c>
      <c r="BC548">
        <v>1</v>
      </c>
      <c r="BD548">
        <v>7.5301204819277115E-2</v>
      </c>
      <c r="BE548">
        <v>7.5301204819277115E-2</v>
      </c>
      <c r="BF548">
        <v>41.340361445783131</v>
      </c>
    </row>
    <row r="549" spans="54:58">
      <c r="BB549">
        <v>16.1751</v>
      </c>
      <c r="BC549">
        <v>1</v>
      </c>
      <c r="BD549">
        <v>7.5301204819277115E-2</v>
      </c>
      <c r="BE549">
        <v>7.5301204819277115E-2</v>
      </c>
      <c r="BF549">
        <v>41.415662650602407</v>
      </c>
    </row>
    <row r="550" spans="54:58">
      <c r="BB550">
        <v>16.186399999999999</v>
      </c>
      <c r="BC550">
        <v>1</v>
      </c>
      <c r="BD550">
        <v>7.5301204819277115E-2</v>
      </c>
      <c r="BE550">
        <v>7.5301204819277115E-2</v>
      </c>
      <c r="BF550">
        <v>41.49096385542169</v>
      </c>
    </row>
    <row r="551" spans="54:58">
      <c r="BB551">
        <v>16.199000000000002</v>
      </c>
      <c r="BC551">
        <v>1</v>
      </c>
      <c r="BD551">
        <v>7.5301204819277115E-2</v>
      </c>
      <c r="BE551">
        <v>7.5301204819277115E-2</v>
      </c>
      <c r="BF551">
        <v>41.566265060240966</v>
      </c>
    </row>
    <row r="552" spans="54:58">
      <c r="BB552">
        <v>16.2</v>
      </c>
      <c r="BC552">
        <v>1</v>
      </c>
      <c r="BD552">
        <v>7.5301204819277115E-2</v>
      </c>
      <c r="BE552">
        <v>7.5301204819277115E-2</v>
      </c>
      <c r="BF552">
        <v>41.641566265060241</v>
      </c>
    </row>
    <row r="553" spans="54:58">
      <c r="BB553">
        <v>16.206499999999998</v>
      </c>
      <c r="BC553">
        <v>1</v>
      </c>
      <c r="BD553">
        <v>7.5301204819277115E-2</v>
      </c>
      <c r="BE553">
        <v>7.5301204819277115E-2</v>
      </c>
      <c r="BF553">
        <v>41.716867469879517</v>
      </c>
    </row>
    <row r="554" spans="54:58">
      <c r="BB554">
        <v>16.229199999999999</v>
      </c>
      <c r="BC554">
        <v>1</v>
      </c>
      <c r="BD554">
        <v>7.5301204819277115E-2</v>
      </c>
      <c r="BE554">
        <v>7.5301204819277115E-2</v>
      </c>
      <c r="BF554">
        <v>41.792168674698793</v>
      </c>
    </row>
    <row r="555" spans="54:58">
      <c r="BB555">
        <v>16.236000000000001</v>
      </c>
      <c r="BC555">
        <v>1</v>
      </c>
      <c r="BD555">
        <v>7.5301204819277115E-2</v>
      </c>
      <c r="BE555">
        <v>7.5301204819277115E-2</v>
      </c>
      <c r="BF555">
        <v>41.867469879518069</v>
      </c>
    </row>
    <row r="556" spans="54:58">
      <c r="BB556">
        <v>16.239999999999998</v>
      </c>
      <c r="BC556">
        <v>1</v>
      </c>
      <c r="BD556">
        <v>7.5301204819277115E-2</v>
      </c>
      <c r="BE556">
        <v>7.5301204819277115E-2</v>
      </c>
      <c r="BF556">
        <v>41.942771084337352</v>
      </c>
    </row>
    <row r="557" spans="54:58">
      <c r="BB557">
        <v>16.244900000000001</v>
      </c>
      <c r="BC557">
        <v>1</v>
      </c>
      <c r="BD557">
        <v>7.5301204819277115E-2</v>
      </c>
      <c r="BE557">
        <v>7.5301204819277115E-2</v>
      </c>
      <c r="BF557">
        <v>42.018072289156628</v>
      </c>
    </row>
    <row r="558" spans="54:58">
      <c r="BB558">
        <v>16.270399999999999</v>
      </c>
      <c r="BC558">
        <v>1</v>
      </c>
      <c r="BD558">
        <v>7.5301204819277115E-2</v>
      </c>
      <c r="BE558">
        <v>7.5301204819277115E-2</v>
      </c>
      <c r="BF558">
        <v>42.093373493975903</v>
      </c>
    </row>
    <row r="559" spans="54:58">
      <c r="BB559">
        <v>16.272099999999998</v>
      </c>
      <c r="BC559">
        <v>1</v>
      </c>
      <c r="BD559">
        <v>7.5301204819277115E-2</v>
      </c>
      <c r="BE559">
        <v>7.5301204819277115E-2</v>
      </c>
      <c r="BF559">
        <v>42.168674698795179</v>
      </c>
    </row>
    <row r="560" spans="54:58">
      <c r="BB560">
        <v>16.276599999999998</v>
      </c>
      <c r="BC560">
        <v>1</v>
      </c>
      <c r="BD560">
        <v>7.5301204819277115E-2</v>
      </c>
      <c r="BE560">
        <v>7.5301204819277115E-2</v>
      </c>
      <c r="BF560">
        <v>42.243975903614455</v>
      </c>
    </row>
    <row r="561" spans="54:58">
      <c r="BB561">
        <v>16.2776</v>
      </c>
      <c r="BC561">
        <v>1</v>
      </c>
      <c r="BD561">
        <v>7.5301204819277115E-2</v>
      </c>
      <c r="BE561">
        <v>7.5301204819277115E-2</v>
      </c>
      <c r="BF561">
        <v>42.319277108433738</v>
      </c>
    </row>
    <row r="562" spans="54:58">
      <c r="BB562">
        <v>16.279499999999999</v>
      </c>
      <c r="BC562">
        <v>1</v>
      </c>
      <c r="BD562">
        <v>7.5301204819277115E-2</v>
      </c>
      <c r="BE562">
        <v>7.5301204819277115E-2</v>
      </c>
      <c r="BF562">
        <v>42.394578313253014</v>
      </c>
    </row>
    <row r="563" spans="54:58">
      <c r="BB563">
        <v>16.2806</v>
      </c>
      <c r="BC563">
        <v>1</v>
      </c>
      <c r="BD563">
        <v>7.5301204819277115E-2</v>
      </c>
      <c r="BE563">
        <v>7.5301204819277115E-2</v>
      </c>
      <c r="BF563">
        <v>42.46987951807229</v>
      </c>
    </row>
    <row r="564" spans="54:58">
      <c r="BB564">
        <v>16.2851</v>
      </c>
      <c r="BC564">
        <v>1</v>
      </c>
      <c r="BD564">
        <v>7.5301204819277115E-2</v>
      </c>
      <c r="BE564">
        <v>7.5301204819277115E-2</v>
      </c>
      <c r="BF564">
        <v>42.545180722891565</v>
      </c>
    </row>
    <row r="565" spans="54:58">
      <c r="BB565">
        <v>16.2987</v>
      </c>
      <c r="BC565">
        <v>1</v>
      </c>
      <c r="BD565">
        <v>7.5301204819277115E-2</v>
      </c>
      <c r="BE565">
        <v>7.5301204819277115E-2</v>
      </c>
      <c r="BF565">
        <v>42.620481927710841</v>
      </c>
    </row>
    <row r="566" spans="54:58">
      <c r="BB566">
        <v>16.299399999999999</v>
      </c>
      <c r="BC566">
        <v>1</v>
      </c>
      <c r="BD566">
        <v>7.5301204819277115E-2</v>
      </c>
      <c r="BE566">
        <v>7.5301204819277115E-2</v>
      </c>
      <c r="BF566">
        <v>42.695783132530117</v>
      </c>
    </row>
    <row r="567" spans="54:58">
      <c r="BB567">
        <v>16.3</v>
      </c>
      <c r="BC567">
        <v>1</v>
      </c>
      <c r="BD567">
        <v>7.5301204819277115E-2</v>
      </c>
      <c r="BE567">
        <v>7.5301204819277115E-2</v>
      </c>
      <c r="BF567">
        <v>42.7710843373494</v>
      </c>
    </row>
    <row r="568" spans="54:58">
      <c r="BB568">
        <v>16.304200000000002</v>
      </c>
      <c r="BC568">
        <v>1</v>
      </c>
      <c r="BD568">
        <v>7.5301204819277115E-2</v>
      </c>
      <c r="BE568">
        <v>7.5301204819277115E-2</v>
      </c>
      <c r="BF568">
        <v>42.846385542168676</v>
      </c>
    </row>
    <row r="569" spans="54:58">
      <c r="BB569">
        <v>16.317599999999999</v>
      </c>
      <c r="BC569">
        <v>1</v>
      </c>
      <c r="BD569">
        <v>7.5301204819277115E-2</v>
      </c>
      <c r="BE569">
        <v>7.5301204819277115E-2</v>
      </c>
      <c r="BF569">
        <v>42.921686746987952</v>
      </c>
    </row>
    <row r="570" spans="54:58">
      <c r="BB570">
        <v>16.32</v>
      </c>
      <c r="BC570">
        <v>1</v>
      </c>
      <c r="BD570">
        <v>7.5301204819277115E-2</v>
      </c>
      <c r="BE570">
        <v>7.5301204819277115E-2</v>
      </c>
      <c r="BF570">
        <v>42.996987951807228</v>
      </c>
    </row>
    <row r="571" spans="54:58">
      <c r="BB571">
        <v>16.323799999999999</v>
      </c>
      <c r="BC571">
        <v>1</v>
      </c>
      <c r="BD571">
        <v>7.5301204819277115E-2</v>
      </c>
      <c r="BE571">
        <v>7.5301204819277115E-2</v>
      </c>
      <c r="BF571">
        <v>43.072289156626503</v>
      </c>
    </row>
    <row r="572" spans="54:58">
      <c r="BB572">
        <v>16.324300000000001</v>
      </c>
      <c r="BC572">
        <v>1</v>
      </c>
      <c r="BD572">
        <v>7.5301204819277115E-2</v>
      </c>
      <c r="BE572">
        <v>7.5301204819277115E-2</v>
      </c>
      <c r="BF572">
        <v>43.147590361445786</v>
      </c>
    </row>
    <row r="573" spans="54:58">
      <c r="BB573">
        <v>16.334099999999999</v>
      </c>
      <c r="BC573">
        <v>1</v>
      </c>
      <c r="BD573">
        <v>7.5301204819277115E-2</v>
      </c>
      <c r="BE573">
        <v>7.5301204819277115E-2</v>
      </c>
      <c r="BF573">
        <v>43.222891566265062</v>
      </c>
    </row>
    <row r="574" spans="54:58">
      <c r="BB574">
        <v>16.366</v>
      </c>
      <c r="BC574">
        <v>1</v>
      </c>
      <c r="BD574">
        <v>7.5301204819277115E-2</v>
      </c>
      <c r="BE574">
        <v>7.5301204819277115E-2</v>
      </c>
      <c r="BF574">
        <v>43.298192771084338</v>
      </c>
    </row>
    <row r="575" spans="54:58">
      <c r="BB575">
        <v>16.367899999999999</v>
      </c>
      <c r="BC575">
        <v>1</v>
      </c>
      <c r="BD575">
        <v>7.5301204819277115E-2</v>
      </c>
      <c r="BE575">
        <v>7.5301204819277115E-2</v>
      </c>
      <c r="BF575">
        <v>43.373493975903614</v>
      </c>
    </row>
    <row r="576" spans="54:58">
      <c r="BB576">
        <v>16.369299999999999</v>
      </c>
      <c r="BC576">
        <v>1</v>
      </c>
      <c r="BD576">
        <v>7.5301204819277115E-2</v>
      </c>
      <c r="BE576">
        <v>7.5301204819277115E-2</v>
      </c>
      <c r="BF576">
        <v>43.44879518072289</v>
      </c>
    </row>
    <row r="577" spans="54:58">
      <c r="BB577">
        <v>16.371700000000001</v>
      </c>
      <c r="BC577">
        <v>1</v>
      </c>
      <c r="BD577">
        <v>7.5301204819277115E-2</v>
      </c>
      <c r="BE577">
        <v>7.5301204819277115E-2</v>
      </c>
      <c r="BF577">
        <v>43.524096385542165</v>
      </c>
    </row>
    <row r="578" spans="54:58">
      <c r="BB578">
        <v>16.3931</v>
      </c>
      <c r="BC578">
        <v>1</v>
      </c>
      <c r="BD578">
        <v>7.5301204819277115E-2</v>
      </c>
      <c r="BE578">
        <v>7.5301204819277115E-2</v>
      </c>
      <c r="BF578">
        <v>43.599397590361448</v>
      </c>
    </row>
    <row r="579" spans="54:58">
      <c r="BB579">
        <v>16.394100000000002</v>
      </c>
      <c r="BC579">
        <v>1</v>
      </c>
      <c r="BD579">
        <v>7.5301204819277115E-2</v>
      </c>
      <c r="BE579">
        <v>7.5301204819277115E-2</v>
      </c>
      <c r="BF579">
        <v>43.674698795180724</v>
      </c>
    </row>
    <row r="580" spans="54:58">
      <c r="BB580">
        <v>16.395399999999999</v>
      </c>
      <c r="BC580">
        <v>1</v>
      </c>
      <c r="BD580">
        <v>7.5301204819277115E-2</v>
      </c>
      <c r="BE580">
        <v>7.5301204819277115E-2</v>
      </c>
      <c r="BF580">
        <v>43.75</v>
      </c>
    </row>
    <row r="581" spans="54:58">
      <c r="BB581">
        <v>16.398599999999998</v>
      </c>
      <c r="BC581">
        <v>1</v>
      </c>
      <c r="BD581">
        <v>7.5301204819277115E-2</v>
      </c>
      <c r="BE581">
        <v>7.5301204819277115E-2</v>
      </c>
      <c r="BF581">
        <v>43.825301204819276</v>
      </c>
    </row>
    <row r="582" spans="54:58">
      <c r="BB582">
        <v>16.418299999999999</v>
      </c>
      <c r="BC582">
        <v>1</v>
      </c>
      <c r="BD582">
        <v>7.5301204819277115E-2</v>
      </c>
      <c r="BE582">
        <v>7.5301204819277115E-2</v>
      </c>
      <c r="BF582">
        <v>43.900602409638552</v>
      </c>
    </row>
    <row r="583" spans="54:58">
      <c r="BB583">
        <v>16.428799999999999</v>
      </c>
      <c r="BC583">
        <v>1</v>
      </c>
      <c r="BD583">
        <v>7.5301204819277115E-2</v>
      </c>
      <c r="BE583">
        <v>7.5301204819277115E-2</v>
      </c>
      <c r="BF583">
        <v>43.975903614457835</v>
      </c>
    </row>
    <row r="584" spans="54:58">
      <c r="BB584">
        <v>16.436399999999999</v>
      </c>
      <c r="BC584">
        <v>1</v>
      </c>
      <c r="BD584">
        <v>7.5301204819277115E-2</v>
      </c>
      <c r="BE584">
        <v>7.5301204819277115E-2</v>
      </c>
      <c r="BF584">
        <v>44.05120481927711</v>
      </c>
    </row>
    <row r="585" spans="54:58">
      <c r="BB585">
        <v>16.436900000000001</v>
      </c>
      <c r="BC585">
        <v>1</v>
      </c>
      <c r="BD585">
        <v>7.5301204819277115E-2</v>
      </c>
      <c r="BE585">
        <v>7.5301204819277115E-2</v>
      </c>
      <c r="BF585">
        <v>44.126506024096386</v>
      </c>
    </row>
    <row r="586" spans="54:58">
      <c r="BB586">
        <v>16.439599999999999</v>
      </c>
      <c r="BC586">
        <v>1</v>
      </c>
      <c r="BD586">
        <v>7.5301204819277115E-2</v>
      </c>
      <c r="BE586">
        <v>7.5301204819277115E-2</v>
      </c>
      <c r="BF586">
        <v>44.201807228915662</v>
      </c>
    </row>
    <row r="587" spans="54:58">
      <c r="BB587">
        <v>16.4467</v>
      </c>
      <c r="BC587">
        <v>1</v>
      </c>
      <c r="BD587">
        <v>7.5301204819277115E-2</v>
      </c>
      <c r="BE587">
        <v>7.5301204819277115E-2</v>
      </c>
      <c r="BF587">
        <v>44.277108433734938</v>
      </c>
    </row>
    <row r="588" spans="54:58">
      <c r="BB588">
        <v>16.455200000000001</v>
      </c>
      <c r="BC588">
        <v>1</v>
      </c>
      <c r="BD588">
        <v>7.5301204819277115E-2</v>
      </c>
      <c r="BE588">
        <v>7.5301204819277115E-2</v>
      </c>
      <c r="BF588">
        <v>44.352409638554214</v>
      </c>
    </row>
    <row r="589" spans="54:58">
      <c r="BB589">
        <v>16.489999999999998</v>
      </c>
      <c r="BC589">
        <v>1</v>
      </c>
      <c r="BD589">
        <v>7.5301204819277115E-2</v>
      </c>
      <c r="BE589">
        <v>7.5301204819277115E-2</v>
      </c>
      <c r="BF589">
        <v>44.427710843373497</v>
      </c>
    </row>
    <row r="590" spans="54:58">
      <c r="BB590">
        <v>16.4924</v>
      </c>
      <c r="BC590">
        <v>1</v>
      </c>
      <c r="BD590">
        <v>7.5301204819277115E-2</v>
      </c>
      <c r="BE590">
        <v>7.5301204819277115E-2</v>
      </c>
      <c r="BF590">
        <v>44.503012048192772</v>
      </c>
    </row>
    <row r="591" spans="54:58">
      <c r="BB591">
        <v>16.496500000000001</v>
      </c>
      <c r="BC591">
        <v>1</v>
      </c>
      <c r="BD591">
        <v>7.5301204819277115E-2</v>
      </c>
      <c r="BE591">
        <v>7.5301204819277115E-2</v>
      </c>
      <c r="BF591">
        <v>44.578313253012048</v>
      </c>
    </row>
    <row r="592" spans="54:58">
      <c r="BB592">
        <v>16.514299999999999</v>
      </c>
      <c r="BC592">
        <v>1</v>
      </c>
      <c r="BD592">
        <v>7.5301204819277115E-2</v>
      </c>
      <c r="BE592">
        <v>7.5301204819277115E-2</v>
      </c>
      <c r="BF592">
        <v>44.653614457831324</v>
      </c>
    </row>
    <row r="593" spans="54:58">
      <c r="BB593">
        <v>16.523599999999998</v>
      </c>
      <c r="BC593">
        <v>1</v>
      </c>
      <c r="BD593">
        <v>7.5301204819277115E-2</v>
      </c>
      <c r="BE593">
        <v>7.5301204819277115E-2</v>
      </c>
      <c r="BF593">
        <v>44.7289156626506</v>
      </c>
    </row>
    <row r="594" spans="54:58">
      <c r="BB594">
        <v>16.53</v>
      </c>
      <c r="BC594">
        <v>1</v>
      </c>
      <c r="BD594">
        <v>7.5301204819277115E-2</v>
      </c>
      <c r="BE594">
        <v>7.5301204819277115E-2</v>
      </c>
      <c r="BF594">
        <v>44.804216867469883</v>
      </c>
    </row>
    <row r="595" spans="54:58">
      <c r="BB595">
        <v>16.545300000000001</v>
      </c>
      <c r="BC595">
        <v>1</v>
      </c>
      <c r="BD595">
        <v>7.5301204819277115E-2</v>
      </c>
      <c r="BE595">
        <v>7.5301204819277115E-2</v>
      </c>
      <c r="BF595">
        <v>44.879518072289159</v>
      </c>
    </row>
    <row r="596" spans="54:58">
      <c r="BB596">
        <v>16.546900000000001</v>
      </c>
      <c r="BC596">
        <v>1</v>
      </c>
      <c r="BD596">
        <v>7.5301204819277115E-2</v>
      </c>
      <c r="BE596">
        <v>7.5301204819277115E-2</v>
      </c>
      <c r="BF596">
        <v>44.954819277108435</v>
      </c>
    </row>
    <row r="597" spans="54:58">
      <c r="BB597">
        <v>16.551100000000002</v>
      </c>
      <c r="BC597">
        <v>1</v>
      </c>
      <c r="BD597">
        <v>7.5301204819277115E-2</v>
      </c>
      <c r="BE597">
        <v>7.5301204819277115E-2</v>
      </c>
      <c r="BF597">
        <v>45.03012048192771</v>
      </c>
    </row>
    <row r="598" spans="54:58">
      <c r="BB598">
        <v>16.555599999999998</v>
      </c>
      <c r="BC598">
        <v>1</v>
      </c>
      <c r="BD598">
        <v>7.5301204819277115E-2</v>
      </c>
      <c r="BE598">
        <v>7.5301204819277115E-2</v>
      </c>
      <c r="BF598">
        <v>45.105421686746986</v>
      </c>
    </row>
    <row r="599" spans="54:58">
      <c r="BB599">
        <v>16.562200000000001</v>
      </c>
      <c r="BC599">
        <v>1</v>
      </c>
      <c r="BD599">
        <v>7.5301204819277115E-2</v>
      </c>
      <c r="BE599">
        <v>7.5301204819277115E-2</v>
      </c>
      <c r="BF599">
        <v>45.180722891566262</v>
      </c>
    </row>
    <row r="600" spans="54:58">
      <c r="BB600">
        <v>16.577400000000001</v>
      </c>
      <c r="BC600">
        <v>1</v>
      </c>
      <c r="BD600">
        <v>7.5301204819277115E-2</v>
      </c>
      <c r="BE600">
        <v>7.5301204819277115E-2</v>
      </c>
      <c r="BF600">
        <v>45.256024096385545</v>
      </c>
    </row>
    <row r="601" spans="54:58">
      <c r="BB601">
        <v>16.588100000000001</v>
      </c>
      <c r="BC601">
        <v>1</v>
      </c>
      <c r="BD601">
        <v>7.5301204819277115E-2</v>
      </c>
      <c r="BE601">
        <v>7.5301204819277115E-2</v>
      </c>
      <c r="BF601">
        <v>45.331325301204821</v>
      </c>
    </row>
    <row r="602" spans="54:58">
      <c r="BB602">
        <v>16.598299999999998</v>
      </c>
      <c r="BC602">
        <v>1</v>
      </c>
      <c r="BD602">
        <v>7.5301204819277115E-2</v>
      </c>
      <c r="BE602">
        <v>7.5301204819277115E-2</v>
      </c>
      <c r="BF602">
        <v>45.406626506024097</v>
      </c>
    </row>
    <row r="603" spans="54:58">
      <c r="BB603">
        <v>16.599900000000002</v>
      </c>
      <c r="BC603">
        <v>1</v>
      </c>
      <c r="BD603">
        <v>7.5301204819277115E-2</v>
      </c>
      <c r="BE603">
        <v>7.5301204819277115E-2</v>
      </c>
      <c r="BF603">
        <v>45.481927710843372</v>
      </c>
    </row>
    <row r="604" spans="54:58">
      <c r="BB604">
        <v>16.600899999999999</v>
      </c>
      <c r="BC604">
        <v>1</v>
      </c>
      <c r="BD604">
        <v>7.5301204819277115E-2</v>
      </c>
      <c r="BE604">
        <v>7.5301204819277115E-2</v>
      </c>
      <c r="BF604">
        <v>45.557228915662648</v>
      </c>
    </row>
    <row r="605" spans="54:58">
      <c r="BB605">
        <v>16.601099999999999</v>
      </c>
      <c r="BC605">
        <v>1</v>
      </c>
      <c r="BD605">
        <v>7.5301204819277115E-2</v>
      </c>
      <c r="BE605">
        <v>7.5301204819277115E-2</v>
      </c>
      <c r="BF605">
        <v>45.632530120481931</v>
      </c>
    </row>
    <row r="606" spans="54:58">
      <c r="BB606">
        <v>16.602499999999999</v>
      </c>
      <c r="BC606">
        <v>1</v>
      </c>
      <c r="BD606">
        <v>7.5301204819277115E-2</v>
      </c>
      <c r="BE606">
        <v>7.5301204819277115E-2</v>
      </c>
      <c r="BF606">
        <v>45.707831325301207</v>
      </c>
    </row>
    <row r="607" spans="54:58">
      <c r="BB607">
        <v>16.607600000000001</v>
      </c>
      <c r="BC607">
        <v>1</v>
      </c>
      <c r="BD607">
        <v>7.5301204819277115E-2</v>
      </c>
      <c r="BE607">
        <v>7.5301204819277115E-2</v>
      </c>
      <c r="BF607">
        <v>45.783132530120483</v>
      </c>
    </row>
    <row r="608" spans="54:58">
      <c r="BB608">
        <v>16.608899999999998</v>
      </c>
      <c r="BC608">
        <v>1</v>
      </c>
      <c r="BD608">
        <v>7.5301204819277115E-2</v>
      </c>
      <c r="BE608">
        <v>7.5301204819277115E-2</v>
      </c>
      <c r="BF608">
        <v>45.858433734939759</v>
      </c>
    </row>
    <row r="609" spans="54:58">
      <c r="BB609">
        <v>16.6219</v>
      </c>
      <c r="BC609">
        <v>1</v>
      </c>
      <c r="BD609">
        <v>7.5301204819277115E-2</v>
      </c>
      <c r="BE609">
        <v>7.5301204819277115E-2</v>
      </c>
      <c r="BF609">
        <v>45.933734939759034</v>
      </c>
    </row>
    <row r="610" spans="54:58">
      <c r="BB610">
        <v>16.6236</v>
      </c>
      <c r="BC610">
        <v>1</v>
      </c>
      <c r="BD610">
        <v>7.5301204819277115E-2</v>
      </c>
      <c r="BE610">
        <v>7.5301204819277115E-2</v>
      </c>
      <c r="BF610">
        <v>46.00903614457831</v>
      </c>
    </row>
    <row r="611" spans="54:58">
      <c r="BB611">
        <v>16.644300000000001</v>
      </c>
      <c r="BC611">
        <v>1</v>
      </c>
      <c r="BD611">
        <v>7.5301204819277115E-2</v>
      </c>
      <c r="BE611">
        <v>7.5301204819277115E-2</v>
      </c>
      <c r="BF611">
        <v>46.084337349397593</v>
      </c>
    </row>
    <row r="612" spans="54:58">
      <c r="BB612">
        <v>16.646000000000001</v>
      </c>
      <c r="BC612">
        <v>1</v>
      </c>
      <c r="BD612">
        <v>7.5301204819277115E-2</v>
      </c>
      <c r="BE612">
        <v>7.5301204819277115E-2</v>
      </c>
      <c r="BF612">
        <v>46.159638554216869</v>
      </c>
    </row>
    <row r="613" spans="54:58">
      <c r="BB613">
        <v>16.657499999999999</v>
      </c>
      <c r="BC613">
        <v>1</v>
      </c>
      <c r="BD613">
        <v>7.5301204819277115E-2</v>
      </c>
      <c r="BE613">
        <v>7.5301204819277115E-2</v>
      </c>
      <c r="BF613">
        <v>46.234939759036145</v>
      </c>
    </row>
    <row r="614" spans="54:58">
      <c r="BB614">
        <v>16.661000000000001</v>
      </c>
      <c r="BC614">
        <v>1</v>
      </c>
      <c r="BD614">
        <v>7.5301204819277115E-2</v>
      </c>
      <c r="BE614">
        <v>7.5301204819277115E-2</v>
      </c>
      <c r="BF614">
        <v>46.310240963855421</v>
      </c>
    </row>
    <row r="615" spans="54:58">
      <c r="BB615">
        <v>16.662800000000001</v>
      </c>
      <c r="BC615">
        <v>1</v>
      </c>
      <c r="BD615">
        <v>7.5301204819277115E-2</v>
      </c>
      <c r="BE615">
        <v>7.5301204819277115E-2</v>
      </c>
      <c r="BF615">
        <v>46.385542168674696</v>
      </c>
    </row>
    <row r="616" spans="54:58">
      <c r="BB616">
        <v>16.6739</v>
      </c>
      <c r="BC616">
        <v>1</v>
      </c>
      <c r="BD616">
        <v>7.5301204819277115E-2</v>
      </c>
      <c r="BE616">
        <v>7.5301204819277115E-2</v>
      </c>
      <c r="BF616">
        <v>46.460843373493979</v>
      </c>
    </row>
    <row r="617" spans="54:58">
      <c r="BB617">
        <v>16.676200000000001</v>
      </c>
      <c r="BC617">
        <v>1</v>
      </c>
      <c r="BD617">
        <v>7.5301204819277115E-2</v>
      </c>
      <c r="BE617">
        <v>7.5301204819277115E-2</v>
      </c>
      <c r="BF617">
        <v>46.536144578313255</v>
      </c>
    </row>
    <row r="618" spans="54:58">
      <c r="BB618">
        <v>16.68</v>
      </c>
      <c r="BC618">
        <v>1</v>
      </c>
      <c r="BD618">
        <v>7.5301204819277115E-2</v>
      </c>
      <c r="BE618">
        <v>7.5301204819277115E-2</v>
      </c>
      <c r="BF618">
        <v>46.611445783132531</v>
      </c>
    </row>
    <row r="619" spans="54:58">
      <c r="BB619">
        <v>16.6982</v>
      </c>
      <c r="BC619">
        <v>1</v>
      </c>
      <c r="BD619">
        <v>7.5301204819277115E-2</v>
      </c>
      <c r="BE619">
        <v>7.5301204819277115E-2</v>
      </c>
      <c r="BF619">
        <v>46.686746987951807</v>
      </c>
    </row>
    <row r="620" spans="54:58">
      <c r="BB620">
        <v>16.704899999999999</v>
      </c>
      <c r="BC620">
        <v>1</v>
      </c>
      <c r="BD620">
        <v>7.5301204819277115E-2</v>
      </c>
      <c r="BE620">
        <v>7.5301204819277115E-2</v>
      </c>
      <c r="BF620">
        <v>46.762048192771083</v>
      </c>
    </row>
    <row r="621" spans="54:58">
      <c r="BB621">
        <v>16.724699999999999</v>
      </c>
      <c r="BC621">
        <v>1</v>
      </c>
      <c r="BD621">
        <v>7.5301204819277115E-2</v>
      </c>
      <c r="BE621">
        <v>7.5301204819277115E-2</v>
      </c>
      <c r="BF621">
        <v>46.837349397590359</v>
      </c>
    </row>
    <row r="622" spans="54:58">
      <c r="BB622">
        <v>16.7272</v>
      </c>
      <c r="BC622">
        <v>1</v>
      </c>
      <c r="BD622">
        <v>7.5301204819277115E-2</v>
      </c>
      <c r="BE622">
        <v>7.5301204819277115E-2</v>
      </c>
      <c r="BF622">
        <v>46.912650602409641</v>
      </c>
    </row>
    <row r="623" spans="54:58">
      <c r="BB623">
        <v>16.73</v>
      </c>
      <c r="BC623">
        <v>1</v>
      </c>
      <c r="BD623">
        <v>7.5301204819277115E-2</v>
      </c>
      <c r="BE623">
        <v>7.5301204819277115E-2</v>
      </c>
      <c r="BF623">
        <v>46.987951807228917</v>
      </c>
    </row>
    <row r="624" spans="54:58">
      <c r="BB624">
        <v>16.744499999999999</v>
      </c>
      <c r="BC624">
        <v>1</v>
      </c>
      <c r="BD624">
        <v>7.5301204819277115E-2</v>
      </c>
      <c r="BE624">
        <v>7.5301204819277115E-2</v>
      </c>
      <c r="BF624">
        <v>47.063253012048193</v>
      </c>
    </row>
    <row r="625" spans="54:58">
      <c r="BB625">
        <v>16.750499999999999</v>
      </c>
      <c r="BC625">
        <v>1</v>
      </c>
      <c r="BD625">
        <v>7.5301204819277115E-2</v>
      </c>
      <c r="BE625">
        <v>7.5301204819277115E-2</v>
      </c>
      <c r="BF625">
        <v>47.138554216867469</v>
      </c>
    </row>
    <row r="626" spans="54:58">
      <c r="BB626">
        <v>16.7592</v>
      </c>
      <c r="BC626">
        <v>1</v>
      </c>
      <c r="BD626">
        <v>7.5301204819277115E-2</v>
      </c>
      <c r="BE626">
        <v>7.5301204819277115E-2</v>
      </c>
      <c r="BF626">
        <v>47.213855421686745</v>
      </c>
    </row>
    <row r="627" spans="54:58">
      <c r="BB627">
        <v>16.760000000000002</v>
      </c>
      <c r="BC627">
        <v>1</v>
      </c>
      <c r="BD627">
        <v>7.5301204819277115E-2</v>
      </c>
      <c r="BE627">
        <v>7.5301204819277115E-2</v>
      </c>
      <c r="BF627">
        <v>47.289156626506021</v>
      </c>
    </row>
    <row r="628" spans="54:58">
      <c r="BB628">
        <v>16.7714</v>
      </c>
      <c r="BC628">
        <v>1</v>
      </c>
      <c r="BD628">
        <v>7.5301204819277115E-2</v>
      </c>
      <c r="BE628">
        <v>7.5301204819277115E-2</v>
      </c>
      <c r="BF628">
        <v>47.364457831325304</v>
      </c>
    </row>
    <row r="629" spans="54:58">
      <c r="BB629">
        <v>16.773499999999999</v>
      </c>
      <c r="BC629">
        <v>1</v>
      </c>
      <c r="BD629">
        <v>7.5301204819277115E-2</v>
      </c>
      <c r="BE629">
        <v>7.5301204819277115E-2</v>
      </c>
      <c r="BF629">
        <v>47.439759036144579</v>
      </c>
    </row>
    <row r="630" spans="54:58">
      <c r="BB630">
        <v>16.775600000000001</v>
      </c>
      <c r="BC630">
        <v>1</v>
      </c>
      <c r="BD630">
        <v>7.5301204819277115E-2</v>
      </c>
      <c r="BE630">
        <v>7.5301204819277115E-2</v>
      </c>
      <c r="BF630">
        <v>47.515060240963855</v>
      </c>
    </row>
    <row r="631" spans="54:58">
      <c r="BB631">
        <v>16.786000000000001</v>
      </c>
      <c r="BC631">
        <v>1</v>
      </c>
      <c r="BD631">
        <v>7.5301204819277115E-2</v>
      </c>
      <c r="BE631">
        <v>7.5301204819277115E-2</v>
      </c>
      <c r="BF631">
        <v>47.590361445783131</v>
      </c>
    </row>
    <row r="632" spans="54:58">
      <c r="BB632">
        <v>16.7912</v>
      </c>
      <c r="BC632">
        <v>1</v>
      </c>
      <c r="BD632">
        <v>7.5301204819277115E-2</v>
      </c>
      <c r="BE632">
        <v>7.5301204819277115E-2</v>
      </c>
      <c r="BF632">
        <v>47.665662650602407</v>
      </c>
    </row>
    <row r="633" spans="54:58">
      <c r="BB633">
        <v>16.808399999999999</v>
      </c>
      <c r="BC633">
        <v>1</v>
      </c>
      <c r="BD633">
        <v>7.5301204819277115E-2</v>
      </c>
      <c r="BE633">
        <v>7.5301204819277115E-2</v>
      </c>
      <c r="BF633">
        <v>47.74096385542169</v>
      </c>
    </row>
    <row r="634" spans="54:58">
      <c r="BB634">
        <v>16.817900000000002</v>
      </c>
      <c r="BC634">
        <v>1</v>
      </c>
      <c r="BD634">
        <v>7.5301204819277115E-2</v>
      </c>
      <c r="BE634">
        <v>7.5301204819277115E-2</v>
      </c>
      <c r="BF634">
        <v>47.816265060240966</v>
      </c>
    </row>
    <row r="635" spans="54:58">
      <c r="BB635">
        <v>16.841999999999999</v>
      </c>
      <c r="BC635">
        <v>1</v>
      </c>
      <c r="BD635">
        <v>7.5301204819277115E-2</v>
      </c>
      <c r="BE635">
        <v>7.5301204819277115E-2</v>
      </c>
      <c r="BF635">
        <v>47.891566265060241</v>
      </c>
    </row>
    <row r="636" spans="54:58">
      <c r="BB636">
        <v>16.852900000000002</v>
      </c>
      <c r="BC636">
        <v>1</v>
      </c>
      <c r="BD636">
        <v>7.5301204819277115E-2</v>
      </c>
      <c r="BE636">
        <v>7.5301204819277115E-2</v>
      </c>
      <c r="BF636">
        <v>47.966867469879517</v>
      </c>
    </row>
    <row r="637" spans="54:58">
      <c r="BB637">
        <v>16.8643</v>
      </c>
      <c r="BC637">
        <v>1</v>
      </c>
      <c r="BD637">
        <v>7.5301204819277115E-2</v>
      </c>
      <c r="BE637">
        <v>7.5301204819277115E-2</v>
      </c>
      <c r="BF637">
        <v>48.042168674698793</v>
      </c>
    </row>
    <row r="638" spans="54:58">
      <c r="BB638">
        <v>16.865500000000001</v>
      </c>
      <c r="BC638">
        <v>1</v>
      </c>
      <c r="BD638">
        <v>7.5301204819277115E-2</v>
      </c>
      <c r="BE638">
        <v>7.5301204819277115E-2</v>
      </c>
      <c r="BF638">
        <v>48.117469879518069</v>
      </c>
    </row>
    <row r="639" spans="54:58">
      <c r="BB639">
        <v>16.876899999999999</v>
      </c>
      <c r="BC639">
        <v>1</v>
      </c>
      <c r="BD639">
        <v>7.5301204819277115E-2</v>
      </c>
      <c r="BE639">
        <v>7.5301204819277115E-2</v>
      </c>
      <c r="BF639">
        <v>48.192771084337352</v>
      </c>
    </row>
    <row r="640" spans="54:58">
      <c r="BB640">
        <v>16.8795</v>
      </c>
      <c r="BC640">
        <v>1</v>
      </c>
      <c r="BD640">
        <v>7.5301204819277115E-2</v>
      </c>
      <c r="BE640">
        <v>7.5301204819277115E-2</v>
      </c>
      <c r="BF640">
        <v>48.268072289156628</v>
      </c>
    </row>
    <row r="641" spans="54:58">
      <c r="BB641">
        <v>16.8886</v>
      </c>
      <c r="BC641">
        <v>1</v>
      </c>
      <c r="BD641">
        <v>7.5301204819277115E-2</v>
      </c>
      <c r="BE641">
        <v>7.5301204819277115E-2</v>
      </c>
      <c r="BF641">
        <v>48.343373493975903</v>
      </c>
    </row>
    <row r="642" spans="54:58">
      <c r="BB642">
        <v>16.896999999999998</v>
      </c>
      <c r="BC642">
        <v>1</v>
      </c>
      <c r="BD642">
        <v>7.5301204819277115E-2</v>
      </c>
      <c r="BE642">
        <v>7.5301204819277115E-2</v>
      </c>
      <c r="BF642">
        <v>48.418674698795179</v>
      </c>
    </row>
    <row r="643" spans="54:58">
      <c r="BB643">
        <v>16.9099</v>
      </c>
      <c r="BC643">
        <v>1</v>
      </c>
      <c r="BD643">
        <v>7.5301204819277115E-2</v>
      </c>
      <c r="BE643">
        <v>7.5301204819277115E-2</v>
      </c>
      <c r="BF643">
        <v>48.493975903614455</v>
      </c>
    </row>
    <row r="644" spans="54:58">
      <c r="BB644">
        <v>16.9513</v>
      </c>
      <c r="BC644">
        <v>1</v>
      </c>
      <c r="BD644">
        <v>7.5301204819277115E-2</v>
      </c>
      <c r="BE644">
        <v>7.5301204819277115E-2</v>
      </c>
      <c r="BF644">
        <v>48.569277108433738</v>
      </c>
    </row>
    <row r="645" spans="54:58">
      <c r="BB645">
        <v>16.956900000000001</v>
      </c>
      <c r="BC645">
        <v>1</v>
      </c>
      <c r="BD645">
        <v>7.5301204819277115E-2</v>
      </c>
      <c r="BE645">
        <v>7.5301204819277115E-2</v>
      </c>
      <c r="BF645">
        <v>48.644578313253014</v>
      </c>
    </row>
    <row r="646" spans="54:58">
      <c r="BB646">
        <v>16.964500000000001</v>
      </c>
      <c r="BC646">
        <v>1</v>
      </c>
      <c r="BD646">
        <v>7.5301204819277115E-2</v>
      </c>
      <c r="BE646">
        <v>7.5301204819277115E-2</v>
      </c>
      <c r="BF646">
        <v>48.71987951807229</v>
      </c>
    </row>
    <row r="647" spans="54:58">
      <c r="BB647">
        <v>16.9649</v>
      </c>
      <c r="BC647">
        <v>1</v>
      </c>
      <c r="BD647">
        <v>7.5301204819277115E-2</v>
      </c>
      <c r="BE647">
        <v>7.5301204819277115E-2</v>
      </c>
      <c r="BF647">
        <v>48.795180722891565</v>
      </c>
    </row>
    <row r="648" spans="54:58">
      <c r="BB648">
        <v>16.969100000000001</v>
      </c>
      <c r="BC648">
        <v>1</v>
      </c>
      <c r="BD648">
        <v>7.5301204819277115E-2</v>
      </c>
      <c r="BE648">
        <v>7.5301204819277115E-2</v>
      </c>
      <c r="BF648">
        <v>48.870481927710841</v>
      </c>
    </row>
    <row r="649" spans="54:58">
      <c r="BB649">
        <v>16.989899999999999</v>
      </c>
      <c r="BC649">
        <v>1</v>
      </c>
      <c r="BD649">
        <v>7.5301204819277115E-2</v>
      </c>
      <c r="BE649">
        <v>7.5301204819277115E-2</v>
      </c>
      <c r="BF649">
        <v>48.945783132530117</v>
      </c>
    </row>
    <row r="650" spans="54:58">
      <c r="BB650">
        <v>16.993200000000002</v>
      </c>
      <c r="BC650">
        <v>1</v>
      </c>
      <c r="BD650">
        <v>7.5301204819277115E-2</v>
      </c>
      <c r="BE650">
        <v>7.5301204819277115E-2</v>
      </c>
      <c r="BF650">
        <v>49.0210843373494</v>
      </c>
    </row>
    <row r="651" spans="54:58">
      <c r="BB651">
        <v>16.995699999999999</v>
      </c>
      <c r="BC651">
        <v>1</v>
      </c>
      <c r="BD651">
        <v>7.5301204819277115E-2</v>
      </c>
      <c r="BE651">
        <v>7.5301204819277115E-2</v>
      </c>
      <c r="BF651">
        <v>49.096385542168676</v>
      </c>
    </row>
    <row r="652" spans="54:58">
      <c r="BB652">
        <v>17.005600000000001</v>
      </c>
      <c r="BC652">
        <v>1</v>
      </c>
      <c r="BD652">
        <v>7.5301204819277115E-2</v>
      </c>
      <c r="BE652">
        <v>7.5301204819277115E-2</v>
      </c>
      <c r="BF652">
        <v>49.171686746987952</v>
      </c>
    </row>
    <row r="653" spans="54:58">
      <c r="BB653">
        <v>17.0059</v>
      </c>
      <c r="BC653">
        <v>1</v>
      </c>
      <c r="BD653">
        <v>7.5301204819277115E-2</v>
      </c>
      <c r="BE653">
        <v>7.5301204819277115E-2</v>
      </c>
      <c r="BF653">
        <v>49.246987951807228</v>
      </c>
    </row>
    <row r="654" spans="54:58">
      <c r="BB654">
        <v>17.010000000000002</v>
      </c>
      <c r="BC654">
        <v>1</v>
      </c>
      <c r="BD654">
        <v>7.5301204819277115E-2</v>
      </c>
      <c r="BE654">
        <v>7.5301204819277115E-2</v>
      </c>
      <c r="BF654">
        <v>49.322289156626503</v>
      </c>
    </row>
    <row r="655" spans="54:58">
      <c r="BB655">
        <v>17.024699999999999</v>
      </c>
      <c r="BC655">
        <v>1</v>
      </c>
      <c r="BD655">
        <v>7.5301204819277115E-2</v>
      </c>
      <c r="BE655">
        <v>7.5301204819277115E-2</v>
      </c>
      <c r="BF655">
        <v>49.397590361445786</v>
      </c>
    </row>
    <row r="656" spans="54:58">
      <c r="BB656">
        <v>17.026900000000001</v>
      </c>
      <c r="BC656">
        <v>1</v>
      </c>
      <c r="BD656">
        <v>7.5301204819277115E-2</v>
      </c>
      <c r="BE656">
        <v>7.5301204819277115E-2</v>
      </c>
      <c r="BF656">
        <v>49.472891566265062</v>
      </c>
    </row>
    <row r="657" spans="54:58">
      <c r="BB657">
        <v>17.029399999999999</v>
      </c>
      <c r="BC657">
        <v>1</v>
      </c>
      <c r="BD657">
        <v>7.5301204819277115E-2</v>
      </c>
      <c r="BE657">
        <v>7.5301204819277115E-2</v>
      </c>
      <c r="BF657">
        <v>49.548192771084338</v>
      </c>
    </row>
    <row r="658" spans="54:58">
      <c r="BB658">
        <v>17.046500000000002</v>
      </c>
      <c r="BC658">
        <v>1</v>
      </c>
      <c r="BD658">
        <v>7.5301204819277115E-2</v>
      </c>
      <c r="BE658">
        <v>7.5301204819277115E-2</v>
      </c>
      <c r="BF658">
        <v>49.623493975903614</v>
      </c>
    </row>
    <row r="659" spans="54:58">
      <c r="BB659">
        <v>17.051100000000002</v>
      </c>
      <c r="BC659">
        <v>1</v>
      </c>
      <c r="BD659">
        <v>7.5301204819277115E-2</v>
      </c>
      <c r="BE659">
        <v>7.5301204819277115E-2</v>
      </c>
      <c r="BF659">
        <v>49.69879518072289</v>
      </c>
    </row>
    <row r="660" spans="54:58">
      <c r="BB660">
        <v>17.0595</v>
      </c>
      <c r="BC660">
        <v>1</v>
      </c>
      <c r="BD660">
        <v>7.5301204819277115E-2</v>
      </c>
      <c r="BE660">
        <v>7.5301204819277115E-2</v>
      </c>
      <c r="BF660">
        <v>49.774096385542165</v>
      </c>
    </row>
    <row r="661" spans="54:58">
      <c r="BB661">
        <v>17.059699999999999</v>
      </c>
      <c r="BC661">
        <v>1</v>
      </c>
      <c r="BD661">
        <v>7.5301204819277115E-2</v>
      </c>
      <c r="BE661">
        <v>7.5301204819277115E-2</v>
      </c>
      <c r="BF661">
        <v>49.849397590361448</v>
      </c>
    </row>
    <row r="662" spans="54:58">
      <c r="BB662">
        <v>17.062999999999999</v>
      </c>
      <c r="BC662">
        <v>1</v>
      </c>
      <c r="BD662">
        <v>7.5301204819277115E-2</v>
      </c>
      <c r="BE662">
        <v>7.5301204819277115E-2</v>
      </c>
      <c r="BF662">
        <v>49.924698795180724</v>
      </c>
    </row>
    <row r="663" spans="54:58">
      <c r="BB663">
        <v>17.063500000000001</v>
      </c>
      <c r="BC663">
        <v>1</v>
      </c>
      <c r="BD663">
        <v>7.5301204819277115E-2</v>
      </c>
      <c r="BE663">
        <v>7.5301204819277115E-2</v>
      </c>
      <c r="BF663">
        <v>50</v>
      </c>
    </row>
    <row r="664" spans="54:58">
      <c r="BB664">
        <v>17.064699999999998</v>
      </c>
      <c r="BC664">
        <v>1</v>
      </c>
      <c r="BD664">
        <v>7.5301204819277115E-2</v>
      </c>
      <c r="BE664">
        <v>7.5301204819277115E-2</v>
      </c>
      <c r="BF664">
        <v>50.075301204819276</v>
      </c>
    </row>
    <row r="665" spans="54:58">
      <c r="BB665">
        <v>17.065100000000001</v>
      </c>
      <c r="BC665">
        <v>1</v>
      </c>
      <c r="BD665">
        <v>7.5301204819277115E-2</v>
      </c>
      <c r="BE665">
        <v>7.5301204819277115E-2</v>
      </c>
      <c r="BF665">
        <v>50.150602409638552</v>
      </c>
    </row>
    <row r="666" spans="54:58">
      <c r="BB666">
        <v>17.0703</v>
      </c>
      <c r="BC666">
        <v>1</v>
      </c>
      <c r="BD666">
        <v>7.5301204819277115E-2</v>
      </c>
      <c r="BE666">
        <v>7.5301204819277115E-2</v>
      </c>
      <c r="BF666">
        <v>50.225903614457835</v>
      </c>
    </row>
    <row r="667" spans="54:58">
      <c r="BB667">
        <v>17.079999999999998</v>
      </c>
      <c r="BC667">
        <v>1</v>
      </c>
      <c r="BD667">
        <v>7.5301204819277115E-2</v>
      </c>
      <c r="BE667">
        <v>7.5301204819277115E-2</v>
      </c>
      <c r="BF667">
        <v>50.30120481927711</v>
      </c>
    </row>
    <row r="668" spans="54:58">
      <c r="BB668">
        <v>17.083300000000001</v>
      </c>
      <c r="BC668">
        <v>1</v>
      </c>
      <c r="BD668">
        <v>7.5301204819277115E-2</v>
      </c>
      <c r="BE668">
        <v>7.5301204819277115E-2</v>
      </c>
      <c r="BF668">
        <v>50.376506024096386</v>
      </c>
    </row>
    <row r="669" spans="54:58">
      <c r="BB669">
        <v>17.084</v>
      </c>
      <c r="BC669">
        <v>1</v>
      </c>
      <c r="BD669">
        <v>7.5301204819277115E-2</v>
      </c>
      <c r="BE669">
        <v>7.5301204819277115E-2</v>
      </c>
      <c r="BF669">
        <v>50.451807228915662</v>
      </c>
    </row>
    <row r="670" spans="54:58">
      <c r="BB670">
        <v>17.106100000000001</v>
      </c>
      <c r="BC670">
        <v>1</v>
      </c>
      <c r="BD670">
        <v>7.5301204819277115E-2</v>
      </c>
      <c r="BE670">
        <v>7.5301204819277115E-2</v>
      </c>
      <c r="BF670">
        <v>50.527108433734938</v>
      </c>
    </row>
    <row r="671" spans="54:58">
      <c r="BB671">
        <v>17.1327</v>
      </c>
      <c r="BC671">
        <v>1</v>
      </c>
      <c r="BD671">
        <v>7.5301204819277115E-2</v>
      </c>
      <c r="BE671">
        <v>7.5301204819277115E-2</v>
      </c>
      <c r="BF671">
        <v>50.602409638554214</v>
      </c>
    </row>
    <row r="672" spans="54:58">
      <c r="BB672">
        <v>17.14</v>
      </c>
      <c r="BC672">
        <v>1</v>
      </c>
      <c r="BD672">
        <v>7.5301204819277115E-2</v>
      </c>
      <c r="BE672">
        <v>7.5301204819277115E-2</v>
      </c>
      <c r="BF672">
        <v>50.677710843373497</v>
      </c>
    </row>
    <row r="673" spans="54:58">
      <c r="BB673">
        <v>17.150200000000002</v>
      </c>
      <c r="BC673">
        <v>1</v>
      </c>
      <c r="BD673">
        <v>7.5301204819277115E-2</v>
      </c>
      <c r="BE673">
        <v>7.5301204819277115E-2</v>
      </c>
      <c r="BF673">
        <v>50.753012048192772</v>
      </c>
    </row>
    <row r="674" spans="54:58">
      <c r="BB674">
        <v>17.1615</v>
      </c>
      <c r="BC674">
        <v>1</v>
      </c>
      <c r="BD674">
        <v>7.5301204819277115E-2</v>
      </c>
      <c r="BE674">
        <v>7.5301204819277115E-2</v>
      </c>
      <c r="BF674">
        <v>50.828313253012048</v>
      </c>
    </row>
    <row r="675" spans="54:58">
      <c r="BB675">
        <v>17.1812</v>
      </c>
      <c r="BC675">
        <v>1</v>
      </c>
      <c r="BD675">
        <v>7.5301204819277115E-2</v>
      </c>
      <c r="BE675">
        <v>7.5301204819277115E-2</v>
      </c>
      <c r="BF675">
        <v>50.903614457831324</v>
      </c>
    </row>
    <row r="676" spans="54:58">
      <c r="BB676">
        <v>17.1813</v>
      </c>
      <c r="BC676">
        <v>1</v>
      </c>
      <c r="BD676">
        <v>7.5301204819277115E-2</v>
      </c>
      <c r="BE676">
        <v>7.5301204819277115E-2</v>
      </c>
      <c r="BF676">
        <v>50.9789156626506</v>
      </c>
    </row>
    <row r="677" spans="54:58">
      <c r="BB677">
        <v>17.182700000000001</v>
      </c>
      <c r="BC677">
        <v>1</v>
      </c>
      <c r="BD677">
        <v>7.5301204819277115E-2</v>
      </c>
      <c r="BE677">
        <v>7.5301204819277115E-2</v>
      </c>
      <c r="BF677">
        <v>51.054216867469883</v>
      </c>
    </row>
    <row r="678" spans="54:58">
      <c r="BB678">
        <v>17.1845</v>
      </c>
      <c r="BC678">
        <v>1</v>
      </c>
      <c r="BD678">
        <v>7.5301204819277115E-2</v>
      </c>
      <c r="BE678">
        <v>7.5301204819277115E-2</v>
      </c>
      <c r="BF678">
        <v>51.129518072289159</v>
      </c>
    </row>
    <row r="679" spans="54:58">
      <c r="BB679">
        <v>17.190000000000001</v>
      </c>
      <c r="BC679">
        <v>1</v>
      </c>
      <c r="BD679">
        <v>7.5301204819277115E-2</v>
      </c>
      <c r="BE679">
        <v>7.5301204819277115E-2</v>
      </c>
      <c r="BF679">
        <v>51.204819277108435</v>
      </c>
    </row>
    <row r="680" spans="54:58">
      <c r="BB680">
        <v>17.191500000000001</v>
      </c>
      <c r="BC680">
        <v>1</v>
      </c>
      <c r="BD680">
        <v>7.5301204819277115E-2</v>
      </c>
      <c r="BE680">
        <v>7.5301204819277115E-2</v>
      </c>
      <c r="BF680">
        <v>51.28012048192771</v>
      </c>
    </row>
    <row r="681" spans="54:58">
      <c r="BB681">
        <v>17.2</v>
      </c>
      <c r="BC681">
        <v>1</v>
      </c>
      <c r="BD681">
        <v>7.5301204819277115E-2</v>
      </c>
      <c r="BE681">
        <v>7.5301204819277115E-2</v>
      </c>
      <c r="BF681">
        <v>51.355421686746986</v>
      </c>
    </row>
    <row r="682" spans="54:58">
      <c r="BB682">
        <v>17.2119</v>
      </c>
      <c r="BC682">
        <v>1</v>
      </c>
      <c r="BD682">
        <v>7.5301204819277115E-2</v>
      </c>
      <c r="BE682">
        <v>7.5301204819277115E-2</v>
      </c>
      <c r="BF682">
        <v>51.430722891566262</v>
      </c>
    </row>
    <row r="683" spans="54:58">
      <c r="BB683">
        <v>17.2271</v>
      </c>
      <c r="BC683">
        <v>1</v>
      </c>
      <c r="BD683">
        <v>7.5301204819277115E-2</v>
      </c>
      <c r="BE683">
        <v>7.5301204819277115E-2</v>
      </c>
      <c r="BF683">
        <v>51.506024096385545</v>
      </c>
    </row>
    <row r="684" spans="54:58">
      <c r="BB684">
        <v>17.2364</v>
      </c>
      <c r="BC684">
        <v>1</v>
      </c>
      <c r="BD684">
        <v>7.5301204819277115E-2</v>
      </c>
      <c r="BE684">
        <v>7.5301204819277115E-2</v>
      </c>
      <c r="BF684">
        <v>51.581325301204821</v>
      </c>
    </row>
    <row r="685" spans="54:58">
      <c r="BB685">
        <v>17.2378</v>
      </c>
      <c r="BC685">
        <v>1</v>
      </c>
      <c r="BD685">
        <v>7.5301204819277115E-2</v>
      </c>
      <c r="BE685">
        <v>7.5301204819277115E-2</v>
      </c>
      <c r="BF685">
        <v>51.656626506024097</v>
      </c>
    </row>
    <row r="686" spans="54:58">
      <c r="BB686">
        <v>17.2636</v>
      </c>
      <c r="BC686">
        <v>1</v>
      </c>
      <c r="BD686">
        <v>7.5301204819277115E-2</v>
      </c>
      <c r="BE686">
        <v>7.5301204819277115E-2</v>
      </c>
      <c r="BF686">
        <v>51.731927710843372</v>
      </c>
    </row>
    <row r="687" spans="54:58">
      <c r="BB687">
        <v>17.270099999999999</v>
      </c>
      <c r="BC687">
        <v>1</v>
      </c>
      <c r="BD687">
        <v>7.5301204819277115E-2</v>
      </c>
      <c r="BE687">
        <v>7.5301204819277115E-2</v>
      </c>
      <c r="BF687">
        <v>51.807228915662648</v>
      </c>
    </row>
    <row r="688" spans="54:58">
      <c r="BB688">
        <v>17.282499999999999</v>
      </c>
      <c r="BC688">
        <v>1</v>
      </c>
      <c r="BD688">
        <v>7.5301204819277115E-2</v>
      </c>
      <c r="BE688">
        <v>7.5301204819277115E-2</v>
      </c>
      <c r="BF688">
        <v>51.882530120481931</v>
      </c>
    </row>
    <row r="689" spans="54:58">
      <c r="BB689">
        <v>17.284099999999999</v>
      </c>
      <c r="BC689">
        <v>1</v>
      </c>
      <c r="BD689">
        <v>7.5301204819277115E-2</v>
      </c>
      <c r="BE689">
        <v>7.5301204819277115E-2</v>
      </c>
      <c r="BF689">
        <v>51.957831325301207</v>
      </c>
    </row>
    <row r="690" spans="54:58">
      <c r="BB690">
        <v>17.327999999999999</v>
      </c>
      <c r="BC690">
        <v>1</v>
      </c>
      <c r="BD690">
        <v>7.5301204819277115E-2</v>
      </c>
      <c r="BE690">
        <v>7.5301204819277115E-2</v>
      </c>
      <c r="BF690">
        <v>52.033132530120483</v>
      </c>
    </row>
    <row r="691" spans="54:58">
      <c r="BB691">
        <v>17.34</v>
      </c>
      <c r="BC691">
        <v>1</v>
      </c>
      <c r="BD691">
        <v>7.5301204819277115E-2</v>
      </c>
      <c r="BE691">
        <v>7.5301204819277115E-2</v>
      </c>
      <c r="BF691">
        <v>52.108433734939759</v>
      </c>
    </row>
    <row r="692" spans="54:58">
      <c r="BB692">
        <v>17.3474</v>
      </c>
      <c r="BC692">
        <v>1</v>
      </c>
      <c r="BD692">
        <v>7.5301204819277115E-2</v>
      </c>
      <c r="BE692">
        <v>7.5301204819277115E-2</v>
      </c>
      <c r="BF692">
        <v>52.183734939759034</v>
      </c>
    </row>
    <row r="693" spans="54:58">
      <c r="BB693">
        <v>17.358699999999999</v>
      </c>
      <c r="BC693">
        <v>1</v>
      </c>
      <c r="BD693">
        <v>7.5301204819277115E-2</v>
      </c>
      <c r="BE693">
        <v>7.5301204819277115E-2</v>
      </c>
      <c r="BF693">
        <v>52.25903614457831</v>
      </c>
    </row>
    <row r="694" spans="54:58">
      <c r="BB694">
        <v>17.364699999999999</v>
      </c>
      <c r="BC694">
        <v>1</v>
      </c>
      <c r="BD694">
        <v>7.5301204819277115E-2</v>
      </c>
      <c r="BE694">
        <v>7.5301204819277115E-2</v>
      </c>
      <c r="BF694">
        <v>52.334337349397593</v>
      </c>
    </row>
    <row r="695" spans="54:58">
      <c r="BB695">
        <v>17.372900000000001</v>
      </c>
      <c r="BC695">
        <v>1</v>
      </c>
      <c r="BD695">
        <v>7.5301204819277115E-2</v>
      </c>
      <c r="BE695">
        <v>7.5301204819277115E-2</v>
      </c>
      <c r="BF695">
        <v>52.409638554216869</v>
      </c>
    </row>
    <row r="696" spans="54:58">
      <c r="BB696">
        <v>17.375499999999999</v>
      </c>
      <c r="BC696">
        <v>1</v>
      </c>
      <c r="BD696">
        <v>7.5301204819277115E-2</v>
      </c>
      <c r="BE696">
        <v>7.5301204819277115E-2</v>
      </c>
      <c r="BF696">
        <v>52.484939759036145</v>
      </c>
    </row>
    <row r="697" spans="54:58">
      <c r="BB697">
        <v>17.3826</v>
      </c>
      <c r="BC697">
        <v>1</v>
      </c>
      <c r="BD697">
        <v>7.5301204819277115E-2</v>
      </c>
      <c r="BE697">
        <v>7.5301204819277115E-2</v>
      </c>
      <c r="BF697">
        <v>52.560240963855421</v>
      </c>
    </row>
    <row r="698" spans="54:58">
      <c r="BB698">
        <v>17.389199999999999</v>
      </c>
      <c r="BC698">
        <v>1</v>
      </c>
      <c r="BD698">
        <v>7.5301204819277115E-2</v>
      </c>
      <c r="BE698">
        <v>7.5301204819277115E-2</v>
      </c>
      <c r="BF698">
        <v>52.635542168674696</v>
      </c>
    </row>
    <row r="699" spans="54:58">
      <c r="BB699">
        <v>17.3919</v>
      </c>
      <c r="BC699">
        <v>1</v>
      </c>
      <c r="BD699">
        <v>7.5301204819277115E-2</v>
      </c>
      <c r="BE699">
        <v>7.5301204819277115E-2</v>
      </c>
      <c r="BF699">
        <v>52.710843373493979</v>
      </c>
    </row>
    <row r="700" spans="54:58">
      <c r="BB700">
        <v>17.3933</v>
      </c>
      <c r="BC700">
        <v>1</v>
      </c>
      <c r="BD700">
        <v>7.5301204819277115E-2</v>
      </c>
      <c r="BE700">
        <v>7.5301204819277115E-2</v>
      </c>
      <c r="BF700">
        <v>52.786144578313255</v>
      </c>
    </row>
    <row r="701" spans="54:58">
      <c r="BB701">
        <v>17.3949</v>
      </c>
      <c r="BC701">
        <v>1</v>
      </c>
      <c r="BD701">
        <v>7.5301204819277115E-2</v>
      </c>
      <c r="BE701">
        <v>7.5301204819277115E-2</v>
      </c>
      <c r="BF701">
        <v>52.861445783132531</v>
      </c>
    </row>
    <row r="702" spans="54:58">
      <c r="BB702">
        <v>17.400500000000001</v>
      </c>
      <c r="BC702">
        <v>1</v>
      </c>
      <c r="BD702">
        <v>7.5301204819277115E-2</v>
      </c>
      <c r="BE702">
        <v>7.5301204819277115E-2</v>
      </c>
      <c r="BF702">
        <v>52.936746987951807</v>
      </c>
    </row>
    <row r="703" spans="54:58">
      <c r="BB703">
        <v>17.409400000000002</v>
      </c>
      <c r="BC703">
        <v>1</v>
      </c>
      <c r="BD703">
        <v>7.5301204819277115E-2</v>
      </c>
      <c r="BE703">
        <v>7.5301204819277115E-2</v>
      </c>
      <c r="BF703">
        <v>53.012048192771083</v>
      </c>
    </row>
    <row r="704" spans="54:58">
      <c r="BB704">
        <v>17.4361</v>
      </c>
      <c r="BC704">
        <v>1</v>
      </c>
      <c r="BD704">
        <v>7.5301204819277115E-2</v>
      </c>
      <c r="BE704">
        <v>7.5301204819277115E-2</v>
      </c>
      <c r="BF704">
        <v>53.087349397590359</v>
      </c>
    </row>
    <row r="705" spans="54:58">
      <c r="BB705">
        <v>17.437899999999999</v>
      </c>
      <c r="BC705">
        <v>1</v>
      </c>
      <c r="BD705">
        <v>7.5301204819277115E-2</v>
      </c>
      <c r="BE705">
        <v>7.5301204819277115E-2</v>
      </c>
      <c r="BF705">
        <v>53.162650602409641</v>
      </c>
    </row>
    <row r="706" spans="54:58">
      <c r="BB706">
        <v>17.439499999999999</v>
      </c>
      <c r="BC706">
        <v>1</v>
      </c>
      <c r="BD706">
        <v>7.5301204819277115E-2</v>
      </c>
      <c r="BE706">
        <v>7.5301204819277115E-2</v>
      </c>
      <c r="BF706">
        <v>53.237951807228917</v>
      </c>
    </row>
    <row r="707" spans="54:58">
      <c r="BB707">
        <v>17.440200000000001</v>
      </c>
      <c r="BC707">
        <v>1</v>
      </c>
      <c r="BD707">
        <v>7.5301204819277115E-2</v>
      </c>
      <c r="BE707">
        <v>7.5301204819277115E-2</v>
      </c>
      <c r="BF707">
        <v>53.313253012048193</v>
      </c>
    </row>
    <row r="708" spans="54:58">
      <c r="BB708">
        <v>17.4407</v>
      </c>
      <c r="BC708">
        <v>1</v>
      </c>
      <c r="BD708">
        <v>7.5301204819277115E-2</v>
      </c>
      <c r="BE708">
        <v>7.5301204819277115E-2</v>
      </c>
      <c r="BF708">
        <v>53.388554216867469</v>
      </c>
    </row>
    <row r="709" spans="54:58">
      <c r="BB709">
        <v>17.443899999999999</v>
      </c>
      <c r="BC709">
        <v>1</v>
      </c>
      <c r="BD709">
        <v>7.5301204819277115E-2</v>
      </c>
      <c r="BE709">
        <v>7.5301204819277115E-2</v>
      </c>
      <c r="BF709">
        <v>53.463855421686745</v>
      </c>
    </row>
    <row r="710" spans="54:58">
      <c r="BB710">
        <v>17.449400000000001</v>
      </c>
      <c r="BC710">
        <v>1</v>
      </c>
      <c r="BD710">
        <v>7.5301204819277115E-2</v>
      </c>
      <c r="BE710">
        <v>7.5301204819277115E-2</v>
      </c>
      <c r="BF710">
        <v>53.539156626506021</v>
      </c>
    </row>
    <row r="711" spans="54:58">
      <c r="BB711">
        <v>17.451000000000001</v>
      </c>
      <c r="BC711">
        <v>1</v>
      </c>
      <c r="BD711">
        <v>7.5301204819277115E-2</v>
      </c>
      <c r="BE711">
        <v>7.5301204819277115E-2</v>
      </c>
      <c r="BF711">
        <v>53.614457831325304</v>
      </c>
    </row>
    <row r="712" spans="54:58">
      <c r="BB712">
        <v>17.4589</v>
      </c>
      <c r="BC712">
        <v>1</v>
      </c>
      <c r="BD712">
        <v>7.5301204819277115E-2</v>
      </c>
      <c r="BE712">
        <v>7.5301204819277115E-2</v>
      </c>
      <c r="BF712">
        <v>53.689759036144579</v>
      </c>
    </row>
    <row r="713" spans="54:58">
      <c r="BB713">
        <v>17.47</v>
      </c>
      <c r="BC713">
        <v>2</v>
      </c>
      <c r="BD713">
        <v>0.15060240963855423</v>
      </c>
      <c r="BE713">
        <v>0.15060240963855423</v>
      </c>
      <c r="BF713">
        <v>53.840361445783131</v>
      </c>
    </row>
    <row r="714" spans="54:58">
      <c r="BB714">
        <v>17.474</v>
      </c>
      <c r="BC714">
        <v>1</v>
      </c>
      <c r="BD714">
        <v>7.5301204819277115E-2</v>
      </c>
      <c r="BE714">
        <v>7.5301204819277115E-2</v>
      </c>
      <c r="BF714">
        <v>53.915662650602407</v>
      </c>
    </row>
    <row r="715" spans="54:58">
      <c r="BB715">
        <v>17.4862</v>
      </c>
      <c r="BC715">
        <v>1</v>
      </c>
      <c r="BD715">
        <v>7.5301204819277115E-2</v>
      </c>
      <c r="BE715">
        <v>7.5301204819277115E-2</v>
      </c>
      <c r="BF715">
        <v>53.99096385542169</v>
      </c>
    </row>
    <row r="716" spans="54:58">
      <c r="BB716">
        <v>17.498799999999999</v>
      </c>
      <c r="BC716">
        <v>1</v>
      </c>
      <c r="BD716">
        <v>7.5301204819277115E-2</v>
      </c>
      <c r="BE716">
        <v>7.5301204819277115E-2</v>
      </c>
      <c r="BF716">
        <v>54.066265060240966</v>
      </c>
    </row>
    <row r="717" spans="54:58">
      <c r="BB717">
        <v>17.507400000000001</v>
      </c>
      <c r="BC717">
        <v>1</v>
      </c>
      <c r="BD717">
        <v>7.5301204819277115E-2</v>
      </c>
      <c r="BE717">
        <v>7.5301204819277115E-2</v>
      </c>
      <c r="BF717">
        <v>54.141566265060241</v>
      </c>
    </row>
    <row r="718" spans="54:58">
      <c r="BB718">
        <v>17.5076</v>
      </c>
      <c r="BC718">
        <v>1</v>
      </c>
      <c r="BD718">
        <v>7.5301204819277115E-2</v>
      </c>
      <c r="BE718">
        <v>7.5301204819277115E-2</v>
      </c>
      <c r="BF718">
        <v>54.216867469879517</v>
      </c>
    </row>
    <row r="719" spans="54:58">
      <c r="BB719">
        <v>17.5123</v>
      </c>
      <c r="BC719">
        <v>1</v>
      </c>
      <c r="BD719">
        <v>7.5301204819277115E-2</v>
      </c>
      <c r="BE719">
        <v>7.5301204819277115E-2</v>
      </c>
      <c r="BF719">
        <v>54.292168674698793</v>
      </c>
    </row>
    <row r="720" spans="54:58">
      <c r="BB720">
        <v>17.515499999999999</v>
      </c>
      <c r="BC720">
        <v>1</v>
      </c>
      <c r="BD720">
        <v>7.5301204819277115E-2</v>
      </c>
      <c r="BE720">
        <v>7.5301204819277115E-2</v>
      </c>
      <c r="BF720">
        <v>54.367469879518069</v>
      </c>
    </row>
    <row r="721" spans="54:58">
      <c r="BB721">
        <v>17.5335</v>
      </c>
      <c r="BC721">
        <v>1</v>
      </c>
      <c r="BD721">
        <v>7.5301204819277115E-2</v>
      </c>
      <c r="BE721">
        <v>7.5301204819277115E-2</v>
      </c>
      <c r="BF721">
        <v>54.442771084337352</v>
      </c>
    </row>
    <row r="722" spans="54:58">
      <c r="BB722">
        <v>17.543299999999999</v>
      </c>
      <c r="BC722">
        <v>1</v>
      </c>
      <c r="BD722">
        <v>7.5301204819277115E-2</v>
      </c>
      <c r="BE722">
        <v>7.5301204819277115E-2</v>
      </c>
      <c r="BF722">
        <v>54.518072289156628</v>
      </c>
    </row>
    <row r="723" spans="54:58">
      <c r="BB723">
        <v>17.5488</v>
      </c>
      <c r="BC723">
        <v>1</v>
      </c>
      <c r="BD723">
        <v>7.5301204819277115E-2</v>
      </c>
      <c r="BE723">
        <v>7.5301204819277115E-2</v>
      </c>
      <c r="BF723">
        <v>54.593373493975903</v>
      </c>
    </row>
    <row r="724" spans="54:58">
      <c r="BB724">
        <v>17.5534</v>
      </c>
      <c r="BC724">
        <v>1</v>
      </c>
      <c r="BD724">
        <v>7.5301204819277115E-2</v>
      </c>
      <c r="BE724">
        <v>7.5301204819277115E-2</v>
      </c>
      <c r="BF724">
        <v>54.668674698795179</v>
      </c>
    </row>
    <row r="725" spans="54:58">
      <c r="BB725">
        <v>17.566099999999999</v>
      </c>
      <c r="BC725">
        <v>1</v>
      </c>
      <c r="BD725">
        <v>7.5301204819277115E-2</v>
      </c>
      <c r="BE725">
        <v>7.5301204819277115E-2</v>
      </c>
      <c r="BF725">
        <v>54.743975903614455</v>
      </c>
    </row>
    <row r="726" spans="54:58">
      <c r="BB726">
        <v>17.5732</v>
      </c>
      <c r="BC726">
        <v>1</v>
      </c>
      <c r="BD726">
        <v>7.5301204819277115E-2</v>
      </c>
      <c r="BE726">
        <v>7.5301204819277115E-2</v>
      </c>
      <c r="BF726">
        <v>54.819277108433738</v>
      </c>
    </row>
    <row r="727" spans="54:58">
      <c r="BB727">
        <v>17.597200000000001</v>
      </c>
      <c r="BC727">
        <v>1</v>
      </c>
      <c r="BD727">
        <v>7.5301204819277115E-2</v>
      </c>
      <c r="BE727">
        <v>7.5301204819277115E-2</v>
      </c>
      <c r="BF727">
        <v>54.894578313253014</v>
      </c>
    </row>
    <row r="728" spans="54:58">
      <c r="BB728">
        <v>17.601700000000001</v>
      </c>
      <c r="BC728">
        <v>1</v>
      </c>
      <c r="BD728">
        <v>7.5301204819277115E-2</v>
      </c>
      <c r="BE728">
        <v>7.5301204819277115E-2</v>
      </c>
      <c r="BF728">
        <v>54.96987951807229</v>
      </c>
    </row>
    <row r="729" spans="54:58">
      <c r="BB729">
        <v>17.604600000000001</v>
      </c>
      <c r="BC729">
        <v>1</v>
      </c>
      <c r="BD729">
        <v>7.5301204819277115E-2</v>
      </c>
      <c r="BE729">
        <v>7.5301204819277115E-2</v>
      </c>
      <c r="BF729">
        <v>55.045180722891565</v>
      </c>
    </row>
    <row r="730" spans="54:58">
      <c r="BB730">
        <v>17.6313</v>
      </c>
      <c r="BC730">
        <v>1</v>
      </c>
      <c r="BD730">
        <v>7.5301204819277115E-2</v>
      </c>
      <c r="BE730">
        <v>7.5301204819277115E-2</v>
      </c>
      <c r="BF730">
        <v>55.120481927710841</v>
      </c>
    </row>
    <row r="731" spans="54:58">
      <c r="BB731">
        <v>17.6435</v>
      </c>
      <c r="BC731">
        <v>1</v>
      </c>
      <c r="BD731">
        <v>7.5301204819277115E-2</v>
      </c>
      <c r="BE731">
        <v>7.5301204819277115E-2</v>
      </c>
      <c r="BF731">
        <v>55.195783132530117</v>
      </c>
    </row>
    <row r="732" spans="54:58">
      <c r="BB732">
        <v>17.649899999999999</v>
      </c>
      <c r="BC732">
        <v>1</v>
      </c>
      <c r="BD732">
        <v>7.5301204819277115E-2</v>
      </c>
      <c r="BE732">
        <v>7.5301204819277115E-2</v>
      </c>
      <c r="BF732">
        <v>55.2710843373494</v>
      </c>
    </row>
    <row r="733" spans="54:58">
      <c r="BB733">
        <v>17.665500000000002</v>
      </c>
      <c r="BC733">
        <v>1</v>
      </c>
      <c r="BD733">
        <v>7.5301204819277115E-2</v>
      </c>
      <c r="BE733">
        <v>7.5301204819277115E-2</v>
      </c>
      <c r="BF733">
        <v>55.346385542168676</v>
      </c>
    </row>
    <row r="734" spans="54:58">
      <c r="BB734">
        <v>17.671600000000002</v>
      </c>
      <c r="BC734">
        <v>1</v>
      </c>
      <c r="BD734">
        <v>7.5301204819277115E-2</v>
      </c>
      <c r="BE734">
        <v>7.5301204819277115E-2</v>
      </c>
      <c r="BF734">
        <v>55.421686746987952</v>
      </c>
    </row>
    <row r="735" spans="54:58">
      <c r="BB735">
        <v>17.6736</v>
      </c>
      <c r="BC735">
        <v>1</v>
      </c>
      <c r="BD735">
        <v>7.5301204819277115E-2</v>
      </c>
      <c r="BE735">
        <v>7.5301204819277115E-2</v>
      </c>
      <c r="BF735">
        <v>55.496987951807228</v>
      </c>
    </row>
    <row r="736" spans="54:58">
      <c r="BB736">
        <v>17.679500000000001</v>
      </c>
      <c r="BC736">
        <v>1</v>
      </c>
      <c r="BD736">
        <v>7.5301204819277115E-2</v>
      </c>
      <c r="BE736">
        <v>7.5301204819277115E-2</v>
      </c>
      <c r="BF736">
        <v>55.572289156626503</v>
      </c>
    </row>
    <row r="737" spans="54:58">
      <c r="BB737">
        <v>17.684899999999999</v>
      </c>
      <c r="BC737">
        <v>1</v>
      </c>
      <c r="BD737">
        <v>7.5301204819277115E-2</v>
      </c>
      <c r="BE737">
        <v>7.5301204819277115E-2</v>
      </c>
      <c r="BF737">
        <v>55.647590361445786</v>
      </c>
    </row>
    <row r="738" spans="54:58">
      <c r="BB738">
        <v>17.686</v>
      </c>
      <c r="BC738">
        <v>1</v>
      </c>
      <c r="BD738">
        <v>7.5301204819277115E-2</v>
      </c>
      <c r="BE738">
        <v>7.5301204819277115E-2</v>
      </c>
      <c r="BF738">
        <v>55.722891566265062</v>
      </c>
    </row>
    <row r="739" spans="54:58">
      <c r="BB739">
        <v>17.6998</v>
      </c>
      <c r="BC739">
        <v>1</v>
      </c>
      <c r="BD739">
        <v>7.5301204819277115E-2</v>
      </c>
      <c r="BE739">
        <v>7.5301204819277115E-2</v>
      </c>
      <c r="BF739">
        <v>55.798192771084338</v>
      </c>
    </row>
    <row r="740" spans="54:58">
      <c r="BB740">
        <v>17.718499999999999</v>
      </c>
      <c r="BC740">
        <v>1</v>
      </c>
      <c r="BD740">
        <v>7.5301204819277115E-2</v>
      </c>
      <c r="BE740">
        <v>7.5301204819277115E-2</v>
      </c>
      <c r="BF740">
        <v>55.873493975903614</v>
      </c>
    </row>
    <row r="741" spans="54:58">
      <c r="BB741">
        <v>17.731999999999999</v>
      </c>
      <c r="BC741">
        <v>1</v>
      </c>
      <c r="BD741">
        <v>7.5301204819277115E-2</v>
      </c>
      <c r="BE741">
        <v>7.5301204819277115E-2</v>
      </c>
      <c r="BF741">
        <v>55.94879518072289</v>
      </c>
    </row>
    <row r="742" spans="54:58">
      <c r="BB742">
        <v>17.732700000000001</v>
      </c>
      <c r="BC742">
        <v>1</v>
      </c>
      <c r="BD742">
        <v>7.5301204819277115E-2</v>
      </c>
      <c r="BE742">
        <v>7.5301204819277115E-2</v>
      </c>
      <c r="BF742">
        <v>56.024096385542165</v>
      </c>
    </row>
    <row r="743" spans="54:58">
      <c r="BB743">
        <v>17.737500000000001</v>
      </c>
      <c r="BC743">
        <v>1</v>
      </c>
      <c r="BD743">
        <v>7.5301204819277115E-2</v>
      </c>
      <c r="BE743">
        <v>7.5301204819277115E-2</v>
      </c>
      <c r="BF743">
        <v>56.099397590361448</v>
      </c>
    </row>
    <row r="744" spans="54:58">
      <c r="BB744">
        <v>17.738700000000001</v>
      </c>
      <c r="BC744">
        <v>1</v>
      </c>
      <c r="BD744">
        <v>7.5301204819277115E-2</v>
      </c>
      <c r="BE744">
        <v>7.5301204819277115E-2</v>
      </c>
      <c r="BF744">
        <v>56.174698795180724</v>
      </c>
    </row>
    <row r="745" spans="54:58">
      <c r="BB745">
        <v>17.741700000000002</v>
      </c>
      <c r="BC745">
        <v>1</v>
      </c>
      <c r="BD745">
        <v>7.5301204819277115E-2</v>
      </c>
      <c r="BE745">
        <v>7.5301204819277115E-2</v>
      </c>
      <c r="BF745">
        <v>56.25</v>
      </c>
    </row>
    <row r="746" spans="54:58">
      <c r="BB746">
        <v>17.742000000000001</v>
      </c>
      <c r="BC746">
        <v>1</v>
      </c>
      <c r="BD746">
        <v>7.5301204819277115E-2</v>
      </c>
      <c r="BE746">
        <v>7.5301204819277115E-2</v>
      </c>
      <c r="BF746">
        <v>56.325301204819276</v>
      </c>
    </row>
    <row r="747" spans="54:58">
      <c r="BB747">
        <v>17.746700000000001</v>
      </c>
      <c r="BC747">
        <v>1</v>
      </c>
      <c r="BD747">
        <v>7.5301204819277115E-2</v>
      </c>
      <c r="BE747">
        <v>7.5301204819277115E-2</v>
      </c>
      <c r="BF747">
        <v>56.400602409638552</v>
      </c>
    </row>
    <row r="748" spans="54:58">
      <c r="BB748">
        <v>17.7516</v>
      </c>
      <c r="BC748">
        <v>1</v>
      </c>
      <c r="BD748">
        <v>7.5301204819277115E-2</v>
      </c>
      <c r="BE748">
        <v>7.5301204819277115E-2</v>
      </c>
      <c r="BF748">
        <v>56.475903614457835</v>
      </c>
    </row>
    <row r="749" spans="54:58">
      <c r="BB749">
        <v>17.753299999999999</v>
      </c>
      <c r="BC749">
        <v>1</v>
      </c>
      <c r="BD749">
        <v>7.5301204819277115E-2</v>
      </c>
      <c r="BE749">
        <v>7.5301204819277115E-2</v>
      </c>
      <c r="BF749">
        <v>56.55120481927711</v>
      </c>
    </row>
    <row r="750" spans="54:58">
      <c r="BB750">
        <v>17.758199999999999</v>
      </c>
      <c r="BC750">
        <v>1</v>
      </c>
      <c r="BD750">
        <v>7.5301204819277115E-2</v>
      </c>
      <c r="BE750">
        <v>7.5301204819277115E-2</v>
      </c>
      <c r="BF750">
        <v>56.626506024096386</v>
      </c>
    </row>
    <row r="751" spans="54:58">
      <c r="BB751">
        <v>17.767700000000001</v>
      </c>
      <c r="BC751">
        <v>1</v>
      </c>
      <c r="BD751">
        <v>7.5301204819277115E-2</v>
      </c>
      <c r="BE751">
        <v>7.5301204819277115E-2</v>
      </c>
      <c r="BF751">
        <v>56.701807228915662</v>
      </c>
    </row>
    <row r="752" spans="54:58">
      <c r="BB752">
        <v>17.776800000000001</v>
      </c>
      <c r="BC752">
        <v>1</v>
      </c>
      <c r="BD752">
        <v>7.5301204819277115E-2</v>
      </c>
      <c r="BE752">
        <v>7.5301204819277115E-2</v>
      </c>
      <c r="BF752">
        <v>56.777108433734938</v>
      </c>
    </row>
    <row r="753" spans="54:58">
      <c r="BB753">
        <v>17.7775</v>
      </c>
      <c r="BC753">
        <v>1</v>
      </c>
      <c r="BD753">
        <v>7.5301204819277115E-2</v>
      </c>
      <c r="BE753">
        <v>7.5301204819277115E-2</v>
      </c>
      <c r="BF753">
        <v>56.852409638554214</v>
      </c>
    </row>
    <row r="754" spans="54:58">
      <c r="BB754">
        <v>17.779599999999999</v>
      </c>
      <c r="BC754">
        <v>1</v>
      </c>
      <c r="BD754">
        <v>7.5301204819277115E-2</v>
      </c>
      <c r="BE754">
        <v>7.5301204819277115E-2</v>
      </c>
      <c r="BF754">
        <v>56.927710843373497</v>
      </c>
    </row>
    <row r="755" spans="54:58">
      <c r="BB755">
        <v>17.779699999999998</v>
      </c>
      <c r="BC755">
        <v>1</v>
      </c>
      <c r="BD755">
        <v>7.5301204819277115E-2</v>
      </c>
      <c r="BE755">
        <v>7.5301204819277115E-2</v>
      </c>
      <c r="BF755">
        <v>57.003012048192772</v>
      </c>
    </row>
    <row r="756" spans="54:58">
      <c r="BB756">
        <v>17.800999999999998</v>
      </c>
      <c r="BC756">
        <v>1</v>
      </c>
      <c r="BD756">
        <v>7.5301204819277115E-2</v>
      </c>
      <c r="BE756">
        <v>7.5301204819277115E-2</v>
      </c>
      <c r="BF756">
        <v>57.078313253012048</v>
      </c>
    </row>
    <row r="757" spans="54:58">
      <c r="BB757">
        <v>17.802600000000002</v>
      </c>
      <c r="BC757">
        <v>1</v>
      </c>
      <c r="BD757">
        <v>7.5301204819277115E-2</v>
      </c>
      <c r="BE757">
        <v>7.5301204819277115E-2</v>
      </c>
      <c r="BF757">
        <v>57.153614457831324</v>
      </c>
    </row>
    <row r="758" spans="54:58">
      <c r="BB758">
        <v>17.811699999999998</v>
      </c>
      <c r="BC758">
        <v>1</v>
      </c>
      <c r="BD758">
        <v>7.5301204819277115E-2</v>
      </c>
      <c r="BE758">
        <v>7.5301204819277115E-2</v>
      </c>
      <c r="BF758">
        <v>57.2289156626506</v>
      </c>
    </row>
    <row r="759" spans="54:58">
      <c r="BB759">
        <v>17.813099999999999</v>
      </c>
      <c r="BC759">
        <v>1</v>
      </c>
      <c r="BD759">
        <v>7.5301204819277115E-2</v>
      </c>
      <c r="BE759">
        <v>7.5301204819277115E-2</v>
      </c>
      <c r="BF759">
        <v>57.304216867469883</v>
      </c>
    </row>
    <row r="760" spans="54:58">
      <c r="BB760">
        <v>17.837599999999998</v>
      </c>
      <c r="BC760">
        <v>1</v>
      </c>
      <c r="BD760">
        <v>7.5301204819277115E-2</v>
      </c>
      <c r="BE760">
        <v>7.5301204819277115E-2</v>
      </c>
      <c r="BF760">
        <v>57.379518072289159</v>
      </c>
    </row>
    <row r="761" spans="54:58">
      <c r="BB761">
        <v>17.841200000000001</v>
      </c>
      <c r="BC761">
        <v>1</v>
      </c>
      <c r="BD761">
        <v>7.5301204819277115E-2</v>
      </c>
      <c r="BE761">
        <v>7.5301204819277115E-2</v>
      </c>
      <c r="BF761">
        <v>57.454819277108435</v>
      </c>
    </row>
    <row r="762" spans="54:58">
      <c r="BB762">
        <v>17.844899999999999</v>
      </c>
      <c r="BC762">
        <v>1</v>
      </c>
      <c r="BD762">
        <v>7.5301204819277115E-2</v>
      </c>
      <c r="BE762">
        <v>7.5301204819277115E-2</v>
      </c>
      <c r="BF762">
        <v>57.53012048192771</v>
      </c>
    </row>
    <row r="763" spans="54:58">
      <c r="BB763">
        <v>17.850000000000001</v>
      </c>
      <c r="BC763">
        <v>1</v>
      </c>
      <c r="BD763">
        <v>7.5301204819277115E-2</v>
      </c>
      <c r="BE763">
        <v>7.5301204819277115E-2</v>
      </c>
      <c r="BF763">
        <v>57.605421686746986</v>
      </c>
    </row>
    <row r="764" spans="54:58">
      <c r="BB764">
        <v>17.851099999999999</v>
      </c>
      <c r="BC764">
        <v>1</v>
      </c>
      <c r="BD764">
        <v>7.5301204819277115E-2</v>
      </c>
      <c r="BE764">
        <v>7.5301204819277115E-2</v>
      </c>
      <c r="BF764">
        <v>57.680722891566262</v>
      </c>
    </row>
    <row r="765" spans="54:58">
      <c r="BB765">
        <v>17.860800000000001</v>
      </c>
      <c r="BC765">
        <v>1</v>
      </c>
      <c r="BD765">
        <v>7.5301204819277115E-2</v>
      </c>
      <c r="BE765">
        <v>7.5301204819277115E-2</v>
      </c>
      <c r="BF765">
        <v>57.756024096385545</v>
      </c>
    </row>
    <row r="766" spans="54:58">
      <c r="BB766">
        <v>17.862100000000002</v>
      </c>
      <c r="BC766">
        <v>1</v>
      </c>
      <c r="BD766">
        <v>7.5301204819277115E-2</v>
      </c>
      <c r="BE766">
        <v>7.5301204819277115E-2</v>
      </c>
      <c r="BF766">
        <v>57.831325301204821</v>
      </c>
    </row>
    <row r="767" spans="54:58">
      <c r="BB767">
        <v>17.885000000000002</v>
      </c>
      <c r="BC767">
        <v>1</v>
      </c>
      <c r="BD767">
        <v>7.5301204819277115E-2</v>
      </c>
      <c r="BE767">
        <v>7.5301204819277115E-2</v>
      </c>
      <c r="BF767">
        <v>57.906626506024097</v>
      </c>
    </row>
    <row r="768" spans="54:58">
      <c r="BB768">
        <v>17.905999999999999</v>
      </c>
      <c r="BC768">
        <v>1</v>
      </c>
      <c r="BD768">
        <v>7.5301204819277115E-2</v>
      </c>
      <c r="BE768">
        <v>7.5301204819277115E-2</v>
      </c>
      <c r="BF768">
        <v>57.981927710843372</v>
      </c>
    </row>
    <row r="769" spans="54:58">
      <c r="BB769">
        <v>17.9085</v>
      </c>
      <c r="BC769">
        <v>1</v>
      </c>
      <c r="BD769">
        <v>7.5301204819277115E-2</v>
      </c>
      <c r="BE769">
        <v>7.5301204819277115E-2</v>
      </c>
      <c r="BF769">
        <v>58.057228915662648</v>
      </c>
    </row>
    <row r="770" spans="54:58">
      <c r="BB770">
        <v>17.911899999999999</v>
      </c>
      <c r="BC770">
        <v>1</v>
      </c>
      <c r="BD770">
        <v>7.5301204819277115E-2</v>
      </c>
      <c r="BE770">
        <v>7.5301204819277115E-2</v>
      </c>
      <c r="BF770">
        <v>58.132530120481931</v>
      </c>
    </row>
    <row r="771" spans="54:58">
      <c r="BB771">
        <v>17.912099999999999</v>
      </c>
      <c r="BC771">
        <v>1</v>
      </c>
      <c r="BD771">
        <v>7.5301204819277115E-2</v>
      </c>
      <c r="BE771">
        <v>7.5301204819277115E-2</v>
      </c>
      <c r="BF771">
        <v>58.207831325301207</v>
      </c>
    </row>
    <row r="772" spans="54:58">
      <c r="BB772">
        <v>17.912500000000001</v>
      </c>
      <c r="BC772">
        <v>1</v>
      </c>
      <c r="BD772">
        <v>7.5301204819277115E-2</v>
      </c>
      <c r="BE772">
        <v>7.5301204819277115E-2</v>
      </c>
      <c r="BF772">
        <v>58.283132530120483</v>
      </c>
    </row>
    <row r="773" spans="54:58">
      <c r="BB773">
        <v>17.926100000000002</v>
      </c>
      <c r="BC773">
        <v>1</v>
      </c>
      <c r="BD773">
        <v>7.5301204819277115E-2</v>
      </c>
      <c r="BE773">
        <v>7.5301204819277115E-2</v>
      </c>
      <c r="BF773">
        <v>58.358433734939759</v>
      </c>
    </row>
    <row r="774" spans="54:58">
      <c r="BB774">
        <v>17.928699999999999</v>
      </c>
      <c r="BC774">
        <v>1</v>
      </c>
      <c r="BD774">
        <v>7.5301204819277115E-2</v>
      </c>
      <c r="BE774">
        <v>7.5301204819277115E-2</v>
      </c>
      <c r="BF774">
        <v>58.433734939759034</v>
      </c>
    </row>
    <row r="775" spans="54:58">
      <c r="BB775">
        <v>17.982900000000001</v>
      </c>
      <c r="BC775">
        <v>1</v>
      </c>
      <c r="BD775">
        <v>7.5301204819277115E-2</v>
      </c>
      <c r="BE775">
        <v>7.5301204819277115E-2</v>
      </c>
      <c r="BF775">
        <v>58.50903614457831</v>
      </c>
    </row>
    <row r="776" spans="54:58">
      <c r="BB776">
        <v>17.986699999999999</v>
      </c>
      <c r="BC776">
        <v>1</v>
      </c>
      <c r="BD776">
        <v>7.5301204819277115E-2</v>
      </c>
      <c r="BE776">
        <v>7.5301204819277115E-2</v>
      </c>
      <c r="BF776">
        <v>58.584337349397593</v>
      </c>
    </row>
    <row r="777" spans="54:58">
      <c r="BB777">
        <v>17.990300000000001</v>
      </c>
      <c r="BC777">
        <v>1</v>
      </c>
      <c r="BD777">
        <v>7.5301204819277115E-2</v>
      </c>
      <c r="BE777">
        <v>7.5301204819277115E-2</v>
      </c>
      <c r="BF777">
        <v>58.659638554216869</v>
      </c>
    </row>
    <row r="778" spans="54:58">
      <c r="BB778">
        <v>18.000800000000002</v>
      </c>
      <c r="BC778">
        <v>1</v>
      </c>
      <c r="BD778">
        <v>7.5301204819277115E-2</v>
      </c>
      <c r="BE778">
        <v>7.5301204819277115E-2</v>
      </c>
      <c r="BF778">
        <v>58.734939759036145</v>
      </c>
    </row>
    <row r="779" spans="54:58">
      <c r="BB779">
        <v>18.030899999999999</v>
      </c>
      <c r="BC779">
        <v>1</v>
      </c>
      <c r="BD779">
        <v>7.5301204819277115E-2</v>
      </c>
      <c r="BE779">
        <v>7.5301204819277115E-2</v>
      </c>
      <c r="BF779">
        <v>58.810240963855421</v>
      </c>
    </row>
    <row r="780" spans="54:58">
      <c r="BB780">
        <v>18.032</v>
      </c>
      <c r="BC780">
        <v>1</v>
      </c>
      <c r="BD780">
        <v>7.5301204819277115E-2</v>
      </c>
      <c r="BE780">
        <v>7.5301204819277115E-2</v>
      </c>
      <c r="BF780">
        <v>58.885542168674696</v>
      </c>
    </row>
    <row r="781" spans="54:58">
      <c r="BB781">
        <v>18.04</v>
      </c>
      <c r="BC781">
        <v>1</v>
      </c>
      <c r="BD781">
        <v>7.5301204819277115E-2</v>
      </c>
      <c r="BE781">
        <v>7.5301204819277115E-2</v>
      </c>
      <c r="BF781">
        <v>58.960843373493979</v>
      </c>
    </row>
    <row r="782" spans="54:58">
      <c r="BB782">
        <v>18.040600000000001</v>
      </c>
      <c r="BC782">
        <v>1</v>
      </c>
      <c r="BD782">
        <v>7.5301204819277115E-2</v>
      </c>
      <c r="BE782">
        <v>7.5301204819277115E-2</v>
      </c>
      <c r="BF782">
        <v>59.036144578313255</v>
      </c>
    </row>
    <row r="783" spans="54:58">
      <c r="BB783">
        <v>18.0505</v>
      </c>
      <c r="BC783">
        <v>1</v>
      </c>
      <c r="BD783">
        <v>7.5301204819277115E-2</v>
      </c>
      <c r="BE783">
        <v>7.5301204819277115E-2</v>
      </c>
      <c r="BF783">
        <v>59.111445783132531</v>
      </c>
    </row>
    <row r="784" spans="54:58">
      <c r="BB784">
        <v>18.067599999999999</v>
      </c>
      <c r="BC784">
        <v>1</v>
      </c>
      <c r="BD784">
        <v>7.5301204819277115E-2</v>
      </c>
      <c r="BE784">
        <v>7.5301204819277115E-2</v>
      </c>
      <c r="BF784">
        <v>59.186746987951807</v>
      </c>
    </row>
    <row r="785" spans="54:58">
      <c r="BB785">
        <v>18.079599999999999</v>
      </c>
      <c r="BC785">
        <v>1</v>
      </c>
      <c r="BD785">
        <v>7.5301204819277115E-2</v>
      </c>
      <c r="BE785">
        <v>7.5301204819277115E-2</v>
      </c>
      <c r="BF785">
        <v>59.262048192771083</v>
      </c>
    </row>
    <row r="786" spans="54:58">
      <c r="BB786">
        <v>18.079999999999998</v>
      </c>
      <c r="BC786">
        <v>1</v>
      </c>
      <c r="BD786">
        <v>7.5301204819277115E-2</v>
      </c>
      <c r="BE786">
        <v>7.5301204819277115E-2</v>
      </c>
      <c r="BF786">
        <v>59.337349397590359</v>
      </c>
    </row>
    <row r="787" spans="54:58">
      <c r="BB787">
        <v>18.0825</v>
      </c>
      <c r="BC787">
        <v>1</v>
      </c>
      <c r="BD787">
        <v>7.5301204819277115E-2</v>
      </c>
      <c r="BE787">
        <v>7.5301204819277115E-2</v>
      </c>
      <c r="BF787">
        <v>59.412650602409641</v>
      </c>
    </row>
    <row r="788" spans="54:58">
      <c r="BB788">
        <v>18.0946</v>
      </c>
      <c r="BC788">
        <v>1</v>
      </c>
      <c r="BD788">
        <v>7.5301204819277115E-2</v>
      </c>
      <c r="BE788">
        <v>7.5301204819277115E-2</v>
      </c>
      <c r="BF788">
        <v>59.487951807228917</v>
      </c>
    </row>
    <row r="789" spans="54:58">
      <c r="BB789">
        <v>18.11</v>
      </c>
      <c r="BC789">
        <v>1</v>
      </c>
      <c r="BD789">
        <v>7.5301204819277115E-2</v>
      </c>
      <c r="BE789">
        <v>7.5301204819277115E-2</v>
      </c>
      <c r="BF789">
        <v>59.563253012048193</v>
      </c>
    </row>
    <row r="790" spans="54:58">
      <c r="BB790">
        <v>18.116199999999999</v>
      </c>
      <c r="BC790">
        <v>1</v>
      </c>
      <c r="BD790">
        <v>7.5301204819277115E-2</v>
      </c>
      <c r="BE790">
        <v>7.5301204819277115E-2</v>
      </c>
      <c r="BF790">
        <v>59.638554216867469</v>
      </c>
    </row>
    <row r="791" spans="54:58">
      <c r="BB791">
        <v>18.127500000000001</v>
      </c>
      <c r="BC791">
        <v>1</v>
      </c>
      <c r="BD791">
        <v>7.5301204819277115E-2</v>
      </c>
      <c r="BE791">
        <v>7.5301204819277115E-2</v>
      </c>
      <c r="BF791">
        <v>59.713855421686745</v>
      </c>
    </row>
    <row r="792" spans="54:58">
      <c r="BB792">
        <v>18.1295</v>
      </c>
      <c r="BC792">
        <v>1</v>
      </c>
      <c r="BD792">
        <v>7.5301204819277115E-2</v>
      </c>
      <c r="BE792">
        <v>7.5301204819277115E-2</v>
      </c>
      <c r="BF792">
        <v>59.789156626506021</v>
      </c>
    </row>
    <row r="793" spans="54:58">
      <c r="BB793">
        <v>18.1312</v>
      </c>
      <c r="BC793">
        <v>1</v>
      </c>
      <c r="BD793">
        <v>7.5301204819277115E-2</v>
      </c>
      <c r="BE793">
        <v>7.5301204819277115E-2</v>
      </c>
      <c r="BF793">
        <v>59.864457831325304</v>
      </c>
    </row>
    <row r="794" spans="54:58">
      <c r="BB794">
        <v>18.1372</v>
      </c>
      <c r="BC794">
        <v>1</v>
      </c>
      <c r="BD794">
        <v>7.5301204819277115E-2</v>
      </c>
      <c r="BE794">
        <v>7.5301204819277115E-2</v>
      </c>
      <c r="BF794">
        <v>59.939759036144579</v>
      </c>
    </row>
    <row r="795" spans="54:58">
      <c r="BB795">
        <v>18.14</v>
      </c>
      <c r="BC795">
        <v>1</v>
      </c>
      <c r="BD795">
        <v>7.5301204819277115E-2</v>
      </c>
      <c r="BE795">
        <v>7.5301204819277115E-2</v>
      </c>
      <c r="BF795">
        <v>60.015060240963855</v>
      </c>
    </row>
    <row r="796" spans="54:58">
      <c r="BB796">
        <v>18.145099999999999</v>
      </c>
      <c r="BC796">
        <v>1</v>
      </c>
      <c r="BD796">
        <v>7.5301204819277115E-2</v>
      </c>
      <c r="BE796">
        <v>7.5301204819277115E-2</v>
      </c>
      <c r="BF796">
        <v>60.090361445783131</v>
      </c>
    </row>
    <row r="797" spans="54:58">
      <c r="BB797">
        <v>18.1524</v>
      </c>
      <c r="BC797">
        <v>1</v>
      </c>
      <c r="BD797">
        <v>7.5301204819277115E-2</v>
      </c>
      <c r="BE797">
        <v>7.5301204819277115E-2</v>
      </c>
      <c r="BF797">
        <v>60.165662650602407</v>
      </c>
    </row>
    <row r="798" spans="54:58">
      <c r="BB798">
        <v>18.183700000000002</v>
      </c>
      <c r="BC798">
        <v>1</v>
      </c>
      <c r="BD798">
        <v>7.5301204819277115E-2</v>
      </c>
      <c r="BE798">
        <v>7.5301204819277115E-2</v>
      </c>
      <c r="BF798">
        <v>60.24096385542169</v>
      </c>
    </row>
    <row r="799" spans="54:58">
      <c r="BB799">
        <v>18.190100000000001</v>
      </c>
      <c r="BC799">
        <v>1</v>
      </c>
      <c r="BD799">
        <v>7.5301204819277115E-2</v>
      </c>
      <c r="BE799">
        <v>7.5301204819277115E-2</v>
      </c>
      <c r="BF799">
        <v>60.316265060240966</v>
      </c>
    </row>
    <row r="800" spans="54:58">
      <c r="BB800">
        <v>18.210699999999999</v>
      </c>
      <c r="BC800">
        <v>1</v>
      </c>
      <c r="BD800">
        <v>7.5301204819277115E-2</v>
      </c>
      <c r="BE800">
        <v>7.5301204819277115E-2</v>
      </c>
      <c r="BF800">
        <v>60.391566265060241</v>
      </c>
    </row>
    <row r="801" spans="54:58">
      <c r="BB801">
        <v>18.217600000000001</v>
      </c>
      <c r="BC801">
        <v>1</v>
      </c>
      <c r="BD801">
        <v>7.5301204819277115E-2</v>
      </c>
      <c r="BE801">
        <v>7.5301204819277115E-2</v>
      </c>
      <c r="BF801">
        <v>60.466867469879517</v>
      </c>
    </row>
    <row r="802" spans="54:58">
      <c r="BB802">
        <v>18.220400000000001</v>
      </c>
      <c r="BC802">
        <v>1</v>
      </c>
      <c r="BD802">
        <v>7.5301204819277115E-2</v>
      </c>
      <c r="BE802">
        <v>7.5301204819277115E-2</v>
      </c>
      <c r="BF802">
        <v>60.542168674698793</v>
      </c>
    </row>
    <row r="803" spans="54:58">
      <c r="BB803">
        <v>18.2273</v>
      </c>
      <c r="BC803">
        <v>1</v>
      </c>
      <c r="BD803">
        <v>7.5301204819277115E-2</v>
      </c>
      <c r="BE803">
        <v>7.5301204819277115E-2</v>
      </c>
      <c r="BF803">
        <v>60.617469879518069</v>
      </c>
    </row>
    <row r="804" spans="54:58">
      <c r="BB804">
        <v>18.239999999999998</v>
      </c>
      <c r="BC804">
        <v>1</v>
      </c>
      <c r="BD804">
        <v>7.5301204819277115E-2</v>
      </c>
      <c r="BE804">
        <v>7.5301204819277115E-2</v>
      </c>
      <c r="BF804">
        <v>60.692771084337352</v>
      </c>
    </row>
    <row r="805" spans="54:58">
      <c r="BB805">
        <v>18.2514</v>
      </c>
      <c r="BC805">
        <v>1</v>
      </c>
      <c r="BD805">
        <v>7.5301204819277115E-2</v>
      </c>
      <c r="BE805">
        <v>7.5301204819277115E-2</v>
      </c>
      <c r="BF805">
        <v>60.768072289156628</v>
      </c>
    </row>
    <row r="806" spans="54:58">
      <c r="BB806">
        <v>18.2652</v>
      </c>
      <c r="BC806">
        <v>1</v>
      </c>
      <c r="BD806">
        <v>7.5301204819277115E-2</v>
      </c>
      <c r="BE806">
        <v>7.5301204819277115E-2</v>
      </c>
      <c r="BF806">
        <v>60.843373493975903</v>
      </c>
    </row>
    <row r="807" spans="54:58">
      <c r="BB807">
        <v>18.27</v>
      </c>
      <c r="BC807">
        <v>1</v>
      </c>
      <c r="BD807">
        <v>7.5301204819277115E-2</v>
      </c>
      <c r="BE807">
        <v>7.5301204819277115E-2</v>
      </c>
      <c r="BF807">
        <v>60.918674698795179</v>
      </c>
    </row>
    <row r="808" spans="54:58">
      <c r="BB808">
        <v>18.272600000000001</v>
      </c>
      <c r="BC808">
        <v>1</v>
      </c>
      <c r="BD808">
        <v>7.5301204819277115E-2</v>
      </c>
      <c r="BE808">
        <v>7.5301204819277115E-2</v>
      </c>
      <c r="BF808">
        <v>60.993975903614455</v>
      </c>
    </row>
    <row r="809" spans="54:58">
      <c r="BB809">
        <v>18.273499999999999</v>
      </c>
      <c r="BC809">
        <v>1</v>
      </c>
      <c r="BD809">
        <v>7.5301204819277115E-2</v>
      </c>
      <c r="BE809">
        <v>7.5301204819277115E-2</v>
      </c>
      <c r="BF809">
        <v>61.069277108433738</v>
      </c>
    </row>
    <row r="810" spans="54:58">
      <c r="BB810">
        <v>18.28</v>
      </c>
      <c r="BC810">
        <v>1</v>
      </c>
      <c r="BD810">
        <v>7.5301204819277115E-2</v>
      </c>
      <c r="BE810">
        <v>7.5301204819277115E-2</v>
      </c>
      <c r="BF810">
        <v>61.144578313253014</v>
      </c>
    </row>
    <row r="811" spans="54:58">
      <c r="BB811">
        <v>18.2819</v>
      </c>
      <c r="BC811">
        <v>1</v>
      </c>
      <c r="BD811">
        <v>7.5301204819277115E-2</v>
      </c>
      <c r="BE811">
        <v>7.5301204819277115E-2</v>
      </c>
      <c r="BF811">
        <v>61.21987951807229</v>
      </c>
    </row>
    <row r="812" spans="54:58">
      <c r="BB812">
        <v>18.2882</v>
      </c>
      <c r="BC812">
        <v>1</v>
      </c>
      <c r="BD812">
        <v>7.5301204819277115E-2</v>
      </c>
      <c r="BE812">
        <v>7.5301204819277115E-2</v>
      </c>
      <c r="BF812">
        <v>61.295180722891565</v>
      </c>
    </row>
    <row r="813" spans="54:58">
      <c r="BB813">
        <v>18.298100000000002</v>
      </c>
      <c r="BC813">
        <v>1</v>
      </c>
      <c r="BD813">
        <v>7.5301204819277115E-2</v>
      </c>
      <c r="BE813">
        <v>7.5301204819277115E-2</v>
      </c>
      <c r="BF813">
        <v>61.370481927710841</v>
      </c>
    </row>
    <row r="814" spans="54:58">
      <c r="BB814">
        <v>18.310600000000001</v>
      </c>
      <c r="BC814">
        <v>1</v>
      </c>
      <c r="BD814">
        <v>7.5301204819277115E-2</v>
      </c>
      <c r="BE814">
        <v>7.5301204819277115E-2</v>
      </c>
      <c r="BF814">
        <v>61.445783132530117</v>
      </c>
    </row>
    <row r="815" spans="54:58">
      <c r="BB815">
        <v>18.328399999999998</v>
      </c>
      <c r="BC815">
        <v>1</v>
      </c>
      <c r="BD815">
        <v>7.5301204819277115E-2</v>
      </c>
      <c r="BE815">
        <v>7.5301204819277115E-2</v>
      </c>
      <c r="BF815">
        <v>61.5210843373494</v>
      </c>
    </row>
    <row r="816" spans="54:58">
      <c r="BB816">
        <v>18.339400000000001</v>
      </c>
      <c r="BC816">
        <v>2</v>
      </c>
      <c r="BD816">
        <v>0.15060240963855423</v>
      </c>
      <c r="BE816">
        <v>0.15060240963855423</v>
      </c>
      <c r="BF816">
        <v>61.671686746987952</v>
      </c>
    </row>
    <row r="817" spans="54:58">
      <c r="BB817">
        <v>18.3429</v>
      </c>
      <c r="BC817">
        <v>1</v>
      </c>
      <c r="BD817">
        <v>7.5301204819277115E-2</v>
      </c>
      <c r="BE817">
        <v>7.5301204819277115E-2</v>
      </c>
      <c r="BF817">
        <v>61.746987951807228</v>
      </c>
    </row>
    <row r="818" spans="54:58">
      <c r="BB818">
        <v>18.343699999999998</v>
      </c>
      <c r="BC818">
        <v>1</v>
      </c>
      <c r="BD818">
        <v>7.5301204819277115E-2</v>
      </c>
      <c r="BE818">
        <v>7.5301204819277115E-2</v>
      </c>
      <c r="BF818">
        <v>61.822289156626503</v>
      </c>
    </row>
    <row r="819" spans="54:58">
      <c r="BB819">
        <v>18.349900000000002</v>
      </c>
      <c r="BC819">
        <v>1</v>
      </c>
      <c r="BD819">
        <v>7.5301204819277115E-2</v>
      </c>
      <c r="BE819">
        <v>7.5301204819277115E-2</v>
      </c>
      <c r="BF819">
        <v>61.897590361445786</v>
      </c>
    </row>
    <row r="820" spans="54:58">
      <c r="BB820">
        <v>18.3584</v>
      </c>
      <c r="BC820">
        <v>1</v>
      </c>
      <c r="BD820">
        <v>7.5301204819277115E-2</v>
      </c>
      <c r="BE820">
        <v>7.5301204819277115E-2</v>
      </c>
      <c r="BF820">
        <v>61.972891566265062</v>
      </c>
    </row>
    <row r="821" spans="54:58">
      <c r="BB821">
        <v>18.372199999999999</v>
      </c>
      <c r="BC821">
        <v>1</v>
      </c>
      <c r="BD821">
        <v>7.5301204819277115E-2</v>
      </c>
      <c r="BE821">
        <v>7.5301204819277115E-2</v>
      </c>
      <c r="BF821">
        <v>62.048192771084338</v>
      </c>
    </row>
    <row r="822" spans="54:58">
      <c r="BB822">
        <v>18.3903</v>
      </c>
      <c r="BC822">
        <v>1</v>
      </c>
      <c r="BD822">
        <v>7.5301204819277115E-2</v>
      </c>
      <c r="BE822">
        <v>7.5301204819277115E-2</v>
      </c>
      <c r="BF822">
        <v>62.123493975903614</v>
      </c>
    </row>
    <row r="823" spans="54:58">
      <c r="BB823">
        <v>18.4053</v>
      </c>
      <c r="BC823">
        <v>1</v>
      </c>
      <c r="BD823">
        <v>7.5301204819277115E-2</v>
      </c>
      <c r="BE823">
        <v>7.5301204819277115E-2</v>
      </c>
      <c r="BF823">
        <v>62.19879518072289</v>
      </c>
    </row>
    <row r="824" spans="54:58">
      <c r="BB824">
        <v>18.409500000000001</v>
      </c>
      <c r="BC824">
        <v>1</v>
      </c>
      <c r="BD824">
        <v>7.5301204819277115E-2</v>
      </c>
      <c r="BE824">
        <v>7.5301204819277115E-2</v>
      </c>
      <c r="BF824">
        <v>62.274096385542165</v>
      </c>
    </row>
    <row r="825" spans="54:58">
      <c r="BB825">
        <v>18.410599999999999</v>
      </c>
      <c r="BC825">
        <v>1</v>
      </c>
      <c r="BD825">
        <v>7.5301204819277115E-2</v>
      </c>
      <c r="BE825">
        <v>7.5301204819277115E-2</v>
      </c>
      <c r="BF825">
        <v>62.349397590361448</v>
      </c>
    </row>
    <row r="826" spans="54:58">
      <c r="BB826">
        <v>18.4148</v>
      </c>
      <c r="BC826">
        <v>1</v>
      </c>
      <c r="BD826">
        <v>7.5301204819277115E-2</v>
      </c>
      <c r="BE826">
        <v>7.5301204819277115E-2</v>
      </c>
      <c r="BF826">
        <v>62.424698795180724</v>
      </c>
    </row>
    <row r="827" spans="54:58">
      <c r="BB827">
        <v>18.4176</v>
      </c>
      <c r="BC827">
        <v>1</v>
      </c>
      <c r="BD827">
        <v>7.5301204819277115E-2</v>
      </c>
      <c r="BE827">
        <v>7.5301204819277115E-2</v>
      </c>
      <c r="BF827">
        <v>62.5</v>
      </c>
    </row>
    <row r="828" spans="54:58">
      <c r="BB828">
        <v>18.436599999999999</v>
      </c>
      <c r="BC828">
        <v>1</v>
      </c>
      <c r="BD828">
        <v>7.5301204819277115E-2</v>
      </c>
      <c r="BE828">
        <v>7.5301204819277115E-2</v>
      </c>
      <c r="BF828">
        <v>62.575301204819276</v>
      </c>
    </row>
    <row r="829" spans="54:58">
      <c r="BB829">
        <v>18.442399999999999</v>
      </c>
      <c r="BC829">
        <v>1</v>
      </c>
      <c r="BD829">
        <v>7.5301204819277115E-2</v>
      </c>
      <c r="BE829">
        <v>7.5301204819277115E-2</v>
      </c>
      <c r="BF829">
        <v>62.650602409638552</v>
      </c>
    </row>
    <row r="830" spans="54:58">
      <c r="BB830">
        <v>18.448499999999999</v>
      </c>
      <c r="BC830">
        <v>1</v>
      </c>
      <c r="BD830">
        <v>7.5301204819277115E-2</v>
      </c>
      <c r="BE830">
        <v>7.5301204819277115E-2</v>
      </c>
      <c r="BF830">
        <v>62.725903614457835</v>
      </c>
    </row>
    <row r="831" spans="54:58">
      <c r="BB831">
        <v>18.4572</v>
      </c>
      <c r="BC831">
        <v>1</v>
      </c>
      <c r="BD831">
        <v>7.5301204819277115E-2</v>
      </c>
      <c r="BE831">
        <v>7.5301204819277115E-2</v>
      </c>
      <c r="BF831">
        <v>62.80120481927711</v>
      </c>
    </row>
    <row r="832" spans="54:58">
      <c r="BB832">
        <v>18.459199999999999</v>
      </c>
      <c r="BC832">
        <v>1</v>
      </c>
      <c r="BD832">
        <v>7.5301204819277115E-2</v>
      </c>
      <c r="BE832">
        <v>7.5301204819277115E-2</v>
      </c>
      <c r="BF832">
        <v>62.876506024096386</v>
      </c>
    </row>
    <row r="833" spans="54:58">
      <c r="BB833">
        <v>18.464500000000001</v>
      </c>
      <c r="BC833">
        <v>1</v>
      </c>
      <c r="BD833">
        <v>7.5301204819277115E-2</v>
      </c>
      <c r="BE833">
        <v>7.5301204819277115E-2</v>
      </c>
      <c r="BF833">
        <v>62.951807228915662</v>
      </c>
    </row>
    <row r="834" spans="54:58">
      <c r="BB834">
        <v>18.5</v>
      </c>
      <c r="BC834">
        <v>1</v>
      </c>
      <c r="BD834">
        <v>7.5301204819277115E-2</v>
      </c>
      <c r="BE834">
        <v>7.5301204819277115E-2</v>
      </c>
      <c r="BF834">
        <v>63.027108433734938</v>
      </c>
    </row>
    <row r="835" spans="54:58">
      <c r="BB835">
        <v>18.5427</v>
      </c>
      <c r="BC835">
        <v>1</v>
      </c>
      <c r="BD835">
        <v>7.5301204819277115E-2</v>
      </c>
      <c r="BE835">
        <v>7.5301204819277115E-2</v>
      </c>
      <c r="BF835">
        <v>63.102409638554214</v>
      </c>
    </row>
    <row r="836" spans="54:58">
      <c r="BB836">
        <v>18.549900000000001</v>
      </c>
      <c r="BC836">
        <v>1</v>
      </c>
      <c r="BD836">
        <v>7.5301204819277115E-2</v>
      </c>
      <c r="BE836">
        <v>7.5301204819277115E-2</v>
      </c>
      <c r="BF836">
        <v>63.177710843373497</v>
      </c>
    </row>
    <row r="837" spans="54:58">
      <c r="BB837">
        <v>18.561399999999999</v>
      </c>
      <c r="BC837">
        <v>1</v>
      </c>
      <c r="BD837">
        <v>7.5301204819277115E-2</v>
      </c>
      <c r="BE837">
        <v>7.5301204819277115E-2</v>
      </c>
      <c r="BF837">
        <v>63.253012048192772</v>
      </c>
    </row>
    <row r="838" spans="54:58">
      <c r="BB838">
        <v>18.57</v>
      </c>
      <c r="BC838">
        <v>1</v>
      </c>
      <c r="BD838">
        <v>7.5301204819277115E-2</v>
      </c>
      <c r="BE838">
        <v>7.5301204819277115E-2</v>
      </c>
      <c r="BF838">
        <v>63.328313253012048</v>
      </c>
    </row>
    <row r="839" spans="54:58">
      <c r="BB839">
        <v>18.573599999999999</v>
      </c>
      <c r="BC839">
        <v>1</v>
      </c>
      <c r="BD839">
        <v>7.5301204819277115E-2</v>
      </c>
      <c r="BE839">
        <v>7.5301204819277115E-2</v>
      </c>
      <c r="BF839">
        <v>63.403614457831324</v>
      </c>
    </row>
    <row r="840" spans="54:58">
      <c r="BB840">
        <v>18.574300000000001</v>
      </c>
      <c r="BC840">
        <v>1</v>
      </c>
      <c r="BD840">
        <v>7.5301204819277115E-2</v>
      </c>
      <c r="BE840">
        <v>7.5301204819277115E-2</v>
      </c>
      <c r="BF840">
        <v>63.4789156626506</v>
      </c>
    </row>
    <row r="841" spans="54:58">
      <c r="BB841">
        <v>18.576799999999999</v>
      </c>
      <c r="BC841">
        <v>1</v>
      </c>
      <c r="BD841">
        <v>7.5301204819277115E-2</v>
      </c>
      <c r="BE841">
        <v>7.5301204819277115E-2</v>
      </c>
      <c r="BF841">
        <v>63.554216867469883</v>
      </c>
    </row>
    <row r="842" spans="54:58">
      <c r="BB842">
        <v>18.580400000000001</v>
      </c>
      <c r="BC842">
        <v>1</v>
      </c>
      <c r="BD842">
        <v>7.5301204819277115E-2</v>
      </c>
      <c r="BE842">
        <v>7.5301204819277115E-2</v>
      </c>
      <c r="BF842">
        <v>63.629518072289159</v>
      </c>
    </row>
    <row r="843" spans="54:58">
      <c r="BB843">
        <v>18.586600000000001</v>
      </c>
      <c r="BC843">
        <v>1</v>
      </c>
      <c r="BD843">
        <v>7.5301204819277115E-2</v>
      </c>
      <c r="BE843">
        <v>7.5301204819277115E-2</v>
      </c>
      <c r="BF843">
        <v>63.704819277108435</v>
      </c>
    </row>
    <row r="844" spans="54:58">
      <c r="BB844">
        <v>18.596599999999999</v>
      </c>
      <c r="BC844">
        <v>1</v>
      </c>
      <c r="BD844">
        <v>7.5301204819277115E-2</v>
      </c>
      <c r="BE844">
        <v>7.5301204819277115E-2</v>
      </c>
      <c r="BF844">
        <v>63.78012048192771</v>
      </c>
    </row>
    <row r="845" spans="54:58">
      <c r="BB845">
        <v>18.5992</v>
      </c>
      <c r="BC845">
        <v>1</v>
      </c>
      <c r="BD845">
        <v>7.5301204819277115E-2</v>
      </c>
      <c r="BE845">
        <v>7.5301204819277115E-2</v>
      </c>
      <c r="BF845">
        <v>63.855421686746986</v>
      </c>
    </row>
    <row r="846" spans="54:58">
      <c r="BB846">
        <v>18.601099999999999</v>
      </c>
      <c r="BC846">
        <v>1</v>
      </c>
      <c r="BD846">
        <v>7.5301204819277115E-2</v>
      </c>
      <c r="BE846">
        <v>7.5301204819277115E-2</v>
      </c>
      <c r="BF846">
        <v>63.930722891566262</v>
      </c>
    </row>
    <row r="847" spans="54:58">
      <c r="BB847">
        <v>18.6069</v>
      </c>
      <c r="BC847">
        <v>1</v>
      </c>
      <c r="BD847">
        <v>7.5301204819277115E-2</v>
      </c>
      <c r="BE847">
        <v>7.5301204819277115E-2</v>
      </c>
      <c r="BF847">
        <v>64.006024096385545</v>
      </c>
    </row>
    <row r="848" spans="54:58">
      <c r="BB848">
        <v>18.608000000000001</v>
      </c>
      <c r="BC848">
        <v>1</v>
      </c>
      <c r="BD848">
        <v>7.5301204819277115E-2</v>
      </c>
      <c r="BE848">
        <v>7.5301204819277115E-2</v>
      </c>
      <c r="BF848">
        <v>64.081325301204814</v>
      </c>
    </row>
    <row r="849" spans="54:58">
      <c r="BB849">
        <v>18.609000000000002</v>
      </c>
      <c r="BC849">
        <v>1</v>
      </c>
      <c r="BD849">
        <v>7.5301204819277115E-2</v>
      </c>
      <c r="BE849">
        <v>7.5301204819277115E-2</v>
      </c>
      <c r="BF849">
        <v>64.156626506024097</v>
      </c>
    </row>
    <row r="850" spans="54:58">
      <c r="BB850">
        <v>18.617100000000001</v>
      </c>
      <c r="BC850">
        <v>1</v>
      </c>
      <c r="BD850">
        <v>7.5301204819277115E-2</v>
      </c>
      <c r="BE850">
        <v>7.5301204819277115E-2</v>
      </c>
      <c r="BF850">
        <v>64.231927710843379</v>
      </c>
    </row>
    <row r="851" spans="54:58">
      <c r="BB851">
        <v>18.635400000000001</v>
      </c>
      <c r="BC851">
        <v>1</v>
      </c>
      <c r="BD851">
        <v>7.5301204819277115E-2</v>
      </c>
      <c r="BE851">
        <v>7.5301204819277115E-2</v>
      </c>
      <c r="BF851">
        <v>64.307228915662648</v>
      </c>
    </row>
    <row r="852" spans="54:58">
      <c r="BB852">
        <v>18.647099999999998</v>
      </c>
      <c r="BC852">
        <v>1</v>
      </c>
      <c r="BD852">
        <v>7.5301204819277115E-2</v>
      </c>
      <c r="BE852">
        <v>7.5301204819277115E-2</v>
      </c>
      <c r="BF852">
        <v>64.382530120481931</v>
      </c>
    </row>
    <row r="853" spans="54:58">
      <c r="BB853">
        <v>18.657</v>
      </c>
      <c r="BC853">
        <v>1</v>
      </c>
      <c r="BD853">
        <v>7.5301204819277115E-2</v>
      </c>
      <c r="BE853">
        <v>7.5301204819277115E-2</v>
      </c>
      <c r="BF853">
        <v>64.4578313253012</v>
      </c>
    </row>
    <row r="854" spans="54:58">
      <c r="BB854">
        <v>18.6661</v>
      </c>
      <c r="BC854">
        <v>1</v>
      </c>
      <c r="BD854">
        <v>7.5301204819277115E-2</v>
      </c>
      <c r="BE854">
        <v>7.5301204819277115E-2</v>
      </c>
      <c r="BF854">
        <v>64.533132530120483</v>
      </c>
    </row>
    <row r="855" spans="54:58">
      <c r="BB855">
        <v>18.672899999999998</v>
      </c>
      <c r="BC855">
        <v>1</v>
      </c>
      <c r="BD855">
        <v>7.5301204819277115E-2</v>
      </c>
      <c r="BE855">
        <v>7.5301204819277115E-2</v>
      </c>
      <c r="BF855">
        <v>64.608433734939766</v>
      </c>
    </row>
    <row r="856" spans="54:58">
      <c r="BB856">
        <v>18.712900000000001</v>
      </c>
      <c r="BC856">
        <v>1</v>
      </c>
      <c r="BD856">
        <v>7.5301204819277115E-2</v>
      </c>
      <c r="BE856">
        <v>7.5301204819277115E-2</v>
      </c>
      <c r="BF856">
        <v>64.683734939759034</v>
      </c>
    </row>
    <row r="857" spans="54:58">
      <c r="BB857">
        <v>18.723600000000001</v>
      </c>
      <c r="BC857">
        <v>1</v>
      </c>
      <c r="BD857">
        <v>7.5301204819277115E-2</v>
      </c>
      <c r="BE857">
        <v>7.5301204819277115E-2</v>
      </c>
      <c r="BF857">
        <v>64.759036144578317</v>
      </c>
    </row>
    <row r="858" spans="54:58">
      <c r="BB858">
        <v>18.7287</v>
      </c>
      <c r="BC858">
        <v>1</v>
      </c>
      <c r="BD858">
        <v>7.5301204819277115E-2</v>
      </c>
      <c r="BE858">
        <v>7.5301204819277115E-2</v>
      </c>
      <c r="BF858">
        <v>64.834337349397586</v>
      </c>
    </row>
    <row r="859" spans="54:58">
      <c r="BB859">
        <v>18.734200000000001</v>
      </c>
      <c r="BC859">
        <v>1</v>
      </c>
      <c r="BD859">
        <v>7.5301204819277115E-2</v>
      </c>
      <c r="BE859">
        <v>7.5301204819277115E-2</v>
      </c>
      <c r="BF859">
        <v>64.909638554216869</v>
      </c>
    </row>
    <row r="860" spans="54:58">
      <c r="BB860">
        <v>18.738499999999998</v>
      </c>
      <c r="BC860">
        <v>1</v>
      </c>
      <c r="BD860">
        <v>7.5301204819277115E-2</v>
      </c>
      <c r="BE860">
        <v>7.5301204819277115E-2</v>
      </c>
      <c r="BF860">
        <v>64.984939759036138</v>
      </c>
    </row>
    <row r="861" spans="54:58">
      <c r="BB861">
        <v>18.755700000000001</v>
      </c>
      <c r="BC861">
        <v>1</v>
      </c>
      <c r="BD861">
        <v>7.5301204819277115E-2</v>
      </c>
      <c r="BE861">
        <v>7.5301204819277115E-2</v>
      </c>
      <c r="BF861">
        <v>65.060240963855421</v>
      </c>
    </row>
    <row r="862" spans="54:58">
      <c r="BB862">
        <v>18.755800000000001</v>
      </c>
      <c r="BC862">
        <v>1</v>
      </c>
      <c r="BD862">
        <v>7.5301204819277115E-2</v>
      </c>
      <c r="BE862">
        <v>7.5301204819277115E-2</v>
      </c>
      <c r="BF862">
        <v>65.135542168674704</v>
      </c>
    </row>
    <row r="863" spans="54:58">
      <c r="BB863">
        <v>18.760300000000001</v>
      </c>
      <c r="BC863">
        <v>1</v>
      </c>
      <c r="BD863">
        <v>7.5301204819277115E-2</v>
      </c>
      <c r="BE863">
        <v>7.5301204819277115E-2</v>
      </c>
      <c r="BF863">
        <v>65.210843373493972</v>
      </c>
    </row>
    <row r="864" spans="54:58">
      <c r="BB864">
        <v>18.782299999999999</v>
      </c>
      <c r="BC864">
        <v>1</v>
      </c>
      <c r="BD864">
        <v>7.5301204819277115E-2</v>
      </c>
      <c r="BE864">
        <v>7.5301204819277115E-2</v>
      </c>
      <c r="BF864">
        <v>65.286144578313255</v>
      </c>
    </row>
    <row r="865" spans="54:58">
      <c r="BB865">
        <v>18.787500000000001</v>
      </c>
      <c r="BC865">
        <v>1</v>
      </c>
      <c r="BD865">
        <v>7.5301204819277115E-2</v>
      </c>
      <c r="BE865">
        <v>7.5301204819277115E-2</v>
      </c>
      <c r="BF865">
        <v>65.361445783132524</v>
      </c>
    </row>
    <row r="866" spans="54:58">
      <c r="BB866">
        <v>18.792000000000002</v>
      </c>
      <c r="BC866">
        <v>1</v>
      </c>
      <c r="BD866">
        <v>7.5301204819277115E-2</v>
      </c>
      <c r="BE866">
        <v>7.5301204819277115E-2</v>
      </c>
      <c r="BF866">
        <v>65.436746987951807</v>
      </c>
    </row>
    <row r="867" spans="54:58">
      <c r="BB867">
        <v>18.7943</v>
      </c>
      <c r="BC867">
        <v>1</v>
      </c>
      <c r="BD867">
        <v>7.5301204819277115E-2</v>
      </c>
      <c r="BE867">
        <v>7.5301204819277115E-2</v>
      </c>
      <c r="BF867">
        <v>65.51204819277109</v>
      </c>
    </row>
    <row r="868" spans="54:58">
      <c r="BB868">
        <v>18.8</v>
      </c>
      <c r="BC868">
        <v>1</v>
      </c>
      <c r="BD868">
        <v>7.5301204819277115E-2</v>
      </c>
      <c r="BE868">
        <v>7.5301204819277115E-2</v>
      </c>
      <c r="BF868">
        <v>65.587349397590359</v>
      </c>
    </row>
    <row r="869" spans="54:58">
      <c r="BB869">
        <v>18.816800000000001</v>
      </c>
      <c r="BC869">
        <v>1</v>
      </c>
      <c r="BD869">
        <v>7.5301204819277115E-2</v>
      </c>
      <c r="BE869">
        <v>7.5301204819277115E-2</v>
      </c>
      <c r="BF869">
        <v>65.662650602409641</v>
      </c>
    </row>
    <row r="870" spans="54:58">
      <c r="BB870">
        <v>18.82</v>
      </c>
      <c r="BC870">
        <v>1</v>
      </c>
      <c r="BD870">
        <v>7.5301204819277115E-2</v>
      </c>
      <c r="BE870">
        <v>7.5301204819277115E-2</v>
      </c>
      <c r="BF870">
        <v>65.73795180722891</v>
      </c>
    </row>
    <row r="871" spans="54:58">
      <c r="BB871">
        <v>18.828900000000001</v>
      </c>
      <c r="BC871">
        <v>1</v>
      </c>
      <c r="BD871">
        <v>7.5301204819277115E-2</v>
      </c>
      <c r="BE871">
        <v>7.5301204819277115E-2</v>
      </c>
      <c r="BF871">
        <v>65.813253012048193</v>
      </c>
    </row>
    <row r="872" spans="54:58">
      <c r="BB872">
        <v>18.8307</v>
      </c>
      <c r="BC872">
        <v>1</v>
      </c>
      <c r="BD872">
        <v>7.5301204819277115E-2</v>
      </c>
      <c r="BE872">
        <v>7.5301204819277115E-2</v>
      </c>
      <c r="BF872">
        <v>65.888554216867476</v>
      </c>
    </row>
    <row r="873" spans="54:58">
      <c r="BB873">
        <v>18.835999999999999</v>
      </c>
      <c r="BC873">
        <v>1</v>
      </c>
      <c r="BD873">
        <v>7.5301204819277115E-2</v>
      </c>
      <c r="BE873">
        <v>7.5301204819277115E-2</v>
      </c>
      <c r="BF873">
        <v>65.963855421686745</v>
      </c>
    </row>
    <row r="874" spans="54:58">
      <c r="BB874">
        <v>18.886600000000001</v>
      </c>
      <c r="BC874">
        <v>1</v>
      </c>
      <c r="BD874">
        <v>7.5301204819277115E-2</v>
      </c>
      <c r="BE874">
        <v>7.5301204819277115E-2</v>
      </c>
      <c r="BF874">
        <v>66.039156626506028</v>
      </c>
    </row>
    <row r="875" spans="54:58">
      <c r="BB875">
        <v>18.895600000000002</v>
      </c>
      <c r="BC875">
        <v>1</v>
      </c>
      <c r="BD875">
        <v>7.5301204819277115E-2</v>
      </c>
      <c r="BE875">
        <v>7.5301204819277115E-2</v>
      </c>
      <c r="BF875">
        <v>66.114457831325296</v>
      </c>
    </row>
    <row r="876" spans="54:58">
      <c r="BB876">
        <v>18.91</v>
      </c>
      <c r="BC876">
        <v>1</v>
      </c>
      <c r="BD876">
        <v>7.5301204819277115E-2</v>
      </c>
      <c r="BE876">
        <v>7.5301204819277115E-2</v>
      </c>
      <c r="BF876">
        <v>66.189759036144579</v>
      </c>
    </row>
    <row r="877" spans="54:58">
      <c r="BB877">
        <v>18.9132</v>
      </c>
      <c r="BC877">
        <v>1</v>
      </c>
      <c r="BD877">
        <v>7.5301204819277115E-2</v>
      </c>
      <c r="BE877">
        <v>7.5301204819277115E-2</v>
      </c>
      <c r="BF877">
        <v>66.265060240963862</v>
      </c>
    </row>
    <row r="878" spans="54:58">
      <c r="BB878">
        <v>18.9191</v>
      </c>
      <c r="BC878">
        <v>1</v>
      </c>
      <c r="BD878">
        <v>7.5301204819277115E-2</v>
      </c>
      <c r="BE878">
        <v>7.5301204819277115E-2</v>
      </c>
      <c r="BF878">
        <v>66.340361445783131</v>
      </c>
    </row>
    <row r="879" spans="54:58">
      <c r="BB879">
        <v>18.920000000000002</v>
      </c>
      <c r="BC879">
        <v>1</v>
      </c>
      <c r="BD879">
        <v>7.5301204819277115E-2</v>
      </c>
      <c r="BE879">
        <v>7.5301204819277115E-2</v>
      </c>
      <c r="BF879">
        <v>66.415662650602414</v>
      </c>
    </row>
    <row r="880" spans="54:58">
      <c r="BB880">
        <v>18.921299999999999</v>
      </c>
      <c r="BC880">
        <v>1</v>
      </c>
      <c r="BD880">
        <v>7.5301204819277115E-2</v>
      </c>
      <c r="BE880">
        <v>7.5301204819277115E-2</v>
      </c>
      <c r="BF880">
        <v>66.490963855421683</v>
      </c>
    </row>
    <row r="881" spans="54:58">
      <c r="BB881">
        <v>18.923100000000002</v>
      </c>
      <c r="BC881">
        <v>1</v>
      </c>
      <c r="BD881">
        <v>7.5301204819277115E-2</v>
      </c>
      <c r="BE881">
        <v>7.5301204819277115E-2</v>
      </c>
      <c r="BF881">
        <v>66.566265060240966</v>
      </c>
    </row>
    <row r="882" spans="54:58">
      <c r="BB882">
        <v>18.9268</v>
      </c>
      <c r="BC882">
        <v>1</v>
      </c>
      <c r="BD882">
        <v>7.5301204819277115E-2</v>
      </c>
      <c r="BE882">
        <v>7.5301204819277115E-2</v>
      </c>
      <c r="BF882">
        <v>66.641566265060234</v>
      </c>
    </row>
    <row r="883" spans="54:58">
      <c r="BB883">
        <v>18.9419</v>
      </c>
      <c r="BC883">
        <v>1</v>
      </c>
      <c r="BD883">
        <v>7.5301204819277115E-2</v>
      </c>
      <c r="BE883">
        <v>7.5301204819277115E-2</v>
      </c>
      <c r="BF883">
        <v>66.716867469879517</v>
      </c>
    </row>
    <row r="884" spans="54:58">
      <c r="BB884">
        <v>18.95</v>
      </c>
      <c r="BC884">
        <v>1</v>
      </c>
      <c r="BD884">
        <v>7.5301204819277115E-2</v>
      </c>
      <c r="BE884">
        <v>7.5301204819277115E-2</v>
      </c>
      <c r="BF884">
        <v>66.7921686746988</v>
      </c>
    </row>
    <row r="885" spans="54:58">
      <c r="BB885">
        <v>18.959399999999999</v>
      </c>
      <c r="BC885">
        <v>1</v>
      </c>
      <c r="BD885">
        <v>7.5301204819277115E-2</v>
      </c>
      <c r="BE885">
        <v>7.5301204819277115E-2</v>
      </c>
      <c r="BF885">
        <v>66.867469879518069</v>
      </c>
    </row>
    <row r="886" spans="54:58">
      <c r="BB886">
        <v>18.968800000000002</v>
      </c>
      <c r="BC886">
        <v>1</v>
      </c>
      <c r="BD886">
        <v>7.5301204819277115E-2</v>
      </c>
      <c r="BE886">
        <v>7.5301204819277115E-2</v>
      </c>
      <c r="BF886">
        <v>66.942771084337352</v>
      </c>
    </row>
    <row r="887" spans="54:58">
      <c r="BB887">
        <v>18.972799999999999</v>
      </c>
      <c r="BC887">
        <v>1</v>
      </c>
      <c r="BD887">
        <v>7.5301204819277115E-2</v>
      </c>
      <c r="BE887">
        <v>7.5301204819277115E-2</v>
      </c>
      <c r="BF887">
        <v>67.018072289156621</v>
      </c>
    </row>
    <row r="888" spans="54:58">
      <c r="BB888">
        <v>18.981200000000001</v>
      </c>
      <c r="BC888">
        <v>1</v>
      </c>
      <c r="BD888">
        <v>7.5301204819277115E-2</v>
      </c>
      <c r="BE888">
        <v>7.5301204819277115E-2</v>
      </c>
      <c r="BF888">
        <v>67.093373493975903</v>
      </c>
    </row>
    <row r="889" spans="54:58">
      <c r="BB889">
        <v>18.987300000000001</v>
      </c>
      <c r="BC889">
        <v>1</v>
      </c>
      <c r="BD889">
        <v>7.5301204819277115E-2</v>
      </c>
      <c r="BE889">
        <v>7.5301204819277115E-2</v>
      </c>
      <c r="BF889">
        <v>67.168674698795186</v>
      </c>
    </row>
    <row r="890" spans="54:58">
      <c r="BB890">
        <v>18.9954</v>
      </c>
      <c r="BC890">
        <v>1</v>
      </c>
      <c r="BD890">
        <v>7.5301204819277115E-2</v>
      </c>
      <c r="BE890">
        <v>7.5301204819277115E-2</v>
      </c>
      <c r="BF890">
        <v>67.243975903614455</v>
      </c>
    </row>
    <row r="891" spans="54:58">
      <c r="BB891">
        <v>18.9998</v>
      </c>
      <c r="BC891">
        <v>1</v>
      </c>
      <c r="BD891">
        <v>7.5301204819277115E-2</v>
      </c>
      <c r="BE891">
        <v>7.5301204819277115E-2</v>
      </c>
      <c r="BF891">
        <v>67.319277108433738</v>
      </c>
    </row>
    <row r="892" spans="54:58">
      <c r="BB892">
        <v>19.003499999999999</v>
      </c>
      <c r="BC892">
        <v>1</v>
      </c>
      <c r="BD892">
        <v>7.5301204819277115E-2</v>
      </c>
      <c r="BE892">
        <v>7.5301204819277115E-2</v>
      </c>
      <c r="BF892">
        <v>67.394578313253007</v>
      </c>
    </row>
    <row r="893" spans="54:58">
      <c r="BB893">
        <v>19.003599999999999</v>
      </c>
      <c r="BC893">
        <v>1</v>
      </c>
      <c r="BD893">
        <v>7.5301204819277115E-2</v>
      </c>
      <c r="BE893">
        <v>7.5301204819277115E-2</v>
      </c>
      <c r="BF893">
        <v>67.46987951807229</v>
      </c>
    </row>
    <row r="894" spans="54:58">
      <c r="BB894">
        <v>19.026800000000001</v>
      </c>
      <c r="BC894">
        <v>1</v>
      </c>
      <c r="BD894">
        <v>7.5301204819277115E-2</v>
      </c>
      <c r="BE894">
        <v>7.5301204819277115E-2</v>
      </c>
      <c r="BF894">
        <v>67.545180722891573</v>
      </c>
    </row>
    <row r="895" spans="54:58">
      <c r="BB895">
        <v>19.029</v>
      </c>
      <c r="BC895">
        <v>1</v>
      </c>
      <c r="BD895">
        <v>7.5301204819277115E-2</v>
      </c>
      <c r="BE895">
        <v>7.5301204819277115E-2</v>
      </c>
      <c r="BF895">
        <v>67.620481927710841</v>
      </c>
    </row>
    <row r="896" spans="54:58">
      <c r="BB896">
        <v>19.034099999999999</v>
      </c>
      <c r="BC896">
        <v>1</v>
      </c>
      <c r="BD896">
        <v>7.5301204819277115E-2</v>
      </c>
      <c r="BE896">
        <v>7.5301204819277115E-2</v>
      </c>
      <c r="BF896">
        <v>67.695783132530124</v>
      </c>
    </row>
    <row r="897" spans="54:58">
      <c r="BB897">
        <v>19.0641</v>
      </c>
      <c r="BC897">
        <v>1</v>
      </c>
      <c r="BD897">
        <v>7.5301204819277115E-2</v>
      </c>
      <c r="BE897">
        <v>7.5301204819277115E-2</v>
      </c>
      <c r="BF897">
        <v>67.771084337349393</v>
      </c>
    </row>
    <row r="898" spans="54:58">
      <c r="BB898">
        <v>19.085799999999999</v>
      </c>
      <c r="BC898">
        <v>1</v>
      </c>
      <c r="BD898">
        <v>7.5301204819277115E-2</v>
      </c>
      <c r="BE898">
        <v>7.5301204819277115E-2</v>
      </c>
      <c r="BF898">
        <v>67.846385542168676</v>
      </c>
    </row>
    <row r="899" spans="54:58">
      <c r="BB899">
        <v>19.0974</v>
      </c>
      <c r="BC899">
        <v>1</v>
      </c>
      <c r="BD899">
        <v>7.5301204819277115E-2</v>
      </c>
      <c r="BE899">
        <v>7.5301204819277115E-2</v>
      </c>
      <c r="BF899">
        <v>67.921686746987959</v>
      </c>
    </row>
    <row r="900" spans="54:58">
      <c r="BB900">
        <v>19.1035</v>
      </c>
      <c r="BC900">
        <v>1</v>
      </c>
      <c r="BD900">
        <v>7.5301204819277115E-2</v>
      </c>
      <c r="BE900">
        <v>7.5301204819277115E-2</v>
      </c>
      <c r="BF900">
        <v>67.996987951807228</v>
      </c>
    </row>
    <row r="901" spans="54:58">
      <c r="BB901">
        <v>19.110800000000001</v>
      </c>
      <c r="BC901">
        <v>1</v>
      </c>
      <c r="BD901">
        <v>7.5301204819277115E-2</v>
      </c>
      <c r="BE901">
        <v>7.5301204819277115E-2</v>
      </c>
      <c r="BF901">
        <v>68.07228915662651</v>
      </c>
    </row>
    <row r="902" spans="54:58">
      <c r="BB902">
        <v>19.132100000000001</v>
      </c>
      <c r="BC902">
        <v>1</v>
      </c>
      <c r="BD902">
        <v>7.5301204819277115E-2</v>
      </c>
      <c r="BE902">
        <v>7.5301204819277115E-2</v>
      </c>
      <c r="BF902">
        <v>68.147590361445779</v>
      </c>
    </row>
    <row r="903" spans="54:58">
      <c r="BB903">
        <v>19.139099999999999</v>
      </c>
      <c r="BC903">
        <v>1</v>
      </c>
      <c r="BD903">
        <v>7.5301204819277115E-2</v>
      </c>
      <c r="BE903">
        <v>7.5301204819277115E-2</v>
      </c>
      <c r="BF903">
        <v>68.222891566265062</v>
      </c>
    </row>
    <row r="904" spans="54:58">
      <c r="BB904">
        <v>19.176400000000001</v>
      </c>
      <c r="BC904">
        <v>1</v>
      </c>
      <c r="BD904">
        <v>7.5301204819277115E-2</v>
      </c>
      <c r="BE904">
        <v>7.5301204819277115E-2</v>
      </c>
      <c r="BF904">
        <v>68.298192771084331</v>
      </c>
    </row>
    <row r="905" spans="54:58">
      <c r="BB905">
        <v>19.191400000000002</v>
      </c>
      <c r="BC905">
        <v>1</v>
      </c>
      <c r="BD905">
        <v>7.5301204819277115E-2</v>
      </c>
      <c r="BE905">
        <v>7.5301204819277115E-2</v>
      </c>
      <c r="BF905">
        <v>68.373493975903614</v>
      </c>
    </row>
    <row r="906" spans="54:58">
      <c r="BB906">
        <v>19.198799999999999</v>
      </c>
      <c r="BC906">
        <v>1</v>
      </c>
      <c r="BD906">
        <v>7.5301204819277115E-2</v>
      </c>
      <c r="BE906">
        <v>7.5301204819277115E-2</v>
      </c>
      <c r="BF906">
        <v>68.448795180722897</v>
      </c>
    </row>
    <row r="907" spans="54:58">
      <c r="BB907">
        <v>19.203499999999998</v>
      </c>
      <c r="BC907">
        <v>1</v>
      </c>
      <c r="BD907">
        <v>7.5301204819277115E-2</v>
      </c>
      <c r="BE907">
        <v>7.5301204819277115E-2</v>
      </c>
      <c r="BF907">
        <v>68.524096385542165</v>
      </c>
    </row>
    <row r="908" spans="54:58">
      <c r="BB908">
        <v>19.235700000000001</v>
      </c>
      <c r="BC908">
        <v>1</v>
      </c>
      <c r="BD908">
        <v>7.5301204819277115E-2</v>
      </c>
      <c r="BE908">
        <v>7.5301204819277115E-2</v>
      </c>
      <c r="BF908">
        <v>68.599397590361448</v>
      </c>
    </row>
    <row r="909" spans="54:58">
      <c r="BB909">
        <v>19.239999999999998</v>
      </c>
      <c r="BC909">
        <v>1</v>
      </c>
      <c r="BD909">
        <v>7.5301204819277115E-2</v>
      </c>
      <c r="BE909">
        <v>7.5301204819277115E-2</v>
      </c>
      <c r="BF909">
        <v>68.674698795180717</v>
      </c>
    </row>
    <row r="910" spans="54:58">
      <c r="BB910">
        <v>19.245799999999999</v>
      </c>
      <c r="BC910">
        <v>1</v>
      </c>
      <c r="BD910">
        <v>7.5301204819277115E-2</v>
      </c>
      <c r="BE910">
        <v>7.5301204819277115E-2</v>
      </c>
      <c r="BF910">
        <v>68.75</v>
      </c>
    </row>
    <row r="911" spans="54:58">
      <c r="BB911">
        <v>19.2516</v>
      </c>
      <c r="BC911">
        <v>1</v>
      </c>
      <c r="BD911">
        <v>7.5301204819277115E-2</v>
      </c>
      <c r="BE911">
        <v>7.5301204819277115E-2</v>
      </c>
      <c r="BF911">
        <v>68.825301204819283</v>
      </c>
    </row>
    <row r="912" spans="54:58">
      <c r="BB912">
        <v>19.2605</v>
      </c>
      <c r="BC912">
        <v>1</v>
      </c>
      <c r="BD912">
        <v>7.5301204819277115E-2</v>
      </c>
      <c r="BE912">
        <v>7.5301204819277115E-2</v>
      </c>
      <c r="BF912">
        <v>68.900602409638552</v>
      </c>
    </row>
    <row r="913" spans="54:58">
      <c r="BB913">
        <v>19.266100000000002</v>
      </c>
      <c r="BC913">
        <v>1</v>
      </c>
      <c r="BD913">
        <v>7.5301204819277115E-2</v>
      </c>
      <c r="BE913">
        <v>7.5301204819277115E-2</v>
      </c>
      <c r="BF913">
        <v>68.975903614457835</v>
      </c>
    </row>
    <row r="914" spans="54:58">
      <c r="BB914">
        <v>19.282399999999999</v>
      </c>
      <c r="BC914">
        <v>1</v>
      </c>
      <c r="BD914">
        <v>7.5301204819277115E-2</v>
      </c>
      <c r="BE914">
        <v>7.5301204819277115E-2</v>
      </c>
      <c r="BF914">
        <v>69.051204819277103</v>
      </c>
    </row>
    <row r="915" spans="54:58">
      <c r="BB915">
        <v>19.285399999999999</v>
      </c>
      <c r="BC915">
        <v>1</v>
      </c>
      <c r="BD915">
        <v>7.5301204819277115E-2</v>
      </c>
      <c r="BE915">
        <v>7.5301204819277115E-2</v>
      </c>
      <c r="BF915">
        <v>69.126506024096386</v>
      </c>
    </row>
    <row r="916" spans="54:58">
      <c r="BB916">
        <v>19.304400000000001</v>
      </c>
      <c r="BC916">
        <v>1</v>
      </c>
      <c r="BD916">
        <v>7.5301204819277115E-2</v>
      </c>
      <c r="BE916">
        <v>7.5301204819277115E-2</v>
      </c>
      <c r="BF916">
        <v>69.201807228915669</v>
      </c>
    </row>
    <row r="917" spans="54:58">
      <c r="BB917">
        <v>19.306000000000001</v>
      </c>
      <c r="BC917">
        <v>1</v>
      </c>
      <c r="BD917">
        <v>7.5301204819277115E-2</v>
      </c>
      <c r="BE917">
        <v>7.5301204819277115E-2</v>
      </c>
      <c r="BF917">
        <v>69.277108433734938</v>
      </c>
    </row>
    <row r="918" spans="54:58">
      <c r="BB918">
        <v>19.315799999999999</v>
      </c>
      <c r="BC918">
        <v>1</v>
      </c>
      <c r="BD918">
        <v>7.5301204819277115E-2</v>
      </c>
      <c r="BE918">
        <v>7.5301204819277115E-2</v>
      </c>
      <c r="BF918">
        <v>69.352409638554221</v>
      </c>
    </row>
    <row r="919" spans="54:58">
      <c r="BB919">
        <v>19.3202</v>
      </c>
      <c r="BC919">
        <v>1</v>
      </c>
      <c r="BD919">
        <v>7.5301204819277115E-2</v>
      </c>
      <c r="BE919">
        <v>7.5301204819277115E-2</v>
      </c>
      <c r="BF919">
        <v>69.42771084337349</v>
      </c>
    </row>
    <row r="920" spans="54:58">
      <c r="BB920">
        <v>19.330100000000002</v>
      </c>
      <c r="BC920">
        <v>1</v>
      </c>
      <c r="BD920">
        <v>7.5301204819277115E-2</v>
      </c>
      <c r="BE920">
        <v>7.5301204819277115E-2</v>
      </c>
      <c r="BF920">
        <v>69.503012048192772</v>
      </c>
    </row>
    <row r="921" spans="54:58">
      <c r="BB921">
        <v>19.3352</v>
      </c>
      <c r="BC921">
        <v>1</v>
      </c>
      <c r="BD921">
        <v>7.5301204819277115E-2</v>
      </c>
      <c r="BE921">
        <v>7.5301204819277115E-2</v>
      </c>
      <c r="BF921">
        <v>69.578313253012041</v>
      </c>
    </row>
    <row r="922" spans="54:58">
      <c r="BB922">
        <v>19.340599999999998</v>
      </c>
      <c r="BC922">
        <v>1</v>
      </c>
      <c r="BD922">
        <v>7.5301204819277115E-2</v>
      </c>
      <c r="BE922">
        <v>7.5301204819277115E-2</v>
      </c>
      <c r="BF922">
        <v>69.653614457831324</v>
      </c>
    </row>
    <row r="923" spans="54:58">
      <c r="BB923">
        <v>19.342600000000001</v>
      </c>
      <c r="BC923">
        <v>1</v>
      </c>
      <c r="BD923">
        <v>7.5301204819277115E-2</v>
      </c>
      <c r="BE923">
        <v>7.5301204819277115E-2</v>
      </c>
      <c r="BF923">
        <v>69.728915662650607</v>
      </c>
    </row>
    <row r="924" spans="54:58">
      <c r="BB924">
        <v>19.345300000000002</v>
      </c>
      <c r="BC924">
        <v>1</v>
      </c>
      <c r="BD924">
        <v>7.5301204819277115E-2</v>
      </c>
      <c r="BE924">
        <v>7.5301204819277115E-2</v>
      </c>
      <c r="BF924">
        <v>69.804216867469876</v>
      </c>
    </row>
    <row r="925" spans="54:58">
      <c r="BB925">
        <v>19.363</v>
      </c>
      <c r="BC925">
        <v>1</v>
      </c>
      <c r="BD925">
        <v>7.5301204819277115E-2</v>
      </c>
      <c r="BE925">
        <v>7.5301204819277115E-2</v>
      </c>
      <c r="BF925">
        <v>69.879518072289159</v>
      </c>
    </row>
    <row r="926" spans="54:58">
      <c r="BB926">
        <v>19.370100000000001</v>
      </c>
      <c r="BC926">
        <v>1</v>
      </c>
      <c r="BD926">
        <v>7.5301204819277115E-2</v>
      </c>
      <c r="BE926">
        <v>7.5301204819277115E-2</v>
      </c>
      <c r="BF926">
        <v>69.954819277108427</v>
      </c>
    </row>
    <row r="927" spans="54:58">
      <c r="BB927">
        <v>19.403500000000001</v>
      </c>
      <c r="BC927">
        <v>1</v>
      </c>
      <c r="BD927">
        <v>7.5301204819277115E-2</v>
      </c>
      <c r="BE927">
        <v>7.5301204819277115E-2</v>
      </c>
      <c r="BF927">
        <v>70.03012048192771</v>
      </c>
    </row>
    <row r="928" spans="54:58">
      <c r="BB928">
        <v>19.420000000000002</v>
      </c>
      <c r="BC928">
        <v>1</v>
      </c>
      <c r="BD928">
        <v>7.5301204819277115E-2</v>
      </c>
      <c r="BE928">
        <v>7.5301204819277115E-2</v>
      </c>
      <c r="BF928">
        <v>70.105421686746993</v>
      </c>
    </row>
    <row r="929" spans="54:58">
      <c r="BB929">
        <v>19.452500000000001</v>
      </c>
      <c r="BC929">
        <v>1</v>
      </c>
      <c r="BD929">
        <v>7.5301204819277115E-2</v>
      </c>
      <c r="BE929">
        <v>7.5301204819277115E-2</v>
      </c>
      <c r="BF929">
        <v>70.180722891566262</v>
      </c>
    </row>
    <row r="930" spans="54:58">
      <c r="BB930">
        <v>19.4617</v>
      </c>
      <c r="BC930">
        <v>1</v>
      </c>
      <c r="BD930">
        <v>7.5301204819277115E-2</v>
      </c>
      <c r="BE930">
        <v>7.5301204819277115E-2</v>
      </c>
      <c r="BF930">
        <v>70.256024096385545</v>
      </c>
    </row>
    <row r="931" spans="54:58">
      <c r="BB931">
        <v>19.464200000000002</v>
      </c>
      <c r="BC931">
        <v>1</v>
      </c>
      <c r="BD931">
        <v>7.5301204819277115E-2</v>
      </c>
      <c r="BE931">
        <v>7.5301204819277115E-2</v>
      </c>
      <c r="BF931">
        <v>70.331325301204814</v>
      </c>
    </row>
    <row r="932" spans="54:58">
      <c r="BB932">
        <v>19.4681</v>
      </c>
      <c r="BC932">
        <v>1</v>
      </c>
      <c r="BD932">
        <v>7.5301204819277115E-2</v>
      </c>
      <c r="BE932">
        <v>7.5301204819277115E-2</v>
      </c>
      <c r="BF932">
        <v>70.406626506024097</v>
      </c>
    </row>
    <row r="933" spans="54:58">
      <c r="BB933">
        <v>19.4697</v>
      </c>
      <c r="BC933">
        <v>1</v>
      </c>
      <c r="BD933">
        <v>7.5301204819277115E-2</v>
      </c>
      <c r="BE933">
        <v>7.5301204819277115E-2</v>
      </c>
      <c r="BF933">
        <v>70.481927710843379</v>
      </c>
    </row>
    <row r="934" spans="54:58">
      <c r="BB934">
        <v>19.479500000000002</v>
      </c>
      <c r="BC934">
        <v>1</v>
      </c>
      <c r="BD934">
        <v>7.5301204819277115E-2</v>
      </c>
      <c r="BE934">
        <v>7.5301204819277115E-2</v>
      </c>
      <c r="BF934">
        <v>70.557228915662648</v>
      </c>
    </row>
    <row r="935" spans="54:58">
      <c r="BB935">
        <v>19.480899999999998</v>
      </c>
      <c r="BC935">
        <v>1</v>
      </c>
      <c r="BD935">
        <v>7.5301204819277115E-2</v>
      </c>
      <c r="BE935">
        <v>7.5301204819277115E-2</v>
      </c>
      <c r="BF935">
        <v>70.632530120481931</v>
      </c>
    </row>
    <row r="936" spans="54:58">
      <c r="BB936">
        <v>19.5</v>
      </c>
      <c r="BC936">
        <v>1</v>
      </c>
      <c r="BD936">
        <v>7.5301204819277115E-2</v>
      </c>
      <c r="BE936">
        <v>7.5301204819277115E-2</v>
      </c>
      <c r="BF936">
        <v>70.7078313253012</v>
      </c>
    </row>
    <row r="937" spans="54:58">
      <c r="BB937">
        <v>19.502300000000002</v>
      </c>
      <c r="BC937">
        <v>1</v>
      </c>
      <c r="BD937">
        <v>7.5301204819277115E-2</v>
      </c>
      <c r="BE937">
        <v>7.5301204819277115E-2</v>
      </c>
      <c r="BF937">
        <v>70.783132530120483</v>
      </c>
    </row>
    <row r="938" spans="54:58">
      <c r="BB938">
        <v>19.5168</v>
      </c>
      <c r="BC938">
        <v>1</v>
      </c>
      <c r="BD938">
        <v>7.5301204819277115E-2</v>
      </c>
      <c r="BE938">
        <v>7.5301204819277115E-2</v>
      </c>
      <c r="BF938">
        <v>70.858433734939766</v>
      </c>
    </row>
    <row r="939" spans="54:58">
      <c r="BB939">
        <v>19.583400000000001</v>
      </c>
      <c r="BC939">
        <v>1</v>
      </c>
      <c r="BD939">
        <v>7.5301204819277115E-2</v>
      </c>
      <c r="BE939">
        <v>7.5301204819277115E-2</v>
      </c>
      <c r="BF939">
        <v>70.933734939759034</v>
      </c>
    </row>
    <row r="940" spans="54:58">
      <c r="BB940">
        <v>19.587800000000001</v>
      </c>
      <c r="BC940">
        <v>1</v>
      </c>
      <c r="BD940">
        <v>7.5301204819277115E-2</v>
      </c>
      <c r="BE940">
        <v>7.5301204819277115E-2</v>
      </c>
      <c r="BF940">
        <v>71.009036144578317</v>
      </c>
    </row>
    <row r="941" spans="54:58">
      <c r="BB941">
        <v>19.614100000000001</v>
      </c>
      <c r="BC941">
        <v>1</v>
      </c>
      <c r="BD941">
        <v>7.5301204819277115E-2</v>
      </c>
      <c r="BE941">
        <v>7.5301204819277115E-2</v>
      </c>
      <c r="BF941">
        <v>71.084337349397586</v>
      </c>
    </row>
    <row r="942" spans="54:58">
      <c r="BB942">
        <v>19.621200000000002</v>
      </c>
      <c r="BC942">
        <v>1</v>
      </c>
      <c r="BD942">
        <v>7.5301204819277115E-2</v>
      </c>
      <c r="BE942">
        <v>7.5301204819277115E-2</v>
      </c>
      <c r="BF942">
        <v>71.159638554216869</v>
      </c>
    </row>
    <row r="943" spans="54:58">
      <c r="BB943">
        <v>19.622699999999998</v>
      </c>
      <c r="BC943">
        <v>1</v>
      </c>
      <c r="BD943">
        <v>7.5301204819277115E-2</v>
      </c>
      <c r="BE943">
        <v>7.5301204819277115E-2</v>
      </c>
      <c r="BF943">
        <v>71.234939759036138</v>
      </c>
    </row>
    <row r="944" spans="54:58">
      <c r="BB944">
        <v>19.625499999999999</v>
      </c>
      <c r="BC944">
        <v>1</v>
      </c>
      <c r="BD944">
        <v>7.5301204819277115E-2</v>
      </c>
      <c r="BE944">
        <v>7.5301204819277115E-2</v>
      </c>
      <c r="BF944">
        <v>71.310240963855421</v>
      </c>
    </row>
    <row r="945" spans="54:58">
      <c r="BB945">
        <v>19.671800000000001</v>
      </c>
      <c r="BC945">
        <v>1</v>
      </c>
      <c r="BD945">
        <v>7.5301204819277115E-2</v>
      </c>
      <c r="BE945">
        <v>7.5301204819277115E-2</v>
      </c>
      <c r="BF945">
        <v>71.385542168674704</v>
      </c>
    </row>
    <row r="946" spans="54:58">
      <c r="BB946">
        <v>19.695900000000002</v>
      </c>
      <c r="BC946">
        <v>1</v>
      </c>
      <c r="BD946">
        <v>7.5301204819277115E-2</v>
      </c>
      <c r="BE946">
        <v>7.5301204819277115E-2</v>
      </c>
      <c r="BF946">
        <v>71.460843373493972</v>
      </c>
    </row>
    <row r="947" spans="54:58">
      <c r="BB947">
        <v>19.696999999999999</v>
      </c>
      <c r="BC947">
        <v>1</v>
      </c>
      <c r="BD947">
        <v>7.5301204819277115E-2</v>
      </c>
      <c r="BE947">
        <v>7.5301204819277115E-2</v>
      </c>
      <c r="BF947">
        <v>71.536144578313255</v>
      </c>
    </row>
    <row r="948" spans="54:58">
      <c r="BB948">
        <v>19.710699999999999</v>
      </c>
      <c r="BC948">
        <v>1</v>
      </c>
      <c r="BD948">
        <v>7.5301204819277115E-2</v>
      </c>
      <c r="BE948">
        <v>7.5301204819277115E-2</v>
      </c>
      <c r="BF948">
        <v>71.611445783132524</v>
      </c>
    </row>
    <row r="949" spans="54:58">
      <c r="BB949">
        <v>19.716100000000001</v>
      </c>
      <c r="BC949">
        <v>1</v>
      </c>
      <c r="BD949">
        <v>7.5301204819277115E-2</v>
      </c>
      <c r="BE949">
        <v>7.5301204819277115E-2</v>
      </c>
      <c r="BF949">
        <v>71.686746987951807</v>
      </c>
    </row>
    <row r="950" spans="54:58">
      <c r="BB950">
        <v>19.720099999999999</v>
      </c>
      <c r="BC950">
        <v>1</v>
      </c>
      <c r="BD950">
        <v>7.5301204819277115E-2</v>
      </c>
      <c r="BE950">
        <v>7.5301204819277115E-2</v>
      </c>
      <c r="BF950">
        <v>71.76204819277109</v>
      </c>
    </row>
    <row r="951" spans="54:58">
      <c r="BB951">
        <v>19.7742</v>
      </c>
      <c r="BC951">
        <v>1</v>
      </c>
      <c r="BD951">
        <v>7.5301204819277115E-2</v>
      </c>
      <c r="BE951">
        <v>7.5301204819277115E-2</v>
      </c>
      <c r="BF951">
        <v>71.837349397590359</v>
      </c>
    </row>
    <row r="952" spans="54:58">
      <c r="BB952">
        <v>19.8047</v>
      </c>
      <c r="BC952">
        <v>1</v>
      </c>
      <c r="BD952">
        <v>7.5301204819277115E-2</v>
      </c>
      <c r="BE952">
        <v>7.5301204819277115E-2</v>
      </c>
      <c r="BF952">
        <v>71.912650602409641</v>
      </c>
    </row>
    <row r="953" spans="54:58">
      <c r="BB953">
        <v>19.8124</v>
      </c>
      <c r="BC953">
        <v>1</v>
      </c>
      <c r="BD953">
        <v>7.5301204819277115E-2</v>
      </c>
      <c r="BE953">
        <v>7.5301204819277115E-2</v>
      </c>
      <c r="BF953">
        <v>71.98795180722891</v>
      </c>
    </row>
    <row r="954" spans="54:58">
      <c r="BB954">
        <v>19.827300000000001</v>
      </c>
      <c r="BC954">
        <v>1</v>
      </c>
      <c r="BD954">
        <v>7.5301204819277115E-2</v>
      </c>
      <c r="BE954">
        <v>7.5301204819277115E-2</v>
      </c>
      <c r="BF954">
        <v>72.063253012048193</v>
      </c>
    </row>
    <row r="955" spans="54:58">
      <c r="BB955">
        <v>19.8337</v>
      </c>
      <c r="BC955">
        <v>1</v>
      </c>
      <c r="BD955">
        <v>7.5301204819277115E-2</v>
      </c>
      <c r="BE955">
        <v>7.5301204819277115E-2</v>
      </c>
      <c r="BF955">
        <v>72.138554216867476</v>
      </c>
    </row>
    <row r="956" spans="54:58">
      <c r="BB956">
        <v>19.840399999999999</v>
      </c>
      <c r="BC956">
        <v>1</v>
      </c>
      <c r="BD956">
        <v>7.5301204819277115E-2</v>
      </c>
      <c r="BE956">
        <v>7.5301204819277115E-2</v>
      </c>
      <c r="BF956">
        <v>72.213855421686745</v>
      </c>
    </row>
    <row r="957" spans="54:58">
      <c r="BB957">
        <v>19.844799999999999</v>
      </c>
      <c r="BC957">
        <v>1</v>
      </c>
      <c r="BD957">
        <v>7.5301204819277115E-2</v>
      </c>
      <c r="BE957">
        <v>7.5301204819277115E-2</v>
      </c>
      <c r="BF957">
        <v>72.289156626506028</v>
      </c>
    </row>
    <row r="958" spans="54:58">
      <c r="BB958">
        <v>19.858599999999999</v>
      </c>
      <c r="BC958">
        <v>1</v>
      </c>
      <c r="BD958">
        <v>7.5301204819277115E-2</v>
      </c>
      <c r="BE958">
        <v>7.5301204819277115E-2</v>
      </c>
      <c r="BF958">
        <v>72.364457831325296</v>
      </c>
    </row>
    <row r="959" spans="54:58">
      <c r="BB959">
        <v>19.861000000000001</v>
      </c>
      <c r="BC959">
        <v>1</v>
      </c>
      <c r="BD959">
        <v>7.5301204819277115E-2</v>
      </c>
      <c r="BE959">
        <v>7.5301204819277115E-2</v>
      </c>
      <c r="BF959">
        <v>72.439759036144579</v>
      </c>
    </row>
    <row r="960" spans="54:58">
      <c r="BB960">
        <v>19.8672</v>
      </c>
      <c r="BC960">
        <v>1</v>
      </c>
      <c r="BD960">
        <v>7.5301204819277115E-2</v>
      </c>
      <c r="BE960">
        <v>7.5301204819277115E-2</v>
      </c>
      <c r="BF960">
        <v>72.515060240963862</v>
      </c>
    </row>
    <row r="961" spans="54:58">
      <c r="BB961">
        <v>19.8935</v>
      </c>
      <c r="BC961">
        <v>1</v>
      </c>
      <c r="BD961">
        <v>7.5301204819277115E-2</v>
      </c>
      <c r="BE961">
        <v>7.5301204819277115E-2</v>
      </c>
      <c r="BF961">
        <v>72.590361445783131</v>
      </c>
    </row>
    <row r="962" spans="54:58">
      <c r="BB962">
        <v>19.897600000000001</v>
      </c>
      <c r="BC962">
        <v>1</v>
      </c>
      <c r="BD962">
        <v>7.5301204819277115E-2</v>
      </c>
      <c r="BE962">
        <v>7.5301204819277115E-2</v>
      </c>
      <c r="BF962">
        <v>72.665662650602414</v>
      </c>
    </row>
    <row r="963" spans="54:58">
      <c r="BB963">
        <v>19.903400000000001</v>
      </c>
      <c r="BC963">
        <v>1</v>
      </c>
      <c r="BD963">
        <v>7.5301204819277115E-2</v>
      </c>
      <c r="BE963">
        <v>7.5301204819277115E-2</v>
      </c>
      <c r="BF963">
        <v>72.740963855421683</v>
      </c>
    </row>
    <row r="964" spans="54:58">
      <c r="BB964">
        <v>19.905999999999999</v>
      </c>
      <c r="BC964">
        <v>1</v>
      </c>
      <c r="BD964">
        <v>7.5301204819277115E-2</v>
      </c>
      <c r="BE964">
        <v>7.5301204819277115E-2</v>
      </c>
      <c r="BF964">
        <v>72.816265060240966</v>
      </c>
    </row>
    <row r="965" spans="54:58">
      <c r="BB965">
        <v>19.9087</v>
      </c>
      <c r="BC965">
        <v>1</v>
      </c>
      <c r="BD965">
        <v>7.5301204819277115E-2</v>
      </c>
      <c r="BE965">
        <v>7.5301204819277115E-2</v>
      </c>
      <c r="BF965">
        <v>72.891566265060234</v>
      </c>
    </row>
    <row r="966" spans="54:58">
      <c r="BB966">
        <v>19.915400000000002</v>
      </c>
      <c r="BC966">
        <v>1</v>
      </c>
      <c r="BD966">
        <v>7.5301204819277115E-2</v>
      </c>
      <c r="BE966">
        <v>7.5301204819277115E-2</v>
      </c>
      <c r="BF966">
        <v>72.966867469879517</v>
      </c>
    </row>
    <row r="967" spans="54:58">
      <c r="BB967">
        <v>19.930800000000001</v>
      </c>
      <c r="BC967">
        <v>1</v>
      </c>
      <c r="BD967">
        <v>7.5301204819277115E-2</v>
      </c>
      <c r="BE967">
        <v>7.5301204819277115E-2</v>
      </c>
      <c r="BF967">
        <v>73.0421686746988</v>
      </c>
    </row>
    <row r="968" spans="54:58">
      <c r="BB968">
        <v>19.936399999999999</v>
      </c>
      <c r="BC968">
        <v>1</v>
      </c>
      <c r="BD968">
        <v>7.5301204819277115E-2</v>
      </c>
      <c r="BE968">
        <v>7.5301204819277115E-2</v>
      </c>
      <c r="BF968">
        <v>73.117469879518069</v>
      </c>
    </row>
    <row r="969" spans="54:58">
      <c r="BB969">
        <v>19.947199999999999</v>
      </c>
      <c r="BC969">
        <v>1</v>
      </c>
      <c r="BD969">
        <v>7.5301204819277115E-2</v>
      </c>
      <c r="BE969">
        <v>7.5301204819277115E-2</v>
      </c>
      <c r="BF969">
        <v>73.192771084337352</v>
      </c>
    </row>
    <row r="970" spans="54:58">
      <c r="BB970">
        <v>19.952400000000001</v>
      </c>
      <c r="BC970">
        <v>1</v>
      </c>
      <c r="BD970">
        <v>7.5301204819277115E-2</v>
      </c>
      <c r="BE970">
        <v>7.5301204819277115E-2</v>
      </c>
      <c r="BF970">
        <v>73.268072289156621</v>
      </c>
    </row>
    <row r="971" spans="54:58">
      <c r="BB971">
        <v>19.961600000000001</v>
      </c>
      <c r="BC971">
        <v>1</v>
      </c>
      <c r="BD971">
        <v>7.5301204819277115E-2</v>
      </c>
      <c r="BE971">
        <v>7.5301204819277115E-2</v>
      </c>
      <c r="BF971">
        <v>73.343373493975903</v>
      </c>
    </row>
    <row r="972" spans="54:58">
      <c r="BB972">
        <v>19.966200000000001</v>
      </c>
      <c r="BC972">
        <v>1</v>
      </c>
      <c r="BD972">
        <v>7.5301204819277115E-2</v>
      </c>
      <c r="BE972">
        <v>7.5301204819277115E-2</v>
      </c>
      <c r="BF972">
        <v>73.418674698795186</v>
      </c>
    </row>
    <row r="973" spans="54:58">
      <c r="BB973">
        <v>19.9741</v>
      </c>
      <c r="BC973">
        <v>1</v>
      </c>
      <c r="BD973">
        <v>7.5301204819277115E-2</v>
      </c>
      <c r="BE973">
        <v>7.5301204819277115E-2</v>
      </c>
      <c r="BF973">
        <v>73.493975903614455</v>
      </c>
    </row>
    <row r="974" spans="54:58">
      <c r="BB974">
        <v>19.990600000000001</v>
      </c>
      <c r="BC974">
        <v>1</v>
      </c>
      <c r="BD974">
        <v>7.5301204819277115E-2</v>
      </c>
      <c r="BE974">
        <v>7.5301204819277115E-2</v>
      </c>
      <c r="BF974">
        <v>73.569277108433738</v>
      </c>
    </row>
    <row r="975" spans="54:58">
      <c r="BB975">
        <v>19.994499999999999</v>
      </c>
      <c r="BC975">
        <v>1</v>
      </c>
      <c r="BD975">
        <v>7.5301204819277115E-2</v>
      </c>
      <c r="BE975">
        <v>7.5301204819277115E-2</v>
      </c>
      <c r="BF975">
        <v>73.644578313253007</v>
      </c>
    </row>
    <row r="976" spans="54:58">
      <c r="BB976">
        <v>19.998000000000001</v>
      </c>
      <c r="BC976">
        <v>1</v>
      </c>
      <c r="BD976">
        <v>7.5301204819277115E-2</v>
      </c>
      <c r="BE976">
        <v>7.5301204819277115E-2</v>
      </c>
      <c r="BF976">
        <v>73.71987951807229</v>
      </c>
    </row>
    <row r="977" spans="54:58">
      <c r="BB977" s="287">
        <v>20.011900000000001</v>
      </c>
      <c r="BC977">
        <v>1</v>
      </c>
      <c r="BD977">
        <v>7.5301204819277115E-2</v>
      </c>
      <c r="BE977">
        <v>7.5301204819277115E-2</v>
      </c>
      <c r="BF977" s="287">
        <v>73.795180722891573</v>
      </c>
    </row>
    <row r="978" spans="54:58">
      <c r="BB978">
        <v>20.036999999999999</v>
      </c>
      <c r="BC978">
        <v>1</v>
      </c>
      <c r="BD978">
        <v>7.5301204819277115E-2</v>
      </c>
      <c r="BE978">
        <v>7.5301204819277115E-2</v>
      </c>
      <c r="BF978">
        <v>73.870481927710841</v>
      </c>
    </row>
    <row r="979" spans="54:58">
      <c r="BB979">
        <v>20.0425</v>
      </c>
      <c r="BC979">
        <v>1</v>
      </c>
      <c r="BD979">
        <v>7.5301204819277115E-2</v>
      </c>
      <c r="BE979">
        <v>7.5301204819277115E-2</v>
      </c>
      <c r="BF979">
        <v>73.945783132530124</v>
      </c>
    </row>
    <row r="980" spans="54:58">
      <c r="BB980">
        <v>20.05</v>
      </c>
      <c r="BC980">
        <v>1</v>
      </c>
      <c r="BD980">
        <v>7.5301204819277115E-2</v>
      </c>
      <c r="BE980">
        <v>7.5301204819277115E-2</v>
      </c>
      <c r="BF980">
        <v>74.021084337349393</v>
      </c>
    </row>
    <row r="981" spans="54:58">
      <c r="BB981">
        <v>20.082000000000001</v>
      </c>
      <c r="BC981">
        <v>1</v>
      </c>
      <c r="BD981">
        <v>7.5301204819277115E-2</v>
      </c>
      <c r="BE981">
        <v>7.5301204819277115E-2</v>
      </c>
      <c r="BF981">
        <v>74.096385542168676</v>
      </c>
    </row>
    <row r="982" spans="54:58">
      <c r="BB982">
        <v>20.091799999999999</v>
      </c>
      <c r="BC982">
        <v>1</v>
      </c>
      <c r="BD982">
        <v>7.5301204819277115E-2</v>
      </c>
      <c r="BE982">
        <v>7.5301204819277115E-2</v>
      </c>
      <c r="BF982">
        <v>74.171686746987959</v>
      </c>
    </row>
    <row r="983" spans="54:58">
      <c r="BB983">
        <v>20.123999999999999</v>
      </c>
      <c r="BC983">
        <v>1</v>
      </c>
      <c r="BD983">
        <v>7.5301204819277115E-2</v>
      </c>
      <c r="BE983">
        <v>7.5301204819277115E-2</v>
      </c>
      <c r="BF983">
        <v>74.246987951807228</v>
      </c>
    </row>
    <row r="984" spans="54:58">
      <c r="BB984">
        <v>20.139600000000002</v>
      </c>
      <c r="BC984">
        <v>1</v>
      </c>
      <c r="BD984">
        <v>7.5301204819277115E-2</v>
      </c>
      <c r="BE984">
        <v>7.5301204819277115E-2</v>
      </c>
      <c r="BF984">
        <v>74.32228915662651</v>
      </c>
    </row>
    <row r="985" spans="54:58">
      <c r="BB985">
        <v>20.151900000000001</v>
      </c>
      <c r="BC985">
        <v>1</v>
      </c>
      <c r="BD985">
        <v>7.5301204819277115E-2</v>
      </c>
      <c r="BE985">
        <v>7.5301204819277115E-2</v>
      </c>
      <c r="BF985">
        <v>74.397590361445779</v>
      </c>
    </row>
    <row r="986" spans="54:58">
      <c r="BB986">
        <v>20.160799999999998</v>
      </c>
      <c r="BC986">
        <v>1</v>
      </c>
      <c r="BD986">
        <v>7.5301204819277115E-2</v>
      </c>
      <c r="BE986">
        <v>7.5301204819277115E-2</v>
      </c>
      <c r="BF986">
        <v>74.472891566265062</v>
      </c>
    </row>
    <row r="987" spans="54:58">
      <c r="BB987">
        <v>20.170999999999999</v>
      </c>
      <c r="BC987">
        <v>1</v>
      </c>
      <c r="BD987">
        <v>7.5301204819277115E-2</v>
      </c>
      <c r="BE987">
        <v>7.5301204819277115E-2</v>
      </c>
      <c r="BF987">
        <v>74.548192771084331</v>
      </c>
    </row>
    <row r="988" spans="54:58">
      <c r="BB988">
        <v>20.194099999999999</v>
      </c>
      <c r="BC988">
        <v>1</v>
      </c>
      <c r="BD988">
        <v>7.5301204819277115E-2</v>
      </c>
      <c r="BE988">
        <v>7.5301204819277115E-2</v>
      </c>
      <c r="BF988">
        <v>74.623493975903614</v>
      </c>
    </row>
    <row r="989" spans="54:58">
      <c r="BB989">
        <v>20.201000000000001</v>
      </c>
      <c r="BC989">
        <v>1</v>
      </c>
      <c r="BD989">
        <v>7.5301204819277115E-2</v>
      </c>
      <c r="BE989">
        <v>7.5301204819277115E-2</v>
      </c>
      <c r="BF989">
        <v>74.698795180722897</v>
      </c>
    </row>
    <row r="990" spans="54:58">
      <c r="BB990">
        <v>20.209700000000002</v>
      </c>
      <c r="BC990">
        <v>1</v>
      </c>
      <c r="BD990">
        <v>7.5301204819277115E-2</v>
      </c>
      <c r="BE990">
        <v>7.5301204819277115E-2</v>
      </c>
      <c r="BF990">
        <v>74.774096385542165</v>
      </c>
    </row>
    <row r="991" spans="54:58">
      <c r="BB991">
        <v>20.2254</v>
      </c>
      <c r="BC991">
        <v>1</v>
      </c>
      <c r="BD991">
        <v>7.5301204819277115E-2</v>
      </c>
      <c r="BE991">
        <v>7.5301204819277115E-2</v>
      </c>
      <c r="BF991">
        <v>74.849397590361448</v>
      </c>
    </row>
    <row r="992" spans="54:58">
      <c r="BB992">
        <v>20.228999999999999</v>
      </c>
      <c r="BC992">
        <v>1</v>
      </c>
      <c r="BD992">
        <v>7.5301204819277115E-2</v>
      </c>
      <c r="BE992">
        <v>7.5301204819277115E-2</v>
      </c>
      <c r="BF992">
        <v>74.924698795180717</v>
      </c>
    </row>
    <row r="993" spans="54:58">
      <c r="BB993">
        <v>20.270600000000002</v>
      </c>
      <c r="BC993">
        <v>1</v>
      </c>
      <c r="BD993">
        <v>7.5301204819277115E-2</v>
      </c>
      <c r="BE993">
        <v>7.5301204819277115E-2</v>
      </c>
      <c r="BF993">
        <v>75</v>
      </c>
    </row>
    <row r="994" spans="54:58">
      <c r="BB994">
        <v>20.270700000000001</v>
      </c>
      <c r="BC994">
        <v>1</v>
      </c>
      <c r="BD994">
        <v>7.5301204819277115E-2</v>
      </c>
      <c r="BE994">
        <v>7.5301204819277115E-2</v>
      </c>
      <c r="BF994">
        <v>75.075301204819283</v>
      </c>
    </row>
    <row r="995" spans="54:58">
      <c r="BB995">
        <v>20.291899999999998</v>
      </c>
      <c r="BC995">
        <v>1</v>
      </c>
      <c r="BD995">
        <v>7.5301204819277115E-2</v>
      </c>
      <c r="BE995">
        <v>7.5301204819277115E-2</v>
      </c>
      <c r="BF995">
        <v>75.150602409638552</v>
      </c>
    </row>
    <row r="996" spans="54:58">
      <c r="BB996">
        <v>20.3019</v>
      </c>
      <c r="BC996">
        <v>1</v>
      </c>
      <c r="BD996">
        <v>7.5301204819277115E-2</v>
      </c>
      <c r="BE996">
        <v>7.5301204819277115E-2</v>
      </c>
      <c r="BF996">
        <v>75.225903614457835</v>
      </c>
    </row>
    <row r="997" spans="54:58">
      <c r="BB997">
        <v>20.328199999999999</v>
      </c>
      <c r="BC997">
        <v>1</v>
      </c>
      <c r="BD997">
        <v>7.5301204819277115E-2</v>
      </c>
      <c r="BE997">
        <v>7.5301204819277115E-2</v>
      </c>
      <c r="BF997">
        <v>75.301204819277103</v>
      </c>
    </row>
    <row r="998" spans="54:58">
      <c r="BB998">
        <v>20.343499999999999</v>
      </c>
      <c r="BC998">
        <v>1</v>
      </c>
      <c r="BD998">
        <v>7.5301204819277115E-2</v>
      </c>
      <c r="BE998">
        <v>7.5301204819277115E-2</v>
      </c>
      <c r="BF998">
        <v>75.376506024096386</v>
      </c>
    </row>
    <row r="999" spans="54:58">
      <c r="BB999">
        <v>20.3508</v>
      </c>
      <c r="BC999">
        <v>1</v>
      </c>
      <c r="BD999">
        <v>7.5301204819277115E-2</v>
      </c>
      <c r="BE999">
        <v>7.5301204819277115E-2</v>
      </c>
      <c r="BF999">
        <v>75.451807228915669</v>
      </c>
    </row>
    <row r="1000" spans="54:58">
      <c r="BB1000">
        <v>20.363099999999999</v>
      </c>
      <c r="BC1000">
        <v>1</v>
      </c>
      <c r="BD1000">
        <v>7.5301204819277115E-2</v>
      </c>
      <c r="BE1000">
        <v>7.5301204819277115E-2</v>
      </c>
      <c r="BF1000">
        <v>75.527108433734938</v>
      </c>
    </row>
    <row r="1001" spans="54:58">
      <c r="BB1001">
        <v>20.3795</v>
      </c>
      <c r="BC1001">
        <v>1</v>
      </c>
      <c r="BD1001">
        <v>7.5301204819277115E-2</v>
      </c>
      <c r="BE1001">
        <v>7.5301204819277115E-2</v>
      </c>
      <c r="BF1001">
        <v>75.602409638554221</v>
      </c>
    </row>
    <row r="1002" spans="54:58">
      <c r="BB1002">
        <v>20.3901</v>
      </c>
      <c r="BC1002">
        <v>1</v>
      </c>
      <c r="BD1002">
        <v>7.5301204819277115E-2</v>
      </c>
      <c r="BE1002">
        <v>7.5301204819277115E-2</v>
      </c>
      <c r="BF1002">
        <v>75.67771084337349</v>
      </c>
    </row>
    <row r="1003" spans="54:58">
      <c r="BB1003">
        <v>20.409700000000001</v>
      </c>
      <c r="BC1003">
        <v>1</v>
      </c>
      <c r="BD1003">
        <v>7.5301204819277115E-2</v>
      </c>
      <c r="BE1003">
        <v>7.5301204819277115E-2</v>
      </c>
      <c r="BF1003">
        <v>75.753012048192772</v>
      </c>
    </row>
    <row r="1004" spans="54:58">
      <c r="BB1004">
        <v>20.4558</v>
      </c>
      <c r="BC1004">
        <v>1</v>
      </c>
      <c r="BD1004">
        <v>7.5301204819277115E-2</v>
      </c>
      <c r="BE1004">
        <v>7.5301204819277115E-2</v>
      </c>
      <c r="BF1004">
        <v>75.828313253012041</v>
      </c>
    </row>
    <row r="1005" spans="54:58">
      <c r="BB1005">
        <v>20.4695</v>
      </c>
      <c r="BC1005">
        <v>1</v>
      </c>
      <c r="BD1005">
        <v>7.5301204819277115E-2</v>
      </c>
      <c r="BE1005">
        <v>7.5301204819277115E-2</v>
      </c>
      <c r="BF1005">
        <v>75.903614457831324</v>
      </c>
    </row>
    <row r="1006" spans="54:58">
      <c r="BB1006">
        <v>20.4787</v>
      </c>
      <c r="BC1006">
        <v>1</v>
      </c>
      <c r="BD1006">
        <v>7.5301204819277115E-2</v>
      </c>
      <c r="BE1006">
        <v>7.5301204819277115E-2</v>
      </c>
      <c r="BF1006">
        <v>75.978915662650607</v>
      </c>
    </row>
    <row r="1007" spans="54:58">
      <c r="BB1007">
        <v>20.484999999999999</v>
      </c>
      <c r="BC1007">
        <v>1</v>
      </c>
      <c r="BD1007">
        <v>7.5301204819277115E-2</v>
      </c>
      <c r="BE1007">
        <v>7.5301204819277115E-2</v>
      </c>
      <c r="BF1007">
        <v>76.054216867469876</v>
      </c>
    </row>
    <row r="1008" spans="54:58">
      <c r="BB1008">
        <v>20.538</v>
      </c>
      <c r="BC1008">
        <v>1</v>
      </c>
      <c r="BD1008">
        <v>7.5301204819277115E-2</v>
      </c>
      <c r="BE1008">
        <v>7.5301204819277115E-2</v>
      </c>
      <c r="BF1008">
        <v>76.129518072289159</v>
      </c>
    </row>
    <row r="1009" spans="54:58">
      <c r="BB1009">
        <v>20.5397</v>
      </c>
      <c r="BC1009">
        <v>1</v>
      </c>
      <c r="BD1009">
        <v>7.5301204819277115E-2</v>
      </c>
      <c r="BE1009">
        <v>7.5301204819277115E-2</v>
      </c>
      <c r="BF1009">
        <v>76.204819277108427</v>
      </c>
    </row>
    <row r="1010" spans="54:58">
      <c r="BB1010">
        <v>20.544899999999998</v>
      </c>
      <c r="BC1010">
        <v>1</v>
      </c>
      <c r="BD1010">
        <v>7.5301204819277115E-2</v>
      </c>
      <c r="BE1010">
        <v>7.5301204819277115E-2</v>
      </c>
      <c r="BF1010">
        <v>76.28012048192771</v>
      </c>
    </row>
    <row r="1011" spans="54:58">
      <c r="BB1011">
        <v>20.55</v>
      </c>
      <c r="BC1011">
        <v>1</v>
      </c>
      <c r="BD1011">
        <v>7.5301204819277115E-2</v>
      </c>
      <c r="BE1011">
        <v>7.5301204819277115E-2</v>
      </c>
      <c r="BF1011">
        <v>76.355421686746993</v>
      </c>
    </row>
    <row r="1012" spans="54:58">
      <c r="BB1012">
        <v>20.555900000000001</v>
      </c>
      <c r="BC1012">
        <v>1</v>
      </c>
      <c r="BD1012">
        <v>7.5301204819277115E-2</v>
      </c>
      <c r="BE1012">
        <v>7.5301204819277115E-2</v>
      </c>
      <c r="BF1012">
        <v>76.430722891566262</v>
      </c>
    </row>
    <row r="1013" spans="54:58">
      <c r="BB1013">
        <v>20.622599999999998</v>
      </c>
      <c r="BC1013">
        <v>1</v>
      </c>
      <c r="BD1013">
        <v>7.5301204819277115E-2</v>
      </c>
      <c r="BE1013">
        <v>7.5301204819277115E-2</v>
      </c>
      <c r="BF1013">
        <v>76.506024096385545</v>
      </c>
    </row>
    <row r="1014" spans="54:58">
      <c r="BB1014">
        <v>20.624300000000002</v>
      </c>
      <c r="BC1014">
        <v>1</v>
      </c>
      <c r="BD1014">
        <v>7.5301204819277115E-2</v>
      </c>
      <c r="BE1014">
        <v>7.5301204819277115E-2</v>
      </c>
      <c r="BF1014">
        <v>76.581325301204814</v>
      </c>
    </row>
    <row r="1015" spans="54:58">
      <c r="BB1015">
        <v>20.63</v>
      </c>
      <c r="BC1015">
        <v>1</v>
      </c>
      <c r="BD1015">
        <v>7.5301204819277115E-2</v>
      </c>
      <c r="BE1015">
        <v>7.5301204819277115E-2</v>
      </c>
      <c r="BF1015">
        <v>76.656626506024097</v>
      </c>
    </row>
    <row r="1016" spans="54:58">
      <c r="BB1016">
        <v>20.6389</v>
      </c>
      <c r="BC1016">
        <v>1</v>
      </c>
      <c r="BD1016">
        <v>7.5301204819277115E-2</v>
      </c>
      <c r="BE1016">
        <v>7.5301204819277115E-2</v>
      </c>
      <c r="BF1016">
        <v>76.731927710843379</v>
      </c>
    </row>
    <row r="1017" spans="54:58">
      <c r="BB1017">
        <v>20.658000000000001</v>
      </c>
      <c r="BC1017">
        <v>1</v>
      </c>
      <c r="BD1017">
        <v>7.5301204819277115E-2</v>
      </c>
      <c r="BE1017">
        <v>7.5301204819277115E-2</v>
      </c>
      <c r="BF1017">
        <v>76.807228915662648</v>
      </c>
    </row>
    <row r="1018" spans="54:58">
      <c r="BB1018">
        <v>20.665600000000001</v>
      </c>
      <c r="BC1018">
        <v>1</v>
      </c>
      <c r="BD1018">
        <v>7.5301204819277115E-2</v>
      </c>
      <c r="BE1018">
        <v>7.5301204819277115E-2</v>
      </c>
      <c r="BF1018">
        <v>76.882530120481931</v>
      </c>
    </row>
    <row r="1019" spans="54:58">
      <c r="BB1019">
        <v>20.696300000000001</v>
      </c>
      <c r="BC1019">
        <v>1</v>
      </c>
      <c r="BD1019">
        <v>7.5301204819277115E-2</v>
      </c>
      <c r="BE1019">
        <v>7.5301204819277115E-2</v>
      </c>
      <c r="BF1019">
        <v>76.9578313253012</v>
      </c>
    </row>
    <row r="1020" spans="54:58">
      <c r="BB1020">
        <v>20.706099999999999</v>
      </c>
      <c r="BC1020">
        <v>1</v>
      </c>
      <c r="BD1020">
        <v>7.5301204819277115E-2</v>
      </c>
      <c r="BE1020">
        <v>7.5301204819277115E-2</v>
      </c>
      <c r="BF1020">
        <v>77.033132530120483</v>
      </c>
    </row>
    <row r="1021" spans="54:58">
      <c r="BB1021">
        <v>20.73</v>
      </c>
      <c r="BC1021">
        <v>1</v>
      </c>
      <c r="BD1021">
        <v>7.5301204819277115E-2</v>
      </c>
      <c r="BE1021">
        <v>7.5301204819277115E-2</v>
      </c>
      <c r="BF1021">
        <v>77.108433734939766</v>
      </c>
    </row>
    <row r="1022" spans="54:58">
      <c r="BB1022">
        <v>20.736000000000001</v>
      </c>
      <c r="BC1022">
        <v>1</v>
      </c>
      <c r="BD1022">
        <v>7.5301204819277115E-2</v>
      </c>
      <c r="BE1022">
        <v>7.5301204819277115E-2</v>
      </c>
      <c r="BF1022">
        <v>77.183734939759034</v>
      </c>
    </row>
    <row r="1023" spans="54:58">
      <c r="BB1023">
        <v>20.742699999999999</v>
      </c>
      <c r="BC1023">
        <v>1</v>
      </c>
      <c r="BD1023">
        <v>7.5301204819277115E-2</v>
      </c>
      <c r="BE1023">
        <v>7.5301204819277115E-2</v>
      </c>
      <c r="BF1023">
        <v>77.259036144578317</v>
      </c>
    </row>
    <row r="1024" spans="54:58">
      <c r="BB1024">
        <v>20.76</v>
      </c>
      <c r="BC1024">
        <v>1</v>
      </c>
      <c r="BD1024">
        <v>7.5301204819277115E-2</v>
      </c>
      <c r="BE1024">
        <v>7.5301204819277115E-2</v>
      </c>
      <c r="BF1024">
        <v>77.334337349397586</v>
      </c>
    </row>
    <row r="1025" spans="54:58">
      <c r="BB1025">
        <v>20.768000000000001</v>
      </c>
      <c r="BC1025">
        <v>1</v>
      </c>
      <c r="BD1025">
        <v>7.5301204819277115E-2</v>
      </c>
      <c r="BE1025">
        <v>7.5301204819277115E-2</v>
      </c>
      <c r="BF1025">
        <v>77.409638554216869</v>
      </c>
    </row>
    <row r="1026" spans="54:58">
      <c r="BB1026">
        <v>20.770900000000001</v>
      </c>
      <c r="BC1026">
        <v>1</v>
      </c>
      <c r="BD1026">
        <v>7.5301204819277115E-2</v>
      </c>
      <c r="BE1026">
        <v>7.5301204819277115E-2</v>
      </c>
      <c r="BF1026">
        <v>77.484939759036138</v>
      </c>
    </row>
    <row r="1027" spans="54:58">
      <c r="BB1027">
        <v>20.7911</v>
      </c>
      <c r="BC1027">
        <v>1</v>
      </c>
      <c r="BD1027">
        <v>7.5301204819277115E-2</v>
      </c>
      <c r="BE1027">
        <v>7.5301204819277115E-2</v>
      </c>
      <c r="BF1027">
        <v>77.560240963855421</v>
      </c>
    </row>
    <row r="1028" spans="54:58">
      <c r="BB1028">
        <v>20.8157</v>
      </c>
      <c r="BC1028">
        <v>1</v>
      </c>
      <c r="BD1028">
        <v>7.5301204819277115E-2</v>
      </c>
      <c r="BE1028">
        <v>7.5301204819277115E-2</v>
      </c>
      <c r="BF1028">
        <v>77.635542168674704</v>
      </c>
    </row>
    <row r="1029" spans="54:58">
      <c r="BB1029">
        <v>20.8233</v>
      </c>
      <c r="BC1029">
        <v>1</v>
      </c>
      <c r="BD1029">
        <v>7.5301204819277115E-2</v>
      </c>
      <c r="BE1029">
        <v>7.5301204819277115E-2</v>
      </c>
      <c r="BF1029">
        <v>77.710843373493972</v>
      </c>
    </row>
    <row r="1030" spans="54:58">
      <c r="BB1030">
        <v>20.824999999999999</v>
      </c>
      <c r="BC1030">
        <v>1</v>
      </c>
      <c r="BD1030">
        <v>7.5301204819277115E-2</v>
      </c>
      <c r="BE1030">
        <v>7.5301204819277115E-2</v>
      </c>
      <c r="BF1030">
        <v>77.786144578313255</v>
      </c>
    </row>
    <row r="1031" spans="54:58">
      <c r="BB1031">
        <v>20.8279</v>
      </c>
      <c r="BC1031">
        <v>1</v>
      </c>
      <c r="BD1031">
        <v>7.5301204819277115E-2</v>
      </c>
      <c r="BE1031">
        <v>7.5301204819277115E-2</v>
      </c>
      <c r="BF1031">
        <v>77.861445783132524</v>
      </c>
    </row>
    <row r="1032" spans="54:58">
      <c r="BB1032">
        <v>20.827999999999999</v>
      </c>
      <c r="BC1032">
        <v>1</v>
      </c>
      <c r="BD1032">
        <v>7.5301204819277115E-2</v>
      </c>
      <c r="BE1032">
        <v>7.5301204819277115E-2</v>
      </c>
      <c r="BF1032">
        <v>77.936746987951807</v>
      </c>
    </row>
    <row r="1033" spans="54:58">
      <c r="BB1033">
        <v>20.83</v>
      </c>
      <c r="BC1033">
        <v>1</v>
      </c>
      <c r="BD1033">
        <v>7.5301204819277115E-2</v>
      </c>
      <c r="BE1033">
        <v>7.5301204819277115E-2</v>
      </c>
      <c r="BF1033">
        <v>78.01204819277109</v>
      </c>
    </row>
    <row r="1034" spans="54:58">
      <c r="BB1034">
        <v>20.899899999999999</v>
      </c>
      <c r="BC1034">
        <v>1</v>
      </c>
      <c r="BD1034">
        <v>7.5301204819277115E-2</v>
      </c>
      <c r="BE1034">
        <v>7.5301204819277115E-2</v>
      </c>
      <c r="BF1034">
        <v>78.087349397590359</v>
      </c>
    </row>
    <row r="1035" spans="54:58">
      <c r="BB1035">
        <v>20.900700000000001</v>
      </c>
      <c r="BC1035">
        <v>1</v>
      </c>
      <c r="BD1035">
        <v>7.5301204819277115E-2</v>
      </c>
      <c r="BE1035">
        <v>7.5301204819277115E-2</v>
      </c>
      <c r="BF1035">
        <v>78.162650602409641</v>
      </c>
    </row>
    <row r="1036" spans="54:58">
      <c r="BB1036">
        <v>20.921800000000001</v>
      </c>
      <c r="BC1036">
        <v>1</v>
      </c>
      <c r="BD1036">
        <v>7.5301204819277115E-2</v>
      </c>
      <c r="BE1036">
        <v>7.5301204819277115E-2</v>
      </c>
      <c r="BF1036">
        <v>78.23795180722891</v>
      </c>
    </row>
    <row r="1037" spans="54:58">
      <c r="BB1037">
        <v>20.95</v>
      </c>
      <c r="BC1037">
        <v>1</v>
      </c>
      <c r="BD1037">
        <v>7.5301204819277115E-2</v>
      </c>
      <c r="BE1037">
        <v>7.5301204819277115E-2</v>
      </c>
      <c r="BF1037">
        <v>78.313253012048193</v>
      </c>
    </row>
    <row r="1038" spans="54:58">
      <c r="BB1038">
        <v>20.9511</v>
      </c>
      <c r="BC1038">
        <v>1</v>
      </c>
      <c r="BD1038">
        <v>7.5301204819277115E-2</v>
      </c>
      <c r="BE1038">
        <v>7.5301204819277115E-2</v>
      </c>
      <c r="BF1038">
        <v>78.388554216867476</v>
      </c>
    </row>
    <row r="1039" spans="54:58">
      <c r="BB1039">
        <v>20.958200000000001</v>
      </c>
      <c r="BC1039">
        <v>1</v>
      </c>
      <c r="BD1039">
        <v>7.5301204819277115E-2</v>
      </c>
      <c r="BE1039">
        <v>7.5301204819277115E-2</v>
      </c>
      <c r="BF1039">
        <v>78.463855421686745</v>
      </c>
    </row>
    <row r="1040" spans="54:58">
      <c r="BB1040">
        <v>20.9603</v>
      </c>
      <c r="BC1040">
        <v>1</v>
      </c>
      <c r="BD1040">
        <v>7.5301204819277115E-2</v>
      </c>
      <c r="BE1040">
        <v>7.5301204819277115E-2</v>
      </c>
      <c r="BF1040">
        <v>78.539156626506028</v>
      </c>
    </row>
    <row r="1041" spans="54:58">
      <c r="BB1041">
        <v>20.989899999999999</v>
      </c>
      <c r="BC1041">
        <v>1</v>
      </c>
      <c r="BD1041">
        <v>7.5301204819277115E-2</v>
      </c>
      <c r="BE1041">
        <v>7.5301204819277115E-2</v>
      </c>
      <c r="BF1041">
        <v>78.614457831325296</v>
      </c>
    </row>
    <row r="1042" spans="54:58">
      <c r="BB1042">
        <v>21.018699999999999</v>
      </c>
      <c r="BC1042">
        <v>1</v>
      </c>
      <c r="BD1042">
        <v>7.5301204819277115E-2</v>
      </c>
      <c r="BE1042">
        <v>7.5301204819277115E-2</v>
      </c>
      <c r="BF1042">
        <v>78.689759036144579</v>
      </c>
    </row>
    <row r="1043" spans="54:58">
      <c r="BB1043">
        <v>21.02</v>
      </c>
      <c r="BC1043">
        <v>1</v>
      </c>
      <c r="BD1043">
        <v>7.5301204819277115E-2</v>
      </c>
      <c r="BE1043">
        <v>7.5301204819277115E-2</v>
      </c>
      <c r="BF1043">
        <v>78.765060240963862</v>
      </c>
    </row>
    <row r="1044" spans="54:58">
      <c r="BB1044">
        <v>21.03</v>
      </c>
      <c r="BC1044">
        <v>1</v>
      </c>
      <c r="BD1044">
        <v>7.5301204819277115E-2</v>
      </c>
      <c r="BE1044">
        <v>7.5301204819277115E-2</v>
      </c>
      <c r="BF1044">
        <v>78.840361445783131</v>
      </c>
    </row>
    <row r="1045" spans="54:58">
      <c r="BB1045">
        <v>21.042400000000001</v>
      </c>
      <c r="BC1045">
        <v>1</v>
      </c>
      <c r="BD1045">
        <v>7.5301204819277115E-2</v>
      </c>
      <c r="BE1045">
        <v>7.5301204819277115E-2</v>
      </c>
      <c r="BF1045">
        <v>78.915662650602414</v>
      </c>
    </row>
    <row r="1046" spans="54:58">
      <c r="BB1046">
        <v>21.0471</v>
      </c>
      <c r="BC1046">
        <v>1</v>
      </c>
      <c r="BD1046">
        <v>7.5301204819277115E-2</v>
      </c>
      <c r="BE1046">
        <v>7.5301204819277115E-2</v>
      </c>
      <c r="BF1046">
        <v>78.990963855421683</v>
      </c>
    </row>
    <row r="1047" spans="54:58">
      <c r="BB1047">
        <v>21.056799999999999</v>
      </c>
      <c r="BC1047">
        <v>1</v>
      </c>
      <c r="BD1047">
        <v>7.5301204819277115E-2</v>
      </c>
      <c r="BE1047">
        <v>7.5301204819277115E-2</v>
      </c>
      <c r="BF1047">
        <v>79.066265060240966</v>
      </c>
    </row>
    <row r="1048" spans="54:58">
      <c r="BB1048">
        <v>21.110900000000001</v>
      </c>
      <c r="BC1048">
        <v>1</v>
      </c>
      <c r="BD1048">
        <v>7.5301204819277115E-2</v>
      </c>
      <c r="BE1048">
        <v>7.5301204819277115E-2</v>
      </c>
      <c r="BF1048">
        <v>79.141566265060234</v>
      </c>
    </row>
    <row r="1049" spans="54:58">
      <c r="BB1049">
        <v>21.137899999999998</v>
      </c>
      <c r="BC1049">
        <v>1</v>
      </c>
      <c r="BD1049">
        <v>7.5301204819277115E-2</v>
      </c>
      <c r="BE1049">
        <v>7.5301204819277115E-2</v>
      </c>
      <c r="BF1049">
        <v>79.216867469879517</v>
      </c>
    </row>
    <row r="1050" spans="54:58">
      <c r="BB1050">
        <v>21.1478</v>
      </c>
      <c r="BC1050">
        <v>1</v>
      </c>
      <c r="BD1050">
        <v>7.5301204819277115E-2</v>
      </c>
      <c r="BE1050">
        <v>7.5301204819277115E-2</v>
      </c>
      <c r="BF1050">
        <v>79.2921686746988</v>
      </c>
    </row>
    <row r="1051" spans="54:58">
      <c r="BB1051">
        <v>21.153500000000001</v>
      </c>
      <c r="BC1051">
        <v>1</v>
      </c>
      <c r="BD1051">
        <v>7.5301204819277115E-2</v>
      </c>
      <c r="BE1051">
        <v>7.5301204819277115E-2</v>
      </c>
      <c r="BF1051">
        <v>79.367469879518069</v>
      </c>
    </row>
    <row r="1052" spans="54:58">
      <c r="BB1052">
        <v>21.1812</v>
      </c>
      <c r="BC1052">
        <v>1</v>
      </c>
      <c r="BD1052">
        <v>7.5301204819277115E-2</v>
      </c>
      <c r="BE1052">
        <v>7.5301204819277115E-2</v>
      </c>
      <c r="BF1052">
        <v>79.442771084337352</v>
      </c>
    </row>
    <row r="1053" spans="54:58">
      <c r="BB1053">
        <v>21.186699999999998</v>
      </c>
      <c r="BC1053">
        <v>1</v>
      </c>
      <c r="BD1053">
        <v>7.5301204819277115E-2</v>
      </c>
      <c r="BE1053">
        <v>7.5301204819277115E-2</v>
      </c>
      <c r="BF1053">
        <v>79.518072289156621</v>
      </c>
    </row>
    <row r="1054" spans="54:58">
      <c r="BB1054">
        <v>21.206</v>
      </c>
      <c r="BC1054">
        <v>1</v>
      </c>
      <c r="BD1054">
        <v>7.5301204819277115E-2</v>
      </c>
      <c r="BE1054">
        <v>7.5301204819277115E-2</v>
      </c>
      <c r="BF1054">
        <v>79.593373493975903</v>
      </c>
    </row>
    <row r="1055" spans="54:58">
      <c r="BB1055">
        <v>21.206700000000001</v>
      </c>
      <c r="BC1055">
        <v>1</v>
      </c>
      <c r="BD1055">
        <v>7.5301204819277115E-2</v>
      </c>
      <c r="BE1055">
        <v>7.5301204819277115E-2</v>
      </c>
      <c r="BF1055">
        <v>79.668674698795186</v>
      </c>
    </row>
    <row r="1056" spans="54:58">
      <c r="BB1056">
        <v>21.217300000000002</v>
      </c>
      <c r="BC1056">
        <v>1</v>
      </c>
      <c r="BD1056">
        <v>7.5301204819277115E-2</v>
      </c>
      <c r="BE1056">
        <v>7.5301204819277115E-2</v>
      </c>
      <c r="BF1056">
        <v>79.743975903614455</v>
      </c>
    </row>
    <row r="1057" spans="54:58">
      <c r="BB1057">
        <v>21.232099999999999</v>
      </c>
      <c r="BC1057">
        <v>1</v>
      </c>
      <c r="BD1057">
        <v>7.5301204819277115E-2</v>
      </c>
      <c r="BE1057">
        <v>7.5301204819277115E-2</v>
      </c>
      <c r="BF1057">
        <v>79.819277108433738</v>
      </c>
    </row>
    <row r="1058" spans="54:58">
      <c r="BB1058">
        <v>21.239100000000001</v>
      </c>
      <c r="BC1058">
        <v>1</v>
      </c>
      <c r="BD1058">
        <v>7.5301204819277115E-2</v>
      </c>
      <c r="BE1058">
        <v>7.5301204819277115E-2</v>
      </c>
      <c r="BF1058">
        <v>79.894578313253007</v>
      </c>
    </row>
    <row r="1059" spans="54:58">
      <c r="BB1059">
        <v>21.247199999999999</v>
      </c>
      <c r="BC1059">
        <v>1</v>
      </c>
      <c r="BD1059">
        <v>7.5301204819277115E-2</v>
      </c>
      <c r="BE1059">
        <v>7.5301204819277115E-2</v>
      </c>
      <c r="BF1059">
        <v>79.96987951807229</v>
      </c>
    </row>
    <row r="1060" spans="54:58">
      <c r="BB1060">
        <v>21.249600000000001</v>
      </c>
      <c r="BC1060">
        <v>1</v>
      </c>
      <c r="BD1060">
        <v>7.5301204819277115E-2</v>
      </c>
      <c r="BE1060">
        <v>7.5301204819277115E-2</v>
      </c>
      <c r="BF1060">
        <v>80.045180722891573</v>
      </c>
    </row>
    <row r="1061" spans="54:58">
      <c r="BB1061">
        <v>21.251100000000001</v>
      </c>
      <c r="BC1061">
        <v>1</v>
      </c>
      <c r="BD1061">
        <v>7.5301204819277115E-2</v>
      </c>
      <c r="BE1061">
        <v>7.5301204819277115E-2</v>
      </c>
      <c r="BF1061">
        <v>80.120481927710841</v>
      </c>
    </row>
    <row r="1062" spans="54:58">
      <c r="BB1062">
        <v>21.291799999999999</v>
      </c>
      <c r="BC1062">
        <v>1</v>
      </c>
      <c r="BD1062">
        <v>7.5301204819277115E-2</v>
      </c>
      <c r="BE1062">
        <v>7.5301204819277115E-2</v>
      </c>
      <c r="BF1062">
        <v>80.195783132530124</v>
      </c>
    </row>
    <row r="1063" spans="54:58">
      <c r="BB1063">
        <v>21.310600000000001</v>
      </c>
      <c r="BC1063">
        <v>1</v>
      </c>
      <c r="BD1063">
        <v>7.5301204819277115E-2</v>
      </c>
      <c r="BE1063">
        <v>7.5301204819277115E-2</v>
      </c>
      <c r="BF1063">
        <v>80.271084337349393</v>
      </c>
    </row>
    <row r="1064" spans="54:58">
      <c r="BB1064">
        <v>21.334399999999999</v>
      </c>
      <c r="BC1064">
        <v>1</v>
      </c>
      <c r="BD1064">
        <v>7.5301204819277115E-2</v>
      </c>
      <c r="BE1064">
        <v>7.5301204819277115E-2</v>
      </c>
      <c r="BF1064">
        <v>80.346385542168676</v>
      </c>
    </row>
    <row r="1065" spans="54:58">
      <c r="BB1065">
        <v>21.335100000000001</v>
      </c>
      <c r="BC1065">
        <v>1</v>
      </c>
      <c r="BD1065">
        <v>7.5301204819277115E-2</v>
      </c>
      <c r="BE1065">
        <v>7.5301204819277115E-2</v>
      </c>
      <c r="BF1065">
        <v>80.421686746987959</v>
      </c>
    </row>
    <row r="1066" spans="54:58">
      <c r="BB1066">
        <v>21.338899999999999</v>
      </c>
      <c r="BC1066">
        <v>1</v>
      </c>
      <c r="BD1066">
        <v>7.5301204819277115E-2</v>
      </c>
      <c r="BE1066">
        <v>7.5301204819277115E-2</v>
      </c>
      <c r="BF1066">
        <v>80.496987951807228</v>
      </c>
    </row>
    <row r="1067" spans="54:58">
      <c r="BB1067">
        <v>21.3657</v>
      </c>
      <c r="BC1067">
        <v>1</v>
      </c>
      <c r="BD1067">
        <v>7.5301204819277115E-2</v>
      </c>
      <c r="BE1067">
        <v>7.5301204819277115E-2</v>
      </c>
      <c r="BF1067">
        <v>80.57228915662651</v>
      </c>
    </row>
    <row r="1068" spans="54:58">
      <c r="BB1068">
        <v>21.385999999999999</v>
      </c>
      <c r="BC1068">
        <v>1</v>
      </c>
      <c r="BD1068">
        <v>7.5301204819277115E-2</v>
      </c>
      <c r="BE1068">
        <v>7.5301204819277115E-2</v>
      </c>
      <c r="BF1068">
        <v>80.647590361445779</v>
      </c>
    </row>
    <row r="1069" spans="54:58">
      <c r="BB1069">
        <v>21.4041</v>
      </c>
      <c r="BC1069">
        <v>1</v>
      </c>
      <c r="BD1069">
        <v>7.5301204819277115E-2</v>
      </c>
      <c r="BE1069">
        <v>7.5301204819277115E-2</v>
      </c>
      <c r="BF1069">
        <v>80.722891566265062</v>
      </c>
    </row>
    <row r="1070" spans="54:58">
      <c r="BB1070">
        <v>21.4145</v>
      </c>
      <c r="BC1070">
        <v>1</v>
      </c>
      <c r="BD1070">
        <v>7.5301204819277115E-2</v>
      </c>
      <c r="BE1070">
        <v>7.5301204819277115E-2</v>
      </c>
      <c r="BF1070">
        <v>80.798192771084331</v>
      </c>
    </row>
    <row r="1071" spans="54:58">
      <c r="BB1071">
        <v>21.422799999999999</v>
      </c>
      <c r="BC1071">
        <v>1</v>
      </c>
      <c r="BD1071">
        <v>7.5301204819277115E-2</v>
      </c>
      <c r="BE1071">
        <v>7.5301204819277115E-2</v>
      </c>
      <c r="BF1071">
        <v>80.873493975903614</v>
      </c>
    </row>
    <row r="1072" spans="54:58">
      <c r="BB1072">
        <v>21.427199999999999</v>
      </c>
      <c r="BC1072">
        <v>1</v>
      </c>
      <c r="BD1072">
        <v>7.5301204819277115E-2</v>
      </c>
      <c r="BE1072">
        <v>7.5301204819277115E-2</v>
      </c>
      <c r="BF1072">
        <v>80.948795180722897</v>
      </c>
    </row>
    <row r="1073" spans="54:58">
      <c r="BB1073">
        <v>21.463699999999999</v>
      </c>
      <c r="BC1073">
        <v>1</v>
      </c>
      <c r="BD1073">
        <v>7.5301204819277115E-2</v>
      </c>
      <c r="BE1073">
        <v>7.5301204819277115E-2</v>
      </c>
      <c r="BF1073">
        <v>81.024096385542165</v>
      </c>
    </row>
    <row r="1074" spans="54:58">
      <c r="BB1074">
        <v>21.491900000000001</v>
      </c>
      <c r="BC1074">
        <v>1</v>
      </c>
      <c r="BD1074">
        <v>7.5301204819277115E-2</v>
      </c>
      <c r="BE1074">
        <v>7.5301204819277115E-2</v>
      </c>
      <c r="BF1074">
        <v>81.099397590361448</v>
      </c>
    </row>
    <row r="1075" spans="54:58">
      <c r="BB1075">
        <v>21.4998</v>
      </c>
      <c r="BC1075">
        <v>1</v>
      </c>
      <c r="BD1075">
        <v>7.5301204819277115E-2</v>
      </c>
      <c r="BE1075">
        <v>7.5301204819277115E-2</v>
      </c>
      <c r="BF1075">
        <v>81.174698795180717</v>
      </c>
    </row>
    <row r="1076" spans="54:58">
      <c r="BB1076">
        <v>21.5</v>
      </c>
      <c r="BC1076">
        <v>1</v>
      </c>
      <c r="BD1076">
        <v>7.5301204819277115E-2</v>
      </c>
      <c r="BE1076">
        <v>7.5301204819277115E-2</v>
      </c>
      <c r="BF1076">
        <v>81.25</v>
      </c>
    </row>
    <row r="1077" spans="54:58">
      <c r="BB1077">
        <v>21.511299999999999</v>
      </c>
      <c r="BC1077">
        <v>1</v>
      </c>
      <c r="BD1077">
        <v>7.5301204819277115E-2</v>
      </c>
      <c r="BE1077">
        <v>7.5301204819277115E-2</v>
      </c>
      <c r="BF1077">
        <v>81.325301204819283</v>
      </c>
    </row>
    <row r="1078" spans="54:58">
      <c r="BB1078">
        <v>21.523199999999999</v>
      </c>
      <c r="BC1078">
        <v>1</v>
      </c>
      <c r="BD1078">
        <v>7.5301204819277115E-2</v>
      </c>
      <c r="BE1078">
        <v>7.5301204819277115E-2</v>
      </c>
      <c r="BF1078">
        <v>81.400602409638552</v>
      </c>
    </row>
    <row r="1079" spans="54:58">
      <c r="BB1079">
        <v>21.5275</v>
      </c>
      <c r="BC1079">
        <v>1</v>
      </c>
      <c r="BD1079">
        <v>7.5301204819277115E-2</v>
      </c>
      <c r="BE1079">
        <v>7.5301204819277115E-2</v>
      </c>
      <c r="BF1079">
        <v>81.475903614457835</v>
      </c>
    </row>
    <row r="1080" spans="54:58">
      <c r="BB1080">
        <v>21.532399999999999</v>
      </c>
      <c r="BC1080">
        <v>1</v>
      </c>
      <c r="BD1080">
        <v>7.5301204819277115E-2</v>
      </c>
      <c r="BE1080">
        <v>7.5301204819277115E-2</v>
      </c>
      <c r="BF1080">
        <v>81.551204819277103</v>
      </c>
    </row>
    <row r="1081" spans="54:58">
      <c r="BB1081">
        <v>21.534300000000002</v>
      </c>
      <c r="BC1081">
        <v>1</v>
      </c>
      <c r="BD1081">
        <v>7.5301204819277115E-2</v>
      </c>
      <c r="BE1081">
        <v>7.5301204819277115E-2</v>
      </c>
      <c r="BF1081">
        <v>81.626506024096386</v>
      </c>
    </row>
    <row r="1082" spans="54:58">
      <c r="BB1082">
        <v>21.5352</v>
      </c>
      <c r="BC1082">
        <v>1</v>
      </c>
      <c r="BD1082">
        <v>7.5301204819277115E-2</v>
      </c>
      <c r="BE1082">
        <v>7.5301204819277115E-2</v>
      </c>
      <c r="BF1082">
        <v>81.701807228915669</v>
      </c>
    </row>
    <row r="1083" spans="54:58">
      <c r="BB1083">
        <v>21.5809</v>
      </c>
      <c r="BC1083">
        <v>1</v>
      </c>
      <c r="BD1083">
        <v>7.5301204819277115E-2</v>
      </c>
      <c r="BE1083">
        <v>7.5301204819277115E-2</v>
      </c>
      <c r="BF1083">
        <v>81.777108433734938</v>
      </c>
    </row>
    <row r="1084" spans="54:58">
      <c r="BB1084">
        <v>21.581299999999999</v>
      </c>
      <c r="BC1084">
        <v>1</v>
      </c>
      <c r="BD1084">
        <v>7.5301204819277115E-2</v>
      </c>
      <c r="BE1084">
        <v>7.5301204819277115E-2</v>
      </c>
      <c r="BF1084">
        <v>81.852409638554221</v>
      </c>
    </row>
    <row r="1085" spans="54:58">
      <c r="BB1085">
        <v>21.5867</v>
      </c>
      <c r="BC1085">
        <v>1</v>
      </c>
      <c r="BD1085">
        <v>7.5301204819277115E-2</v>
      </c>
      <c r="BE1085">
        <v>7.5301204819277115E-2</v>
      </c>
      <c r="BF1085">
        <v>81.92771084337349</v>
      </c>
    </row>
    <row r="1086" spans="54:58">
      <c r="BB1086">
        <v>21.590199999999999</v>
      </c>
      <c r="BC1086">
        <v>1</v>
      </c>
      <c r="BD1086">
        <v>7.5301204819277115E-2</v>
      </c>
      <c r="BE1086">
        <v>7.5301204819277115E-2</v>
      </c>
      <c r="BF1086">
        <v>82.003012048192772</v>
      </c>
    </row>
    <row r="1087" spans="54:58">
      <c r="BB1087">
        <v>21.7</v>
      </c>
      <c r="BC1087">
        <v>1</v>
      </c>
      <c r="BD1087">
        <v>7.5301204819277115E-2</v>
      </c>
      <c r="BE1087">
        <v>7.5301204819277115E-2</v>
      </c>
      <c r="BF1087">
        <v>82.078313253012041</v>
      </c>
    </row>
    <row r="1088" spans="54:58">
      <c r="BB1088">
        <v>21.827100000000002</v>
      </c>
      <c r="BC1088">
        <v>1</v>
      </c>
      <c r="BD1088">
        <v>7.5301204819277115E-2</v>
      </c>
      <c r="BE1088">
        <v>7.5301204819277115E-2</v>
      </c>
      <c r="BF1088">
        <v>82.153614457831324</v>
      </c>
    </row>
    <row r="1089" spans="54:58">
      <c r="BB1089">
        <v>21.866299999999999</v>
      </c>
      <c r="BC1089">
        <v>1</v>
      </c>
      <c r="BD1089">
        <v>7.5301204819277115E-2</v>
      </c>
      <c r="BE1089">
        <v>7.5301204819277115E-2</v>
      </c>
      <c r="BF1089">
        <v>82.228915662650607</v>
      </c>
    </row>
    <row r="1090" spans="54:58">
      <c r="BB1090">
        <v>21.9145</v>
      </c>
      <c r="BC1090">
        <v>1</v>
      </c>
      <c r="BD1090">
        <v>7.5301204819277115E-2</v>
      </c>
      <c r="BE1090">
        <v>7.5301204819277115E-2</v>
      </c>
      <c r="BF1090">
        <v>82.304216867469876</v>
      </c>
    </row>
    <row r="1091" spans="54:58">
      <c r="BB1091">
        <v>21.915500000000002</v>
      </c>
      <c r="BC1091">
        <v>1</v>
      </c>
      <c r="BD1091">
        <v>7.5301204819277115E-2</v>
      </c>
      <c r="BE1091">
        <v>7.5301204819277115E-2</v>
      </c>
      <c r="BF1091">
        <v>82.379518072289159</v>
      </c>
    </row>
    <row r="1092" spans="54:58">
      <c r="BB1092">
        <v>21.924199999999999</v>
      </c>
      <c r="BC1092">
        <v>1</v>
      </c>
      <c r="BD1092">
        <v>7.5301204819277115E-2</v>
      </c>
      <c r="BE1092">
        <v>7.5301204819277115E-2</v>
      </c>
      <c r="BF1092">
        <v>82.454819277108427</v>
      </c>
    </row>
    <row r="1093" spans="54:58">
      <c r="BB1093">
        <v>21.938500000000001</v>
      </c>
      <c r="BC1093">
        <v>1</v>
      </c>
      <c r="BD1093">
        <v>7.5301204819277115E-2</v>
      </c>
      <c r="BE1093">
        <v>7.5301204819277115E-2</v>
      </c>
      <c r="BF1093">
        <v>82.53012048192771</v>
      </c>
    </row>
    <row r="1094" spans="54:58">
      <c r="BB1094">
        <v>22.0398</v>
      </c>
      <c r="BC1094">
        <v>1</v>
      </c>
      <c r="BD1094">
        <v>7.5301204819277115E-2</v>
      </c>
      <c r="BE1094">
        <v>7.5301204819277115E-2</v>
      </c>
      <c r="BF1094">
        <v>82.605421686746993</v>
      </c>
    </row>
    <row r="1095" spans="54:58">
      <c r="BB1095">
        <v>22.04</v>
      </c>
      <c r="BC1095">
        <v>1</v>
      </c>
      <c r="BD1095">
        <v>7.5301204819277115E-2</v>
      </c>
      <c r="BE1095">
        <v>7.5301204819277115E-2</v>
      </c>
      <c r="BF1095">
        <v>82.680722891566262</v>
      </c>
    </row>
    <row r="1096" spans="54:58">
      <c r="BB1096">
        <v>22.042100000000001</v>
      </c>
      <c r="BC1096">
        <v>1</v>
      </c>
      <c r="BD1096">
        <v>7.5301204819277115E-2</v>
      </c>
      <c r="BE1096">
        <v>7.5301204819277115E-2</v>
      </c>
      <c r="BF1096">
        <v>82.756024096385545</v>
      </c>
    </row>
    <row r="1097" spans="54:58">
      <c r="BB1097">
        <v>22.047699999999999</v>
      </c>
      <c r="BC1097">
        <v>1</v>
      </c>
      <c r="BD1097">
        <v>7.5301204819277115E-2</v>
      </c>
      <c r="BE1097">
        <v>7.5301204819277115E-2</v>
      </c>
      <c r="BF1097">
        <v>82.831325301204814</v>
      </c>
    </row>
    <row r="1098" spans="54:58">
      <c r="BB1098">
        <v>22.0639</v>
      </c>
      <c r="BC1098">
        <v>1</v>
      </c>
      <c r="BD1098">
        <v>7.5301204819277115E-2</v>
      </c>
      <c r="BE1098">
        <v>7.5301204819277115E-2</v>
      </c>
      <c r="BF1098">
        <v>82.906626506024097</v>
      </c>
    </row>
    <row r="1099" spans="54:58">
      <c r="BB1099">
        <v>22.0685</v>
      </c>
      <c r="BC1099">
        <v>1</v>
      </c>
      <c r="BD1099">
        <v>7.5301204819277115E-2</v>
      </c>
      <c r="BE1099">
        <v>7.5301204819277115E-2</v>
      </c>
      <c r="BF1099">
        <v>82.981927710843379</v>
      </c>
    </row>
    <row r="1100" spans="54:58">
      <c r="BB1100">
        <v>22.136199999999999</v>
      </c>
      <c r="BC1100">
        <v>1</v>
      </c>
      <c r="BD1100">
        <v>7.5301204819277115E-2</v>
      </c>
      <c r="BE1100">
        <v>7.5301204819277115E-2</v>
      </c>
      <c r="BF1100">
        <v>83.057228915662648</v>
      </c>
    </row>
    <row r="1101" spans="54:58">
      <c r="BB1101">
        <v>22.150200000000002</v>
      </c>
      <c r="BC1101">
        <v>1</v>
      </c>
      <c r="BD1101">
        <v>7.5301204819277115E-2</v>
      </c>
      <c r="BE1101">
        <v>7.5301204819277115E-2</v>
      </c>
      <c r="BF1101">
        <v>83.132530120481931</v>
      </c>
    </row>
    <row r="1102" spans="54:58">
      <c r="BB1102">
        <v>22.24</v>
      </c>
      <c r="BC1102">
        <v>1</v>
      </c>
      <c r="BD1102">
        <v>7.5301204819277115E-2</v>
      </c>
      <c r="BE1102">
        <v>7.5301204819277115E-2</v>
      </c>
      <c r="BF1102">
        <v>83.2078313253012</v>
      </c>
    </row>
    <row r="1103" spans="54:58">
      <c r="BB1103">
        <v>22.249099999999999</v>
      </c>
      <c r="BC1103">
        <v>1</v>
      </c>
      <c r="BD1103">
        <v>7.5301204819277115E-2</v>
      </c>
      <c r="BE1103">
        <v>7.5301204819277115E-2</v>
      </c>
      <c r="BF1103">
        <v>83.283132530120483</v>
      </c>
    </row>
    <row r="1104" spans="54:58">
      <c r="BB1104">
        <v>22.265499999999999</v>
      </c>
      <c r="BC1104">
        <v>1</v>
      </c>
      <c r="BD1104">
        <v>7.5301204819277115E-2</v>
      </c>
      <c r="BE1104">
        <v>7.5301204819277115E-2</v>
      </c>
      <c r="BF1104">
        <v>83.358433734939766</v>
      </c>
    </row>
    <row r="1105" spans="54:58">
      <c r="BB1105">
        <v>22.273099999999999</v>
      </c>
      <c r="BC1105">
        <v>1</v>
      </c>
      <c r="BD1105">
        <v>7.5301204819277115E-2</v>
      </c>
      <c r="BE1105">
        <v>7.5301204819277115E-2</v>
      </c>
      <c r="BF1105">
        <v>83.433734939759034</v>
      </c>
    </row>
    <row r="1106" spans="54:58">
      <c r="BB1106">
        <v>22.290900000000001</v>
      </c>
      <c r="BC1106">
        <v>1</v>
      </c>
      <c r="BD1106">
        <v>7.5301204819277115E-2</v>
      </c>
      <c r="BE1106">
        <v>7.5301204819277115E-2</v>
      </c>
      <c r="BF1106">
        <v>83.509036144578317</v>
      </c>
    </row>
    <row r="1107" spans="54:58">
      <c r="BB1107">
        <v>22.311599999999999</v>
      </c>
      <c r="BC1107">
        <v>1</v>
      </c>
      <c r="BD1107">
        <v>7.5301204819277115E-2</v>
      </c>
      <c r="BE1107">
        <v>7.5301204819277115E-2</v>
      </c>
      <c r="BF1107">
        <v>83.584337349397586</v>
      </c>
    </row>
    <row r="1108" spans="54:58">
      <c r="BB1108">
        <v>22.324400000000001</v>
      </c>
      <c r="BC1108">
        <v>1</v>
      </c>
      <c r="BD1108">
        <v>7.5301204819277115E-2</v>
      </c>
      <c r="BE1108">
        <v>7.5301204819277115E-2</v>
      </c>
      <c r="BF1108">
        <v>83.659638554216869</v>
      </c>
    </row>
    <row r="1109" spans="54:58">
      <c r="BB1109">
        <v>22.3383</v>
      </c>
      <c r="BC1109">
        <v>1</v>
      </c>
      <c r="BD1109">
        <v>7.5301204819277115E-2</v>
      </c>
      <c r="BE1109">
        <v>7.5301204819277115E-2</v>
      </c>
      <c r="BF1109">
        <v>83.734939759036138</v>
      </c>
    </row>
    <row r="1110" spans="54:58">
      <c r="BB1110">
        <v>22.378</v>
      </c>
      <c r="BC1110">
        <v>1</v>
      </c>
      <c r="BD1110">
        <v>7.5301204819277115E-2</v>
      </c>
      <c r="BE1110">
        <v>7.5301204819277115E-2</v>
      </c>
      <c r="BF1110">
        <v>83.810240963855421</v>
      </c>
    </row>
    <row r="1111" spans="54:58">
      <c r="BB1111">
        <v>22.381</v>
      </c>
      <c r="BC1111">
        <v>1</v>
      </c>
      <c r="BD1111">
        <v>7.5301204819277115E-2</v>
      </c>
      <c r="BE1111">
        <v>7.5301204819277115E-2</v>
      </c>
      <c r="BF1111">
        <v>83.885542168674704</v>
      </c>
    </row>
    <row r="1112" spans="54:58">
      <c r="BB1112">
        <v>22.383199999999999</v>
      </c>
      <c r="BC1112">
        <v>1</v>
      </c>
      <c r="BD1112">
        <v>7.5301204819277115E-2</v>
      </c>
      <c r="BE1112">
        <v>7.5301204819277115E-2</v>
      </c>
      <c r="BF1112">
        <v>83.960843373493972</v>
      </c>
    </row>
    <row r="1113" spans="54:58">
      <c r="BB1113">
        <v>22.4023</v>
      </c>
      <c r="BC1113">
        <v>1</v>
      </c>
      <c r="BD1113">
        <v>7.5301204819277115E-2</v>
      </c>
      <c r="BE1113">
        <v>7.5301204819277115E-2</v>
      </c>
      <c r="BF1113">
        <v>84.036144578313255</v>
      </c>
    </row>
    <row r="1114" spans="54:58">
      <c r="BB1114">
        <v>22.404399999999999</v>
      </c>
      <c r="BC1114">
        <v>1</v>
      </c>
      <c r="BD1114">
        <v>7.5301204819277115E-2</v>
      </c>
      <c r="BE1114">
        <v>7.5301204819277115E-2</v>
      </c>
      <c r="BF1114">
        <v>84.111445783132524</v>
      </c>
    </row>
    <row r="1115" spans="54:58">
      <c r="BB1115">
        <v>22.4057</v>
      </c>
      <c r="BC1115">
        <v>1</v>
      </c>
      <c r="BD1115">
        <v>7.5301204819277115E-2</v>
      </c>
      <c r="BE1115">
        <v>7.5301204819277115E-2</v>
      </c>
      <c r="BF1115">
        <v>84.186746987951807</v>
      </c>
    </row>
    <row r="1116" spans="54:58">
      <c r="BB1116">
        <v>22.421600000000002</v>
      </c>
      <c r="BC1116">
        <v>1</v>
      </c>
      <c r="BD1116">
        <v>7.5301204819277115E-2</v>
      </c>
      <c r="BE1116">
        <v>7.5301204819277115E-2</v>
      </c>
      <c r="BF1116">
        <v>84.26204819277109</v>
      </c>
    </row>
    <row r="1117" spans="54:58">
      <c r="BB1117">
        <v>22.427700000000002</v>
      </c>
      <c r="BC1117">
        <v>1</v>
      </c>
      <c r="BD1117">
        <v>7.5301204819277115E-2</v>
      </c>
      <c r="BE1117">
        <v>7.5301204819277115E-2</v>
      </c>
      <c r="BF1117">
        <v>84.337349397590359</v>
      </c>
    </row>
    <row r="1118" spans="54:58">
      <c r="BB1118">
        <v>22.462599999999998</v>
      </c>
      <c r="BC1118">
        <v>1</v>
      </c>
      <c r="BD1118">
        <v>7.5301204819277115E-2</v>
      </c>
      <c r="BE1118">
        <v>7.5301204819277115E-2</v>
      </c>
      <c r="BF1118">
        <v>84.412650602409641</v>
      </c>
    </row>
    <row r="1119" spans="54:58">
      <c r="BB1119">
        <v>22.4635</v>
      </c>
      <c r="BC1119">
        <v>1</v>
      </c>
      <c r="BD1119">
        <v>7.5301204819277115E-2</v>
      </c>
      <c r="BE1119">
        <v>7.5301204819277115E-2</v>
      </c>
      <c r="BF1119">
        <v>84.48795180722891</v>
      </c>
    </row>
    <row r="1120" spans="54:58">
      <c r="BB1120">
        <v>22.491199999999999</v>
      </c>
      <c r="BC1120">
        <v>1</v>
      </c>
      <c r="BD1120">
        <v>7.5301204819277115E-2</v>
      </c>
      <c r="BE1120">
        <v>7.5301204819277115E-2</v>
      </c>
      <c r="BF1120">
        <v>84.563253012048193</v>
      </c>
    </row>
    <row r="1121" spans="54:58">
      <c r="BB1121">
        <v>22.499500000000001</v>
      </c>
      <c r="BC1121">
        <v>1</v>
      </c>
      <c r="BD1121">
        <v>7.5301204819277115E-2</v>
      </c>
      <c r="BE1121">
        <v>7.5301204819277115E-2</v>
      </c>
      <c r="BF1121">
        <v>84.638554216867476</v>
      </c>
    </row>
    <row r="1122" spans="54:58">
      <c r="BB1122">
        <v>22.510300000000001</v>
      </c>
      <c r="BC1122">
        <v>1</v>
      </c>
      <c r="BD1122">
        <v>7.5301204819277115E-2</v>
      </c>
      <c r="BE1122">
        <v>7.5301204819277115E-2</v>
      </c>
      <c r="BF1122">
        <v>84.713855421686745</v>
      </c>
    </row>
    <row r="1123" spans="54:58">
      <c r="BB1123">
        <v>22.510400000000001</v>
      </c>
      <c r="BC1123">
        <v>1</v>
      </c>
      <c r="BD1123">
        <v>7.5301204819277115E-2</v>
      </c>
      <c r="BE1123">
        <v>7.5301204819277115E-2</v>
      </c>
      <c r="BF1123">
        <v>84.789156626506028</v>
      </c>
    </row>
    <row r="1124" spans="54:58">
      <c r="BB1124">
        <v>22.549499999999998</v>
      </c>
      <c r="BC1124">
        <v>1</v>
      </c>
      <c r="BD1124">
        <v>7.5301204819277115E-2</v>
      </c>
      <c r="BE1124">
        <v>7.5301204819277115E-2</v>
      </c>
      <c r="BF1124">
        <v>84.864457831325296</v>
      </c>
    </row>
    <row r="1125" spans="54:58">
      <c r="BB1125">
        <v>22.551400000000001</v>
      </c>
      <c r="BC1125">
        <v>1</v>
      </c>
      <c r="BD1125">
        <v>7.5301204819277115E-2</v>
      </c>
      <c r="BE1125">
        <v>7.5301204819277115E-2</v>
      </c>
      <c r="BF1125">
        <v>84.939759036144579</v>
      </c>
    </row>
    <row r="1126" spans="54:58">
      <c r="BB1126">
        <v>22.5854</v>
      </c>
      <c r="BC1126">
        <v>1</v>
      </c>
      <c r="BD1126">
        <v>7.5301204819277115E-2</v>
      </c>
      <c r="BE1126">
        <v>7.5301204819277115E-2</v>
      </c>
      <c r="BF1126">
        <v>85.015060240963862</v>
      </c>
    </row>
    <row r="1127" spans="54:58">
      <c r="BB1127">
        <v>22.610499999999998</v>
      </c>
      <c r="BC1127">
        <v>1</v>
      </c>
      <c r="BD1127">
        <v>7.5301204819277115E-2</v>
      </c>
      <c r="BE1127">
        <v>7.5301204819277115E-2</v>
      </c>
      <c r="BF1127">
        <v>85.090361445783131</v>
      </c>
    </row>
    <row r="1128" spans="54:58">
      <c r="BB1128">
        <v>22.647200000000002</v>
      </c>
      <c r="BC1128">
        <v>1</v>
      </c>
      <c r="BD1128">
        <v>7.5301204819277115E-2</v>
      </c>
      <c r="BE1128">
        <v>7.5301204819277115E-2</v>
      </c>
      <c r="BF1128">
        <v>85.165662650602414</v>
      </c>
    </row>
    <row r="1129" spans="54:58">
      <c r="BB1129">
        <v>22.6539</v>
      </c>
      <c r="BC1129">
        <v>1</v>
      </c>
      <c r="BD1129">
        <v>7.5301204819277115E-2</v>
      </c>
      <c r="BE1129">
        <v>7.5301204819277115E-2</v>
      </c>
      <c r="BF1129">
        <v>85.240963855421683</v>
      </c>
    </row>
    <row r="1130" spans="54:58">
      <c r="BB1130">
        <v>22.660299999999999</v>
      </c>
      <c r="BC1130">
        <v>1</v>
      </c>
      <c r="BD1130">
        <v>7.5301204819277115E-2</v>
      </c>
      <c r="BE1130">
        <v>7.5301204819277115E-2</v>
      </c>
      <c r="BF1130">
        <v>85.316265060240966</v>
      </c>
    </row>
    <row r="1131" spans="54:58">
      <c r="BB1131">
        <v>22.6738</v>
      </c>
      <c r="BC1131">
        <v>1</v>
      </c>
      <c r="BD1131">
        <v>7.5301204819277115E-2</v>
      </c>
      <c r="BE1131">
        <v>7.5301204819277115E-2</v>
      </c>
      <c r="BF1131">
        <v>85.391566265060234</v>
      </c>
    </row>
    <row r="1132" spans="54:58">
      <c r="BB1132">
        <v>22.6995</v>
      </c>
      <c r="BC1132">
        <v>1</v>
      </c>
      <c r="BD1132">
        <v>7.5301204819277115E-2</v>
      </c>
      <c r="BE1132">
        <v>7.5301204819277115E-2</v>
      </c>
      <c r="BF1132">
        <v>85.466867469879517</v>
      </c>
    </row>
    <row r="1133" spans="54:58">
      <c r="BB1133">
        <v>22.7148</v>
      </c>
      <c r="BC1133">
        <v>1</v>
      </c>
      <c r="BD1133">
        <v>7.5301204819277115E-2</v>
      </c>
      <c r="BE1133">
        <v>7.5301204819277115E-2</v>
      </c>
      <c r="BF1133">
        <v>85.5421686746988</v>
      </c>
    </row>
    <row r="1134" spans="54:58">
      <c r="BB1134">
        <v>22.72</v>
      </c>
      <c r="BC1134">
        <v>1</v>
      </c>
      <c r="BD1134">
        <v>7.5301204819277115E-2</v>
      </c>
      <c r="BE1134">
        <v>7.5301204819277115E-2</v>
      </c>
      <c r="BF1134">
        <v>85.617469879518069</v>
      </c>
    </row>
    <row r="1135" spans="54:58">
      <c r="BB1135">
        <v>22.747399999999999</v>
      </c>
      <c r="BC1135">
        <v>1</v>
      </c>
      <c r="BD1135">
        <v>7.5301204819277115E-2</v>
      </c>
      <c r="BE1135">
        <v>7.5301204819277115E-2</v>
      </c>
      <c r="BF1135">
        <v>85.692771084337352</v>
      </c>
    </row>
    <row r="1136" spans="54:58">
      <c r="BB1136">
        <v>22.774899999999999</v>
      </c>
      <c r="BC1136">
        <v>1</v>
      </c>
      <c r="BD1136">
        <v>7.5301204819277115E-2</v>
      </c>
      <c r="BE1136">
        <v>7.5301204819277115E-2</v>
      </c>
      <c r="BF1136">
        <v>85.768072289156621</v>
      </c>
    </row>
    <row r="1137" spans="54:58">
      <c r="BB1137">
        <v>22.776900000000001</v>
      </c>
      <c r="BC1137">
        <v>1</v>
      </c>
      <c r="BD1137">
        <v>7.5301204819277115E-2</v>
      </c>
      <c r="BE1137">
        <v>7.5301204819277115E-2</v>
      </c>
      <c r="BF1137">
        <v>85.843373493975903</v>
      </c>
    </row>
    <row r="1138" spans="54:58">
      <c r="BB1138">
        <v>22.801100000000002</v>
      </c>
      <c r="BC1138">
        <v>1</v>
      </c>
      <c r="BD1138">
        <v>7.5301204819277115E-2</v>
      </c>
      <c r="BE1138">
        <v>7.5301204819277115E-2</v>
      </c>
      <c r="BF1138">
        <v>85.918674698795186</v>
      </c>
    </row>
    <row r="1139" spans="54:58">
      <c r="BB1139">
        <v>22.834199999999999</v>
      </c>
      <c r="BC1139">
        <v>1</v>
      </c>
      <c r="BD1139">
        <v>7.5301204819277115E-2</v>
      </c>
      <c r="BE1139">
        <v>7.5301204819277115E-2</v>
      </c>
      <c r="BF1139">
        <v>85.993975903614455</v>
      </c>
    </row>
    <row r="1140" spans="54:58">
      <c r="BB1140">
        <v>22.851199999999999</v>
      </c>
      <c r="BC1140">
        <v>1</v>
      </c>
      <c r="BD1140">
        <v>7.5301204819277115E-2</v>
      </c>
      <c r="BE1140">
        <v>7.5301204819277115E-2</v>
      </c>
      <c r="BF1140">
        <v>86.069277108433738</v>
      </c>
    </row>
    <row r="1141" spans="54:58">
      <c r="BB1141">
        <v>22.903099999999998</v>
      </c>
      <c r="BC1141">
        <v>1</v>
      </c>
      <c r="BD1141">
        <v>7.5301204819277115E-2</v>
      </c>
      <c r="BE1141">
        <v>7.5301204819277115E-2</v>
      </c>
      <c r="BF1141">
        <v>86.144578313253007</v>
      </c>
    </row>
    <row r="1142" spans="54:58">
      <c r="BB1142">
        <v>22.911899999999999</v>
      </c>
      <c r="BC1142">
        <v>1</v>
      </c>
      <c r="BD1142">
        <v>7.5301204819277115E-2</v>
      </c>
      <c r="BE1142">
        <v>7.5301204819277115E-2</v>
      </c>
      <c r="BF1142">
        <v>86.21987951807229</v>
      </c>
    </row>
    <row r="1143" spans="54:58">
      <c r="BB1143">
        <v>22.969200000000001</v>
      </c>
      <c r="BC1143">
        <v>1</v>
      </c>
      <c r="BD1143">
        <v>7.5301204819277115E-2</v>
      </c>
      <c r="BE1143">
        <v>7.5301204819277115E-2</v>
      </c>
      <c r="BF1143">
        <v>86.295180722891573</v>
      </c>
    </row>
    <row r="1144" spans="54:58">
      <c r="BB1144">
        <v>22.973400000000002</v>
      </c>
      <c r="BC1144">
        <v>1</v>
      </c>
      <c r="BD1144">
        <v>7.5301204819277115E-2</v>
      </c>
      <c r="BE1144">
        <v>7.5301204819277115E-2</v>
      </c>
      <c r="BF1144">
        <v>86.370481927710841</v>
      </c>
    </row>
    <row r="1145" spans="54:58">
      <c r="BB1145">
        <v>22.974499999999999</v>
      </c>
      <c r="BC1145">
        <v>1</v>
      </c>
      <c r="BD1145">
        <v>7.5301204819277115E-2</v>
      </c>
      <c r="BE1145">
        <v>7.5301204819277115E-2</v>
      </c>
      <c r="BF1145">
        <v>86.445783132530124</v>
      </c>
    </row>
    <row r="1146" spans="54:58">
      <c r="BB1146">
        <v>23.0151</v>
      </c>
      <c r="BC1146">
        <v>1</v>
      </c>
      <c r="BD1146">
        <v>7.5301204819277115E-2</v>
      </c>
      <c r="BE1146">
        <v>7.5301204819277115E-2</v>
      </c>
      <c r="BF1146">
        <v>86.521084337349393</v>
      </c>
    </row>
    <row r="1147" spans="54:58">
      <c r="BB1147">
        <v>23.023700000000002</v>
      </c>
      <c r="BC1147">
        <v>1</v>
      </c>
      <c r="BD1147">
        <v>7.5301204819277115E-2</v>
      </c>
      <c r="BE1147">
        <v>7.5301204819277115E-2</v>
      </c>
      <c r="BF1147">
        <v>86.596385542168676</v>
      </c>
    </row>
    <row r="1148" spans="54:58">
      <c r="BB1148">
        <v>23.053999999999998</v>
      </c>
      <c r="BC1148">
        <v>1</v>
      </c>
      <c r="BD1148">
        <v>7.5301204819277115E-2</v>
      </c>
      <c r="BE1148">
        <v>7.5301204819277115E-2</v>
      </c>
      <c r="BF1148">
        <v>86.671686746987959</v>
      </c>
    </row>
    <row r="1149" spans="54:58">
      <c r="BB1149">
        <v>23.056000000000001</v>
      </c>
      <c r="BC1149">
        <v>1</v>
      </c>
      <c r="BD1149">
        <v>7.5301204819277115E-2</v>
      </c>
      <c r="BE1149">
        <v>7.5301204819277115E-2</v>
      </c>
      <c r="BF1149">
        <v>86.746987951807228</v>
      </c>
    </row>
    <row r="1150" spans="54:58">
      <c r="BB1150">
        <v>23.105499999999999</v>
      </c>
      <c r="BC1150">
        <v>1</v>
      </c>
      <c r="BD1150">
        <v>7.5301204819277115E-2</v>
      </c>
      <c r="BE1150">
        <v>7.5301204819277115E-2</v>
      </c>
      <c r="BF1150">
        <v>86.82228915662651</v>
      </c>
    </row>
    <row r="1151" spans="54:58">
      <c r="BB1151">
        <v>23.110199999999999</v>
      </c>
      <c r="BC1151">
        <v>1</v>
      </c>
      <c r="BD1151">
        <v>7.5301204819277115E-2</v>
      </c>
      <c r="BE1151">
        <v>7.5301204819277115E-2</v>
      </c>
      <c r="BF1151">
        <v>86.897590361445779</v>
      </c>
    </row>
    <row r="1152" spans="54:58">
      <c r="BB1152">
        <v>23.124300000000002</v>
      </c>
      <c r="BC1152">
        <v>1</v>
      </c>
      <c r="BD1152">
        <v>7.5301204819277115E-2</v>
      </c>
      <c r="BE1152">
        <v>7.5301204819277115E-2</v>
      </c>
      <c r="BF1152">
        <v>86.972891566265062</v>
      </c>
    </row>
    <row r="1153" spans="54:58">
      <c r="BB1153">
        <v>23.138200000000001</v>
      </c>
      <c r="BC1153">
        <v>1</v>
      </c>
      <c r="BD1153">
        <v>7.5301204819277115E-2</v>
      </c>
      <c r="BE1153">
        <v>7.5301204819277115E-2</v>
      </c>
      <c r="BF1153">
        <v>87.048192771084331</v>
      </c>
    </row>
    <row r="1154" spans="54:58">
      <c r="BB1154">
        <v>23.1553</v>
      </c>
      <c r="BC1154">
        <v>1</v>
      </c>
      <c r="BD1154">
        <v>7.5301204819277115E-2</v>
      </c>
      <c r="BE1154">
        <v>7.5301204819277115E-2</v>
      </c>
      <c r="BF1154">
        <v>87.123493975903614</v>
      </c>
    </row>
    <row r="1155" spans="54:58">
      <c r="BB1155">
        <v>23.170999999999999</v>
      </c>
      <c r="BC1155">
        <v>1</v>
      </c>
      <c r="BD1155">
        <v>7.5301204819277115E-2</v>
      </c>
      <c r="BE1155">
        <v>7.5301204819277115E-2</v>
      </c>
      <c r="BF1155">
        <v>87.198795180722897</v>
      </c>
    </row>
    <row r="1156" spans="54:58">
      <c r="BB1156">
        <v>23.2</v>
      </c>
      <c r="BC1156">
        <v>1</v>
      </c>
      <c r="BD1156">
        <v>7.5301204819277115E-2</v>
      </c>
      <c r="BE1156">
        <v>7.5301204819277115E-2</v>
      </c>
      <c r="BF1156">
        <v>87.274096385542165</v>
      </c>
    </row>
    <row r="1157" spans="54:58">
      <c r="BB1157">
        <v>23.241099999999999</v>
      </c>
      <c r="BC1157">
        <v>1</v>
      </c>
      <c r="BD1157">
        <v>7.5301204819277115E-2</v>
      </c>
      <c r="BE1157">
        <v>7.5301204819277115E-2</v>
      </c>
      <c r="BF1157">
        <v>87.349397590361448</v>
      </c>
    </row>
    <row r="1158" spans="54:58">
      <c r="BB1158">
        <v>23.2483</v>
      </c>
      <c r="BC1158">
        <v>1</v>
      </c>
      <c r="BD1158">
        <v>7.5301204819277115E-2</v>
      </c>
      <c r="BE1158">
        <v>7.5301204819277115E-2</v>
      </c>
      <c r="BF1158">
        <v>87.424698795180717</v>
      </c>
    </row>
    <row r="1159" spans="54:58">
      <c r="BB1159">
        <v>23.264099999999999</v>
      </c>
      <c r="BC1159">
        <v>1</v>
      </c>
      <c r="BD1159">
        <v>7.5301204819277115E-2</v>
      </c>
      <c r="BE1159">
        <v>7.5301204819277115E-2</v>
      </c>
      <c r="BF1159">
        <v>87.5</v>
      </c>
    </row>
    <row r="1160" spans="54:58">
      <c r="BB1160">
        <v>23.271000000000001</v>
      </c>
      <c r="BC1160">
        <v>1</v>
      </c>
      <c r="BD1160">
        <v>7.5301204819277115E-2</v>
      </c>
      <c r="BE1160">
        <v>7.5301204819277115E-2</v>
      </c>
      <c r="BF1160">
        <v>87.575301204819283</v>
      </c>
    </row>
    <row r="1161" spans="54:58">
      <c r="BB1161">
        <v>23.3127</v>
      </c>
      <c r="BC1161">
        <v>1</v>
      </c>
      <c r="BD1161">
        <v>7.5301204819277115E-2</v>
      </c>
      <c r="BE1161">
        <v>7.5301204819277115E-2</v>
      </c>
      <c r="BF1161">
        <v>87.650602409638552</v>
      </c>
    </row>
    <row r="1162" spans="54:58">
      <c r="BB1162">
        <v>23.314900000000002</v>
      </c>
      <c r="BC1162">
        <v>1</v>
      </c>
      <c r="BD1162">
        <v>7.5301204819277115E-2</v>
      </c>
      <c r="BE1162">
        <v>7.5301204819277115E-2</v>
      </c>
      <c r="BF1162">
        <v>87.725903614457835</v>
      </c>
    </row>
    <row r="1163" spans="54:58">
      <c r="BB1163">
        <v>23.3339</v>
      </c>
      <c r="BC1163">
        <v>1</v>
      </c>
      <c r="BD1163">
        <v>7.5301204819277115E-2</v>
      </c>
      <c r="BE1163">
        <v>7.5301204819277115E-2</v>
      </c>
      <c r="BF1163">
        <v>87.801204819277103</v>
      </c>
    </row>
    <row r="1164" spans="54:58">
      <c r="BB1164">
        <v>23.345400000000001</v>
      </c>
      <c r="BC1164">
        <v>1</v>
      </c>
      <c r="BD1164">
        <v>7.5301204819277115E-2</v>
      </c>
      <c r="BE1164">
        <v>7.5301204819277115E-2</v>
      </c>
      <c r="BF1164">
        <v>87.876506024096386</v>
      </c>
    </row>
    <row r="1165" spans="54:58">
      <c r="BB1165">
        <v>23.387699999999999</v>
      </c>
      <c r="BC1165">
        <v>1</v>
      </c>
      <c r="BD1165">
        <v>7.5301204819277115E-2</v>
      </c>
      <c r="BE1165">
        <v>7.5301204819277115E-2</v>
      </c>
      <c r="BF1165">
        <v>87.951807228915669</v>
      </c>
    </row>
    <row r="1166" spans="54:58">
      <c r="BB1166">
        <v>23.392900000000001</v>
      </c>
      <c r="BC1166">
        <v>1</v>
      </c>
      <c r="BD1166">
        <v>7.5301204819277115E-2</v>
      </c>
      <c r="BE1166">
        <v>7.5301204819277115E-2</v>
      </c>
      <c r="BF1166">
        <v>88.027108433734938</v>
      </c>
    </row>
    <row r="1167" spans="54:58">
      <c r="BB1167">
        <v>23.41</v>
      </c>
      <c r="BC1167">
        <v>1</v>
      </c>
      <c r="BD1167">
        <v>7.5301204819277115E-2</v>
      </c>
      <c r="BE1167">
        <v>7.5301204819277115E-2</v>
      </c>
      <c r="BF1167">
        <v>88.102409638554221</v>
      </c>
    </row>
    <row r="1168" spans="54:58">
      <c r="BB1168">
        <v>23.4361</v>
      </c>
      <c r="BC1168">
        <v>1</v>
      </c>
      <c r="BD1168">
        <v>7.5301204819277115E-2</v>
      </c>
      <c r="BE1168">
        <v>7.5301204819277115E-2</v>
      </c>
      <c r="BF1168">
        <v>88.17771084337349</v>
      </c>
    </row>
    <row r="1169" spans="54:58">
      <c r="BB1169">
        <v>23.464099999999998</v>
      </c>
      <c r="BC1169">
        <v>1</v>
      </c>
      <c r="BD1169">
        <v>7.5301204819277115E-2</v>
      </c>
      <c r="BE1169">
        <v>7.5301204819277115E-2</v>
      </c>
      <c r="BF1169">
        <v>88.253012048192772</v>
      </c>
    </row>
    <row r="1170" spans="54:58">
      <c r="BB1170">
        <v>23.476199999999999</v>
      </c>
      <c r="BC1170">
        <v>1</v>
      </c>
      <c r="BD1170">
        <v>7.5301204819277115E-2</v>
      </c>
      <c r="BE1170">
        <v>7.5301204819277115E-2</v>
      </c>
      <c r="BF1170">
        <v>88.328313253012041</v>
      </c>
    </row>
    <row r="1171" spans="54:58">
      <c r="BB1171">
        <v>23.477599999999999</v>
      </c>
      <c r="BC1171">
        <v>1</v>
      </c>
      <c r="BD1171">
        <v>7.5301204819277115E-2</v>
      </c>
      <c r="BE1171">
        <v>7.5301204819277115E-2</v>
      </c>
      <c r="BF1171">
        <v>88.403614457831324</v>
      </c>
    </row>
    <row r="1172" spans="54:58">
      <c r="BB1172">
        <v>23.5</v>
      </c>
      <c r="BC1172">
        <v>1</v>
      </c>
      <c r="BD1172">
        <v>7.5301204819277115E-2</v>
      </c>
      <c r="BE1172">
        <v>7.5301204819277115E-2</v>
      </c>
      <c r="BF1172">
        <v>88.478915662650607</v>
      </c>
    </row>
    <row r="1173" spans="54:58">
      <c r="BB1173">
        <v>23.558299999999999</v>
      </c>
      <c r="BC1173">
        <v>1</v>
      </c>
      <c r="BD1173">
        <v>7.5301204819277115E-2</v>
      </c>
      <c r="BE1173">
        <v>7.5301204819277115E-2</v>
      </c>
      <c r="BF1173">
        <v>88.554216867469876</v>
      </c>
    </row>
    <row r="1174" spans="54:58">
      <c r="BB1174">
        <v>23.597999999999999</v>
      </c>
      <c r="BC1174">
        <v>1</v>
      </c>
      <c r="BD1174">
        <v>7.5301204819277115E-2</v>
      </c>
      <c r="BE1174">
        <v>7.5301204819277115E-2</v>
      </c>
      <c r="BF1174">
        <v>88.629518072289159</v>
      </c>
    </row>
    <row r="1175" spans="54:58">
      <c r="BB1175">
        <v>23.611599999999999</v>
      </c>
      <c r="BC1175">
        <v>1</v>
      </c>
      <c r="BD1175">
        <v>7.5301204819277115E-2</v>
      </c>
      <c r="BE1175">
        <v>7.5301204819277115E-2</v>
      </c>
      <c r="BF1175">
        <v>88.704819277108427</v>
      </c>
    </row>
    <row r="1176" spans="54:58">
      <c r="BB1176">
        <v>23.626899999999999</v>
      </c>
      <c r="BC1176">
        <v>1</v>
      </c>
      <c r="BD1176">
        <v>7.5301204819277115E-2</v>
      </c>
      <c r="BE1176">
        <v>7.5301204819277115E-2</v>
      </c>
      <c r="BF1176">
        <v>88.78012048192771</v>
      </c>
    </row>
    <row r="1177" spans="54:58">
      <c r="BB1177">
        <v>23.645499999999998</v>
      </c>
      <c r="BC1177">
        <v>1</v>
      </c>
      <c r="BD1177">
        <v>7.5301204819277115E-2</v>
      </c>
      <c r="BE1177">
        <v>7.5301204819277115E-2</v>
      </c>
      <c r="BF1177">
        <v>88.855421686746993</v>
      </c>
    </row>
    <row r="1178" spans="54:58">
      <c r="BB1178">
        <v>23.6858</v>
      </c>
      <c r="BC1178">
        <v>1</v>
      </c>
      <c r="BD1178">
        <v>7.5301204819277115E-2</v>
      </c>
      <c r="BE1178">
        <v>7.5301204819277115E-2</v>
      </c>
      <c r="BF1178">
        <v>88.930722891566262</v>
      </c>
    </row>
    <row r="1179" spans="54:58">
      <c r="BB1179">
        <v>23.732199999999999</v>
      </c>
      <c r="BC1179">
        <v>1</v>
      </c>
      <c r="BD1179">
        <v>7.5301204819277115E-2</v>
      </c>
      <c r="BE1179">
        <v>7.5301204819277115E-2</v>
      </c>
      <c r="BF1179">
        <v>89.006024096385545</v>
      </c>
    </row>
    <row r="1180" spans="54:58">
      <c r="BB1180">
        <v>23.765000000000001</v>
      </c>
      <c r="BC1180">
        <v>1</v>
      </c>
      <c r="BD1180">
        <v>7.5301204819277115E-2</v>
      </c>
      <c r="BE1180">
        <v>7.5301204819277115E-2</v>
      </c>
      <c r="BF1180">
        <v>89.081325301204814</v>
      </c>
    </row>
    <row r="1181" spans="54:58">
      <c r="BB1181">
        <v>23.771999999999998</v>
      </c>
      <c r="BC1181">
        <v>1</v>
      </c>
      <c r="BD1181">
        <v>7.5301204819277115E-2</v>
      </c>
      <c r="BE1181">
        <v>7.5301204819277115E-2</v>
      </c>
      <c r="BF1181">
        <v>89.156626506024097</v>
      </c>
    </row>
    <row r="1182" spans="54:58">
      <c r="BB1182">
        <v>23.7818</v>
      </c>
      <c r="BC1182">
        <v>1</v>
      </c>
      <c r="BD1182">
        <v>7.5301204819277115E-2</v>
      </c>
      <c r="BE1182">
        <v>7.5301204819277115E-2</v>
      </c>
      <c r="BF1182">
        <v>89.231927710843379</v>
      </c>
    </row>
    <row r="1183" spans="54:58">
      <c r="BB1183">
        <v>23.802</v>
      </c>
      <c r="BC1183">
        <v>1</v>
      </c>
      <c r="BD1183">
        <v>7.5301204819277115E-2</v>
      </c>
      <c r="BE1183">
        <v>7.5301204819277115E-2</v>
      </c>
      <c r="BF1183">
        <v>89.307228915662648</v>
      </c>
    </row>
    <row r="1184" spans="54:58">
      <c r="BB1184">
        <v>23.8154</v>
      </c>
      <c r="BC1184">
        <v>1</v>
      </c>
      <c r="BD1184">
        <v>7.5301204819277115E-2</v>
      </c>
      <c r="BE1184">
        <v>7.5301204819277115E-2</v>
      </c>
      <c r="BF1184">
        <v>89.382530120481931</v>
      </c>
    </row>
    <row r="1185" spans="54:58">
      <c r="BB1185">
        <v>23.8629</v>
      </c>
      <c r="BC1185">
        <v>1</v>
      </c>
      <c r="BD1185">
        <v>7.5301204819277115E-2</v>
      </c>
      <c r="BE1185">
        <v>7.5301204819277115E-2</v>
      </c>
      <c r="BF1185">
        <v>89.4578313253012</v>
      </c>
    </row>
    <row r="1186" spans="54:58">
      <c r="BB1186">
        <v>23.9679</v>
      </c>
      <c r="BC1186">
        <v>1</v>
      </c>
      <c r="BD1186">
        <v>7.5301204819277115E-2</v>
      </c>
      <c r="BE1186">
        <v>7.5301204819277115E-2</v>
      </c>
      <c r="BF1186">
        <v>89.533132530120483</v>
      </c>
    </row>
    <row r="1187" spans="54:58">
      <c r="BB1187">
        <v>23.977</v>
      </c>
      <c r="BC1187">
        <v>1</v>
      </c>
      <c r="BD1187">
        <v>7.5301204819277115E-2</v>
      </c>
      <c r="BE1187">
        <v>7.5301204819277115E-2</v>
      </c>
      <c r="BF1187">
        <v>89.608433734939766</v>
      </c>
    </row>
    <row r="1188" spans="54:58">
      <c r="BB1188">
        <v>23.979199999999999</v>
      </c>
      <c r="BC1188">
        <v>1</v>
      </c>
      <c r="BD1188">
        <v>7.5301204819277115E-2</v>
      </c>
      <c r="BE1188">
        <v>7.5301204819277115E-2</v>
      </c>
      <c r="BF1188">
        <v>89.683734939759034</v>
      </c>
    </row>
    <row r="1189" spans="54:58">
      <c r="BB1189">
        <v>23.999199999999998</v>
      </c>
      <c r="BC1189">
        <v>1</v>
      </c>
      <c r="BD1189">
        <v>7.5301204819277115E-2</v>
      </c>
      <c r="BE1189">
        <v>7.5301204819277115E-2</v>
      </c>
      <c r="BF1189">
        <v>89.759036144578317</v>
      </c>
    </row>
    <row r="1190" spans="54:58">
      <c r="BB1190">
        <v>24.0261</v>
      </c>
      <c r="BC1190">
        <v>1</v>
      </c>
      <c r="BD1190">
        <v>7.5301204819277115E-2</v>
      </c>
      <c r="BE1190">
        <v>7.5301204819277115E-2</v>
      </c>
      <c r="BF1190">
        <v>89.834337349397586</v>
      </c>
    </row>
    <row r="1191" spans="54:58">
      <c r="BB1191">
        <v>24.026199999999999</v>
      </c>
      <c r="BC1191">
        <v>1</v>
      </c>
      <c r="BD1191">
        <v>7.5301204819277115E-2</v>
      </c>
      <c r="BE1191">
        <v>7.5301204819277115E-2</v>
      </c>
      <c r="BF1191">
        <v>89.909638554216869</v>
      </c>
    </row>
    <row r="1192" spans="54:58">
      <c r="BB1192">
        <v>24.034300000000002</v>
      </c>
      <c r="BC1192">
        <v>1</v>
      </c>
      <c r="BD1192">
        <v>7.5301204819277115E-2</v>
      </c>
      <c r="BE1192">
        <v>7.5301204819277115E-2</v>
      </c>
      <c r="BF1192">
        <v>89.984939759036138</v>
      </c>
    </row>
    <row r="1193" spans="54:58">
      <c r="BB1193">
        <v>24.137699999999999</v>
      </c>
      <c r="BC1193">
        <v>1</v>
      </c>
      <c r="BD1193">
        <v>7.5301204819277115E-2</v>
      </c>
      <c r="BE1193">
        <v>7.5301204819277115E-2</v>
      </c>
      <c r="BF1193">
        <v>90.060240963855421</v>
      </c>
    </row>
    <row r="1194" spans="54:58">
      <c r="BB1194">
        <v>24.154199999999999</v>
      </c>
      <c r="BC1194">
        <v>1</v>
      </c>
      <c r="BD1194">
        <v>7.5301204819277115E-2</v>
      </c>
      <c r="BE1194">
        <v>7.5301204819277115E-2</v>
      </c>
      <c r="BF1194">
        <v>90.135542168674704</v>
      </c>
    </row>
    <row r="1195" spans="54:58">
      <c r="BB1195">
        <v>24.275500000000001</v>
      </c>
      <c r="BC1195">
        <v>1</v>
      </c>
      <c r="BD1195">
        <v>7.5301204819277115E-2</v>
      </c>
      <c r="BE1195">
        <v>7.5301204819277115E-2</v>
      </c>
      <c r="BF1195">
        <v>90.210843373493972</v>
      </c>
    </row>
    <row r="1196" spans="54:58">
      <c r="BB1196">
        <v>24.3277</v>
      </c>
      <c r="BC1196">
        <v>1</v>
      </c>
      <c r="BD1196">
        <v>7.5301204819277115E-2</v>
      </c>
      <c r="BE1196">
        <v>7.5301204819277115E-2</v>
      </c>
      <c r="BF1196">
        <v>90.286144578313255</v>
      </c>
    </row>
    <row r="1197" spans="54:58">
      <c r="BB1197">
        <v>24.340800000000002</v>
      </c>
      <c r="BC1197">
        <v>1</v>
      </c>
      <c r="BD1197">
        <v>7.5301204819277115E-2</v>
      </c>
      <c r="BE1197">
        <v>7.5301204819277115E-2</v>
      </c>
      <c r="BF1197">
        <v>90.361445783132524</v>
      </c>
    </row>
    <row r="1198" spans="54:58">
      <c r="BB1198">
        <v>24.361999999999998</v>
      </c>
      <c r="BC1198">
        <v>1</v>
      </c>
      <c r="BD1198">
        <v>7.5301204819277115E-2</v>
      </c>
      <c r="BE1198">
        <v>7.5301204819277115E-2</v>
      </c>
      <c r="BF1198">
        <v>90.436746987951807</v>
      </c>
    </row>
    <row r="1199" spans="54:58">
      <c r="BB1199">
        <v>24.478400000000001</v>
      </c>
      <c r="BC1199">
        <v>1</v>
      </c>
      <c r="BD1199">
        <v>7.5301204819277115E-2</v>
      </c>
      <c r="BE1199">
        <v>7.5301204819277115E-2</v>
      </c>
      <c r="BF1199">
        <v>90.51204819277109</v>
      </c>
    </row>
    <row r="1200" spans="54:58">
      <c r="BB1200">
        <v>24.492599999999999</v>
      </c>
      <c r="BC1200">
        <v>1</v>
      </c>
      <c r="BD1200">
        <v>7.5301204819277115E-2</v>
      </c>
      <c r="BE1200">
        <v>7.5301204819277115E-2</v>
      </c>
      <c r="BF1200">
        <v>90.587349397590359</v>
      </c>
    </row>
    <row r="1201" spans="54:58">
      <c r="BB1201">
        <v>24.571400000000001</v>
      </c>
      <c r="BC1201">
        <v>1</v>
      </c>
      <c r="BD1201">
        <v>7.5301204819277115E-2</v>
      </c>
      <c r="BE1201">
        <v>7.5301204819277115E-2</v>
      </c>
      <c r="BF1201">
        <v>90.662650602409641</v>
      </c>
    </row>
    <row r="1202" spans="54:58">
      <c r="BB1202">
        <v>24.597200000000001</v>
      </c>
      <c r="BC1202">
        <v>1</v>
      </c>
      <c r="BD1202">
        <v>7.5301204819277115E-2</v>
      </c>
      <c r="BE1202">
        <v>7.5301204819277115E-2</v>
      </c>
      <c r="BF1202">
        <v>90.73795180722891</v>
      </c>
    </row>
    <row r="1203" spans="54:58">
      <c r="BB1203">
        <v>24.713000000000001</v>
      </c>
      <c r="BC1203">
        <v>1</v>
      </c>
      <c r="BD1203">
        <v>7.5301204819277115E-2</v>
      </c>
      <c r="BE1203">
        <v>7.5301204819277115E-2</v>
      </c>
      <c r="BF1203">
        <v>90.813253012048193</v>
      </c>
    </row>
    <row r="1204" spans="54:58">
      <c r="BB1204">
        <v>24.729800000000001</v>
      </c>
      <c r="BC1204">
        <v>1</v>
      </c>
      <c r="BD1204">
        <v>7.5301204819277115E-2</v>
      </c>
      <c r="BE1204">
        <v>7.5301204819277115E-2</v>
      </c>
      <c r="BF1204">
        <v>90.888554216867476</v>
      </c>
    </row>
    <row r="1205" spans="54:58">
      <c r="BB1205">
        <v>24.736000000000001</v>
      </c>
      <c r="BC1205">
        <v>1</v>
      </c>
      <c r="BD1205">
        <v>7.5301204819277115E-2</v>
      </c>
      <c r="BE1205">
        <v>7.5301204819277115E-2</v>
      </c>
      <c r="BF1205">
        <v>90.963855421686745</v>
      </c>
    </row>
    <row r="1206" spans="54:58">
      <c r="BB1206">
        <v>24.741099999999999</v>
      </c>
      <c r="BC1206">
        <v>1</v>
      </c>
      <c r="BD1206">
        <v>7.5301204819277115E-2</v>
      </c>
      <c r="BE1206">
        <v>7.5301204819277115E-2</v>
      </c>
      <c r="BF1206">
        <v>91.039156626506028</v>
      </c>
    </row>
    <row r="1207" spans="54:58">
      <c r="BB1207">
        <v>24.760100000000001</v>
      </c>
      <c r="BC1207">
        <v>1</v>
      </c>
      <c r="BD1207">
        <v>7.5301204819277115E-2</v>
      </c>
      <c r="BE1207">
        <v>7.5301204819277115E-2</v>
      </c>
      <c r="BF1207">
        <v>91.114457831325296</v>
      </c>
    </row>
    <row r="1208" spans="54:58">
      <c r="BB1208">
        <v>24.816199999999998</v>
      </c>
      <c r="BC1208">
        <v>1</v>
      </c>
      <c r="BD1208">
        <v>7.5301204819277115E-2</v>
      </c>
      <c r="BE1208">
        <v>7.5301204819277115E-2</v>
      </c>
      <c r="BF1208">
        <v>91.189759036144579</v>
      </c>
    </row>
    <row r="1209" spans="54:58">
      <c r="BB1209">
        <v>24.831099999999999</v>
      </c>
      <c r="BC1209">
        <v>1</v>
      </c>
      <c r="BD1209">
        <v>7.5301204819277115E-2</v>
      </c>
      <c r="BE1209">
        <v>7.5301204819277115E-2</v>
      </c>
      <c r="BF1209">
        <v>91.265060240963862</v>
      </c>
    </row>
    <row r="1210" spans="54:58">
      <c r="BB1210">
        <v>24.872399999999999</v>
      </c>
      <c r="BC1210">
        <v>1</v>
      </c>
      <c r="BD1210">
        <v>7.5301204819277115E-2</v>
      </c>
      <c r="BE1210">
        <v>7.5301204819277115E-2</v>
      </c>
      <c r="BF1210">
        <v>91.340361445783131</v>
      </c>
    </row>
    <row r="1211" spans="54:58">
      <c r="BB1211">
        <v>24.8734</v>
      </c>
      <c r="BC1211">
        <v>1</v>
      </c>
      <c r="BD1211">
        <v>7.5301204819277115E-2</v>
      </c>
      <c r="BE1211">
        <v>7.5301204819277115E-2</v>
      </c>
      <c r="BF1211">
        <v>91.415662650602414</v>
      </c>
    </row>
    <row r="1212" spans="54:58">
      <c r="BB1212">
        <v>24.893000000000001</v>
      </c>
      <c r="BC1212">
        <v>1</v>
      </c>
      <c r="BD1212">
        <v>7.5301204819277115E-2</v>
      </c>
      <c r="BE1212">
        <v>7.5301204819277115E-2</v>
      </c>
      <c r="BF1212">
        <v>91.490963855421683</v>
      </c>
    </row>
    <row r="1213" spans="54:58">
      <c r="BB1213">
        <v>24.8931</v>
      </c>
      <c r="BC1213">
        <v>1</v>
      </c>
      <c r="BD1213">
        <v>7.5301204819277115E-2</v>
      </c>
      <c r="BE1213">
        <v>7.5301204819277115E-2</v>
      </c>
      <c r="BF1213">
        <v>91.566265060240966</v>
      </c>
    </row>
    <row r="1214" spans="54:58">
      <c r="BB1214">
        <v>24.933</v>
      </c>
      <c r="BC1214">
        <v>1</v>
      </c>
      <c r="BD1214">
        <v>7.5301204819277115E-2</v>
      </c>
      <c r="BE1214">
        <v>7.5301204819277115E-2</v>
      </c>
      <c r="BF1214">
        <v>91.641566265060234</v>
      </c>
    </row>
    <row r="1215" spans="54:58">
      <c r="BB1215">
        <v>25.032699999999998</v>
      </c>
      <c r="BC1215">
        <v>1</v>
      </c>
      <c r="BD1215">
        <v>7.5301204819277115E-2</v>
      </c>
      <c r="BE1215">
        <v>7.5301204819277115E-2</v>
      </c>
      <c r="BF1215">
        <v>91.716867469879517</v>
      </c>
    </row>
    <row r="1216" spans="54:58">
      <c r="BB1216">
        <v>25.0594</v>
      </c>
      <c r="BC1216">
        <v>1</v>
      </c>
      <c r="BD1216">
        <v>7.5301204819277115E-2</v>
      </c>
      <c r="BE1216">
        <v>7.5301204819277115E-2</v>
      </c>
      <c r="BF1216">
        <v>91.7921686746988</v>
      </c>
    </row>
    <row r="1217" spans="54:58">
      <c r="BB1217">
        <v>25.060099999999998</v>
      </c>
      <c r="BC1217">
        <v>1</v>
      </c>
      <c r="BD1217">
        <v>7.5301204819277115E-2</v>
      </c>
      <c r="BE1217">
        <v>7.5301204819277115E-2</v>
      </c>
      <c r="BF1217">
        <v>91.867469879518069</v>
      </c>
    </row>
    <row r="1218" spans="54:58">
      <c r="BB1218">
        <v>25.077400000000001</v>
      </c>
      <c r="BC1218">
        <v>1</v>
      </c>
      <c r="BD1218">
        <v>7.5301204819277115E-2</v>
      </c>
      <c r="BE1218">
        <v>7.5301204819277115E-2</v>
      </c>
      <c r="BF1218">
        <v>91.942771084337352</v>
      </c>
    </row>
    <row r="1219" spans="54:58">
      <c r="BB1219">
        <v>25.122299999999999</v>
      </c>
      <c r="BC1219">
        <v>1</v>
      </c>
      <c r="BD1219">
        <v>7.5301204819277115E-2</v>
      </c>
      <c r="BE1219">
        <v>7.5301204819277115E-2</v>
      </c>
      <c r="BF1219">
        <v>92.018072289156621</v>
      </c>
    </row>
    <row r="1220" spans="54:58">
      <c r="BB1220">
        <v>25.151199999999999</v>
      </c>
      <c r="BC1220">
        <v>1</v>
      </c>
      <c r="BD1220">
        <v>7.5301204819277115E-2</v>
      </c>
      <c r="BE1220">
        <v>7.5301204819277115E-2</v>
      </c>
      <c r="BF1220">
        <v>92.093373493975903</v>
      </c>
    </row>
    <row r="1221" spans="54:58">
      <c r="BB1221">
        <v>25.2014</v>
      </c>
      <c r="BC1221">
        <v>1</v>
      </c>
      <c r="BD1221">
        <v>7.5301204819277115E-2</v>
      </c>
      <c r="BE1221">
        <v>7.5301204819277115E-2</v>
      </c>
      <c r="BF1221">
        <v>92.168674698795186</v>
      </c>
    </row>
    <row r="1222" spans="54:58">
      <c r="BB1222">
        <v>25.2163</v>
      </c>
      <c r="BC1222">
        <v>1</v>
      </c>
      <c r="BD1222">
        <v>7.5301204819277115E-2</v>
      </c>
      <c r="BE1222">
        <v>7.5301204819277115E-2</v>
      </c>
      <c r="BF1222">
        <v>92.243975903614455</v>
      </c>
    </row>
    <row r="1223" spans="54:58">
      <c r="BB1223">
        <v>25.3446</v>
      </c>
      <c r="BC1223">
        <v>1</v>
      </c>
      <c r="BD1223">
        <v>7.5301204819277115E-2</v>
      </c>
      <c r="BE1223">
        <v>7.5301204819277115E-2</v>
      </c>
      <c r="BF1223">
        <v>92.319277108433738</v>
      </c>
    </row>
    <row r="1224" spans="54:58">
      <c r="BB1224">
        <v>25.4666</v>
      </c>
      <c r="BC1224">
        <v>1</v>
      </c>
      <c r="BD1224">
        <v>7.5301204819277115E-2</v>
      </c>
      <c r="BE1224">
        <v>7.5301204819277115E-2</v>
      </c>
      <c r="BF1224">
        <v>92.394578313253007</v>
      </c>
    </row>
    <row r="1225" spans="54:58">
      <c r="BB1225">
        <v>25.471900000000002</v>
      </c>
      <c r="BC1225">
        <v>1</v>
      </c>
      <c r="BD1225">
        <v>7.5301204819277115E-2</v>
      </c>
      <c r="BE1225">
        <v>7.5301204819277115E-2</v>
      </c>
      <c r="BF1225">
        <v>92.46987951807229</v>
      </c>
    </row>
    <row r="1226" spans="54:58">
      <c r="BB1226">
        <v>25.5106</v>
      </c>
      <c r="BC1226">
        <v>1</v>
      </c>
      <c r="BD1226">
        <v>7.5301204819277115E-2</v>
      </c>
      <c r="BE1226">
        <v>7.5301204819277115E-2</v>
      </c>
      <c r="BF1226">
        <v>92.545180722891573</v>
      </c>
    </row>
    <row r="1227" spans="54:58">
      <c r="BB1227">
        <v>25.5458</v>
      </c>
      <c r="BC1227">
        <v>1</v>
      </c>
      <c r="BD1227">
        <v>7.5301204819277115E-2</v>
      </c>
      <c r="BE1227">
        <v>7.5301204819277115E-2</v>
      </c>
      <c r="BF1227">
        <v>92.620481927710841</v>
      </c>
    </row>
    <row r="1228" spans="54:58">
      <c r="BB1228">
        <v>25.549399999999999</v>
      </c>
      <c r="BC1228">
        <v>1</v>
      </c>
      <c r="BD1228">
        <v>7.5301204819277115E-2</v>
      </c>
      <c r="BE1228">
        <v>7.5301204819277115E-2</v>
      </c>
      <c r="BF1228">
        <v>92.695783132530124</v>
      </c>
    </row>
    <row r="1229" spans="54:58">
      <c r="BB1229">
        <v>25.639299999999999</v>
      </c>
      <c r="BC1229">
        <v>1</v>
      </c>
      <c r="BD1229">
        <v>7.5301204819277115E-2</v>
      </c>
      <c r="BE1229">
        <v>7.5301204819277115E-2</v>
      </c>
      <c r="BF1229">
        <v>92.771084337349393</v>
      </c>
    </row>
    <row r="1230" spans="54:58">
      <c r="BB1230">
        <v>25.661000000000001</v>
      </c>
      <c r="BC1230">
        <v>1</v>
      </c>
      <c r="BD1230">
        <v>7.5301204819277115E-2</v>
      </c>
      <c r="BE1230">
        <v>7.5301204819277115E-2</v>
      </c>
      <c r="BF1230">
        <v>92.846385542168676</v>
      </c>
    </row>
    <row r="1231" spans="54:58">
      <c r="BB1231">
        <v>25.680700000000002</v>
      </c>
      <c r="BC1231">
        <v>1</v>
      </c>
      <c r="BD1231">
        <v>7.5301204819277115E-2</v>
      </c>
      <c r="BE1231">
        <v>7.5301204819277115E-2</v>
      </c>
      <c r="BF1231">
        <v>92.921686746987959</v>
      </c>
    </row>
    <row r="1232" spans="54:58">
      <c r="BB1232">
        <v>25.767900000000001</v>
      </c>
      <c r="BC1232">
        <v>1</v>
      </c>
      <c r="BD1232">
        <v>7.5301204819277115E-2</v>
      </c>
      <c r="BE1232">
        <v>7.5301204819277115E-2</v>
      </c>
      <c r="BF1232">
        <v>92.996987951807228</v>
      </c>
    </row>
    <row r="1233" spans="54:58">
      <c r="BB1233">
        <v>25.834</v>
      </c>
      <c r="BC1233">
        <v>1</v>
      </c>
      <c r="BD1233">
        <v>7.5301204819277115E-2</v>
      </c>
      <c r="BE1233">
        <v>7.5301204819277115E-2</v>
      </c>
      <c r="BF1233">
        <v>93.07228915662651</v>
      </c>
    </row>
    <row r="1234" spans="54:58">
      <c r="BB1234">
        <v>25.838899999999999</v>
      </c>
      <c r="BC1234">
        <v>1</v>
      </c>
      <c r="BD1234">
        <v>7.5301204819277115E-2</v>
      </c>
      <c r="BE1234">
        <v>7.5301204819277115E-2</v>
      </c>
      <c r="BF1234">
        <v>93.147590361445779</v>
      </c>
    </row>
    <row r="1235" spans="54:58">
      <c r="BB1235">
        <v>25.8902</v>
      </c>
      <c r="BC1235">
        <v>1</v>
      </c>
      <c r="BD1235">
        <v>7.5301204819277115E-2</v>
      </c>
      <c r="BE1235">
        <v>7.5301204819277115E-2</v>
      </c>
      <c r="BF1235">
        <v>93.222891566265062</v>
      </c>
    </row>
    <row r="1236" spans="54:58">
      <c r="BB1236">
        <v>25.9208</v>
      </c>
      <c r="BC1236">
        <v>1</v>
      </c>
      <c r="BD1236">
        <v>7.5301204819277115E-2</v>
      </c>
      <c r="BE1236">
        <v>7.5301204819277115E-2</v>
      </c>
      <c r="BF1236">
        <v>93.298192771084331</v>
      </c>
    </row>
    <row r="1237" spans="54:58">
      <c r="BB1237">
        <v>25.942699999999999</v>
      </c>
      <c r="BC1237">
        <v>1</v>
      </c>
      <c r="BD1237">
        <v>7.5301204819277115E-2</v>
      </c>
      <c r="BE1237">
        <v>7.5301204819277115E-2</v>
      </c>
      <c r="BF1237">
        <v>93.373493975903614</v>
      </c>
    </row>
    <row r="1238" spans="54:58">
      <c r="BB1238">
        <v>26.027899999999999</v>
      </c>
      <c r="BC1238">
        <v>1</v>
      </c>
      <c r="BD1238">
        <v>7.5301204819277115E-2</v>
      </c>
      <c r="BE1238">
        <v>7.5301204819277115E-2</v>
      </c>
      <c r="BF1238">
        <v>93.448795180722897</v>
      </c>
    </row>
    <row r="1239" spans="54:58">
      <c r="BB1239">
        <v>26.034700000000001</v>
      </c>
      <c r="BC1239">
        <v>1</v>
      </c>
      <c r="BD1239">
        <v>7.5301204819277115E-2</v>
      </c>
      <c r="BE1239">
        <v>7.5301204819277115E-2</v>
      </c>
      <c r="BF1239">
        <v>93.524096385542165</v>
      </c>
    </row>
    <row r="1240" spans="54:58">
      <c r="BB1240">
        <v>26.283999999999999</v>
      </c>
      <c r="BC1240">
        <v>1</v>
      </c>
      <c r="BD1240">
        <v>7.5301204819277115E-2</v>
      </c>
      <c r="BE1240">
        <v>7.5301204819277115E-2</v>
      </c>
      <c r="BF1240">
        <v>93.599397590361448</v>
      </c>
    </row>
    <row r="1241" spans="54:58">
      <c r="BB1241">
        <v>26.4162</v>
      </c>
      <c r="BC1241">
        <v>1</v>
      </c>
      <c r="BD1241">
        <v>7.5301204819277115E-2</v>
      </c>
      <c r="BE1241">
        <v>7.5301204819277115E-2</v>
      </c>
      <c r="BF1241">
        <v>93.674698795180717</v>
      </c>
    </row>
    <row r="1242" spans="54:58">
      <c r="BB1242">
        <v>26.4405</v>
      </c>
      <c r="BC1242">
        <v>1</v>
      </c>
      <c r="BD1242">
        <v>7.5301204819277115E-2</v>
      </c>
      <c r="BE1242">
        <v>7.5301204819277115E-2</v>
      </c>
      <c r="BF1242">
        <v>93.75</v>
      </c>
    </row>
    <row r="1243" spans="54:58">
      <c r="BB1243">
        <v>26.587499999999999</v>
      </c>
      <c r="BC1243">
        <v>1</v>
      </c>
      <c r="BD1243">
        <v>7.5301204819277115E-2</v>
      </c>
      <c r="BE1243">
        <v>7.5301204819277115E-2</v>
      </c>
      <c r="BF1243">
        <v>93.825301204819283</v>
      </c>
    </row>
    <row r="1244" spans="54:58">
      <c r="BB1244">
        <v>26.618099999999998</v>
      </c>
      <c r="BC1244">
        <v>1</v>
      </c>
      <c r="BD1244">
        <v>7.5301204819277115E-2</v>
      </c>
      <c r="BE1244">
        <v>7.5301204819277115E-2</v>
      </c>
      <c r="BF1244">
        <v>93.900602409638552</v>
      </c>
    </row>
    <row r="1245" spans="54:58">
      <c r="BB1245">
        <v>26.634399999999999</v>
      </c>
      <c r="BC1245">
        <v>1</v>
      </c>
      <c r="BD1245">
        <v>7.5301204819277115E-2</v>
      </c>
      <c r="BE1245">
        <v>7.5301204819277115E-2</v>
      </c>
      <c r="BF1245">
        <v>93.975903614457835</v>
      </c>
    </row>
    <row r="1246" spans="54:58">
      <c r="BB1246">
        <v>26.695599999999999</v>
      </c>
      <c r="BC1246">
        <v>1</v>
      </c>
      <c r="BD1246">
        <v>7.5301204819277115E-2</v>
      </c>
      <c r="BE1246">
        <v>7.5301204819277115E-2</v>
      </c>
      <c r="BF1246">
        <v>94.051204819277103</v>
      </c>
    </row>
    <row r="1247" spans="54:58">
      <c r="BB1247">
        <v>26.8354</v>
      </c>
      <c r="BC1247">
        <v>1</v>
      </c>
      <c r="BD1247">
        <v>7.5301204819277115E-2</v>
      </c>
      <c r="BE1247">
        <v>7.5301204819277115E-2</v>
      </c>
      <c r="BF1247">
        <v>94.126506024096386</v>
      </c>
    </row>
    <row r="1248" spans="54:58">
      <c r="BB1248">
        <v>26.886900000000001</v>
      </c>
      <c r="BC1248">
        <v>1</v>
      </c>
      <c r="BD1248">
        <v>7.5301204819277115E-2</v>
      </c>
      <c r="BE1248">
        <v>7.5301204819277115E-2</v>
      </c>
      <c r="BF1248">
        <v>94.201807228915669</v>
      </c>
    </row>
    <row r="1249" spans="54:58">
      <c r="BB1249">
        <v>26.895900000000001</v>
      </c>
      <c r="BC1249">
        <v>1</v>
      </c>
      <c r="BD1249">
        <v>7.5301204819277115E-2</v>
      </c>
      <c r="BE1249">
        <v>7.5301204819277115E-2</v>
      </c>
      <c r="BF1249">
        <v>94.277108433734938</v>
      </c>
    </row>
    <row r="1250" spans="54:58">
      <c r="BB1250">
        <v>26.907900000000001</v>
      </c>
      <c r="BC1250">
        <v>1</v>
      </c>
      <c r="BD1250">
        <v>7.5301204819277115E-2</v>
      </c>
      <c r="BE1250">
        <v>7.5301204819277115E-2</v>
      </c>
      <c r="BF1250">
        <v>94.352409638554221</v>
      </c>
    </row>
    <row r="1251" spans="54:58">
      <c r="BB1251">
        <v>26.933399999999999</v>
      </c>
      <c r="BC1251">
        <v>1</v>
      </c>
      <c r="BD1251">
        <v>7.5301204819277115E-2</v>
      </c>
      <c r="BE1251">
        <v>7.5301204819277115E-2</v>
      </c>
      <c r="BF1251">
        <v>94.42771084337349</v>
      </c>
    </row>
    <row r="1252" spans="54:58">
      <c r="BB1252">
        <v>26.9482</v>
      </c>
      <c r="BC1252">
        <v>1</v>
      </c>
      <c r="BD1252">
        <v>7.5301204819277115E-2</v>
      </c>
      <c r="BE1252">
        <v>7.5301204819277115E-2</v>
      </c>
      <c r="BF1252">
        <v>94.503012048192772</v>
      </c>
    </row>
    <row r="1253" spans="54:58">
      <c r="BB1253">
        <v>27.045300000000001</v>
      </c>
      <c r="BC1253">
        <v>1</v>
      </c>
      <c r="BD1253">
        <v>7.5301204819277115E-2</v>
      </c>
      <c r="BE1253">
        <v>7.5301204819277115E-2</v>
      </c>
      <c r="BF1253">
        <v>94.578313253012041</v>
      </c>
    </row>
    <row r="1254" spans="54:58">
      <c r="BB1254">
        <v>27.371099999999998</v>
      </c>
      <c r="BC1254">
        <v>1</v>
      </c>
      <c r="BD1254">
        <v>7.5301204819277115E-2</v>
      </c>
      <c r="BE1254">
        <v>7.5301204819277115E-2</v>
      </c>
      <c r="BF1254">
        <v>94.653614457831324</v>
      </c>
    </row>
    <row r="1255" spans="54:58">
      <c r="BB1255">
        <v>27.3856</v>
      </c>
      <c r="BC1255">
        <v>1</v>
      </c>
      <c r="BD1255">
        <v>7.5301204819277115E-2</v>
      </c>
      <c r="BE1255">
        <v>7.5301204819277115E-2</v>
      </c>
      <c r="BF1255">
        <v>94.728915662650607</v>
      </c>
    </row>
    <row r="1256" spans="54:58">
      <c r="BB1256">
        <v>27.483499999999999</v>
      </c>
      <c r="BC1256">
        <v>1</v>
      </c>
      <c r="BD1256">
        <v>7.5301204819277115E-2</v>
      </c>
      <c r="BE1256">
        <v>7.5301204819277115E-2</v>
      </c>
      <c r="BF1256">
        <v>94.804216867469876</v>
      </c>
    </row>
    <row r="1257" spans="54:58">
      <c r="BB1257">
        <v>27.614899999999999</v>
      </c>
      <c r="BC1257">
        <v>1</v>
      </c>
      <c r="BD1257">
        <v>7.5301204819277115E-2</v>
      </c>
      <c r="BE1257">
        <v>7.5301204819277115E-2</v>
      </c>
      <c r="BF1257">
        <v>94.879518072289159</v>
      </c>
    </row>
    <row r="1258" spans="54:58">
      <c r="BB1258">
        <v>27.692499999999999</v>
      </c>
      <c r="BC1258">
        <v>1</v>
      </c>
      <c r="BD1258">
        <v>7.5301204819277115E-2</v>
      </c>
      <c r="BE1258">
        <v>7.5301204819277115E-2</v>
      </c>
      <c r="BF1258">
        <v>94.954819277108427</v>
      </c>
    </row>
    <row r="1259" spans="54:58">
      <c r="BB1259">
        <v>27.766400000000001</v>
      </c>
      <c r="BC1259">
        <v>1</v>
      </c>
      <c r="BD1259">
        <v>7.5301204819277115E-2</v>
      </c>
      <c r="BE1259">
        <v>7.5301204819277115E-2</v>
      </c>
      <c r="BF1259">
        <v>95.03012048192771</v>
      </c>
    </row>
    <row r="1260" spans="54:58">
      <c r="BB1260">
        <v>27.790299999999998</v>
      </c>
      <c r="BC1260">
        <v>1</v>
      </c>
      <c r="BD1260">
        <v>7.5301204819277115E-2</v>
      </c>
      <c r="BE1260">
        <v>7.5301204819277115E-2</v>
      </c>
      <c r="BF1260">
        <v>95.105421686746993</v>
      </c>
    </row>
    <row r="1261" spans="54:58">
      <c r="BB1261">
        <v>27.839600000000001</v>
      </c>
      <c r="BC1261">
        <v>1</v>
      </c>
      <c r="BD1261">
        <v>7.5301204819277115E-2</v>
      </c>
      <c r="BE1261">
        <v>7.5301204819277115E-2</v>
      </c>
      <c r="BF1261">
        <v>95.180722891566262</v>
      </c>
    </row>
    <row r="1262" spans="54:58">
      <c r="BB1262">
        <v>27.902699999999999</v>
      </c>
      <c r="BC1262">
        <v>1</v>
      </c>
      <c r="BD1262">
        <v>7.5301204819277115E-2</v>
      </c>
      <c r="BE1262">
        <v>7.5301204819277115E-2</v>
      </c>
      <c r="BF1262">
        <v>95.256024096385545</v>
      </c>
    </row>
    <row r="1263" spans="54:58">
      <c r="BB1263">
        <v>27.9499</v>
      </c>
      <c r="BC1263">
        <v>1</v>
      </c>
      <c r="BD1263">
        <v>7.5301204819277115E-2</v>
      </c>
      <c r="BE1263">
        <v>7.5301204819277115E-2</v>
      </c>
      <c r="BF1263">
        <v>95.331325301204814</v>
      </c>
    </row>
    <row r="1264" spans="54:58">
      <c r="BB1264">
        <v>28.038</v>
      </c>
      <c r="BC1264">
        <v>1</v>
      </c>
      <c r="BD1264">
        <v>7.5301204819277115E-2</v>
      </c>
      <c r="BE1264">
        <v>7.5301204819277115E-2</v>
      </c>
      <c r="BF1264">
        <v>95.406626506024097</v>
      </c>
    </row>
    <row r="1265" spans="54:58">
      <c r="BB1265">
        <v>28.146699999999999</v>
      </c>
      <c r="BC1265">
        <v>1</v>
      </c>
      <c r="BD1265">
        <v>7.5301204819277115E-2</v>
      </c>
      <c r="BE1265">
        <v>7.5301204819277115E-2</v>
      </c>
      <c r="BF1265">
        <v>95.481927710843379</v>
      </c>
    </row>
    <row r="1266" spans="54:58">
      <c r="BB1266">
        <v>28.2865</v>
      </c>
      <c r="BC1266">
        <v>1</v>
      </c>
      <c r="BD1266">
        <v>7.5301204819277115E-2</v>
      </c>
      <c r="BE1266">
        <v>7.5301204819277115E-2</v>
      </c>
      <c r="BF1266">
        <v>95.557228915662648</v>
      </c>
    </row>
    <row r="1267" spans="54:58">
      <c r="BB1267">
        <v>28.410799999999998</v>
      </c>
      <c r="BC1267">
        <v>1</v>
      </c>
      <c r="BD1267">
        <v>7.5301204819277115E-2</v>
      </c>
      <c r="BE1267">
        <v>7.5301204819277115E-2</v>
      </c>
      <c r="BF1267">
        <v>95.632530120481931</v>
      </c>
    </row>
    <row r="1268" spans="54:58">
      <c r="BB1268">
        <v>28.4116</v>
      </c>
      <c r="BC1268">
        <v>1</v>
      </c>
      <c r="BD1268">
        <v>7.5301204819277115E-2</v>
      </c>
      <c r="BE1268">
        <v>7.5301204819277115E-2</v>
      </c>
      <c r="BF1268">
        <v>95.7078313253012</v>
      </c>
    </row>
    <row r="1269" spans="54:58">
      <c r="BB1269">
        <v>28.730799999999999</v>
      </c>
      <c r="BC1269">
        <v>1</v>
      </c>
      <c r="BD1269">
        <v>7.5301204819277115E-2</v>
      </c>
      <c r="BE1269">
        <v>7.5301204819277115E-2</v>
      </c>
      <c r="BF1269">
        <v>95.783132530120483</v>
      </c>
    </row>
    <row r="1270" spans="54:58">
      <c r="BB1270">
        <v>28.777899999999999</v>
      </c>
      <c r="BC1270">
        <v>1</v>
      </c>
      <c r="BD1270">
        <v>7.5301204819277115E-2</v>
      </c>
      <c r="BE1270">
        <v>7.5301204819277115E-2</v>
      </c>
      <c r="BF1270">
        <v>95.858433734939766</v>
      </c>
    </row>
    <row r="1271" spans="54:58">
      <c r="BB1271">
        <v>28.906199999999998</v>
      </c>
      <c r="BC1271">
        <v>1</v>
      </c>
      <c r="BD1271">
        <v>7.5301204819277115E-2</v>
      </c>
      <c r="BE1271">
        <v>7.5301204819277115E-2</v>
      </c>
      <c r="BF1271">
        <v>95.933734939759034</v>
      </c>
    </row>
    <row r="1272" spans="54:58">
      <c r="BB1272">
        <v>29.53</v>
      </c>
      <c r="BC1272">
        <v>1</v>
      </c>
      <c r="BD1272">
        <v>7.5301204819277115E-2</v>
      </c>
      <c r="BE1272">
        <v>7.5301204819277115E-2</v>
      </c>
      <c r="BF1272">
        <v>96.009036144578317</v>
      </c>
    </row>
    <row r="1273" spans="54:58">
      <c r="BB1273">
        <v>29.5428</v>
      </c>
      <c r="BC1273">
        <v>1</v>
      </c>
      <c r="BD1273">
        <v>7.5301204819277115E-2</v>
      </c>
      <c r="BE1273">
        <v>7.5301204819277115E-2</v>
      </c>
      <c r="BF1273">
        <v>96.084337349397586</v>
      </c>
    </row>
    <row r="1274" spans="54:58">
      <c r="BB1274">
        <v>29.676500000000001</v>
      </c>
      <c r="BC1274">
        <v>1</v>
      </c>
      <c r="BD1274">
        <v>7.5301204819277115E-2</v>
      </c>
      <c r="BE1274">
        <v>7.5301204819277115E-2</v>
      </c>
      <c r="BF1274">
        <v>96.159638554216869</v>
      </c>
    </row>
    <row r="1275" spans="54:58">
      <c r="BB1275">
        <v>29.730899999999998</v>
      </c>
      <c r="BC1275">
        <v>1</v>
      </c>
      <c r="BD1275">
        <v>7.5301204819277115E-2</v>
      </c>
      <c r="BE1275">
        <v>7.5301204819277115E-2</v>
      </c>
      <c r="BF1275">
        <v>96.234939759036138</v>
      </c>
    </row>
    <row r="1276" spans="54:58">
      <c r="BB1276">
        <v>29.867000000000001</v>
      </c>
      <c r="BC1276">
        <v>1</v>
      </c>
      <c r="BD1276">
        <v>7.5301204819277115E-2</v>
      </c>
      <c r="BE1276">
        <v>7.5301204819277115E-2</v>
      </c>
      <c r="BF1276">
        <v>96.310240963855421</v>
      </c>
    </row>
    <row r="1277" spans="54:58">
      <c r="BB1277">
        <v>29.923100000000002</v>
      </c>
      <c r="BC1277">
        <v>1</v>
      </c>
      <c r="BD1277">
        <v>7.5301204819277115E-2</v>
      </c>
      <c r="BE1277">
        <v>7.5301204819277115E-2</v>
      </c>
      <c r="BF1277">
        <v>96.385542168674704</v>
      </c>
    </row>
    <row r="1278" spans="54:58">
      <c r="BB1278" s="287">
        <v>30.047799999999999</v>
      </c>
      <c r="BC1278">
        <v>1</v>
      </c>
      <c r="BD1278">
        <v>7.5301204819277115E-2</v>
      </c>
      <c r="BE1278">
        <v>7.5301204819277115E-2</v>
      </c>
      <c r="BF1278" s="287">
        <v>96.460843373493972</v>
      </c>
    </row>
    <row r="1279" spans="54:58">
      <c r="BB1279">
        <v>30.072900000000001</v>
      </c>
      <c r="BC1279">
        <v>1</v>
      </c>
      <c r="BD1279">
        <v>7.5301204819277115E-2</v>
      </c>
      <c r="BE1279">
        <v>7.5301204819277115E-2</v>
      </c>
      <c r="BF1279">
        <v>96.536144578313255</v>
      </c>
    </row>
    <row r="1280" spans="54:58">
      <c r="BB1280">
        <v>30.103400000000001</v>
      </c>
      <c r="BC1280">
        <v>1</v>
      </c>
      <c r="BD1280">
        <v>7.5301204819277115E-2</v>
      </c>
      <c r="BE1280">
        <v>7.5301204819277115E-2</v>
      </c>
      <c r="BF1280">
        <v>96.611445783132524</v>
      </c>
    </row>
    <row r="1281" spans="54:58">
      <c r="BB1281">
        <v>30.3568</v>
      </c>
      <c r="BC1281">
        <v>1</v>
      </c>
      <c r="BD1281">
        <v>7.5301204819277115E-2</v>
      </c>
      <c r="BE1281">
        <v>7.5301204819277115E-2</v>
      </c>
      <c r="BF1281">
        <v>96.686746987951807</v>
      </c>
    </row>
    <row r="1282" spans="54:58">
      <c r="BB1282">
        <v>30.363600000000002</v>
      </c>
      <c r="BC1282">
        <v>1</v>
      </c>
      <c r="BD1282">
        <v>7.5301204819277115E-2</v>
      </c>
      <c r="BE1282">
        <v>7.5301204819277115E-2</v>
      </c>
      <c r="BF1282">
        <v>96.76204819277109</v>
      </c>
    </row>
    <row r="1283" spans="54:58">
      <c r="BB1283">
        <v>30.655000000000001</v>
      </c>
      <c r="BC1283">
        <v>1</v>
      </c>
      <c r="BD1283">
        <v>7.5301204819277115E-2</v>
      </c>
      <c r="BE1283">
        <v>7.5301204819277115E-2</v>
      </c>
      <c r="BF1283">
        <v>96.837349397590359</v>
      </c>
    </row>
    <row r="1284" spans="54:58">
      <c r="BB1284">
        <v>30.931000000000001</v>
      </c>
      <c r="BC1284">
        <v>1</v>
      </c>
      <c r="BD1284">
        <v>7.5301204819277115E-2</v>
      </c>
      <c r="BE1284">
        <v>7.5301204819277115E-2</v>
      </c>
      <c r="BF1284">
        <v>96.912650602409641</v>
      </c>
    </row>
    <row r="1285" spans="54:58">
      <c r="BB1285">
        <v>30.957699999999999</v>
      </c>
      <c r="BC1285">
        <v>1</v>
      </c>
      <c r="BD1285">
        <v>7.5301204819277115E-2</v>
      </c>
      <c r="BE1285">
        <v>7.5301204819277115E-2</v>
      </c>
      <c r="BF1285">
        <v>96.98795180722891</v>
      </c>
    </row>
    <row r="1286" spans="54:58">
      <c r="BB1286">
        <v>31.270299999999999</v>
      </c>
      <c r="BC1286">
        <v>1</v>
      </c>
      <c r="BD1286">
        <v>7.5301204819277115E-2</v>
      </c>
      <c r="BE1286">
        <v>7.5301204819277115E-2</v>
      </c>
      <c r="BF1286">
        <v>97.063253012048193</v>
      </c>
    </row>
    <row r="1287" spans="54:58">
      <c r="BB1287">
        <v>31.522300000000001</v>
      </c>
      <c r="BC1287">
        <v>1</v>
      </c>
      <c r="BD1287">
        <v>7.5301204819277115E-2</v>
      </c>
      <c r="BE1287">
        <v>7.5301204819277115E-2</v>
      </c>
      <c r="BF1287">
        <v>97.138554216867476</v>
      </c>
    </row>
    <row r="1288" spans="54:58">
      <c r="BB1288">
        <v>31.585100000000001</v>
      </c>
      <c r="BC1288">
        <v>1</v>
      </c>
      <c r="BD1288">
        <v>7.5301204819277115E-2</v>
      </c>
      <c r="BE1288">
        <v>7.5301204819277115E-2</v>
      </c>
      <c r="BF1288">
        <v>97.213855421686745</v>
      </c>
    </row>
    <row r="1289" spans="54:58">
      <c r="BB1289">
        <v>32.467500000000001</v>
      </c>
      <c r="BC1289">
        <v>1</v>
      </c>
      <c r="BD1289">
        <v>7.5301204819277115E-2</v>
      </c>
      <c r="BE1289">
        <v>7.5301204819277115E-2</v>
      </c>
      <c r="BF1289">
        <v>97.289156626506028</v>
      </c>
    </row>
    <row r="1290" spans="54:58">
      <c r="BB1290">
        <v>32.479500000000002</v>
      </c>
      <c r="BC1290">
        <v>1</v>
      </c>
      <c r="BD1290">
        <v>7.5301204819277115E-2</v>
      </c>
      <c r="BE1290">
        <v>7.5301204819277115E-2</v>
      </c>
      <c r="BF1290">
        <v>97.364457831325296</v>
      </c>
    </row>
    <row r="1291" spans="54:58">
      <c r="BB1291">
        <v>32.585299999999997</v>
      </c>
      <c r="BC1291">
        <v>1</v>
      </c>
      <c r="BD1291">
        <v>7.5301204819277115E-2</v>
      </c>
      <c r="BE1291">
        <v>7.5301204819277115E-2</v>
      </c>
      <c r="BF1291">
        <v>97.439759036144579</v>
      </c>
    </row>
    <row r="1292" spans="54:58">
      <c r="BB1292">
        <v>32.662700000000001</v>
      </c>
      <c r="BC1292">
        <v>1</v>
      </c>
      <c r="BD1292">
        <v>7.5301204819277115E-2</v>
      </c>
      <c r="BE1292">
        <v>7.5301204819277115E-2</v>
      </c>
      <c r="BF1292">
        <v>97.515060240963862</v>
      </c>
    </row>
    <row r="1293" spans="54:58">
      <c r="BB1293">
        <v>32.898000000000003</v>
      </c>
      <c r="BC1293">
        <v>1</v>
      </c>
      <c r="BD1293">
        <v>7.5301204819277115E-2</v>
      </c>
      <c r="BE1293">
        <v>7.5301204819277115E-2</v>
      </c>
      <c r="BF1293">
        <v>97.590361445783131</v>
      </c>
    </row>
    <row r="1294" spans="54:58">
      <c r="BB1294">
        <v>32.966799999999999</v>
      </c>
      <c r="BC1294">
        <v>1</v>
      </c>
      <c r="BD1294">
        <v>7.5301204819277115E-2</v>
      </c>
      <c r="BE1294">
        <v>7.5301204819277115E-2</v>
      </c>
      <c r="BF1294">
        <v>97.665662650602414</v>
      </c>
    </row>
    <row r="1295" spans="54:58">
      <c r="BB1295">
        <v>32.9846</v>
      </c>
      <c r="BC1295">
        <v>1</v>
      </c>
      <c r="BD1295">
        <v>7.5301204819277115E-2</v>
      </c>
      <c r="BE1295">
        <v>7.5301204819277115E-2</v>
      </c>
      <c r="BF1295">
        <v>97.740963855421683</v>
      </c>
    </row>
    <row r="1296" spans="54:58">
      <c r="BB1296">
        <v>33.134799999999998</v>
      </c>
      <c r="BC1296">
        <v>1</v>
      </c>
      <c r="BD1296">
        <v>7.5301204819277115E-2</v>
      </c>
      <c r="BE1296">
        <v>7.5301204819277115E-2</v>
      </c>
      <c r="BF1296">
        <v>97.816265060240966</v>
      </c>
    </row>
    <row r="1297" spans="54:58">
      <c r="BB1297">
        <v>33.271599999999999</v>
      </c>
      <c r="BC1297">
        <v>1</v>
      </c>
      <c r="BD1297">
        <v>7.5301204819277115E-2</v>
      </c>
      <c r="BE1297">
        <v>7.5301204819277115E-2</v>
      </c>
      <c r="BF1297">
        <v>97.891566265060234</v>
      </c>
    </row>
    <row r="1298" spans="54:58">
      <c r="BB1298">
        <v>33.664400000000001</v>
      </c>
      <c r="BC1298">
        <v>1</v>
      </c>
      <c r="BD1298">
        <v>7.5301204819277115E-2</v>
      </c>
      <c r="BE1298">
        <v>7.5301204819277115E-2</v>
      </c>
      <c r="BF1298">
        <v>97.966867469879517</v>
      </c>
    </row>
    <row r="1299" spans="54:58">
      <c r="BB1299">
        <v>33.668900000000001</v>
      </c>
      <c r="BC1299">
        <v>1</v>
      </c>
      <c r="BD1299">
        <v>7.5301204819277115E-2</v>
      </c>
      <c r="BE1299">
        <v>7.5301204819277115E-2</v>
      </c>
      <c r="BF1299">
        <v>98.0421686746988</v>
      </c>
    </row>
    <row r="1300" spans="54:58">
      <c r="BB1300">
        <v>33.732500000000002</v>
      </c>
      <c r="BC1300">
        <v>1</v>
      </c>
      <c r="BD1300">
        <v>7.5301204819277115E-2</v>
      </c>
      <c r="BE1300">
        <v>7.5301204819277115E-2</v>
      </c>
      <c r="BF1300">
        <v>98.117469879518069</v>
      </c>
    </row>
    <row r="1301" spans="54:58">
      <c r="BB1301">
        <v>33.734000000000002</v>
      </c>
      <c r="BC1301">
        <v>1</v>
      </c>
      <c r="BD1301">
        <v>7.5301204819277115E-2</v>
      </c>
      <c r="BE1301">
        <v>7.5301204819277115E-2</v>
      </c>
      <c r="BF1301">
        <v>98.192771084337352</v>
      </c>
    </row>
    <row r="1302" spans="54:58">
      <c r="BB1302">
        <v>33.9011</v>
      </c>
      <c r="BC1302">
        <v>1</v>
      </c>
      <c r="BD1302">
        <v>7.5301204819277115E-2</v>
      </c>
      <c r="BE1302">
        <v>7.5301204819277115E-2</v>
      </c>
      <c r="BF1302">
        <v>98.268072289156621</v>
      </c>
    </row>
    <row r="1303" spans="54:58">
      <c r="BB1303">
        <v>34.601700000000001</v>
      </c>
      <c r="BC1303">
        <v>1</v>
      </c>
      <c r="BD1303">
        <v>7.5301204819277115E-2</v>
      </c>
      <c r="BE1303">
        <v>7.5301204819277115E-2</v>
      </c>
      <c r="BF1303">
        <v>98.343373493975903</v>
      </c>
    </row>
    <row r="1304" spans="54:58">
      <c r="BB1304">
        <v>34.634500000000003</v>
      </c>
      <c r="BC1304">
        <v>1</v>
      </c>
      <c r="BD1304">
        <v>7.5301204819277115E-2</v>
      </c>
      <c r="BE1304">
        <v>7.5301204819277115E-2</v>
      </c>
      <c r="BF1304">
        <v>98.418674698795186</v>
      </c>
    </row>
    <row r="1305" spans="54:58">
      <c r="BB1305">
        <v>34.652999999999999</v>
      </c>
      <c r="BC1305">
        <v>1</v>
      </c>
      <c r="BD1305">
        <v>7.5301204819277115E-2</v>
      </c>
      <c r="BE1305">
        <v>7.5301204819277115E-2</v>
      </c>
      <c r="BF1305">
        <v>98.493975903614455</v>
      </c>
    </row>
    <row r="1306" spans="54:58">
      <c r="BB1306">
        <v>34.765500000000003</v>
      </c>
      <c r="BC1306">
        <v>1</v>
      </c>
      <c r="BD1306">
        <v>7.5301204819277115E-2</v>
      </c>
      <c r="BE1306">
        <v>7.5301204819277115E-2</v>
      </c>
      <c r="BF1306">
        <v>98.569277108433738</v>
      </c>
    </row>
    <row r="1307" spans="54:58">
      <c r="BB1307">
        <v>35.386800000000001</v>
      </c>
      <c r="BC1307">
        <v>1</v>
      </c>
      <c r="BD1307">
        <v>7.5301204819277115E-2</v>
      </c>
      <c r="BE1307">
        <v>7.5301204819277115E-2</v>
      </c>
      <c r="BF1307">
        <v>98.644578313253007</v>
      </c>
    </row>
    <row r="1308" spans="54:58">
      <c r="BB1308">
        <v>35.513399999999997</v>
      </c>
      <c r="BC1308">
        <v>1</v>
      </c>
      <c r="BD1308">
        <v>7.5301204819277115E-2</v>
      </c>
      <c r="BE1308">
        <v>7.5301204819277115E-2</v>
      </c>
      <c r="BF1308">
        <v>98.71987951807229</v>
      </c>
    </row>
    <row r="1309" spans="54:58">
      <c r="BB1309">
        <v>35.900100000000002</v>
      </c>
      <c r="BC1309">
        <v>1</v>
      </c>
      <c r="BD1309">
        <v>7.5301204819277115E-2</v>
      </c>
      <c r="BE1309">
        <v>7.5301204819277115E-2</v>
      </c>
      <c r="BF1309">
        <v>98.795180722891573</v>
      </c>
    </row>
    <row r="1310" spans="54:58">
      <c r="BB1310">
        <v>36.674599999999998</v>
      </c>
      <c r="BC1310">
        <v>1</v>
      </c>
      <c r="BD1310">
        <v>7.5301204819277115E-2</v>
      </c>
      <c r="BE1310">
        <v>7.5301204819277115E-2</v>
      </c>
      <c r="BF1310">
        <v>98.870481927710841</v>
      </c>
    </row>
    <row r="1311" spans="54:58">
      <c r="BB1311">
        <v>37.588299999999997</v>
      </c>
      <c r="BC1311">
        <v>1</v>
      </c>
      <c r="BD1311">
        <v>7.5301204819277115E-2</v>
      </c>
      <c r="BE1311">
        <v>7.5301204819277115E-2</v>
      </c>
      <c r="BF1311">
        <v>98.945783132530124</v>
      </c>
    </row>
    <row r="1312" spans="54:58">
      <c r="BB1312">
        <v>38.0364</v>
      </c>
      <c r="BC1312">
        <v>1</v>
      </c>
      <c r="BD1312">
        <v>7.5301204819277115E-2</v>
      </c>
      <c r="BE1312">
        <v>7.5301204819277115E-2</v>
      </c>
      <c r="BF1312">
        <v>99.021084337349393</v>
      </c>
    </row>
    <row r="1313" spans="54:58">
      <c r="BB1313">
        <v>39.939599999999999</v>
      </c>
      <c r="BC1313">
        <v>1</v>
      </c>
      <c r="BD1313">
        <v>7.5301204819277115E-2</v>
      </c>
      <c r="BE1313">
        <v>7.5301204819277115E-2</v>
      </c>
      <c r="BF1313">
        <v>99.096385542168676</v>
      </c>
    </row>
    <row r="1314" spans="54:58">
      <c r="BB1314">
        <v>41.328299999999999</v>
      </c>
      <c r="BC1314">
        <v>1</v>
      </c>
      <c r="BD1314">
        <v>7.5301204819277115E-2</v>
      </c>
      <c r="BE1314">
        <v>7.5301204819277115E-2</v>
      </c>
      <c r="BF1314">
        <v>99.171686746987959</v>
      </c>
    </row>
    <row r="1315" spans="54:58">
      <c r="BB1315">
        <v>41.450400000000002</v>
      </c>
      <c r="BC1315">
        <v>1</v>
      </c>
      <c r="BD1315">
        <v>7.5301204819277115E-2</v>
      </c>
      <c r="BE1315">
        <v>7.5301204819277115E-2</v>
      </c>
      <c r="BF1315">
        <v>99.246987951807228</v>
      </c>
    </row>
    <row r="1316" spans="54:58">
      <c r="BB1316">
        <v>42.486199999999997</v>
      </c>
      <c r="BC1316">
        <v>1</v>
      </c>
      <c r="BD1316">
        <v>7.5301204819277115E-2</v>
      </c>
      <c r="BE1316">
        <v>7.5301204819277115E-2</v>
      </c>
      <c r="BF1316">
        <v>99.32228915662651</v>
      </c>
    </row>
    <row r="1317" spans="54:58">
      <c r="BB1317">
        <v>43.637</v>
      </c>
      <c r="BC1317">
        <v>1</v>
      </c>
      <c r="BD1317">
        <v>7.5301204819277115E-2</v>
      </c>
      <c r="BE1317">
        <v>7.5301204819277115E-2</v>
      </c>
      <c r="BF1317">
        <v>99.397590361445779</v>
      </c>
    </row>
    <row r="1318" spans="54:58">
      <c r="BB1318">
        <v>44.2348</v>
      </c>
      <c r="BC1318">
        <v>1</v>
      </c>
      <c r="BD1318">
        <v>7.5301204819277115E-2</v>
      </c>
      <c r="BE1318">
        <v>7.5301204819277115E-2</v>
      </c>
      <c r="BF1318">
        <v>99.472891566265062</v>
      </c>
    </row>
    <row r="1319" spans="54:58">
      <c r="BB1319">
        <v>45.7592</v>
      </c>
      <c r="BC1319">
        <v>1</v>
      </c>
      <c r="BD1319">
        <v>7.5301204819277115E-2</v>
      </c>
      <c r="BE1319">
        <v>7.5301204819277115E-2</v>
      </c>
      <c r="BF1319">
        <v>99.548192771084331</v>
      </c>
    </row>
    <row r="1320" spans="54:58">
      <c r="BB1320">
        <v>46.250900000000001</v>
      </c>
      <c r="BC1320">
        <v>1</v>
      </c>
      <c r="BD1320">
        <v>7.5301204819277115E-2</v>
      </c>
      <c r="BE1320">
        <v>7.5301204819277115E-2</v>
      </c>
      <c r="BF1320">
        <v>99.623493975903614</v>
      </c>
    </row>
    <row r="1321" spans="54:58">
      <c r="BB1321">
        <v>46.524900000000002</v>
      </c>
      <c r="BC1321">
        <v>1</v>
      </c>
      <c r="BD1321">
        <v>7.5301204819277115E-2</v>
      </c>
      <c r="BE1321">
        <v>7.5301204819277115E-2</v>
      </c>
      <c r="BF1321">
        <v>99.698795180722897</v>
      </c>
    </row>
    <row r="1322" spans="54:58">
      <c r="BB1322">
        <v>46.808700000000002</v>
      </c>
      <c r="BC1322">
        <v>1</v>
      </c>
      <c r="BD1322">
        <v>7.5301204819277115E-2</v>
      </c>
      <c r="BE1322">
        <v>7.5301204819277115E-2</v>
      </c>
      <c r="BF1322">
        <v>99.774096385542165</v>
      </c>
    </row>
    <row r="1323" spans="54:58">
      <c r="BB1323">
        <v>47.211599999999997</v>
      </c>
      <c r="BC1323">
        <v>1</v>
      </c>
      <c r="BD1323">
        <v>7.5301204819277115E-2</v>
      </c>
      <c r="BE1323">
        <v>7.5301204819277115E-2</v>
      </c>
      <c r="BF1323">
        <v>99.849397590361448</v>
      </c>
    </row>
    <row r="1324" spans="54:58">
      <c r="BB1324">
        <v>47.325499999999998</v>
      </c>
      <c r="BC1324">
        <v>1</v>
      </c>
      <c r="BD1324">
        <v>7.5301204819277115E-2</v>
      </c>
      <c r="BE1324">
        <v>7.5301204819277115E-2</v>
      </c>
      <c r="BF1324">
        <v>99.924698795180717</v>
      </c>
    </row>
    <row r="1325" spans="54:58">
      <c r="BB1325">
        <v>51.2226</v>
      </c>
      <c r="BC1325">
        <v>1</v>
      </c>
      <c r="BD1325">
        <v>7.5301204819277115E-2</v>
      </c>
      <c r="BE1325">
        <v>7.5301204819277115E-2</v>
      </c>
      <c r="BF1325">
        <v>100</v>
      </c>
    </row>
    <row r="1326" spans="54:58">
      <c r="BB1326" t="s">
        <v>1283</v>
      </c>
      <c r="BC1326">
        <v>1328</v>
      </c>
      <c r="BD1326">
        <v>100</v>
      </c>
      <c r="BE1326">
        <v>100</v>
      </c>
    </row>
  </sheetData>
  <phoneticPr fontId="27"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TS3"/>
  <sheetViews>
    <sheetView zoomScale="85" zoomScaleNormal="85" workbookViewId="0">
      <pane xSplit="2" ySplit="1" topLeftCell="C2" activePane="bottomRight" state="frozen"/>
      <selection pane="topRight" activeCell="C1" sqref="C1"/>
      <selection pane="bottomLeft" activeCell="A2" sqref="A2"/>
      <selection pane="bottomRight" activeCell="AO2" sqref="AO2"/>
    </sheetView>
  </sheetViews>
  <sheetFormatPr defaultColWidth="9" defaultRowHeight="16.5"/>
  <sheetData>
    <row r="1" spans="1:539">
      <c r="A1" t="s">
        <v>1592</v>
      </c>
      <c r="B1" t="s">
        <v>1593</v>
      </c>
      <c r="C1" t="s">
        <v>1650</v>
      </c>
      <c r="D1" t="s">
        <v>1651</v>
      </c>
      <c r="E1" t="s">
        <v>1652</v>
      </c>
      <c r="F1" t="s">
        <v>1653</v>
      </c>
      <c r="G1" t="s">
        <v>1654</v>
      </c>
      <c r="H1" t="s">
        <v>1655</v>
      </c>
      <c r="I1" t="s">
        <v>1656</v>
      </c>
      <c r="J1" t="s">
        <v>1657</v>
      </c>
      <c r="K1" t="s">
        <v>1658</v>
      </c>
      <c r="L1" t="s">
        <v>1666</v>
      </c>
      <c r="M1" t="s">
        <v>1667</v>
      </c>
      <c r="N1" t="s">
        <v>1594</v>
      </c>
      <c r="O1" t="s">
        <v>1595</v>
      </c>
      <c r="P1" t="s">
        <v>1599</v>
      </c>
      <c r="Q1" t="s">
        <v>1659</v>
      </c>
      <c r="R1" t="s">
        <v>1631</v>
      </c>
      <c r="S1" t="s">
        <v>1660</v>
      </c>
      <c r="T1">
        <v>1</v>
      </c>
      <c r="U1">
        <v>1</v>
      </c>
      <c r="V1">
        <v>1</v>
      </c>
      <c r="W1">
        <v>1</v>
      </c>
      <c r="X1">
        <v>1</v>
      </c>
      <c r="Y1">
        <v>1</v>
      </c>
      <c r="Z1">
        <v>1</v>
      </c>
      <c r="AA1" t="s">
        <v>1592</v>
      </c>
      <c r="AB1" t="s">
        <v>1593</v>
      </c>
      <c r="AC1" t="s">
        <v>1650</v>
      </c>
      <c r="AD1" t="s">
        <v>1651</v>
      </c>
      <c r="AE1" t="s">
        <v>1652</v>
      </c>
      <c r="AF1" t="s">
        <v>1653</v>
      </c>
      <c r="AG1" t="s">
        <v>1654</v>
      </c>
      <c r="AH1" t="s">
        <v>1655</v>
      </c>
      <c r="AI1" t="s">
        <v>1656</v>
      </c>
      <c r="AJ1" t="s">
        <v>1657</v>
      </c>
      <c r="AK1" t="s">
        <v>1658</v>
      </c>
      <c r="AL1" t="s">
        <v>1666</v>
      </c>
      <c r="AM1" t="s">
        <v>1668</v>
      </c>
      <c r="AN1" t="s">
        <v>1594</v>
      </c>
      <c r="AO1" t="s">
        <v>1595</v>
      </c>
      <c r="AP1" t="s">
        <v>1599</v>
      </c>
      <c r="AQ1" t="s">
        <v>1659</v>
      </c>
      <c r="AR1" t="s">
        <v>1631</v>
      </c>
      <c r="AS1" t="s">
        <v>1660</v>
      </c>
      <c r="BA1" t="s">
        <v>1592</v>
      </c>
      <c r="BB1" t="s">
        <v>1593</v>
      </c>
      <c r="BC1" t="s">
        <v>1650</v>
      </c>
      <c r="BD1" t="s">
        <v>1651</v>
      </c>
      <c r="BE1" t="s">
        <v>1652</v>
      </c>
      <c r="BF1" t="s">
        <v>1653</v>
      </c>
      <c r="BG1" t="s">
        <v>1654</v>
      </c>
      <c r="BH1" t="s">
        <v>1655</v>
      </c>
      <c r="BI1" t="s">
        <v>1656</v>
      </c>
      <c r="BJ1" t="s">
        <v>1657</v>
      </c>
      <c r="BK1" t="s">
        <v>1658</v>
      </c>
      <c r="BL1" t="s">
        <v>1666</v>
      </c>
      <c r="BM1" t="s">
        <v>1668</v>
      </c>
      <c r="BN1" t="s">
        <v>1594</v>
      </c>
      <c r="BO1" t="s">
        <v>1595</v>
      </c>
      <c r="BP1" t="s">
        <v>1599</v>
      </c>
      <c r="BQ1" t="s">
        <v>1659</v>
      </c>
      <c r="BR1" t="s">
        <v>1631</v>
      </c>
      <c r="BS1" t="s">
        <v>1660</v>
      </c>
      <c r="CA1" t="s">
        <v>1592</v>
      </c>
      <c r="CB1" t="s">
        <v>1593</v>
      </c>
      <c r="CC1" t="s">
        <v>1650</v>
      </c>
      <c r="CD1" t="s">
        <v>1651</v>
      </c>
      <c r="CE1" t="s">
        <v>1652</v>
      </c>
      <c r="CF1" t="s">
        <v>1653</v>
      </c>
      <c r="CG1" t="s">
        <v>1654</v>
      </c>
      <c r="CH1" t="s">
        <v>1655</v>
      </c>
      <c r="CI1" t="s">
        <v>1656</v>
      </c>
      <c r="CJ1" t="s">
        <v>1657</v>
      </c>
      <c r="CK1" t="s">
        <v>1658</v>
      </c>
      <c r="CL1" t="s">
        <v>1666</v>
      </c>
      <c r="CM1" t="s">
        <v>1668</v>
      </c>
      <c r="CN1" t="s">
        <v>1594</v>
      </c>
      <c r="CO1" t="s">
        <v>1595</v>
      </c>
      <c r="CP1" t="s">
        <v>1599</v>
      </c>
      <c r="CQ1" t="s">
        <v>1659</v>
      </c>
      <c r="CR1" t="s">
        <v>1631</v>
      </c>
      <c r="CS1" t="s">
        <v>1660</v>
      </c>
      <c r="DA1" t="s">
        <v>1592</v>
      </c>
      <c r="DB1" t="s">
        <v>1593</v>
      </c>
      <c r="DC1" t="s">
        <v>1650</v>
      </c>
      <c r="DD1" t="s">
        <v>1651</v>
      </c>
      <c r="DE1" t="s">
        <v>1652</v>
      </c>
      <c r="DF1" t="s">
        <v>1653</v>
      </c>
      <c r="DG1" t="s">
        <v>1654</v>
      </c>
      <c r="DH1" t="s">
        <v>1655</v>
      </c>
      <c r="DI1" t="s">
        <v>1656</v>
      </c>
      <c r="DJ1" t="s">
        <v>1657</v>
      </c>
      <c r="DK1" t="s">
        <v>1658</v>
      </c>
      <c r="DL1" t="s">
        <v>1666</v>
      </c>
      <c r="DM1" t="s">
        <v>1668</v>
      </c>
      <c r="DN1" t="s">
        <v>1594</v>
      </c>
      <c r="DO1" t="s">
        <v>1595</v>
      </c>
      <c r="DP1" t="s">
        <v>1599</v>
      </c>
      <c r="DQ1" t="s">
        <v>1659</v>
      </c>
      <c r="DR1" t="s">
        <v>1631</v>
      </c>
      <c r="DS1" t="s">
        <v>1660</v>
      </c>
      <c r="EA1" t="s">
        <v>1592</v>
      </c>
      <c r="EB1" t="s">
        <v>1593</v>
      </c>
      <c r="EC1" t="s">
        <v>1650</v>
      </c>
      <c r="ED1" t="s">
        <v>1651</v>
      </c>
      <c r="EE1" t="s">
        <v>1652</v>
      </c>
      <c r="EF1" t="s">
        <v>1653</v>
      </c>
      <c r="EG1" t="s">
        <v>1654</v>
      </c>
      <c r="EH1" t="s">
        <v>1655</v>
      </c>
      <c r="EI1" t="s">
        <v>1656</v>
      </c>
      <c r="EJ1" t="s">
        <v>1657</v>
      </c>
      <c r="EK1" t="s">
        <v>1658</v>
      </c>
      <c r="EL1" t="s">
        <v>1666</v>
      </c>
      <c r="EM1" t="s">
        <v>1667</v>
      </c>
      <c r="EN1" t="s">
        <v>1594</v>
      </c>
      <c r="EO1" t="s">
        <v>1595</v>
      </c>
      <c r="EP1" t="s">
        <v>1599</v>
      </c>
      <c r="EQ1" t="s">
        <v>1659</v>
      </c>
      <c r="ER1" t="s">
        <v>1631</v>
      </c>
      <c r="ES1" t="s">
        <v>1660</v>
      </c>
      <c r="FA1" t="s">
        <v>1592</v>
      </c>
      <c r="FB1" t="s">
        <v>1593</v>
      </c>
      <c r="FC1" t="s">
        <v>1650</v>
      </c>
      <c r="FD1" t="s">
        <v>1651</v>
      </c>
      <c r="FE1" t="s">
        <v>1652</v>
      </c>
      <c r="FF1" t="s">
        <v>1653</v>
      </c>
      <c r="FG1" t="s">
        <v>1654</v>
      </c>
      <c r="FH1" t="s">
        <v>1655</v>
      </c>
      <c r="FI1" t="s">
        <v>1656</v>
      </c>
      <c r="FJ1" t="s">
        <v>1657</v>
      </c>
      <c r="FK1" t="s">
        <v>1658</v>
      </c>
      <c r="FL1" t="s">
        <v>1666</v>
      </c>
      <c r="FM1" t="s">
        <v>1668</v>
      </c>
      <c r="FN1" t="s">
        <v>1594</v>
      </c>
      <c r="FO1" t="s">
        <v>1595</v>
      </c>
      <c r="FP1" t="s">
        <v>1599</v>
      </c>
      <c r="FQ1" t="s">
        <v>1659</v>
      </c>
      <c r="FR1" t="s">
        <v>1631</v>
      </c>
      <c r="FS1" t="s">
        <v>1660</v>
      </c>
      <c r="GA1" t="s">
        <v>1592</v>
      </c>
      <c r="GB1" t="s">
        <v>1593</v>
      </c>
      <c r="GC1" t="s">
        <v>1650</v>
      </c>
      <c r="GD1" t="s">
        <v>1651</v>
      </c>
      <c r="GE1" t="s">
        <v>1652</v>
      </c>
      <c r="GF1" t="s">
        <v>1653</v>
      </c>
      <c r="GG1" t="s">
        <v>1654</v>
      </c>
      <c r="GH1" t="s">
        <v>1655</v>
      </c>
      <c r="GI1" t="s">
        <v>1656</v>
      </c>
      <c r="GJ1" t="s">
        <v>1657</v>
      </c>
      <c r="GK1" t="s">
        <v>1658</v>
      </c>
      <c r="GL1" t="s">
        <v>1666</v>
      </c>
      <c r="GM1" t="s">
        <v>1668</v>
      </c>
      <c r="GN1" t="s">
        <v>1594</v>
      </c>
      <c r="GO1" t="s">
        <v>1595</v>
      </c>
      <c r="GP1" t="s">
        <v>1599</v>
      </c>
      <c r="GQ1" t="s">
        <v>1659</v>
      </c>
      <c r="GR1" t="s">
        <v>1631</v>
      </c>
      <c r="GS1" t="s">
        <v>1660</v>
      </c>
      <c r="HA1" t="s">
        <v>1592</v>
      </c>
      <c r="HB1" t="s">
        <v>1593</v>
      </c>
      <c r="HC1" t="s">
        <v>1650</v>
      </c>
      <c r="HD1" t="s">
        <v>1651</v>
      </c>
      <c r="HE1" t="s">
        <v>1652</v>
      </c>
      <c r="HF1" t="s">
        <v>1653</v>
      </c>
      <c r="HG1" t="s">
        <v>1654</v>
      </c>
      <c r="HH1" t="s">
        <v>1655</v>
      </c>
      <c r="HI1" t="s">
        <v>1656</v>
      </c>
      <c r="HJ1" t="s">
        <v>1657</v>
      </c>
      <c r="HK1" t="s">
        <v>1658</v>
      </c>
      <c r="HL1" t="s">
        <v>1666</v>
      </c>
      <c r="HM1" t="s">
        <v>1668</v>
      </c>
      <c r="HN1" t="s">
        <v>1594</v>
      </c>
      <c r="HO1" t="s">
        <v>1595</v>
      </c>
      <c r="HP1" t="s">
        <v>1599</v>
      </c>
      <c r="HQ1" t="s">
        <v>1659</v>
      </c>
      <c r="HR1" t="s">
        <v>1631</v>
      </c>
      <c r="HS1" t="s">
        <v>1660</v>
      </c>
      <c r="IA1" t="s">
        <v>1592</v>
      </c>
      <c r="IB1" t="s">
        <v>1593</v>
      </c>
      <c r="IC1" t="s">
        <v>1650</v>
      </c>
      <c r="ID1" t="s">
        <v>1651</v>
      </c>
      <c r="IE1" t="s">
        <v>1652</v>
      </c>
      <c r="IF1" t="s">
        <v>1653</v>
      </c>
      <c r="IG1" t="s">
        <v>1654</v>
      </c>
      <c r="IH1" t="s">
        <v>1655</v>
      </c>
      <c r="II1" t="s">
        <v>1656</v>
      </c>
      <c r="IJ1" t="s">
        <v>1657</v>
      </c>
      <c r="IK1" t="s">
        <v>1658</v>
      </c>
      <c r="IL1" t="s">
        <v>1666</v>
      </c>
      <c r="IM1" t="s">
        <v>1668</v>
      </c>
      <c r="IN1" t="s">
        <v>1594</v>
      </c>
      <c r="IO1" t="s">
        <v>1595</v>
      </c>
      <c r="IP1" t="s">
        <v>1599</v>
      </c>
      <c r="IQ1" t="s">
        <v>1659</v>
      </c>
      <c r="IR1" t="s">
        <v>1631</v>
      </c>
      <c r="IS1" t="s">
        <v>1660</v>
      </c>
      <c r="JA1" t="s">
        <v>1592</v>
      </c>
      <c r="JB1" t="s">
        <v>1593</v>
      </c>
      <c r="JC1" t="s">
        <v>1650</v>
      </c>
      <c r="JD1" t="s">
        <v>1651</v>
      </c>
      <c r="JE1" t="s">
        <v>1652</v>
      </c>
      <c r="JF1" t="s">
        <v>1653</v>
      </c>
      <c r="JG1" t="s">
        <v>1654</v>
      </c>
      <c r="JH1" t="s">
        <v>1655</v>
      </c>
      <c r="JI1" t="s">
        <v>1656</v>
      </c>
      <c r="JJ1" t="s">
        <v>1657</v>
      </c>
      <c r="JK1" t="s">
        <v>1658</v>
      </c>
      <c r="JL1" t="s">
        <v>1139</v>
      </c>
      <c r="JM1" t="s">
        <v>1668</v>
      </c>
      <c r="JN1" t="s">
        <v>1594</v>
      </c>
      <c r="JO1" t="s">
        <v>1595</v>
      </c>
      <c r="JP1" t="s">
        <v>1599</v>
      </c>
      <c r="JQ1" t="s">
        <v>1659</v>
      </c>
      <c r="JR1" t="s">
        <v>1631</v>
      </c>
      <c r="JS1" t="s">
        <v>1660</v>
      </c>
      <c r="KA1" t="s">
        <v>1592</v>
      </c>
      <c r="KB1" t="s">
        <v>1593</v>
      </c>
      <c r="KC1" t="s">
        <v>1650</v>
      </c>
      <c r="KD1" t="s">
        <v>1651</v>
      </c>
      <c r="KE1" t="s">
        <v>1652</v>
      </c>
      <c r="KF1" t="s">
        <v>1653</v>
      </c>
      <c r="KG1" t="s">
        <v>1654</v>
      </c>
      <c r="KH1" t="s">
        <v>1655</v>
      </c>
      <c r="KI1" t="s">
        <v>1656</v>
      </c>
      <c r="KJ1" t="s">
        <v>1657</v>
      </c>
      <c r="KK1" t="s">
        <v>1658</v>
      </c>
      <c r="KL1" t="s">
        <v>1139</v>
      </c>
      <c r="KM1" t="s">
        <v>1668</v>
      </c>
      <c r="KN1" t="s">
        <v>1594</v>
      </c>
      <c r="KO1" t="s">
        <v>1595</v>
      </c>
      <c r="KP1" t="s">
        <v>1599</v>
      </c>
      <c r="KQ1" t="s">
        <v>1659</v>
      </c>
      <c r="KR1" t="s">
        <v>1631</v>
      </c>
      <c r="KS1" t="s">
        <v>1660</v>
      </c>
      <c r="LA1" t="s">
        <v>1592</v>
      </c>
      <c r="LB1" t="s">
        <v>1593</v>
      </c>
      <c r="LC1" t="s">
        <v>1650</v>
      </c>
      <c r="LD1" t="s">
        <v>1651</v>
      </c>
      <c r="LE1" t="s">
        <v>1652</v>
      </c>
      <c r="LF1" t="s">
        <v>1653</v>
      </c>
      <c r="LG1" t="s">
        <v>1654</v>
      </c>
      <c r="LH1" t="s">
        <v>1655</v>
      </c>
      <c r="LI1" t="s">
        <v>1656</v>
      </c>
      <c r="LJ1" t="s">
        <v>1657</v>
      </c>
      <c r="LK1" t="s">
        <v>1658</v>
      </c>
      <c r="LL1" t="s">
        <v>1139</v>
      </c>
      <c r="LM1" t="s">
        <v>1668</v>
      </c>
      <c r="LN1" t="s">
        <v>1594</v>
      </c>
      <c r="LO1" t="s">
        <v>1595</v>
      </c>
      <c r="LP1" t="s">
        <v>1599</v>
      </c>
      <c r="LQ1" t="s">
        <v>1659</v>
      </c>
      <c r="LR1" t="s">
        <v>1631</v>
      </c>
      <c r="LS1" t="s">
        <v>1660</v>
      </c>
      <c r="MA1" t="s">
        <v>1592</v>
      </c>
      <c r="MB1" t="s">
        <v>1593</v>
      </c>
      <c r="MC1" t="s">
        <v>1650</v>
      </c>
      <c r="MD1" t="s">
        <v>1651</v>
      </c>
      <c r="ME1" t="s">
        <v>1652</v>
      </c>
      <c r="MF1" t="s">
        <v>1653</v>
      </c>
      <c r="MG1" t="s">
        <v>1654</v>
      </c>
      <c r="MH1" t="s">
        <v>1655</v>
      </c>
      <c r="MI1" t="s">
        <v>1656</v>
      </c>
      <c r="MJ1" t="s">
        <v>1657</v>
      </c>
      <c r="MK1" t="s">
        <v>1658</v>
      </c>
      <c r="ML1" t="s">
        <v>1139</v>
      </c>
      <c r="MM1" t="s">
        <v>1668</v>
      </c>
      <c r="MN1" t="s">
        <v>1594</v>
      </c>
      <c r="MO1" t="s">
        <v>1595</v>
      </c>
      <c r="MP1" t="s">
        <v>1599</v>
      </c>
      <c r="MQ1" t="s">
        <v>1659</v>
      </c>
      <c r="MR1" t="s">
        <v>1631</v>
      </c>
      <c r="MS1" t="s">
        <v>1660</v>
      </c>
      <c r="NA1" t="s">
        <v>1592</v>
      </c>
      <c r="NB1" t="s">
        <v>1593</v>
      </c>
      <c r="NC1" t="s">
        <v>1650</v>
      </c>
      <c r="ND1" t="s">
        <v>1651</v>
      </c>
      <c r="NE1" t="s">
        <v>1652</v>
      </c>
      <c r="NF1" t="s">
        <v>1653</v>
      </c>
      <c r="NG1" t="s">
        <v>1654</v>
      </c>
      <c r="NH1" t="s">
        <v>1655</v>
      </c>
      <c r="NI1" t="s">
        <v>1656</v>
      </c>
      <c r="NJ1" t="s">
        <v>1657</v>
      </c>
      <c r="NK1" t="s">
        <v>1658</v>
      </c>
      <c r="NL1" t="s">
        <v>1139</v>
      </c>
      <c r="NM1" t="s">
        <v>1668</v>
      </c>
      <c r="NN1" t="s">
        <v>1594</v>
      </c>
      <c r="NO1" t="s">
        <v>1595</v>
      </c>
      <c r="NP1" t="s">
        <v>1599</v>
      </c>
      <c r="NQ1" t="s">
        <v>1659</v>
      </c>
      <c r="NR1" t="s">
        <v>1631</v>
      </c>
      <c r="NS1" t="s">
        <v>1660</v>
      </c>
      <c r="OA1" t="s">
        <v>1592</v>
      </c>
      <c r="OB1" t="s">
        <v>1593</v>
      </c>
      <c r="OC1" t="s">
        <v>1650</v>
      </c>
      <c r="OD1" t="s">
        <v>1651</v>
      </c>
      <c r="OE1" t="s">
        <v>1652</v>
      </c>
      <c r="OF1" t="s">
        <v>1653</v>
      </c>
      <c r="OG1" t="s">
        <v>1654</v>
      </c>
      <c r="OH1" t="s">
        <v>1655</v>
      </c>
      <c r="OI1" t="s">
        <v>1656</v>
      </c>
      <c r="OJ1" t="s">
        <v>1657</v>
      </c>
      <c r="OK1" t="s">
        <v>1658</v>
      </c>
      <c r="OL1" t="s">
        <v>1139</v>
      </c>
      <c r="OM1" t="s">
        <v>1668</v>
      </c>
      <c r="ON1" t="s">
        <v>1594</v>
      </c>
      <c r="OO1" t="s">
        <v>1595</v>
      </c>
      <c r="OP1" t="s">
        <v>1599</v>
      </c>
      <c r="OQ1" t="s">
        <v>1659</v>
      </c>
      <c r="OR1" t="s">
        <v>1631</v>
      </c>
      <c r="OS1" t="s">
        <v>1660</v>
      </c>
      <c r="PA1" t="s">
        <v>1592</v>
      </c>
      <c r="PB1" t="s">
        <v>1593</v>
      </c>
      <c r="PC1" t="s">
        <v>1650</v>
      </c>
      <c r="PD1" t="s">
        <v>1651</v>
      </c>
      <c r="PE1" t="s">
        <v>1652</v>
      </c>
      <c r="PF1" t="s">
        <v>1653</v>
      </c>
      <c r="PG1" t="s">
        <v>1654</v>
      </c>
      <c r="PH1" t="s">
        <v>1655</v>
      </c>
      <c r="PI1" t="s">
        <v>1656</v>
      </c>
      <c r="PJ1" t="s">
        <v>1657</v>
      </c>
      <c r="PK1" t="s">
        <v>1658</v>
      </c>
      <c r="PL1" t="s">
        <v>1139</v>
      </c>
      <c r="PM1" t="s">
        <v>1668</v>
      </c>
      <c r="PN1" t="s">
        <v>1594</v>
      </c>
      <c r="PO1" t="s">
        <v>1595</v>
      </c>
      <c r="PP1" t="s">
        <v>1599</v>
      </c>
      <c r="PQ1" t="s">
        <v>1659</v>
      </c>
      <c r="PR1" t="s">
        <v>1631</v>
      </c>
      <c r="PS1" t="s">
        <v>1660</v>
      </c>
      <c r="QA1" t="s">
        <v>1592</v>
      </c>
      <c r="QB1" t="s">
        <v>1593</v>
      </c>
      <c r="QC1" t="s">
        <v>1650</v>
      </c>
      <c r="QD1" t="s">
        <v>1651</v>
      </c>
      <c r="QE1" t="s">
        <v>1652</v>
      </c>
      <c r="QF1" t="s">
        <v>1653</v>
      </c>
      <c r="QG1" t="s">
        <v>1654</v>
      </c>
      <c r="QH1" t="s">
        <v>1655</v>
      </c>
      <c r="QI1" t="s">
        <v>1656</v>
      </c>
      <c r="QJ1" t="s">
        <v>1657</v>
      </c>
      <c r="QK1" t="s">
        <v>1658</v>
      </c>
      <c r="QL1" t="s">
        <v>1139</v>
      </c>
      <c r="QM1" t="s">
        <v>1668</v>
      </c>
      <c r="QN1" t="s">
        <v>1594</v>
      </c>
      <c r="QO1" t="s">
        <v>1595</v>
      </c>
      <c r="QP1" t="s">
        <v>1599</v>
      </c>
      <c r="QQ1" t="s">
        <v>1659</v>
      </c>
      <c r="QR1" t="s">
        <v>1631</v>
      </c>
      <c r="QS1" t="s">
        <v>1660</v>
      </c>
      <c r="RA1" t="s">
        <v>1592</v>
      </c>
      <c r="RB1" t="s">
        <v>1593</v>
      </c>
      <c r="RC1" t="s">
        <v>1650</v>
      </c>
      <c r="RD1" t="s">
        <v>1651</v>
      </c>
      <c r="RE1" t="s">
        <v>1652</v>
      </c>
      <c r="RF1" t="s">
        <v>1653</v>
      </c>
      <c r="RG1" t="s">
        <v>1654</v>
      </c>
      <c r="RH1" t="s">
        <v>1655</v>
      </c>
      <c r="RI1" t="s">
        <v>1656</v>
      </c>
      <c r="RJ1" t="s">
        <v>1657</v>
      </c>
      <c r="RK1" t="s">
        <v>1658</v>
      </c>
      <c r="RL1" t="s">
        <v>1139</v>
      </c>
      <c r="RM1" t="s">
        <v>1668</v>
      </c>
      <c r="RN1" t="s">
        <v>1594</v>
      </c>
      <c r="RO1" t="s">
        <v>1595</v>
      </c>
      <c r="RP1" t="s">
        <v>1599</v>
      </c>
      <c r="RQ1" t="s">
        <v>1659</v>
      </c>
      <c r="RR1" t="s">
        <v>1631</v>
      </c>
      <c r="RS1" t="s">
        <v>1660</v>
      </c>
      <c r="SA1" t="s">
        <v>1592</v>
      </c>
      <c r="SB1" t="s">
        <v>1593</v>
      </c>
      <c r="SC1" t="s">
        <v>1650</v>
      </c>
      <c r="SD1" t="s">
        <v>1651</v>
      </c>
      <c r="SE1" t="s">
        <v>1652</v>
      </c>
      <c r="SF1" t="s">
        <v>1653</v>
      </c>
      <c r="SG1" t="s">
        <v>1654</v>
      </c>
      <c r="SH1" t="s">
        <v>1655</v>
      </c>
      <c r="SI1" t="s">
        <v>1656</v>
      </c>
      <c r="SJ1" t="s">
        <v>1657</v>
      </c>
      <c r="SK1" t="s">
        <v>1658</v>
      </c>
      <c r="SL1" t="s">
        <v>1139</v>
      </c>
      <c r="SM1" t="s">
        <v>1668</v>
      </c>
      <c r="SN1" t="s">
        <v>1594</v>
      </c>
      <c r="SO1" t="s">
        <v>1595</v>
      </c>
      <c r="SP1" t="s">
        <v>1599</v>
      </c>
      <c r="SQ1" t="s">
        <v>1659</v>
      </c>
      <c r="SR1" t="s">
        <v>1631</v>
      </c>
      <c r="SS1" t="s">
        <v>1660</v>
      </c>
      <c r="TA1" t="s">
        <v>1592</v>
      </c>
      <c r="TB1" t="s">
        <v>1593</v>
      </c>
      <c r="TC1" t="s">
        <v>1650</v>
      </c>
      <c r="TD1" t="s">
        <v>1651</v>
      </c>
      <c r="TE1" t="s">
        <v>1652</v>
      </c>
      <c r="TF1" t="s">
        <v>1653</v>
      </c>
      <c r="TG1" t="s">
        <v>1654</v>
      </c>
      <c r="TH1" t="s">
        <v>1655</v>
      </c>
      <c r="TI1" t="s">
        <v>1656</v>
      </c>
      <c r="TJ1" t="s">
        <v>1657</v>
      </c>
      <c r="TK1" t="s">
        <v>1658</v>
      </c>
      <c r="TL1" t="s">
        <v>1139</v>
      </c>
      <c r="TM1" t="s">
        <v>1668</v>
      </c>
      <c r="TN1" t="s">
        <v>1594</v>
      </c>
      <c r="TO1" t="s">
        <v>1595</v>
      </c>
      <c r="TP1" t="s">
        <v>1599</v>
      </c>
      <c r="TQ1" t="s">
        <v>1659</v>
      </c>
      <c r="TR1" t="s">
        <v>1631</v>
      </c>
      <c r="TS1" t="s">
        <v>1660</v>
      </c>
    </row>
    <row r="2" spans="1:539">
      <c r="A2" t="s">
        <v>1669</v>
      </c>
      <c r="B2">
        <v>7.005000114440918</v>
      </c>
      <c r="C2">
        <v>6</v>
      </c>
      <c r="D2">
        <v>0</v>
      </c>
      <c r="E2">
        <v>0</v>
      </c>
      <c r="F2">
        <v>0</v>
      </c>
      <c r="G2">
        <v>0</v>
      </c>
      <c r="H2">
        <v>0</v>
      </c>
      <c r="I2">
        <v>0</v>
      </c>
      <c r="J2">
        <v>0</v>
      </c>
      <c r="K2">
        <v>0</v>
      </c>
      <c r="L2">
        <v>0</v>
      </c>
      <c r="M2">
        <v>0</v>
      </c>
      <c r="N2">
        <v>50</v>
      </c>
      <c r="O2">
        <v>50</v>
      </c>
      <c r="P2">
        <v>50</v>
      </c>
      <c r="Q2">
        <v>50</v>
      </c>
      <c r="R2">
        <v>1</v>
      </c>
      <c r="S2">
        <v>0</v>
      </c>
      <c r="AA2" t="s">
        <v>1669</v>
      </c>
      <c r="AB2">
        <v>7.005000114440918</v>
      </c>
      <c r="AC2">
        <v>6</v>
      </c>
      <c r="AD2">
        <v>0</v>
      </c>
      <c r="AE2">
        <v>0</v>
      </c>
      <c r="AF2">
        <v>0</v>
      </c>
      <c r="AG2">
        <v>0</v>
      </c>
      <c r="AH2">
        <v>0</v>
      </c>
      <c r="AI2">
        <v>0</v>
      </c>
      <c r="AJ2">
        <v>0</v>
      </c>
      <c r="AK2">
        <v>0</v>
      </c>
      <c r="AL2">
        <v>0</v>
      </c>
      <c r="AM2">
        <v>0</v>
      </c>
      <c r="AN2">
        <v>50</v>
      </c>
      <c r="AO2">
        <v>50</v>
      </c>
      <c r="AP2">
        <v>50</v>
      </c>
      <c r="AQ2">
        <v>50</v>
      </c>
      <c r="AR2">
        <v>1</v>
      </c>
      <c r="AS2">
        <v>0</v>
      </c>
      <c r="BA2" t="s">
        <v>1670</v>
      </c>
      <c r="BB2">
        <v>16.999000549316406</v>
      </c>
      <c r="BC2">
        <v>6</v>
      </c>
      <c r="BD2">
        <v>0</v>
      </c>
      <c r="BE2">
        <v>0</v>
      </c>
      <c r="BF2">
        <v>0</v>
      </c>
      <c r="BG2">
        <v>0</v>
      </c>
      <c r="BH2">
        <v>0</v>
      </c>
      <c r="BI2">
        <v>0</v>
      </c>
      <c r="BJ2">
        <v>0</v>
      </c>
      <c r="BK2">
        <v>0</v>
      </c>
      <c r="BL2">
        <v>0</v>
      </c>
      <c r="BM2">
        <v>0</v>
      </c>
      <c r="BN2">
        <v>50</v>
      </c>
      <c r="BO2">
        <v>50</v>
      </c>
      <c r="BP2">
        <v>50</v>
      </c>
      <c r="BQ2">
        <v>50</v>
      </c>
      <c r="BR2">
        <v>1</v>
      </c>
      <c r="BS2">
        <v>0</v>
      </c>
      <c r="CA2" t="s">
        <v>1671</v>
      </c>
      <c r="CB2">
        <v>27.007999420166016</v>
      </c>
      <c r="CC2">
        <v>6.0453400611877441</v>
      </c>
      <c r="CD2">
        <v>0</v>
      </c>
      <c r="CE2">
        <v>0</v>
      </c>
      <c r="CF2">
        <v>0</v>
      </c>
      <c r="CG2">
        <v>0</v>
      </c>
      <c r="CH2">
        <v>0</v>
      </c>
      <c r="CI2">
        <v>0</v>
      </c>
      <c r="CJ2">
        <v>0</v>
      </c>
      <c r="CK2">
        <v>0</v>
      </c>
      <c r="CL2">
        <v>0</v>
      </c>
      <c r="CM2">
        <v>0</v>
      </c>
      <c r="CN2">
        <v>50</v>
      </c>
      <c r="CO2">
        <v>50</v>
      </c>
      <c r="CP2">
        <v>50</v>
      </c>
      <c r="CQ2">
        <v>50</v>
      </c>
      <c r="CR2">
        <v>1</v>
      </c>
      <c r="CS2">
        <v>0</v>
      </c>
      <c r="DA2" t="s">
        <v>1672</v>
      </c>
      <c r="DB2">
        <v>43.016998291015625</v>
      </c>
      <c r="DC2">
        <v>6</v>
      </c>
      <c r="DD2">
        <v>0</v>
      </c>
      <c r="DE2">
        <v>0</v>
      </c>
      <c r="DF2">
        <v>0</v>
      </c>
      <c r="DG2">
        <v>0</v>
      </c>
      <c r="DH2">
        <v>0</v>
      </c>
      <c r="DI2">
        <v>0</v>
      </c>
      <c r="DJ2">
        <v>0</v>
      </c>
      <c r="DK2">
        <v>0</v>
      </c>
      <c r="DL2">
        <v>0</v>
      </c>
      <c r="DM2">
        <v>0</v>
      </c>
      <c r="DN2">
        <v>50</v>
      </c>
      <c r="DO2">
        <v>50</v>
      </c>
      <c r="DP2">
        <v>50</v>
      </c>
      <c r="DQ2">
        <v>50</v>
      </c>
      <c r="DR2">
        <v>1</v>
      </c>
      <c r="DS2">
        <v>0</v>
      </c>
      <c r="EA2" t="s">
        <v>1673</v>
      </c>
      <c r="EB2">
        <v>98.444999694824219</v>
      </c>
      <c r="EC2">
        <v>6</v>
      </c>
      <c r="ED2">
        <v>0</v>
      </c>
      <c r="EE2">
        <v>0</v>
      </c>
      <c r="EF2">
        <v>0</v>
      </c>
      <c r="EG2">
        <v>0</v>
      </c>
      <c r="EH2">
        <v>0</v>
      </c>
      <c r="EI2">
        <v>0</v>
      </c>
      <c r="EJ2">
        <v>0</v>
      </c>
      <c r="EK2">
        <v>0</v>
      </c>
      <c r="EL2">
        <v>0</v>
      </c>
      <c r="EM2">
        <v>0</v>
      </c>
      <c r="EN2">
        <v>50</v>
      </c>
      <c r="EO2">
        <v>50</v>
      </c>
      <c r="EP2">
        <v>50</v>
      </c>
      <c r="EQ2">
        <v>50</v>
      </c>
      <c r="ER2">
        <v>1</v>
      </c>
      <c r="ES2">
        <v>0</v>
      </c>
      <c r="FA2" t="s">
        <v>1674</v>
      </c>
      <c r="FB2">
        <v>134.40199279785156</v>
      </c>
      <c r="FC2">
        <v>5.9652929306030273</v>
      </c>
      <c r="FD2">
        <v>0</v>
      </c>
      <c r="FE2">
        <v>0</v>
      </c>
      <c r="FF2">
        <v>0</v>
      </c>
      <c r="FG2">
        <v>0</v>
      </c>
      <c r="FH2">
        <v>0</v>
      </c>
      <c r="FI2">
        <v>0</v>
      </c>
      <c r="FJ2">
        <v>0</v>
      </c>
      <c r="FK2">
        <v>0</v>
      </c>
      <c r="FL2">
        <v>0</v>
      </c>
      <c r="FM2">
        <v>0</v>
      </c>
      <c r="FN2">
        <v>50</v>
      </c>
      <c r="FO2">
        <v>50</v>
      </c>
      <c r="FP2">
        <v>50</v>
      </c>
      <c r="FQ2">
        <v>50</v>
      </c>
      <c r="FR2">
        <v>1</v>
      </c>
      <c r="FS2">
        <v>0</v>
      </c>
      <c r="GA2" t="s">
        <v>1675</v>
      </c>
      <c r="GB2">
        <v>159.39900207519531</v>
      </c>
      <c r="GC2">
        <v>6.0453400611877441</v>
      </c>
      <c r="GD2">
        <v>0</v>
      </c>
      <c r="GE2">
        <v>0</v>
      </c>
      <c r="GF2">
        <v>0</v>
      </c>
      <c r="GG2">
        <v>0</v>
      </c>
      <c r="GH2">
        <v>0</v>
      </c>
      <c r="GI2">
        <v>0</v>
      </c>
      <c r="GJ2">
        <v>0</v>
      </c>
      <c r="GK2">
        <v>0</v>
      </c>
      <c r="GL2">
        <v>0</v>
      </c>
      <c r="GM2">
        <v>0</v>
      </c>
      <c r="GN2">
        <v>50</v>
      </c>
      <c r="GO2">
        <v>50</v>
      </c>
      <c r="GP2">
        <v>50</v>
      </c>
      <c r="GQ2">
        <v>50</v>
      </c>
      <c r="GR2">
        <v>1</v>
      </c>
      <c r="GS2">
        <v>0</v>
      </c>
      <c r="HA2" t="s">
        <v>1676</v>
      </c>
      <c r="HB2">
        <v>186.39999389648438</v>
      </c>
      <c r="HC2">
        <v>6</v>
      </c>
      <c r="HD2">
        <v>0</v>
      </c>
      <c r="HE2">
        <v>0</v>
      </c>
      <c r="HF2">
        <v>0</v>
      </c>
      <c r="HG2">
        <v>0</v>
      </c>
      <c r="HH2">
        <v>0</v>
      </c>
      <c r="HI2">
        <v>0</v>
      </c>
      <c r="HJ2">
        <v>0</v>
      </c>
      <c r="HK2">
        <v>0</v>
      </c>
      <c r="HL2">
        <v>0</v>
      </c>
      <c r="HM2">
        <v>0</v>
      </c>
      <c r="HN2">
        <v>50</v>
      </c>
      <c r="HO2">
        <v>50</v>
      </c>
      <c r="HP2">
        <v>50</v>
      </c>
      <c r="HQ2">
        <v>50</v>
      </c>
      <c r="HR2">
        <v>1</v>
      </c>
      <c r="HS2">
        <v>0</v>
      </c>
      <c r="IA2" t="s">
        <v>1677</v>
      </c>
      <c r="IB2">
        <v>223.43600463867188</v>
      </c>
      <c r="IC2">
        <v>5.9171595573425293</v>
      </c>
      <c r="ID2">
        <v>0</v>
      </c>
      <c r="IE2">
        <v>0</v>
      </c>
      <c r="IF2">
        <v>0</v>
      </c>
      <c r="IG2">
        <v>0</v>
      </c>
      <c r="IH2">
        <v>0</v>
      </c>
      <c r="II2">
        <v>0</v>
      </c>
      <c r="IJ2">
        <v>0</v>
      </c>
      <c r="IK2">
        <v>0</v>
      </c>
      <c r="IL2">
        <v>0</v>
      </c>
      <c r="IM2">
        <v>0</v>
      </c>
      <c r="IN2">
        <v>50</v>
      </c>
      <c r="IO2">
        <v>50</v>
      </c>
      <c r="IP2">
        <v>50</v>
      </c>
      <c r="IQ2">
        <v>50</v>
      </c>
      <c r="IR2">
        <v>1</v>
      </c>
      <c r="IS2">
        <v>0</v>
      </c>
      <c r="JA2" t="s">
        <v>1678</v>
      </c>
      <c r="JB2">
        <v>241.40499877929688</v>
      </c>
      <c r="JC2">
        <v>6</v>
      </c>
      <c r="JD2">
        <v>0</v>
      </c>
      <c r="JE2">
        <v>0</v>
      </c>
      <c r="JF2">
        <v>0</v>
      </c>
      <c r="JG2">
        <v>0</v>
      </c>
      <c r="JH2">
        <v>0</v>
      </c>
      <c r="JI2">
        <v>0</v>
      </c>
      <c r="JJ2">
        <v>0</v>
      </c>
      <c r="JK2">
        <v>0</v>
      </c>
      <c r="JL2">
        <v>0</v>
      </c>
      <c r="JM2">
        <v>0</v>
      </c>
      <c r="JN2">
        <v>50</v>
      </c>
      <c r="JO2">
        <v>50</v>
      </c>
      <c r="JP2">
        <v>50</v>
      </c>
      <c r="JQ2">
        <v>50</v>
      </c>
      <c r="JR2">
        <v>1</v>
      </c>
      <c r="JS2">
        <v>0</v>
      </c>
      <c r="KA2" t="s">
        <v>1689</v>
      </c>
      <c r="KB2">
        <v>241.40499877929688</v>
      </c>
      <c r="KC2">
        <v>6</v>
      </c>
      <c r="KD2">
        <v>0</v>
      </c>
      <c r="KE2">
        <v>0</v>
      </c>
      <c r="KF2">
        <v>0</v>
      </c>
      <c r="KG2">
        <v>0</v>
      </c>
      <c r="KH2">
        <v>0</v>
      </c>
      <c r="KI2">
        <v>0</v>
      </c>
      <c r="KJ2">
        <v>0</v>
      </c>
      <c r="KK2">
        <v>0</v>
      </c>
      <c r="KL2">
        <v>0</v>
      </c>
      <c r="KM2">
        <v>0</v>
      </c>
      <c r="KN2">
        <v>50</v>
      </c>
      <c r="KO2">
        <v>50</v>
      </c>
      <c r="KP2">
        <v>50</v>
      </c>
      <c r="KQ2">
        <v>50</v>
      </c>
      <c r="KR2">
        <v>1</v>
      </c>
      <c r="KS2">
        <v>0</v>
      </c>
      <c r="LA2" t="s">
        <v>1692</v>
      </c>
      <c r="LB2">
        <v>241.40499877929688</v>
      </c>
      <c r="LC2">
        <v>6</v>
      </c>
      <c r="LD2">
        <v>0</v>
      </c>
      <c r="LE2">
        <v>0</v>
      </c>
      <c r="LF2">
        <v>0</v>
      </c>
      <c r="LG2">
        <v>0</v>
      </c>
      <c r="LH2">
        <v>0</v>
      </c>
      <c r="LI2">
        <v>0</v>
      </c>
      <c r="LJ2">
        <v>0</v>
      </c>
      <c r="LK2">
        <v>0</v>
      </c>
      <c r="LL2">
        <v>0</v>
      </c>
      <c r="LM2">
        <v>0</v>
      </c>
      <c r="LN2">
        <v>50</v>
      </c>
      <c r="LO2">
        <v>50</v>
      </c>
      <c r="LP2">
        <v>50</v>
      </c>
      <c r="LQ2">
        <v>50</v>
      </c>
      <c r="LR2">
        <v>1</v>
      </c>
      <c r="LS2">
        <v>0</v>
      </c>
      <c r="MA2" t="s">
        <v>1695</v>
      </c>
      <c r="MB2">
        <v>241.40499877929688</v>
      </c>
      <c r="MC2">
        <v>6</v>
      </c>
      <c r="MD2">
        <v>0</v>
      </c>
      <c r="ME2">
        <v>0</v>
      </c>
      <c r="MF2">
        <v>0</v>
      </c>
      <c r="MG2">
        <v>0</v>
      </c>
      <c r="MH2">
        <v>0</v>
      </c>
      <c r="MI2">
        <v>0</v>
      </c>
      <c r="MJ2">
        <v>0</v>
      </c>
      <c r="MK2">
        <v>0</v>
      </c>
      <c r="ML2">
        <v>0</v>
      </c>
      <c r="MM2">
        <v>0</v>
      </c>
      <c r="MN2">
        <v>50</v>
      </c>
      <c r="MO2">
        <v>50</v>
      </c>
      <c r="MP2">
        <v>50</v>
      </c>
      <c r="MQ2">
        <v>50</v>
      </c>
      <c r="MR2">
        <v>1</v>
      </c>
      <c r="MS2">
        <v>0</v>
      </c>
      <c r="NA2" t="s">
        <v>1698</v>
      </c>
      <c r="NB2">
        <v>241.40499877929688</v>
      </c>
      <c r="NC2">
        <v>6</v>
      </c>
      <c r="ND2">
        <v>0</v>
      </c>
      <c r="NE2">
        <v>0</v>
      </c>
      <c r="NF2">
        <v>0</v>
      </c>
      <c r="NG2">
        <v>0</v>
      </c>
      <c r="NH2">
        <v>0</v>
      </c>
      <c r="NI2">
        <v>0</v>
      </c>
      <c r="NJ2">
        <v>0</v>
      </c>
      <c r="NK2">
        <v>0</v>
      </c>
      <c r="NL2">
        <v>0</v>
      </c>
      <c r="NM2">
        <v>0</v>
      </c>
      <c r="NN2">
        <v>50</v>
      </c>
      <c r="NO2">
        <v>50</v>
      </c>
      <c r="NP2">
        <v>50</v>
      </c>
      <c r="NQ2">
        <v>50</v>
      </c>
      <c r="NR2">
        <v>1</v>
      </c>
      <c r="NS2">
        <v>0</v>
      </c>
      <c r="OA2" t="s">
        <v>1701</v>
      </c>
      <c r="OB2">
        <v>241.40499877929688</v>
      </c>
      <c r="OC2">
        <v>6</v>
      </c>
      <c r="OD2">
        <v>0</v>
      </c>
      <c r="OE2">
        <v>0</v>
      </c>
      <c r="OF2">
        <v>0</v>
      </c>
      <c r="OG2">
        <v>0</v>
      </c>
      <c r="OH2">
        <v>0</v>
      </c>
      <c r="OI2">
        <v>0</v>
      </c>
      <c r="OJ2">
        <v>0</v>
      </c>
      <c r="OK2">
        <v>0</v>
      </c>
      <c r="OL2">
        <v>0</v>
      </c>
      <c r="OM2">
        <v>0</v>
      </c>
      <c r="ON2">
        <v>50</v>
      </c>
      <c r="OO2">
        <v>50</v>
      </c>
      <c r="OP2">
        <v>50</v>
      </c>
      <c r="OQ2">
        <v>50</v>
      </c>
      <c r="OR2">
        <v>1</v>
      </c>
      <c r="OS2">
        <v>0</v>
      </c>
      <c r="PA2" t="s">
        <v>1704</v>
      </c>
      <c r="PB2">
        <v>241.40499877929688</v>
      </c>
      <c r="PC2">
        <v>6</v>
      </c>
      <c r="PD2">
        <v>0</v>
      </c>
      <c r="PE2">
        <v>0</v>
      </c>
      <c r="PF2">
        <v>0</v>
      </c>
      <c r="PG2">
        <v>0</v>
      </c>
      <c r="PH2">
        <v>0</v>
      </c>
      <c r="PI2">
        <v>0</v>
      </c>
      <c r="PJ2">
        <v>0</v>
      </c>
      <c r="PK2">
        <v>0</v>
      </c>
      <c r="PL2">
        <v>0</v>
      </c>
      <c r="PM2">
        <v>0</v>
      </c>
      <c r="PN2">
        <v>50</v>
      </c>
      <c r="PO2">
        <v>50</v>
      </c>
      <c r="PP2">
        <v>50</v>
      </c>
      <c r="PQ2">
        <v>50</v>
      </c>
      <c r="PR2">
        <v>1</v>
      </c>
      <c r="PS2">
        <v>0</v>
      </c>
      <c r="QA2" t="s">
        <v>1707</v>
      </c>
      <c r="QB2">
        <v>241.40499877929688</v>
      </c>
      <c r="QC2">
        <v>6</v>
      </c>
      <c r="QD2">
        <v>0</v>
      </c>
      <c r="QE2">
        <v>0</v>
      </c>
      <c r="QF2">
        <v>0</v>
      </c>
      <c r="QG2">
        <v>0</v>
      </c>
      <c r="QH2">
        <v>0</v>
      </c>
      <c r="QI2">
        <v>0</v>
      </c>
      <c r="QJ2">
        <v>0</v>
      </c>
      <c r="QK2">
        <v>0</v>
      </c>
      <c r="QL2">
        <v>0</v>
      </c>
      <c r="QM2">
        <v>0</v>
      </c>
      <c r="QN2">
        <v>50</v>
      </c>
      <c r="QO2">
        <v>50</v>
      </c>
      <c r="QP2">
        <v>50</v>
      </c>
      <c r="QQ2">
        <v>50</v>
      </c>
      <c r="QR2">
        <v>1</v>
      </c>
      <c r="QS2">
        <v>0</v>
      </c>
      <c r="RA2" t="s">
        <v>1710</v>
      </c>
      <c r="RB2">
        <v>241.40499877929688</v>
      </c>
      <c r="RC2">
        <v>6</v>
      </c>
      <c r="RD2">
        <v>0</v>
      </c>
      <c r="RE2">
        <v>0</v>
      </c>
      <c r="RF2">
        <v>0</v>
      </c>
      <c r="RG2">
        <v>0</v>
      </c>
      <c r="RH2">
        <v>0</v>
      </c>
      <c r="RI2">
        <v>0</v>
      </c>
      <c r="RJ2">
        <v>0</v>
      </c>
      <c r="RK2">
        <v>0</v>
      </c>
      <c r="RL2">
        <v>0</v>
      </c>
      <c r="RM2">
        <v>0</v>
      </c>
      <c r="RN2">
        <v>50</v>
      </c>
      <c r="RO2">
        <v>50</v>
      </c>
      <c r="RP2">
        <v>50</v>
      </c>
      <c r="RQ2">
        <v>50</v>
      </c>
      <c r="RR2">
        <v>1</v>
      </c>
      <c r="RS2">
        <v>0</v>
      </c>
      <c r="SA2" t="s">
        <v>1712</v>
      </c>
      <c r="SB2">
        <v>241.40499877929688</v>
      </c>
      <c r="SC2">
        <v>6</v>
      </c>
      <c r="SD2">
        <v>0</v>
      </c>
      <c r="SE2">
        <v>0</v>
      </c>
      <c r="SF2">
        <v>0</v>
      </c>
      <c r="SG2">
        <v>0</v>
      </c>
      <c r="SH2">
        <v>0</v>
      </c>
      <c r="SI2">
        <v>0</v>
      </c>
      <c r="SJ2">
        <v>0</v>
      </c>
      <c r="SK2">
        <v>0</v>
      </c>
      <c r="SL2">
        <v>0</v>
      </c>
      <c r="SM2">
        <v>0</v>
      </c>
      <c r="SN2">
        <v>50</v>
      </c>
      <c r="SO2">
        <v>50</v>
      </c>
      <c r="SP2">
        <v>50</v>
      </c>
      <c r="SQ2">
        <v>50</v>
      </c>
      <c r="SR2">
        <v>1</v>
      </c>
      <c r="SS2">
        <v>0</v>
      </c>
      <c r="TA2" t="s">
        <v>1714</v>
      </c>
      <c r="TB2">
        <v>241.40499877929688</v>
      </c>
      <c r="TC2">
        <v>6</v>
      </c>
      <c r="TD2">
        <v>0</v>
      </c>
      <c r="TE2">
        <v>0</v>
      </c>
      <c r="TF2">
        <v>0</v>
      </c>
      <c r="TG2">
        <v>0</v>
      </c>
      <c r="TH2">
        <v>0</v>
      </c>
      <c r="TI2">
        <v>0</v>
      </c>
      <c r="TJ2">
        <v>0</v>
      </c>
      <c r="TK2">
        <v>0</v>
      </c>
      <c r="TL2">
        <v>0</v>
      </c>
      <c r="TM2">
        <v>0</v>
      </c>
      <c r="TN2">
        <v>50</v>
      </c>
      <c r="TO2">
        <v>50</v>
      </c>
      <c r="TP2">
        <v>50</v>
      </c>
      <c r="TQ2">
        <v>50</v>
      </c>
      <c r="TR2">
        <v>1</v>
      </c>
      <c r="TS2">
        <v>0</v>
      </c>
    </row>
    <row r="3" spans="1:539">
      <c r="A3" t="s">
        <v>1669</v>
      </c>
      <c r="B3">
        <v>8.0030002593994141</v>
      </c>
      <c r="C3">
        <v>5.9685297012329102</v>
      </c>
      <c r="D3">
        <v>0</v>
      </c>
      <c r="E3">
        <v>0</v>
      </c>
      <c r="F3">
        <v>0</v>
      </c>
      <c r="G3">
        <v>0</v>
      </c>
      <c r="H3">
        <v>0</v>
      </c>
      <c r="I3">
        <v>0</v>
      </c>
      <c r="J3">
        <v>0</v>
      </c>
      <c r="K3">
        <v>0</v>
      </c>
      <c r="L3">
        <v>0</v>
      </c>
      <c r="M3">
        <v>0</v>
      </c>
      <c r="N3">
        <v>50</v>
      </c>
      <c r="O3">
        <v>50</v>
      </c>
      <c r="P3">
        <v>50</v>
      </c>
      <c r="Q3">
        <v>50</v>
      </c>
      <c r="R3">
        <v>1</v>
      </c>
      <c r="S3">
        <v>0</v>
      </c>
      <c r="AA3" t="s">
        <v>1669</v>
      </c>
      <c r="AB3">
        <v>8.0030002593994141</v>
      </c>
      <c r="AC3">
        <v>5.9685297012329102</v>
      </c>
      <c r="AD3">
        <v>0</v>
      </c>
      <c r="AE3">
        <v>0</v>
      </c>
      <c r="AF3">
        <v>0</v>
      </c>
      <c r="AG3">
        <v>0</v>
      </c>
      <c r="AH3">
        <v>0</v>
      </c>
      <c r="AI3">
        <v>0</v>
      </c>
      <c r="AJ3">
        <v>0</v>
      </c>
      <c r="AK3">
        <v>0</v>
      </c>
      <c r="AL3">
        <v>0</v>
      </c>
      <c r="AM3">
        <v>0</v>
      </c>
      <c r="AN3">
        <v>50</v>
      </c>
      <c r="AO3">
        <v>50</v>
      </c>
      <c r="AP3">
        <v>50</v>
      </c>
      <c r="AQ3">
        <v>50</v>
      </c>
      <c r="AR3">
        <v>1</v>
      </c>
      <c r="AS3">
        <v>0</v>
      </c>
      <c r="BA3" t="s">
        <v>1670</v>
      </c>
      <c r="BB3">
        <v>18</v>
      </c>
      <c r="BC3">
        <v>6</v>
      </c>
      <c r="BD3">
        <v>0</v>
      </c>
      <c r="BE3">
        <v>0</v>
      </c>
      <c r="BF3">
        <v>0</v>
      </c>
      <c r="BG3">
        <v>0</v>
      </c>
      <c r="BH3">
        <v>0</v>
      </c>
      <c r="BI3">
        <v>0</v>
      </c>
      <c r="BJ3">
        <v>0</v>
      </c>
      <c r="BK3">
        <v>0</v>
      </c>
      <c r="BL3">
        <v>0</v>
      </c>
      <c r="BM3">
        <v>0</v>
      </c>
      <c r="BN3">
        <v>50</v>
      </c>
      <c r="BO3">
        <v>50</v>
      </c>
      <c r="BP3">
        <v>50</v>
      </c>
      <c r="BQ3">
        <v>50</v>
      </c>
      <c r="BR3">
        <v>1</v>
      </c>
      <c r="BS3">
        <v>0</v>
      </c>
      <c r="CA3" t="s">
        <v>1671</v>
      </c>
      <c r="CB3">
        <v>28.009000778198242</v>
      </c>
      <c r="CC3">
        <v>5.9652929306030273</v>
      </c>
      <c r="CD3">
        <v>0</v>
      </c>
      <c r="CE3">
        <v>0</v>
      </c>
      <c r="CF3">
        <v>0</v>
      </c>
      <c r="CG3">
        <v>0</v>
      </c>
      <c r="CH3">
        <v>0</v>
      </c>
      <c r="CI3">
        <v>0</v>
      </c>
      <c r="CJ3">
        <v>0</v>
      </c>
      <c r="CK3">
        <v>0</v>
      </c>
      <c r="CL3">
        <v>0</v>
      </c>
      <c r="CM3">
        <v>0</v>
      </c>
      <c r="CN3">
        <v>50</v>
      </c>
      <c r="CO3">
        <v>50</v>
      </c>
      <c r="CP3">
        <v>50</v>
      </c>
      <c r="CQ3">
        <v>50</v>
      </c>
      <c r="CR3">
        <v>1</v>
      </c>
      <c r="CS3">
        <v>0</v>
      </c>
      <c r="DA3" t="s">
        <v>1672</v>
      </c>
      <c r="DB3">
        <v>44.048999786376953</v>
      </c>
      <c r="DC3">
        <v>6</v>
      </c>
      <c r="DD3">
        <v>0</v>
      </c>
      <c r="DE3">
        <v>0</v>
      </c>
      <c r="DF3">
        <v>0</v>
      </c>
      <c r="DG3">
        <v>0</v>
      </c>
      <c r="DH3">
        <v>0</v>
      </c>
      <c r="DI3">
        <v>0</v>
      </c>
      <c r="DJ3">
        <v>0</v>
      </c>
      <c r="DK3">
        <v>0</v>
      </c>
      <c r="DL3">
        <v>0</v>
      </c>
      <c r="DM3">
        <v>0</v>
      </c>
      <c r="DN3">
        <v>50</v>
      </c>
      <c r="DO3">
        <v>50</v>
      </c>
      <c r="DP3">
        <v>50</v>
      </c>
      <c r="DQ3">
        <v>50</v>
      </c>
      <c r="DR3">
        <v>1</v>
      </c>
      <c r="DS3">
        <v>0</v>
      </c>
      <c r="EA3" t="s">
        <v>1673</v>
      </c>
      <c r="EB3">
        <v>99.412002563476563</v>
      </c>
      <c r="EC3">
        <v>6</v>
      </c>
      <c r="ED3">
        <v>0</v>
      </c>
      <c r="EE3">
        <v>0</v>
      </c>
      <c r="EF3">
        <v>0</v>
      </c>
      <c r="EG3">
        <v>0</v>
      </c>
      <c r="EH3">
        <v>0</v>
      </c>
      <c r="EI3">
        <v>0</v>
      </c>
      <c r="EJ3">
        <v>0</v>
      </c>
      <c r="EK3">
        <v>0</v>
      </c>
      <c r="EL3">
        <v>0</v>
      </c>
      <c r="EM3">
        <v>0</v>
      </c>
      <c r="EN3">
        <v>50</v>
      </c>
      <c r="EO3">
        <v>50</v>
      </c>
      <c r="EP3">
        <v>50</v>
      </c>
      <c r="EQ3">
        <v>50</v>
      </c>
      <c r="ER3">
        <v>1</v>
      </c>
      <c r="ES3">
        <v>0</v>
      </c>
      <c r="FA3" t="s">
        <v>1674</v>
      </c>
      <c r="FB3">
        <v>135.39999389648438</v>
      </c>
      <c r="FC3">
        <v>6</v>
      </c>
      <c r="FD3">
        <v>0</v>
      </c>
      <c r="FE3">
        <v>0</v>
      </c>
      <c r="FF3">
        <v>0</v>
      </c>
      <c r="FG3">
        <v>0</v>
      </c>
      <c r="FH3">
        <v>0</v>
      </c>
      <c r="FI3">
        <v>0</v>
      </c>
      <c r="FJ3">
        <v>0</v>
      </c>
      <c r="FK3">
        <v>0</v>
      </c>
      <c r="FL3">
        <v>0</v>
      </c>
      <c r="FM3">
        <v>0</v>
      </c>
      <c r="FN3">
        <v>50</v>
      </c>
      <c r="FO3">
        <v>50</v>
      </c>
      <c r="FP3">
        <v>50</v>
      </c>
      <c r="FQ3">
        <v>50</v>
      </c>
      <c r="FR3">
        <v>1</v>
      </c>
      <c r="FS3">
        <v>0</v>
      </c>
      <c r="GA3" t="s">
        <v>1675</v>
      </c>
      <c r="GB3">
        <v>160.40299987792969</v>
      </c>
      <c r="GC3">
        <v>6</v>
      </c>
      <c r="GD3">
        <v>0</v>
      </c>
      <c r="GE3">
        <v>0</v>
      </c>
      <c r="GF3">
        <v>0</v>
      </c>
      <c r="GG3">
        <v>0</v>
      </c>
      <c r="GH3">
        <v>0</v>
      </c>
      <c r="GI3">
        <v>0</v>
      </c>
      <c r="GJ3">
        <v>0</v>
      </c>
      <c r="GK3">
        <v>0</v>
      </c>
      <c r="GL3">
        <v>0</v>
      </c>
      <c r="GM3">
        <v>0</v>
      </c>
      <c r="GN3">
        <v>50</v>
      </c>
      <c r="GO3">
        <v>50</v>
      </c>
      <c r="GP3">
        <v>50</v>
      </c>
      <c r="GQ3">
        <v>50</v>
      </c>
      <c r="GR3">
        <v>1</v>
      </c>
      <c r="GS3">
        <v>0</v>
      </c>
      <c r="HA3" t="s">
        <v>1676</v>
      </c>
      <c r="HB3">
        <v>187.40800476074219</v>
      </c>
      <c r="HC3">
        <v>5.9685297012329102</v>
      </c>
      <c r="HD3">
        <v>0</v>
      </c>
      <c r="HE3">
        <v>0</v>
      </c>
      <c r="HF3">
        <v>0</v>
      </c>
      <c r="HG3">
        <v>0</v>
      </c>
      <c r="HH3">
        <v>0</v>
      </c>
      <c r="HI3">
        <v>0</v>
      </c>
      <c r="HJ3">
        <v>0</v>
      </c>
      <c r="HK3">
        <v>0</v>
      </c>
      <c r="HL3">
        <v>0</v>
      </c>
      <c r="HM3">
        <v>0</v>
      </c>
      <c r="HN3">
        <v>50</v>
      </c>
      <c r="HO3">
        <v>50</v>
      </c>
      <c r="HP3">
        <v>50</v>
      </c>
      <c r="HQ3">
        <v>50</v>
      </c>
      <c r="HR3">
        <v>1</v>
      </c>
      <c r="HS3">
        <v>0</v>
      </c>
      <c r="IA3" t="s">
        <v>1677</v>
      </c>
      <c r="IB3">
        <v>224.41499328613281</v>
      </c>
      <c r="IC3">
        <v>6</v>
      </c>
      <c r="ID3">
        <v>0</v>
      </c>
      <c r="IE3">
        <v>0</v>
      </c>
      <c r="IF3">
        <v>0</v>
      </c>
      <c r="IG3">
        <v>0</v>
      </c>
      <c r="IH3">
        <v>0</v>
      </c>
      <c r="II3">
        <v>0</v>
      </c>
      <c r="IJ3">
        <v>0</v>
      </c>
      <c r="IK3">
        <v>0</v>
      </c>
      <c r="IL3">
        <v>0</v>
      </c>
      <c r="IM3">
        <v>0</v>
      </c>
      <c r="IN3">
        <v>50</v>
      </c>
      <c r="IO3">
        <v>50</v>
      </c>
      <c r="IP3">
        <v>50</v>
      </c>
      <c r="IQ3">
        <v>50</v>
      </c>
      <c r="IR3">
        <v>1</v>
      </c>
      <c r="IS3">
        <v>0</v>
      </c>
      <c r="JA3" t="s">
        <v>1678</v>
      </c>
      <c r="JB3">
        <v>242.40199279785156</v>
      </c>
      <c r="JC3">
        <v>6</v>
      </c>
      <c r="JD3">
        <v>0</v>
      </c>
      <c r="JE3">
        <v>0</v>
      </c>
      <c r="JF3">
        <v>0</v>
      </c>
      <c r="JG3">
        <v>0</v>
      </c>
      <c r="JH3">
        <v>0</v>
      </c>
      <c r="JI3">
        <v>0</v>
      </c>
      <c r="JJ3">
        <v>0</v>
      </c>
      <c r="JK3">
        <v>0</v>
      </c>
      <c r="JL3">
        <v>0</v>
      </c>
      <c r="JM3">
        <v>0</v>
      </c>
      <c r="JN3">
        <v>50</v>
      </c>
      <c r="JO3">
        <v>50</v>
      </c>
      <c r="JP3">
        <v>50</v>
      </c>
      <c r="JQ3">
        <v>50</v>
      </c>
      <c r="JR3">
        <v>1</v>
      </c>
      <c r="JS3">
        <v>0</v>
      </c>
      <c r="KA3" t="s">
        <v>1690</v>
      </c>
      <c r="KB3">
        <v>242.40199279785156</v>
      </c>
      <c r="KC3">
        <v>6</v>
      </c>
      <c r="KD3">
        <v>0</v>
      </c>
      <c r="KE3">
        <v>0</v>
      </c>
      <c r="KF3">
        <v>0</v>
      </c>
      <c r="KG3">
        <v>0</v>
      </c>
      <c r="KH3">
        <v>0</v>
      </c>
      <c r="KI3">
        <v>0</v>
      </c>
      <c r="KJ3">
        <v>0</v>
      </c>
      <c r="KK3">
        <v>0</v>
      </c>
      <c r="KL3">
        <v>0</v>
      </c>
      <c r="KM3">
        <v>0</v>
      </c>
      <c r="KN3">
        <v>50</v>
      </c>
      <c r="KO3">
        <v>50</v>
      </c>
      <c r="KP3">
        <v>50</v>
      </c>
      <c r="KQ3">
        <v>50</v>
      </c>
      <c r="KR3">
        <v>1</v>
      </c>
      <c r="KS3">
        <v>0</v>
      </c>
      <c r="LA3" t="s">
        <v>1693</v>
      </c>
      <c r="LB3">
        <v>242.40199279785156</v>
      </c>
      <c r="LC3">
        <v>6</v>
      </c>
      <c r="LD3">
        <v>0</v>
      </c>
      <c r="LE3">
        <v>0</v>
      </c>
      <c r="LF3">
        <v>0</v>
      </c>
      <c r="LG3">
        <v>0</v>
      </c>
      <c r="LH3">
        <v>0</v>
      </c>
      <c r="LI3">
        <v>0</v>
      </c>
      <c r="LJ3">
        <v>0</v>
      </c>
      <c r="LK3">
        <v>0</v>
      </c>
      <c r="LL3">
        <v>0</v>
      </c>
      <c r="LM3">
        <v>0</v>
      </c>
      <c r="LN3">
        <v>50</v>
      </c>
      <c r="LO3">
        <v>50</v>
      </c>
      <c r="LP3">
        <v>50</v>
      </c>
      <c r="LQ3">
        <v>50</v>
      </c>
      <c r="LR3">
        <v>1</v>
      </c>
      <c r="LS3">
        <v>0</v>
      </c>
      <c r="MA3" t="s">
        <v>1696</v>
      </c>
      <c r="MB3">
        <v>242.40199279785156</v>
      </c>
      <c r="MC3">
        <v>6</v>
      </c>
      <c r="MD3">
        <v>0</v>
      </c>
      <c r="ME3">
        <v>0</v>
      </c>
      <c r="MF3">
        <v>0</v>
      </c>
      <c r="MG3">
        <v>0</v>
      </c>
      <c r="MH3">
        <v>0</v>
      </c>
      <c r="MI3">
        <v>0</v>
      </c>
      <c r="MJ3">
        <v>0</v>
      </c>
      <c r="MK3">
        <v>0</v>
      </c>
      <c r="ML3">
        <v>0</v>
      </c>
      <c r="MM3">
        <v>0</v>
      </c>
      <c r="MN3">
        <v>50</v>
      </c>
      <c r="MO3">
        <v>50</v>
      </c>
      <c r="MP3">
        <v>50</v>
      </c>
      <c r="MQ3">
        <v>50</v>
      </c>
      <c r="MR3">
        <v>1</v>
      </c>
      <c r="MS3">
        <v>0</v>
      </c>
      <c r="NA3" t="s">
        <v>1699</v>
      </c>
      <c r="NB3">
        <v>242.40199279785156</v>
      </c>
      <c r="NC3">
        <v>6</v>
      </c>
      <c r="ND3">
        <v>0</v>
      </c>
      <c r="NE3">
        <v>0</v>
      </c>
      <c r="NF3">
        <v>0</v>
      </c>
      <c r="NG3">
        <v>0</v>
      </c>
      <c r="NH3">
        <v>0</v>
      </c>
      <c r="NI3">
        <v>0</v>
      </c>
      <c r="NJ3">
        <v>0</v>
      </c>
      <c r="NK3">
        <v>0</v>
      </c>
      <c r="NL3">
        <v>0</v>
      </c>
      <c r="NM3">
        <v>0</v>
      </c>
      <c r="NN3">
        <v>50</v>
      </c>
      <c r="NO3">
        <v>50</v>
      </c>
      <c r="NP3">
        <v>50</v>
      </c>
      <c r="NQ3">
        <v>50</v>
      </c>
      <c r="NR3">
        <v>1</v>
      </c>
      <c r="NS3">
        <v>0</v>
      </c>
      <c r="OA3" t="s">
        <v>1702</v>
      </c>
      <c r="OB3">
        <v>242.40199279785156</v>
      </c>
      <c r="OC3">
        <v>6</v>
      </c>
      <c r="OD3">
        <v>0</v>
      </c>
      <c r="OE3">
        <v>0</v>
      </c>
      <c r="OF3">
        <v>0</v>
      </c>
      <c r="OG3">
        <v>0</v>
      </c>
      <c r="OH3">
        <v>0</v>
      </c>
      <c r="OI3">
        <v>0</v>
      </c>
      <c r="OJ3">
        <v>0</v>
      </c>
      <c r="OK3">
        <v>0</v>
      </c>
      <c r="OL3">
        <v>0</v>
      </c>
      <c r="OM3">
        <v>0</v>
      </c>
      <c r="ON3">
        <v>50</v>
      </c>
      <c r="OO3">
        <v>50</v>
      </c>
      <c r="OP3">
        <v>50</v>
      </c>
      <c r="OQ3">
        <v>50</v>
      </c>
      <c r="OR3">
        <v>1</v>
      </c>
      <c r="OS3">
        <v>0</v>
      </c>
      <c r="PA3" t="s">
        <v>1705</v>
      </c>
      <c r="PB3">
        <v>242.40199279785156</v>
      </c>
      <c r="PC3">
        <v>6</v>
      </c>
      <c r="PD3">
        <v>0</v>
      </c>
      <c r="PE3">
        <v>0</v>
      </c>
      <c r="PF3">
        <v>0</v>
      </c>
      <c r="PG3">
        <v>0</v>
      </c>
      <c r="PH3">
        <v>0</v>
      </c>
      <c r="PI3">
        <v>0</v>
      </c>
      <c r="PJ3">
        <v>0</v>
      </c>
      <c r="PK3">
        <v>0</v>
      </c>
      <c r="PL3">
        <v>0</v>
      </c>
      <c r="PM3">
        <v>0</v>
      </c>
      <c r="PN3">
        <v>50</v>
      </c>
      <c r="PO3">
        <v>50</v>
      </c>
      <c r="PP3">
        <v>50</v>
      </c>
      <c r="PQ3">
        <v>50</v>
      </c>
      <c r="PR3">
        <v>1</v>
      </c>
      <c r="PS3">
        <v>0</v>
      </c>
      <c r="QA3" t="s">
        <v>1708</v>
      </c>
      <c r="QB3">
        <v>242.40199279785156</v>
      </c>
      <c r="QC3">
        <v>6</v>
      </c>
      <c r="QD3">
        <v>0</v>
      </c>
      <c r="QE3">
        <v>0</v>
      </c>
      <c r="QF3">
        <v>0</v>
      </c>
      <c r="QG3">
        <v>0</v>
      </c>
      <c r="QH3">
        <v>0</v>
      </c>
      <c r="QI3">
        <v>0</v>
      </c>
      <c r="QJ3">
        <v>0</v>
      </c>
      <c r="QK3">
        <v>0</v>
      </c>
      <c r="QL3">
        <v>0</v>
      </c>
      <c r="QM3">
        <v>0</v>
      </c>
      <c r="QN3">
        <v>50</v>
      </c>
      <c r="QO3">
        <v>50</v>
      </c>
      <c r="QP3">
        <v>50</v>
      </c>
      <c r="QQ3">
        <v>50</v>
      </c>
      <c r="QR3">
        <v>1</v>
      </c>
      <c r="QS3">
        <v>0</v>
      </c>
      <c r="RA3" t="s">
        <v>1710</v>
      </c>
      <c r="RB3">
        <v>242.40199279785156</v>
      </c>
      <c r="RC3">
        <v>6</v>
      </c>
      <c r="RD3">
        <v>0</v>
      </c>
      <c r="RE3">
        <v>0</v>
      </c>
      <c r="RF3">
        <v>0</v>
      </c>
      <c r="RG3">
        <v>0</v>
      </c>
      <c r="RH3">
        <v>0</v>
      </c>
      <c r="RI3">
        <v>0</v>
      </c>
      <c r="RJ3">
        <v>0</v>
      </c>
      <c r="RK3">
        <v>0</v>
      </c>
      <c r="RL3">
        <v>0</v>
      </c>
      <c r="RM3">
        <v>0</v>
      </c>
      <c r="RN3">
        <v>50</v>
      </c>
      <c r="RO3">
        <v>50</v>
      </c>
      <c r="RP3">
        <v>50</v>
      </c>
      <c r="RQ3">
        <v>50</v>
      </c>
      <c r="RR3">
        <v>1</v>
      </c>
      <c r="RS3">
        <v>0</v>
      </c>
      <c r="SA3" t="s">
        <v>1712</v>
      </c>
      <c r="SB3">
        <v>242.40199279785156</v>
      </c>
      <c r="SC3">
        <v>6</v>
      </c>
      <c r="SD3">
        <v>0</v>
      </c>
      <c r="SE3">
        <v>0</v>
      </c>
      <c r="SF3">
        <v>0</v>
      </c>
      <c r="SG3">
        <v>0</v>
      </c>
      <c r="SH3">
        <v>0</v>
      </c>
      <c r="SI3">
        <v>0</v>
      </c>
      <c r="SJ3">
        <v>0</v>
      </c>
      <c r="SK3">
        <v>0</v>
      </c>
      <c r="SL3">
        <v>0</v>
      </c>
      <c r="SM3">
        <v>0</v>
      </c>
      <c r="SN3">
        <v>50</v>
      </c>
      <c r="SO3">
        <v>50</v>
      </c>
      <c r="SP3">
        <v>50</v>
      </c>
      <c r="SQ3">
        <v>50</v>
      </c>
      <c r="SR3">
        <v>1</v>
      </c>
      <c r="SS3">
        <v>0</v>
      </c>
      <c r="TA3" t="s">
        <v>1714</v>
      </c>
      <c r="TB3">
        <v>242.40199279785156</v>
      </c>
      <c r="TC3">
        <v>6</v>
      </c>
      <c r="TD3">
        <v>0</v>
      </c>
      <c r="TE3">
        <v>0</v>
      </c>
      <c r="TF3">
        <v>0</v>
      </c>
      <c r="TG3">
        <v>0</v>
      </c>
      <c r="TH3">
        <v>0</v>
      </c>
      <c r="TI3">
        <v>0</v>
      </c>
      <c r="TJ3">
        <v>0</v>
      </c>
      <c r="TK3">
        <v>0</v>
      </c>
      <c r="TL3">
        <v>0</v>
      </c>
      <c r="TM3">
        <v>0</v>
      </c>
      <c r="TN3">
        <v>50</v>
      </c>
      <c r="TO3">
        <v>50</v>
      </c>
      <c r="TP3">
        <v>50</v>
      </c>
      <c r="TQ3">
        <v>50</v>
      </c>
      <c r="TR3">
        <v>1</v>
      </c>
      <c r="TS3">
        <v>0</v>
      </c>
    </row>
  </sheetData>
  <phoneticPr fontId="27"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OV141"/>
  <sheetViews>
    <sheetView zoomScale="70" zoomScaleNormal="70" workbookViewId="0">
      <pane xSplit="4" ySplit="1" topLeftCell="E38" activePane="bottomRight" state="frozen"/>
      <selection pane="topRight" activeCell="E1" sqref="E1"/>
      <selection pane="bottomLeft" activeCell="A2" sqref="A2"/>
      <selection pane="bottomRight" activeCell="E56" sqref="E56"/>
    </sheetView>
  </sheetViews>
  <sheetFormatPr defaultRowHeight="16.5"/>
  <cols>
    <col min="1" max="1" width="20.84765625" customWidth="1"/>
    <col min="2" max="2" width="14.5" customWidth="1"/>
    <col min="21" max="21" width="20.84765625" customWidth="1"/>
    <col min="41" max="41" width="20.84765625" customWidth="1"/>
    <col min="61" max="61" width="20.84765625" customWidth="1"/>
    <col min="81" max="81" width="20.84765625" customWidth="1"/>
    <col min="101" max="101" width="20.84765625" customWidth="1"/>
    <col min="121" max="121" width="20.84765625" customWidth="1"/>
    <col min="141" max="141" width="20.84765625" customWidth="1"/>
    <col min="161" max="161" width="20.84765625" customWidth="1"/>
    <col min="181" max="181" width="20.84765625" customWidth="1"/>
    <col min="201" max="201" width="20.84765625" customWidth="1"/>
    <col min="221" max="221" width="20.84765625" customWidth="1"/>
    <col min="241" max="241" width="20.84765625" customWidth="1"/>
    <col min="261" max="261" width="20.84765625" customWidth="1"/>
    <col min="281" max="281" width="20.84765625" customWidth="1"/>
    <col min="301" max="301" width="20.84765625" customWidth="1"/>
    <col min="321" max="321" width="20.84765625" customWidth="1"/>
    <col min="341" max="341" width="20.84765625" customWidth="1"/>
    <col min="361" max="361" width="20.84765625" customWidth="1"/>
    <col min="381" max="381" width="20.84765625" customWidth="1"/>
    <col min="401" max="401" width="20.84765625" customWidth="1"/>
  </cols>
  <sheetData>
    <row r="1" spans="1:411">
      <c r="A1" s="287" t="s">
        <v>1289</v>
      </c>
      <c r="B1" t="s">
        <v>1101</v>
      </c>
      <c r="C1" t="s">
        <v>1102</v>
      </c>
      <c r="D1" t="s">
        <v>1103</v>
      </c>
      <c r="E1" t="s">
        <v>1104</v>
      </c>
      <c r="F1" t="s">
        <v>1105</v>
      </c>
      <c r="G1" t="s">
        <v>1106</v>
      </c>
      <c r="H1" t="s">
        <v>1107</v>
      </c>
      <c r="U1" s="287" t="s">
        <v>1679</v>
      </c>
      <c r="V1" t="s">
        <v>1101</v>
      </c>
      <c r="W1" t="s">
        <v>1102</v>
      </c>
      <c r="X1" t="s">
        <v>1103</v>
      </c>
      <c r="Y1" t="s">
        <v>1104</v>
      </c>
      <c r="Z1" t="s">
        <v>1105</v>
      </c>
      <c r="AA1" t="s">
        <v>1106</v>
      </c>
      <c r="AB1" t="s">
        <v>1107</v>
      </c>
      <c r="AO1" s="287" t="s">
        <v>1680</v>
      </c>
      <c r="AP1" t="s">
        <v>1101</v>
      </c>
      <c r="AQ1" t="s">
        <v>1102</v>
      </c>
      <c r="AR1" t="s">
        <v>1103</v>
      </c>
      <c r="AS1" t="s">
        <v>1104</v>
      </c>
      <c r="AT1" t="s">
        <v>1105</v>
      </c>
      <c r="AU1" t="s">
        <v>1106</v>
      </c>
      <c r="AV1" t="s">
        <v>1107</v>
      </c>
      <c r="BI1" s="287" t="s">
        <v>1681</v>
      </c>
      <c r="BJ1" t="s">
        <v>1101</v>
      </c>
      <c r="BK1" t="s">
        <v>1102</v>
      </c>
      <c r="BL1" t="s">
        <v>1103</v>
      </c>
      <c r="BM1" t="s">
        <v>1104</v>
      </c>
      <c r="BN1" t="s">
        <v>1105</v>
      </c>
      <c r="BO1" t="s">
        <v>1106</v>
      </c>
      <c r="BP1" t="s">
        <v>1107</v>
      </c>
      <c r="CC1" s="287" t="s">
        <v>1682</v>
      </c>
      <c r="CD1" t="s">
        <v>1101</v>
      </c>
      <c r="CE1" t="s">
        <v>1102</v>
      </c>
      <c r="CF1" t="s">
        <v>1103</v>
      </c>
      <c r="CG1" t="s">
        <v>1104</v>
      </c>
      <c r="CH1" t="s">
        <v>1105</v>
      </c>
      <c r="CI1" t="s">
        <v>1106</v>
      </c>
      <c r="CJ1" t="s">
        <v>1107</v>
      </c>
      <c r="CW1" s="287" t="s">
        <v>1683</v>
      </c>
      <c r="CX1" t="s">
        <v>1101</v>
      </c>
      <c r="CY1" t="s">
        <v>1102</v>
      </c>
      <c r="CZ1" t="s">
        <v>1103</v>
      </c>
      <c r="DA1" t="s">
        <v>1104</v>
      </c>
      <c r="DB1" t="s">
        <v>1105</v>
      </c>
      <c r="DC1" t="s">
        <v>1106</v>
      </c>
      <c r="DD1" t="s">
        <v>1107</v>
      </c>
      <c r="DQ1" s="287" t="s">
        <v>1684</v>
      </c>
      <c r="DR1" t="s">
        <v>1101</v>
      </c>
      <c r="DS1" t="s">
        <v>1102</v>
      </c>
      <c r="DT1" t="s">
        <v>1103</v>
      </c>
      <c r="DU1" t="s">
        <v>1104</v>
      </c>
      <c r="DV1" t="s">
        <v>1105</v>
      </c>
      <c r="DW1" t="s">
        <v>1106</v>
      </c>
      <c r="DX1" t="s">
        <v>1107</v>
      </c>
      <c r="EK1" s="287" t="s">
        <v>1685</v>
      </c>
      <c r="EL1" t="s">
        <v>1101</v>
      </c>
      <c r="EM1" t="s">
        <v>1102</v>
      </c>
      <c r="EN1" t="s">
        <v>1103</v>
      </c>
      <c r="EO1" t="s">
        <v>1104</v>
      </c>
      <c r="EP1" t="s">
        <v>1105</v>
      </c>
      <c r="EQ1" t="s">
        <v>1106</v>
      </c>
      <c r="ER1" t="s">
        <v>1107</v>
      </c>
      <c r="FE1" s="287" t="s">
        <v>1686</v>
      </c>
      <c r="FF1" t="s">
        <v>1101</v>
      </c>
      <c r="FG1" t="s">
        <v>1102</v>
      </c>
      <c r="FH1" t="s">
        <v>1103</v>
      </c>
      <c r="FI1" t="s">
        <v>1104</v>
      </c>
      <c r="FJ1" t="s">
        <v>1105</v>
      </c>
      <c r="FK1" t="s">
        <v>1106</v>
      </c>
      <c r="FL1" t="s">
        <v>1107</v>
      </c>
      <c r="FY1" s="287" t="s">
        <v>1687</v>
      </c>
      <c r="FZ1" t="s">
        <v>1101</v>
      </c>
      <c r="GA1" t="s">
        <v>1102</v>
      </c>
      <c r="GB1" t="s">
        <v>1103</v>
      </c>
      <c r="GC1" t="s">
        <v>1104</v>
      </c>
      <c r="GD1" t="s">
        <v>1105</v>
      </c>
      <c r="GE1" t="s">
        <v>1106</v>
      </c>
      <c r="GF1" t="s">
        <v>1107</v>
      </c>
      <c r="GS1" s="287" t="s">
        <v>1688</v>
      </c>
      <c r="GT1" t="s">
        <v>1101</v>
      </c>
      <c r="GU1" t="s">
        <v>1102</v>
      </c>
      <c r="GV1" t="s">
        <v>1103</v>
      </c>
      <c r="GW1" t="s">
        <v>1104</v>
      </c>
      <c r="GX1" t="s">
        <v>1105</v>
      </c>
      <c r="GY1" t="s">
        <v>1106</v>
      </c>
      <c r="GZ1" t="s">
        <v>1107</v>
      </c>
      <c r="HM1" s="287" t="s">
        <v>1691</v>
      </c>
      <c r="HN1" t="s">
        <v>1101</v>
      </c>
      <c r="HO1" t="s">
        <v>1102</v>
      </c>
      <c r="HP1" t="s">
        <v>1103</v>
      </c>
      <c r="HQ1" t="s">
        <v>1104</v>
      </c>
      <c r="HR1" t="s">
        <v>1105</v>
      </c>
      <c r="HS1" t="s">
        <v>1106</v>
      </c>
      <c r="HT1" t="s">
        <v>1107</v>
      </c>
      <c r="IG1" s="287" t="s">
        <v>1694</v>
      </c>
      <c r="IH1" t="s">
        <v>1101</v>
      </c>
      <c r="II1" t="s">
        <v>1102</v>
      </c>
      <c r="IJ1" t="s">
        <v>1103</v>
      </c>
      <c r="IK1" t="s">
        <v>1104</v>
      </c>
      <c r="IL1" t="s">
        <v>1105</v>
      </c>
      <c r="IM1" t="s">
        <v>1106</v>
      </c>
      <c r="IN1" t="s">
        <v>1107</v>
      </c>
      <c r="JA1" s="287" t="s">
        <v>1697</v>
      </c>
      <c r="JB1" t="s">
        <v>1101</v>
      </c>
      <c r="JC1" t="s">
        <v>1102</v>
      </c>
      <c r="JD1" t="s">
        <v>1103</v>
      </c>
      <c r="JE1" t="s">
        <v>1104</v>
      </c>
      <c r="JF1" t="s">
        <v>1105</v>
      </c>
      <c r="JG1" t="s">
        <v>1106</v>
      </c>
      <c r="JH1" t="s">
        <v>1107</v>
      </c>
      <c r="JU1" s="287" t="s">
        <v>1700</v>
      </c>
      <c r="JV1" t="s">
        <v>1101</v>
      </c>
      <c r="JW1" t="s">
        <v>1102</v>
      </c>
      <c r="JX1" t="s">
        <v>1103</v>
      </c>
      <c r="JY1" t="s">
        <v>1104</v>
      </c>
      <c r="JZ1" t="s">
        <v>1105</v>
      </c>
      <c r="KA1" t="s">
        <v>1106</v>
      </c>
      <c r="KB1" t="s">
        <v>1107</v>
      </c>
      <c r="KO1" s="287" t="s">
        <v>1703</v>
      </c>
      <c r="KP1" t="s">
        <v>1101</v>
      </c>
      <c r="KQ1" t="s">
        <v>1102</v>
      </c>
      <c r="KR1" t="s">
        <v>1103</v>
      </c>
      <c r="KS1" t="s">
        <v>1104</v>
      </c>
      <c r="KT1" t="s">
        <v>1105</v>
      </c>
      <c r="KU1" t="s">
        <v>1106</v>
      </c>
      <c r="KV1" t="s">
        <v>1107</v>
      </c>
      <c r="LI1" s="287" t="s">
        <v>1706</v>
      </c>
      <c r="LJ1" t="s">
        <v>1101</v>
      </c>
      <c r="LK1" t="s">
        <v>1102</v>
      </c>
      <c r="LL1" t="s">
        <v>1103</v>
      </c>
      <c r="LM1" t="s">
        <v>1104</v>
      </c>
      <c r="LN1" t="s">
        <v>1105</v>
      </c>
      <c r="LO1" t="s">
        <v>1106</v>
      </c>
      <c r="LP1" t="s">
        <v>1107</v>
      </c>
      <c r="MC1" s="287" t="s">
        <v>1709</v>
      </c>
      <c r="MD1" t="s">
        <v>1101</v>
      </c>
      <c r="ME1" t="s">
        <v>1102</v>
      </c>
      <c r="MF1" t="s">
        <v>1103</v>
      </c>
      <c r="MG1" t="s">
        <v>1104</v>
      </c>
      <c r="MH1" t="s">
        <v>1105</v>
      </c>
      <c r="MI1" t="s">
        <v>1106</v>
      </c>
      <c r="MJ1" t="s">
        <v>1107</v>
      </c>
      <c r="MW1" s="287" t="s">
        <v>1711</v>
      </c>
      <c r="MX1" t="s">
        <v>1101</v>
      </c>
      <c r="MY1" t="s">
        <v>1102</v>
      </c>
      <c r="MZ1" t="s">
        <v>1103</v>
      </c>
      <c r="NA1" t="s">
        <v>1104</v>
      </c>
      <c r="NB1" t="s">
        <v>1105</v>
      </c>
      <c r="NC1" t="s">
        <v>1106</v>
      </c>
      <c r="ND1" t="s">
        <v>1107</v>
      </c>
      <c r="NQ1" s="287" t="s">
        <v>1713</v>
      </c>
      <c r="NR1" t="s">
        <v>1101</v>
      </c>
      <c r="NS1" t="s">
        <v>1102</v>
      </c>
      <c r="NT1" t="s">
        <v>1103</v>
      </c>
      <c r="NU1" t="s">
        <v>1104</v>
      </c>
      <c r="NV1" t="s">
        <v>1105</v>
      </c>
      <c r="NW1" t="s">
        <v>1106</v>
      </c>
      <c r="NX1" t="s">
        <v>1107</v>
      </c>
      <c r="OK1" s="287" t="s">
        <v>1715</v>
      </c>
      <c r="OL1" t="s">
        <v>1101</v>
      </c>
      <c r="OM1" t="s">
        <v>1102</v>
      </c>
      <c r="ON1" t="s">
        <v>1103</v>
      </c>
      <c r="OO1" t="s">
        <v>1104</v>
      </c>
      <c r="OP1" t="s">
        <v>1105</v>
      </c>
      <c r="OQ1" t="s">
        <v>1106</v>
      </c>
      <c r="OR1" t="s">
        <v>1107</v>
      </c>
    </row>
    <row r="2" spans="1:411">
      <c r="A2" t="s">
        <v>1100</v>
      </c>
      <c r="B2" s="49"/>
      <c r="C2" s="49"/>
      <c r="D2" s="49"/>
      <c r="E2" s="49"/>
      <c r="F2" s="49"/>
      <c r="G2" s="49"/>
      <c r="H2" s="49"/>
      <c r="U2" t="s">
        <v>1100</v>
      </c>
      <c r="V2" s="49"/>
      <c r="W2" s="49"/>
      <c r="X2" s="49"/>
      <c r="Y2" s="49"/>
      <c r="Z2" s="49"/>
      <c r="AA2" s="49"/>
      <c r="AB2" s="49"/>
      <c r="AO2" t="s">
        <v>1100</v>
      </c>
      <c r="AP2" s="49"/>
      <c r="AQ2" s="49"/>
      <c r="AR2" s="49"/>
      <c r="AS2" s="49"/>
      <c r="AT2" s="49"/>
      <c r="AU2" s="49"/>
      <c r="AV2" s="49"/>
      <c r="BI2" t="s">
        <v>1100</v>
      </c>
      <c r="BJ2" s="49"/>
      <c r="BK2" s="49"/>
      <c r="BL2" s="49"/>
      <c r="BM2" s="49"/>
      <c r="BN2" s="49"/>
      <c r="BO2" s="49"/>
      <c r="BP2" s="49"/>
      <c r="CC2" t="s">
        <v>1100</v>
      </c>
      <c r="CD2" s="49"/>
      <c r="CE2" s="49"/>
      <c r="CF2" s="49"/>
      <c r="CG2" s="49"/>
      <c r="CH2" s="49"/>
      <c r="CI2" s="49"/>
      <c r="CJ2" s="49"/>
      <c r="CW2" t="s">
        <v>1100</v>
      </c>
      <c r="CX2" s="49"/>
      <c r="CY2" s="49"/>
      <c r="CZ2" s="49"/>
      <c r="DA2" s="49"/>
      <c r="DB2" s="49"/>
      <c r="DC2" s="49"/>
      <c r="DD2" s="49"/>
      <c r="DQ2" t="s">
        <v>1100</v>
      </c>
      <c r="DR2" s="49"/>
      <c r="DS2" s="49"/>
      <c r="DT2" s="49"/>
      <c r="DU2" s="49"/>
      <c r="DV2" s="49"/>
      <c r="DW2" s="49"/>
      <c r="DX2" s="49"/>
      <c r="EK2" t="s">
        <v>1100</v>
      </c>
      <c r="EL2" s="49"/>
      <c r="EM2" s="49"/>
      <c r="EN2" s="49"/>
      <c r="EO2" s="49"/>
      <c r="EP2" s="49"/>
      <c r="EQ2" s="49"/>
      <c r="ER2" s="49"/>
      <c r="FE2" t="s">
        <v>1100</v>
      </c>
      <c r="FF2" s="49"/>
      <c r="FG2" s="49"/>
      <c r="FH2" s="49"/>
      <c r="FI2" s="49"/>
      <c r="FJ2" s="49"/>
      <c r="FK2" s="49"/>
      <c r="FL2" s="49"/>
      <c r="FY2" t="s">
        <v>1100</v>
      </c>
      <c r="FZ2" s="49"/>
      <c r="GA2" s="49"/>
      <c r="GB2" s="49"/>
      <c r="GC2" s="49"/>
      <c r="GD2" s="49"/>
      <c r="GE2" s="49"/>
      <c r="GF2" s="49"/>
      <c r="GS2" t="s">
        <v>1100</v>
      </c>
      <c r="GT2" s="49"/>
      <c r="GU2" s="49"/>
      <c r="GV2" s="49"/>
      <c r="GW2" s="49"/>
      <c r="GX2" s="49"/>
      <c r="GY2" s="49"/>
      <c r="GZ2" s="49"/>
      <c r="HM2" t="s">
        <v>1100</v>
      </c>
      <c r="HN2" s="49"/>
      <c r="HO2" s="49"/>
      <c r="HP2" s="49"/>
      <c r="HQ2" s="49"/>
      <c r="HR2" s="49"/>
      <c r="HS2" s="49"/>
      <c r="HT2" s="49"/>
      <c r="IG2" t="s">
        <v>1100</v>
      </c>
      <c r="IH2" s="49"/>
      <c r="II2" s="49"/>
      <c r="IJ2" s="49"/>
      <c r="IK2" s="49"/>
      <c r="IL2" s="49"/>
      <c r="IM2" s="49"/>
      <c r="IN2" s="49"/>
      <c r="JA2" t="s">
        <v>1100</v>
      </c>
      <c r="JB2" s="49"/>
      <c r="JC2" s="49"/>
      <c r="JD2" s="49"/>
      <c r="JE2" s="49"/>
      <c r="JF2" s="49"/>
      <c r="JG2" s="49"/>
      <c r="JH2" s="49"/>
      <c r="JU2" t="s">
        <v>1100</v>
      </c>
      <c r="JV2" s="49"/>
      <c r="JW2" s="49"/>
      <c r="JX2" s="49"/>
      <c r="JY2" s="49"/>
      <c r="JZ2" s="49"/>
      <c r="KA2" s="49"/>
      <c r="KB2" s="49"/>
      <c r="KO2" t="s">
        <v>1100</v>
      </c>
      <c r="KP2" s="49"/>
      <c r="KQ2" s="49"/>
      <c r="KR2" s="49"/>
      <c r="KS2" s="49"/>
      <c r="KT2" s="49"/>
      <c r="KU2" s="49"/>
      <c r="KV2" s="49"/>
      <c r="LI2" t="s">
        <v>1100</v>
      </c>
      <c r="LJ2" s="49"/>
      <c r="LK2" s="49"/>
      <c r="LL2" s="49"/>
      <c r="LM2" s="49"/>
      <c r="LN2" s="49"/>
      <c r="LO2" s="49"/>
      <c r="LP2" s="49"/>
      <c r="MC2" t="s">
        <v>1100</v>
      </c>
      <c r="MD2" s="49"/>
      <c r="ME2" s="49"/>
      <c r="MF2" s="49"/>
      <c r="MG2" s="49"/>
      <c r="MH2" s="49"/>
      <c r="MI2" s="49"/>
      <c r="MJ2" s="49"/>
      <c r="MW2" t="s">
        <v>1100</v>
      </c>
      <c r="MX2" s="49"/>
      <c r="MY2" s="49"/>
      <c r="MZ2" s="49"/>
      <c r="NA2" s="49"/>
      <c r="NB2" s="49"/>
      <c r="NC2" s="49"/>
      <c r="ND2" s="49"/>
      <c r="NQ2" t="s">
        <v>1100</v>
      </c>
      <c r="NR2" s="49"/>
      <c r="NS2" s="49"/>
      <c r="NT2" s="49"/>
      <c r="NU2" s="49"/>
      <c r="NV2" s="49"/>
      <c r="NW2" s="49"/>
      <c r="NX2" s="49"/>
      <c r="OK2" t="s">
        <v>1100</v>
      </c>
      <c r="OL2" s="49"/>
      <c r="OM2" s="49"/>
      <c r="ON2" s="49"/>
      <c r="OO2" s="49"/>
      <c r="OP2" s="49"/>
      <c r="OQ2" s="49"/>
      <c r="OR2" s="49"/>
    </row>
    <row r="3" spans="1:411" ht="16.8" thickBot="1">
      <c r="A3" t="s">
        <v>1108</v>
      </c>
      <c r="B3" s="49"/>
      <c r="C3" s="49"/>
      <c r="D3" s="49"/>
      <c r="E3" s="49"/>
      <c r="F3" s="49"/>
      <c r="G3" s="49"/>
      <c r="H3" s="49"/>
      <c r="U3" t="s">
        <v>1108</v>
      </c>
      <c r="V3" s="49"/>
      <c r="W3" s="49"/>
      <c r="X3" s="49"/>
      <c r="Y3" s="49"/>
      <c r="Z3" s="49"/>
      <c r="AA3" s="49"/>
      <c r="AB3" s="49"/>
      <c r="AO3" t="s">
        <v>1108</v>
      </c>
      <c r="AP3" s="49"/>
      <c r="AQ3" s="49"/>
      <c r="AR3" s="49"/>
      <c r="AS3" s="49"/>
      <c r="AT3" s="49"/>
      <c r="AU3" s="49"/>
      <c r="AV3" s="49"/>
      <c r="BI3" t="s">
        <v>1108</v>
      </c>
      <c r="BJ3" s="49"/>
      <c r="BK3" s="49"/>
      <c r="BL3" s="49"/>
      <c r="BM3" s="49"/>
      <c r="BN3" s="49"/>
      <c r="BO3" s="49"/>
      <c r="BP3" s="49"/>
      <c r="CC3" t="s">
        <v>1108</v>
      </c>
      <c r="CD3" s="49"/>
      <c r="CE3" s="49"/>
      <c r="CF3" s="49"/>
      <c r="CG3" s="49"/>
      <c r="CH3" s="49"/>
      <c r="CI3" s="49"/>
      <c r="CJ3" s="49"/>
      <c r="CW3" t="s">
        <v>1108</v>
      </c>
      <c r="CX3" s="49"/>
      <c r="CY3" s="49"/>
      <c r="CZ3" s="49"/>
      <c r="DA3" s="49"/>
      <c r="DB3" s="49"/>
      <c r="DC3" s="49"/>
      <c r="DD3" s="49"/>
      <c r="DQ3" t="s">
        <v>1108</v>
      </c>
      <c r="DR3" s="49"/>
      <c r="DS3" s="49"/>
      <c r="DT3" s="49"/>
      <c r="DU3" s="49"/>
      <c r="DV3" s="49"/>
      <c r="DW3" s="49"/>
      <c r="DX3" s="49"/>
      <c r="EK3" t="s">
        <v>1108</v>
      </c>
      <c r="EL3" s="49"/>
      <c r="EM3" s="49"/>
      <c r="EN3" s="49"/>
      <c r="EO3" s="49"/>
      <c r="EP3" s="49"/>
      <c r="EQ3" s="49"/>
      <c r="ER3" s="49"/>
      <c r="FE3" t="s">
        <v>1108</v>
      </c>
      <c r="FF3" s="49"/>
      <c r="FG3" s="49"/>
      <c r="FH3" s="49"/>
      <c r="FI3" s="49"/>
      <c r="FJ3" s="49"/>
      <c r="FK3" s="49"/>
      <c r="FL3" s="49"/>
      <c r="FY3" t="s">
        <v>1108</v>
      </c>
      <c r="FZ3" s="49"/>
      <c r="GA3" s="49"/>
      <c r="GB3" s="49"/>
      <c r="GC3" s="49"/>
      <c r="GD3" s="49"/>
      <c r="GE3" s="49"/>
      <c r="GF3" s="49"/>
      <c r="GS3" t="s">
        <v>1108</v>
      </c>
      <c r="GT3" s="49"/>
      <c r="GU3" s="49"/>
      <c r="GV3" s="49"/>
      <c r="GW3" s="49"/>
      <c r="GX3" s="49"/>
      <c r="GY3" s="49"/>
      <c r="GZ3" s="49"/>
      <c r="HM3" t="s">
        <v>1108</v>
      </c>
      <c r="HN3" s="49"/>
      <c r="HO3" s="49"/>
      <c r="HP3" s="49"/>
      <c r="HQ3" s="49"/>
      <c r="HR3" s="49"/>
      <c r="HS3" s="49"/>
      <c r="HT3" s="49"/>
      <c r="IG3" t="s">
        <v>1108</v>
      </c>
      <c r="IH3" s="49"/>
      <c r="II3" s="49"/>
      <c r="IJ3" s="49"/>
      <c r="IK3" s="49"/>
      <c r="IL3" s="49"/>
      <c r="IM3" s="49"/>
      <c r="IN3" s="49"/>
      <c r="JA3" t="s">
        <v>1108</v>
      </c>
      <c r="JB3" s="49"/>
      <c r="JC3" s="49"/>
      <c r="JD3" s="49"/>
      <c r="JE3" s="49"/>
      <c r="JF3" s="49"/>
      <c r="JG3" s="49"/>
      <c r="JH3" s="49"/>
      <c r="JU3" t="s">
        <v>1108</v>
      </c>
      <c r="JV3" s="49"/>
      <c r="JW3" s="49"/>
      <c r="JX3" s="49"/>
      <c r="JY3" s="49"/>
      <c r="JZ3" s="49"/>
      <c r="KA3" s="49"/>
      <c r="KB3" s="49"/>
      <c r="KO3" t="s">
        <v>1108</v>
      </c>
      <c r="KP3" s="49"/>
      <c r="KQ3" s="49"/>
      <c r="KR3" s="49"/>
      <c r="KS3" s="49"/>
      <c r="KT3" s="49"/>
      <c r="KU3" s="49"/>
      <c r="KV3" s="49"/>
      <c r="LI3" t="s">
        <v>1108</v>
      </c>
      <c r="LJ3" s="49"/>
      <c r="LK3" s="49"/>
      <c r="LL3" s="49"/>
      <c r="LM3" s="49"/>
      <c r="LN3" s="49"/>
      <c r="LO3" s="49"/>
      <c r="LP3" s="49"/>
      <c r="MC3" t="s">
        <v>1108</v>
      </c>
      <c r="MD3" s="49"/>
      <c r="ME3" s="49"/>
      <c r="MF3" s="49"/>
      <c r="MG3" s="49"/>
      <c r="MH3" s="49"/>
      <c r="MI3" s="49"/>
      <c r="MJ3" s="49"/>
      <c r="MW3" t="s">
        <v>1108</v>
      </c>
      <c r="MX3" s="49"/>
      <c r="MY3" s="49"/>
      <c r="MZ3" s="49"/>
      <c r="NA3" s="49"/>
      <c r="NB3" s="49"/>
      <c r="NC3" s="49"/>
      <c r="ND3" s="49"/>
      <c r="NQ3" t="s">
        <v>1108</v>
      </c>
      <c r="NR3" s="49"/>
      <c r="NS3" s="49"/>
      <c r="NT3" s="49"/>
      <c r="NU3" s="49"/>
      <c r="NV3" s="49"/>
      <c r="NW3" s="49"/>
      <c r="NX3" s="49"/>
      <c r="OK3" t="s">
        <v>1108</v>
      </c>
      <c r="OL3" s="49"/>
      <c r="OM3" s="49"/>
      <c r="ON3" s="49"/>
      <c r="OO3" s="49"/>
      <c r="OP3" s="49"/>
      <c r="OQ3" s="49"/>
      <c r="OR3" s="49"/>
    </row>
    <row r="4" spans="1:411" ht="16.8" thickBot="1">
      <c r="A4" t="s">
        <v>1109</v>
      </c>
      <c r="B4" s="49"/>
      <c r="C4" s="49"/>
      <c r="D4" s="49"/>
      <c r="E4" s="49"/>
      <c r="F4" s="49"/>
      <c r="G4" s="49"/>
      <c r="H4" s="49"/>
      <c r="I4" s="410" t="s">
        <v>1027</v>
      </c>
      <c r="J4" s="410" t="s">
        <v>1028</v>
      </c>
      <c r="K4" s="408" t="s">
        <v>224</v>
      </c>
      <c r="U4" t="s">
        <v>1109</v>
      </c>
      <c r="V4" s="49"/>
      <c r="W4" s="49"/>
      <c r="X4" s="49"/>
      <c r="Y4" s="49"/>
      <c r="Z4" s="49"/>
      <c r="AA4" s="49"/>
      <c r="AB4" s="49"/>
      <c r="AC4" s="410" t="s">
        <v>1027</v>
      </c>
      <c r="AD4" s="410" t="s">
        <v>1028</v>
      </c>
      <c r="AE4" s="408" t="s">
        <v>224</v>
      </c>
      <c r="AO4" t="s">
        <v>1109</v>
      </c>
      <c r="AP4" s="49"/>
      <c r="AQ4" s="49"/>
      <c r="AR4" s="49"/>
      <c r="AS4" s="49"/>
      <c r="AT4" s="49"/>
      <c r="AU4" s="49"/>
      <c r="AV4" s="49"/>
      <c r="AW4" s="410" t="s">
        <v>1027</v>
      </c>
      <c r="AX4" s="410" t="s">
        <v>1028</v>
      </c>
      <c r="AY4" s="408" t="s">
        <v>224</v>
      </c>
      <c r="BI4" t="s">
        <v>1109</v>
      </c>
      <c r="BJ4" s="49"/>
      <c r="BK4" s="49"/>
      <c r="BL4" s="49"/>
      <c r="BM4" s="49"/>
      <c r="BN4" s="49"/>
      <c r="BO4" s="49"/>
      <c r="BP4" s="49"/>
      <c r="BQ4" s="410" t="s">
        <v>1027</v>
      </c>
      <c r="BR4" s="410" t="s">
        <v>1028</v>
      </c>
      <c r="BS4" s="408" t="s">
        <v>224</v>
      </c>
      <c r="CC4" t="s">
        <v>1109</v>
      </c>
      <c r="CD4" s="49"/>
      <c r="CE4" s="49"/>
      <c r="CF4" s="49"/>
      <c r="CG4" s="49"/>
      <c r="CH4" s="49"/>
      <c r="CI4" s="49"/>
      <c r="CJ4" s="49"/>
      <c r="CK4" s="410" t="s">
        <v>1027</v>
      </c>
      <c r="CL4" s="410" t="s">
        <v>1028</v>
      </c>
      <c r="CM4" s="408" t="s">
        <v>224</v>
      </c>
      <c r="CW4" t="s">
        <v>1109</v>
      </c>
      <c r="CX4" s="49"/>
      <c r="CY4" s="49"/>
      <c r="CZ4" s="49"/>
      <c r="DA4" s="49"/>
      <c r="DB4" s="49"/>
      <c r="DC4" s="49"/>
      <c r="DD4" s="49"/>
      <c r="DE4" s="410" t="s">
        <v>1027</v>
      </c>
      <c r="DF4" s="410" t="s">
        <v>1028</v>
      </c>
      <c r="DG4" s="408" t="s">
        <v>224</v>
      </c>
      <c r="DQ4" t="s">
        <v>1109</v>
      </c>
      <c r="DR4" s="49"/>
      <c r="DS4" s="49"/>
      <c r="DT4" s="49"/>
      <c r="DU4" s="49"/>
      <c r="DV4" s="49"/>
      <c r="DW4" s="49"/>
      <c r="DX4" s="49"/>
      <c r="DY4" s="410" t="s">
        <v>1027</v>
      </c>
      <c r="DZ4" s="410" t="s">
        <v>1028</v>
      </c>
      <c r="EA4" s="408" t="s">
        <v>224</v>
      </c>
      <c r="EK4" t="s">
        <v>1109</v>
      </c>
      <c r="EL4" s="49"/>
      <c r="EM4" s="49"/>
      <c r="EN4" s="49"/>
      <c r="EO4" s="49"/>
      <c r="EP4" s="49"/>
      <c r="EQ4" s="49"/>
      <c r="ER4" s="49"/>
      <c r="ES4" s="410" t="s">
        <v>1027</v>
      </c>
      <c r="ET4" s="410" t="s">
        <v>1028</v>
      </c>
      <c r="EU4" s="408" t="s">
        <v>224</v>
      </c>
      <c r="FE4" t="s">
        <v>1109</v>
      </c>
      <c r="FF4" s="49"/>
      <c r="FG4" s="49"/>
      <c r="FH4" s="49"/>
      <c r="FI4" s="49"/>
      <c r="FJ4" s="49"/>
      <c r="FK4" s="49"/>
      <c r="FL4" s="49"/>
      <c r="FM4" s="410" t="s">
        <v>1027</v>
      </c>
      <c r="FN4" s="410" t="s">
        <v>1028</v>
      </c>
      <c r="FO4" s="408" t="s">
        <v>224</v>
      </c>
      <c r="FY4" t="s">
        <v>1109</v>
      </c>
      <c r="FZ4" s="49"/>
      <c r="GA4" s="49"/>
      <c r="GB4" s="49"/>
      <c r="GC4" s="49"/>
      <c r="GD4" s="49"/>
      <c r="GE4" s="49"/>
      <c r="GF4" s="49"/>
      <c r="GG4" s="410" t="s">
        <v>1027</v>
      </c>
      <c r="GH4" s="410" t="s">
        <v>1028</v>
      </c>
      <c r="GI4" s="408" t="s">
        <v>224</v>
      </c>
      <c r="GS4" t="s">
        <v>1109</v>
      </c>
      <c r="GT4" s="49"/>
      <c r="GU4" s="49"/>
      <c r="GV4" s="49"/>
      <c r="GW4" s="49"/>
      <c r="GX4" s="49"/>
      <c r="GY4" s="49"/>
      <c r="GZ4" s="49"/>
      <c r="HA4" s="410" t="s">
        <v>1027</v>
      </c>
      <c r="HB4" s="410" t="s">
        <v>1028</v>
      </c>
      <c r="HC4" s="408" t="s">
        <v>224</v>
      </c>
      <c r="HM4" t="s">
        <v>1109</v>
      </c>
      <c r="HN4" s="49"/>
      <c r="HO4" s="49"/>
      <c r="HP4" s="49"/>
      <c r="HQ4" s="49"/>
      <c r="HR4" s="49"/>
      <c r="HS4" s="49"/>
      <c r="HT4" s="49"/>
      <c r="HU4" s="410" t="s">
        <v>1027</v>
      </c>
      <c r="HV4" s="410" t="s">
        <v>1028</v>
      </c>
      <c r="HW4" s="408" t="s">
        <v>224</v>
      </c>
      <c r="IG4" t="s">
        <v>1109</v>
      </c>
      <c r="IH4" s="49"/>
      <c r="II4" s="49"/>
      <c r="IJ4" s="49"/>
      <c r="IK4" s="49"/>
      <c r="IL4" s="49"/>
      <c r="IM4" s="49"/>
      <c r="IN4" s="49"/>
      <c r="IO4" s="410" t="s">
        <v>1027</v>
      </c>
      <c r="IP4" s="410" t="s">
        <v>1028</v>
      </c>
      <c r="IQ4" s="408" t="s">
        <v>224</v>
      </c>
      <c r="JA4" t="s">
        <v>1109</v>
      </c>
      <c r="JB4" s="49"/>
      <c r="JC4" s="49"/>
      <c r="JD4" s="49"/>
      <c r="JE4" s="49"/>
      <c r="JF4" s="49"/>
      <c r="JG4" s="49"/>
      <c r="JH4" s="49"/>
      <c r="JI4" s="410" t="s">
        <v>1027</v>
      </c>
      <c r="JJ4" s="410" t="s">
        <v>1028</v>
      </c>
      <c r="JK4" s="408" t="s">
        <v>224</v>
      </c>
      <c r="JU4" t="s">
        <v>1109</v>
      </c>
      <c r="JV4" s="49"/>
      <c r="JW4" s="49"/>
      <c r="JX4" s="49"/>
      <c r="JY4" s="49"/>
      <c r="JZ4" s="49"/>
      <c r="KA4" s="49"/>
      <c r="KB4" s="49"/>
      <c r="KC4" s="410" t="s">
        <v>1027</v>
      </c>
      <c r="KD4" s="410" t="s">
        <v>1028</v>
      </c>
      <c r="KE4" s="408" t="s">
        <v>224</v>
      </c>
      <c r="KO4" t="s">
        <v>1109</v>
      </c>
      <c r="KP4" s="49"/>
      <c r="KQ4" s="49"/>
      <c r="KR4" s="49"/>
      <c r="KS4" s="49"/>
      <c r="KT4" s="49"/>
      <c r="KU4" s="49"/>
      <c r="KV4" s="49"/>
      <c r="KW4" s="410" t="s">
        <v>1027</v>
      </c>
      <c r="KX4" s="410" t="s">
        <v>1028</v>
      </c>
      <c r="KY4" s="408" t="s">
        <v>224</v>
      </c>
      <c r="LI4" t="s">
        <v>1109</v>
      </c>
      <c r="LJ4" s="49"/>
      <c r="LK4" s="49"/>
      <c r="LL4" s="49"/>
      <c r="LM4" s="49"/>
      <c r="LN4" s="49"/>
      <c r="LO4" s="49"/>
      <c r="LP4" s="49"/>
      <c r="LQ4" s="410" t="s">
        <v>1027</v>
      </c>
      <c r="LR4" s="410" t="s">
        <v>1028</v>
      </c>
      <c r="LS4" s="408" t="s">
        <v>224</v>
      </c>
      <c r="MC4" t="s">
        <v>1109</v>
      </c>
      <c r="MD4" s="49"/>
      <c r="ME4" s="49"/>
      <c r="MF4" s="49"/>
      <c r="MG4" s="49"/>
      <c r="MH4" s="49"/>
      <c r="MI4" s="49"/>
      <c r="MJ4" s="49"/>
      <c r="MK4" s="410" t="s">
        <v>1027</v>
      </c>
      <c r="ML4" s="410" t="s">
        <v>1028</v>
      </c>
      <c r="MM4" s="408" t="s">
        <v>224</v>
      </c>
      <c r="MW4" t="s">
        <v>1109</v>
      </c>
      <c r="MX4" s="49"/>
      <c r="MY4" s="49"/>
      <c r="MZ4" s="49"/>
      <c r="NA4" s="49"/>
      <c r="NB4" s="49"/>
      <c r="NC4" s="49"/>
      <c r="ND4" s="49"/>
      <c r="NE4" s="410" t="s">
        <v>1027</v>
      </c>
      <c r="NF4" s="410" t="s">
        <v>1028</v>
      </c>
      <c r="NG4" s="408" t="s">
        <v>224</v>
      </c>
      <c r="NQ4" t="s">
        <v>1109</v>
      </c>
      <c r="NR4" s="49"/>
      <c r="NS4" s="49"/>
      <c r="NT4" s="49"/>
      <c r="NU4" s="49"/>
      <c r="NV4" s="49"/>
      <c r="NW4" s="49"/>
      <c r="NX4" s="49"/>
      <c r="NY4" s="410" t="s">
        <v>1027</v>
      </c>
      <c r="NZ4" s="410" t="s">
        <v>1028</v>
      </c>
      <c r="OA4" s="408" t="s">
        <v>224</v>
      </c>
      <c r="OK4" t="s">
        <v>1109</v>
      </c>
      <c r="OL4" s="49"/>
      <c r="OM4" s="49"/>
      <c r="ON4" s="49"/>
      <c r="OO4" s="49"/>
      <c r="OP4" s="49"/>
      <c r="OQ4" s="49"/>
      <c r="OR4" s="49"/>
      <c r="OS4" s="410" t="s">
        <v>1027</v>
      </c>
      <c r="OT4" s="410" t="s">
        <v>1028</v>
      </c>
      <c r="OU4" s="408" t="s">
        <v>224</v>
      </c>
    </row>
    <row r="5" spans="1:411" ht="16.8" thickBot="1">
      <c r="A5" t="s">
        <v>1110</v>
      </c>
      <c r="B5" s="412">
        <f>IF(SUM(data!D:D)=0,0,MEDIAN(data!D:D))</f>
        <v>0</v>
      </c>
      <c r="C5" s="380">
        <f>IF(SUM(data!D:D)=0,0,STDEV(data!D:D))</f>
        <v>0</v>
      </c>
      <c r="D5" s="380">
        <f>IF(ISERROR(B5)=TRUE,0,IF(B5=0,0,C5/B5*100))</f>
        <v>0</v>
      </c>
      <c r="E5" s="380"/>
      <c r="F5" s="380">
        <f>IF(SUM(data!D:D)=0,0,MIN(data!D:D))</f>
        <v>0</v>
      </c>
      <c r="G5" s="380"/>
      <c r="H5" s="380">
        <f>IF(SUM(data!D:D)=0,0,MAX(data!D:D))</f>
        <v>0</v>
      </c>
      <c r="I5" s="411">
        <v>20</v>
      </c>
      <c r="J5" s="411">
        <v>50</v>
      </c>
      <c r="K5" s="409" t="str">
        <f>IF(B5&lt;I5,lang!$B$209,IF(B5&gt;=I5,IF(B5&lt;=J5,lang!$B$208,lang!$B$207)))</f>
        <v>낮음</v>
      </c>
      <c r="U5" t="s">
        <v>1110</v>
      </c>
      <c r="V5" s="412">
        <f>IF(SUM(data!AD:AD)=0,0,MEDIAN(data!AD:AD))</f>
        <v>0</v>
      </c>
      <c r="W5" s="380">
        <f>IF(SUM(data!AD:AD)=0,0,STDEV(data!AD:AD))</f>
        <v>0</v>
      </c>
      <c r="X5" s="380">
        <f>IF(ISERROR(V5)=TRUE,0,IF(V5=0,0,W5/V5*100))</f>
        <v>0</v>
      </c>
      <c r="Y5" s="380"/>
      <c r="Z5" s="380">
        <f>IF(SUM(data!AD:AD)=0,0,MIN(data!AD:AD))</f>
        <v>0</v>
      </c>
      <c r="AA5" s="380"/>
      <c r="AB5" s="380">
        <f>IF(SUM(data!AD:AD)=0,0,MAX(data!AD:AD))</f>
        <v>0</v>
      </c>
      <c r="AC5" s="411">
        <v>20</v>
      </c>
      <c r="AD5" s="411">
        <v>50</v>
      </c>
      <c r="AE5" s="409" t="str">
        <f>IF(V5&lt;AC5,lang!$B$209,IF(V5&gt;=AC5,IF(V5&lt;=AD5,lang!$B$208,lang!$B$207)))</f>
        <v>낮음</v>
      </c>
      <c r="AO5" t="s">
        <v>1110</v>
      </c>
      <c r="AP5" s="412">
        <f>IF(SUM(data!BD:BD)=0,0,MEDIAN(data!BD:BD))</f>
        <v>0</v>
      </c>
      <c r="AQ5" s="380">
        <f>IF(SUM(data!BD:BD)=0,0,STDEV(data!BD:BD))</f>
        <v>0</v>
      </c>
      <c r="AR5" s="380">
        <f>IF(ISERROR(AP5)=TRUE,0,IF(AP5=0,0,AQ5/AP5*100))</f>
        <v>0</v>
      </c>
      <c r="AS5" s="380"/>
      <c r="AT5" s="380">
        <f>IF(SUM(data!BD:BD)=0,0,MIN(data!BD:BD))</f>
        <v>0</v>
      </c>
      <c r="AU5" s="380"/>
      <c r="AV5" s="380">
        <f>IF(SUM(data!BD:BD)=0,0,MAX(data!BD:BD))</f>
        <v>0</v>
      </c>
      <c r="AW5" s="411">
        <v>20</v>
      </c>
      <c r="AX5" s="411">
        <v>50</v>
      </c>
      <c r="AY5" s="409" t="str">
        <f>IF(AP5&lt;AW5,lang!$B$209,IF(AP5&gt;=AW5,IF(AP5&lt;=AX5,lang!$B$208,lang!$B$207)))</f>
        <v>낮음</v>
      </c>
      <c r="BI5" t="s">
        <v>1110</v>
      </c>
      <c r="BJ5" s="412">
        <f>IF(SUM(data!CD:CD)=0,0,MEDIAN(data!CD:CD))</f>
        <v>0</v>
      </c>
      <c r="BK5" s="380">
        <f>IF(SUM(data!CD:CD)=0,0,STDEV(data!CD:CD))</f>
        <v>0</v>
      </c>
      <c r="BL5" s="380">
        <f>IF(ISERROR(BJ5)=TRUE,0,IF(BJ5=0,0,BK5/BJ5*100))</f>
        <v>0</v>
      </c>
      <c r="BM5" s="380"/>
      <c r="BN5" s="380">
        <f>IF(SUM(data!CD:CD)=0,0,MIN(data!CD:CD))</f>
        <v>0</v>
      </c>
      <c r="BO5" s="380"/>
      <c r="BP5" s="380">
        <f>IF(SUM(data!CD:CD)=0,0,MAX(data!CD:CD))</f>
        <v>0</v>
      </c>
      <c r="BQ5" s="411">
        <v>20</v>
      </c>
      <c r="BR5" s="411">
        <v>50</v>
      </c>
      <c r="BS5" s="409" t="str">
        <f>IF(BJ5&lt;BQ5,lang!$B$209,IF(BJ5&gt;=BQ5,IF(BJ5&lt;=BR5,lang!$B$208,lang!$B$207)))</f>
        <v>낮음</v>
      </c>
      <c r="CC5" t="s">
        <v>1110</v>
      </c>
      <c r="CD5" s="412">
        <f>IF(SUM(data!DD:DD)=0,0,MEDIAN(data!DD:DD))</f>
        <v>0</v>
      </c>
      <c r="CE5" s="380">
        <f>IF(SUM(data!DD:DD)=0,0,STDEV(data!DD:DD))</f>
        <v>0</v>
      </c>
      <c r="CF5" s="380">
        <f>IF(ISERROR(CD5)=TRUE,0,IF(CD5=0,0,CE5/CD5*100))</f>
        <v>0</v>
      </c>
      <c r="CG5" s="380"/>
      <c r="CH5" s="380">
        <f>IF(SUM(data!DD:DD)=0,0,MIN(data!DD:DD))</f>
        <v>0</v>
      </c>
      <c r="CI5" s="380"/>
      <c r="CJ5" s="380">
        <f>IF(SUM(data!DD:DD)=0,0,MAX(data!DD:DD))</f>
        <v>0</v>
      </c>
      <c r="CK5" s="411">
        <v>20</v>
      </c>
      <c r="CL5" s="411">
        <v>50</v>
      </c>
      <c r="CM5" s="409" t="str">
        <f>IF(CD5&lt;CK5,lang!$B$209,IF(CD5&gt;=CK5,IF(CD5&lt;=CL5,lang!$B$208,lang!$B$207)))</f>
        <v>낮음</v>
      </c>
      <c r="CW5" t="s">
        <v>1110</v>
      </c>
      <c r="CX5" s="412">
        <f>IF(SUM(data!ED:ED)=0,0,MEDIAN(data!ED:ED))</f>
        <v>0</v>
      </c>
      <c r="CY5" s="380">
        <f>IF(SUM(data!ED:ED)=0,0,STDEV(data!ED:ED))</f>
        <v>0</v>
      </c>
      <c r="CZ5" s="380">
        <f>IF(ISERROR(CX5)=TRUE,0,IF(CX5=0,0,CY5/CX5*100))</f>
        <v>0</v>
      </c>
      <c r="DA5" s="380"/>
      <c r="DB5" s="380">
        <f>IF(SUM(data!ED:ED)=0,0,MIN(data!ED:ED))</f>
        <v>0</v>
      </c>
      <c r="DC5" s="380"/>
      <c r="DD5" s="380">
        <f>IF(SUM(data!ED:ED)=0,0,MAX(data!ED:ED))</f>
        <v>0</v>
      </c>
      <c r="DE5" s="411">
        <v>20</v>
      </c>
      <c r="DF5" s="411">
        <v>50</v>
      </c>
      <c r="DG5" s="409" t="str">
        <f>IF(CX5&lt;DE5,lang!$B$209,IF(CX5&gt;=DE5,IF(CX5&lt;=DF5,lang!$B$208,lang!$B$207)))</f>
        <v>낮음</v>
      </c>
      <c r="DQ5" t="s">
        <v>1110</v>
      </c>
      <c r="DR5" s="412">
        <f>IF(SUM(data!FD:FD)=0,0,MEDIAN(data!FD:FD))</f>
        <v>0</v>
      </c>
      <c r="DS5" s="380">
        <f>IF(SUM(data!FD:FD)=0,0,STDEV(data!FD:FD))</f>
        <v>0</v>
      </c>
      <c r="DT5" s="380">
        <f>IF(ISERROR(DR5)=TRUE,0,IF(DR5=0,0,DS5/DR5*100))</f>
        <v>0</v>
      </c>
      <c r="DU5" s="380"/>
      <c r="DV5" s="380">
        <f>IF(SUM(data!FD:FD)=0,0,MIN(data!FD:FD))</f>
        <v>0</v>
      </c>
      <c r="DW5" s="380"/>
      <c r="DX5" s="380">
        <f>IF(SUM(data!FD:FD)=0,0,MAX(data!FD:FD))</f>
        <v>0</v>
      </c>
      <c r="DY5" s="411">
        <v>20</v>
      </c>
      <c r="DZ5" s="411">
        <v>50</v>
      </c>
      <c r="EA5" s="409" t="str">
        <f>IF(DR5&lt;DY5,lang!$B$209,IF(DR5&gt;=DY5,IF(DR5&lt;=DZ5,lang!$B$208,lang!$B$207)))</f>
        <v>낮음</v>
      </c>
      <c r="EK5" t="s">
        <v>1110</v>
      </c>
      <c r="EL5" s="412">
        <f>IF(SUM(data!GD:GD)=0,0,MEDIAN(data!GD:GD))</f>
        <v>0</v>
      </c>
      <c r="EM5" s="380">
        <f>IF(SUM(data!GD:GD)=0,0,STDEV(data!GD:GD))</f>
        <v>0</v>
      </c>
      <c r="EN5" s="380">
        <f>IF(ISERROR(EL5)=TRUE,0,IF(EL5=0,0,EM5/EL5*100))</f>
        <v>0</v>
      </c>
      <c r="EO5" s="380"/>
      <c r="EP5" s="380">
        <f>IF(SUM(data!GD:GD)=0,0,MIN(data!GD:GD))</f>
        <v>0</v>
      </c>
      <c r="EQ5" s="380"/>
      <c r="ER5" s="380">
        <f>IF(SUM(data!GD:GD)=0,0,MAX(data!GD:GD))</f>
        <v>0</v>
      </c>
      <c r="ES5" s="411">
        <v>20</v>
      </c>
      <c r="ET5" s="411">
        <v>50</v>
      </c>
      <c r="EU5" s="409" t="str">
        <f>IF(EL5&lt;ES5,lang!$B$209,IF(EL5&gt;=ES5,IF(EL5&lt;=ET5,lang!$B$208,lang!$B$207)))</f>
        <v>낮음</v>
      </c>
      <c r="FE5" t="s">
        <v>1110</v>
      </c>
      <c r="FF5" s="412">
        <f>IF(SUM(data!HD:HD)=0,0,MEDIAN(data!HD:HD))</f>
        <v>0</v>
      </c>
      <c r="FG5" s="380">
        <f>IF(SUM(data!HD:HD)=0,0,STDEV(data!HD:HD))</f>
        <v>0</v>
      </c>
      <c r="FH5" s="380">
        <f>IF(ISERROR(FF5)=TRUE,0,IF(FF5=0,0,FG5/FF5*100))</f>
        <v>0</v>
      </c>
      <c r="FI5" s="380"/>
      <c r="FJ5" s="380">
        <f>IF(SUM(data!HD:HD)=0,0,MIN(data!HD:HD))</f>
        <v>0</v>
      </c>
      <c r="FK5" s="380"/>
      <c r="FL5" s="380">
        <f>IF(SUM(data!HD:HD)=0,0,MAX(data!HD:HD))</f>
        <v>0</v>
      </c>
      <c r="FM5" s="411">
        <v>20</v>
      </c>
      <c r="FN5" s="411">
        <v>50</v>
      </c>
      <c r="FO5" s="409" t="str">
        <f>IF(FF5&lt;FM5,lang!$B$209,IF(FF5&gt;=FM5,IF(FF5&lt;=FN5,lang!$B$208,lang!$B$207)))</f>
        <v>낮음</v>
      </c>
      <c r="FY5" t="s">
        <v>1110</v>
      </c>
      <c r="FZ5" s="412">
        <f>IF(SUM(data!ID:ID)=0,0,MEDIAN(data!ID:ID))</f>
        <v>0</v>
      </c>
      <c r="GA5" s="380">
        <f>IF(SUM(data!ID:ID)=0,0,STDEV(data!ID:ID))</f>
        <v>0</v>
      </c>
      <c r="GB5" s="380">
        <f>IF(ISERROR(FZ5)=TRUE,0,IF(FZ5=0,0,GA5/FZ5*100))</f>
        <v>0</v>
      </c>
      <c r="GC5" s="380"/>
      <c r="GD5" s="380">
        <f>IF(SUM(data!ID:ID)=0,0,MIN(data!ID:ID))</f>
        <v>0</v>
      </c>
      <c r="GE5" s="380"/>
      <c r="GF5" s="380">
        <f>IF(SUM(data!ID:ID)=0,0,MAX(data!ID:ID))</f>
        <v>0</v>
      </c>
      <c r="GG5" s="411">
        <v>20</v>
      </c>
      <c r="GH5" s="411">
        <v>50</v>
      </c>
      <c r="GI5" s="409" t="str">
        <f>IF(FZ5&lt;GG5,lang!$B$209,IF(FZ5&gt;=GG5,IF(FZ5&lt;=GH5,lang!$B$208,lang!$B$207)))</f>
        <v>낮음</v>
      </c>
      <c r="GS5" t="s">
        <v>1110</v>
      </c>
      <c r="GT5" s="412">
        <f>IF(SUM(data!JD:JD)=0,0,MEDIAN(data!JD:JD))</f>
        <v>0</v>
      </c>
      <c r="GU5" s="380">
        <f>IF(SUM(data!JD:JD)=0,0,STDEV(data!JD:JD))</f>
        <v>0</v>
      </c>
      <c r="GV5" s="380">
        <f>IF(ISERROR(GT5)=TRUE,0,IF(GT5=0,0,GU5/GT5*100))</f>
        <v>0</v>
      </c>
      <c r="GW5" s="380"/>
      <c r="GX5" s="380">
        <f>IF(SUM(data!JD:JD)=0,0,MIN(data!JD:JD))</f>
        <v>0</v>
      </c>
      <c r="GY5" s="380"/>
      <c r="GZ5" s="380">
        <f>IF(SUM(data!JD:JD)=0,0,MAX(data!JD:JD))</f>
        <v>0</v>
      </c>
      <c r="HA5" s="411">
        <v>20</v>
      </c>
      <c r="HB5" s="411">
        <v>50</v>
      </c>
      <c r="HC5" s="409" t="str">
        <f>IF(GT5&lt;HA5,lang!$B$209,IF(GT5&gt;=HA5,IF(GT5&lt;=HB5,lang!$B$208,lang!$B$207)))</f>
        <v>낮음</v>
      </c>
      <c r="HM5" t="s">
        <v>1110</v>
      </c>
      <c r="HN5" s="412">
        <f>IF(SUM(data!KD:KD)=0,0,MEDIAN(data!KD:KD))</f>
        <v>0</v>
      </c>
      <c r="HO5" s="380">
        <f>IF(SUM(data!KD:KD)=0,0,STDEV(data!KD:KD))</f>
        <v>0</v>
      </c>
      <c r="HP5" s="380">
        <f>IF(ISERROR(HN5)=TRUE,0,IF(HN5=0,0,HO5/HN5*100))</f>
        <v>0</v>
      </c>
      <c r="HQ5" s="380"/>
      <c r="HR5" s="380">
        <f>IF(SUM(data!KD:KD)=0,0,MIN(data!KD:KD))</f>
        <v>0</v>
      </c>
      <c r="HS5" s="380"/>
      <c r="HT5" s="380">
        <f>IF(SUM(data!KD:KD)=0,0,MAX(data!KD:KD))</f>
        <v>0</v>
      </c>
      <c r="HU5" s="411">
        <v>20</v>
      </c>
      <c r="HV5" s="411">
        <v>50</v>
      </c>
      <c r="HW5" s="409" t="str">
        <f>IF(HN5&lt;HU5,lang!$B$209,IF(HN5&gt;=HU5,IF(HN5&lt;=HV5,lang!$B$208,lang!$B$207)))</f>
        <v>낮음</v>
      </c>
      <c r="IG5" t="s">
        <v>1110</v>
      </c>
      <c r="IH5" s="412">
        <f>IF(SUM(data!LD:LD)=0,0,MEDIAN(data!LD:LD))</f>
        <v>0</v>
      </c>
      <c r="II5" s="380">
        <f>IF(SUM(data!LD:LD)=0,0,STDEV(data!LD:LD))</f>
        <v>0</v>
      </c>
      <c r="IJ5" s="380">
        <f>IF(ISERROR(IH5)=TRUE,0,IF(IH5=0,0,II5/IH5*100))</f>
        <v>0</v>
      </c>
      <c r="IK5" s="380"/>
      <c r="IL5" s="380">
        <f>IF(SUM(data!LD:LD)=0,0,MIN(data!LD:LD))</f>
        <v>0</v>
      </c>
      <c r="IM5" s="380"/>
      <c r="IN5" s="380">
        <f>IF(SUM(data!LD:LD)=0,0,MAX(data!LD:LD))</f>
        <v>0</v>
      </c>
      <c r="IO5" s="411">
        <v>20</v>
      </c>
      <c r="IP5" s="411">
        <v>50</v>
      </c>
      <c r="IQ5" s="409" t="str">
        <f>IF(IH5&lt;IO5,lang!$B$209,IF(IH5&gt;=IO5,IF(IH5&lt;=IP5,lang!$B$208,lang!$B$207)))</f>
        <v>낮음</v>
      </c>
      <c r="JA5" t="s">
        <v>1110</v>
      </c>
      <c r="JB5" s="412">
        <f>IF(SUM(data!MD:MD)=0,0,MEDIAN(data!MD:MD))</f>
        <v>0</v>
      </c>
      <c r="JC5" s="380">
        <f>IF(SUM(data!MD:MD)=0,0,STDEV(data!MD:MD))</f>
        <v>0</v>
      </c>
      <c r="JD5" s="380">
        <f>IF(ISERROR(JB5)=TRUE,0,IF(JB5=0,0,JC5/JB5*100))</f>
        <v>0</v>
      </c>
      <c r="JE5" s="380"/>
      <c r="JF5" s="380">
        <f>IF(SUM(data!MD:MD)=0,0,MIN(data!MD:MD))</f>
        <v>0</v>
      </c>
      <c r="JG5" s="380"/>
      <c r="JH5" s="380">
        <f>IF(SUM(data!MD:MD)=0,0,MAX(data!MD:MD))</f>
        <v>0</v>
      </c>
      <c r="JI5" s="411">
        <v>20</v>
      </c>
      <c r="JJ5" s="411">
        <v>50</v>
      </c>
      <c r="JK5" s="409" t="str">
        <f>IF(JB5&lt;JI5,lang!$B$209,IF(JB5&gt;=JI5,IF(JB5&lt;=JJ5,lang!$B$208,lang!$B$207)))</f>
        <v>낮음</v>
      </c>
      <c r="JU5" t="s">
        <v>1110</v>
      </c>
      <c r="JV5" s="412">
        <f>IF(SUM(data!ND:ND)=0,0,MEDIAN(data!ND:ND))</f>
        <v>0</v>
      </c>
      <c r="JW5" s="380">
        <f>IF(SUM(data!ND:ND)=0,0,STDEV(data!ND:ND))</f>
        <v>0</v>
      </c>
      <c r="JX5" s="380">
        <f>IF(ISERROR(JV5)=TRUE,0,IF(JV5=0,0,JW5/JV5*100))</f>
        <v>0</v>
      </c>
      <c r="JY5" s="380"/>
      <c r="JZ5" s="380">
        <f>IF(SUM(data!ND:ND)=0,0,MIN(data!ND:ND))</f>
        <v>0</v>
      </c>
      <c r="KA5" s="380"/>
      <c r="KB5" s="380">
        <f>IF(SUM(data!ND:ND)=0,0,MAX(data!ND:ND))</f>
        <v>0</v>
      </c>
      <c r="KC5" s="411">
        <v>20</v>
      </c>
      <c r="KD5" s="411">
        <v>50</v>
      </c>
      <c r="KE5" s="409" t="str">
        <f>IF(JV5&lt;KC5,lang!$B$209,IF(JV5&gt;=KC5,IF(JV5&lt;=KD5,lang!$B$208,lang!$B$207)))</f>
        <v>낮음</v>
      </c>
      <c r="KO5" t="s">
        <v>1110</v>
      </c>
      <c r="KP5" s="412">
        <f>IF(SUM(data!OD:OD)=0,0,MEDIAN(data!OD:OD))</f>
        <v>0</v>
      </c>
      <c r="KQ5" s="380">
        <f>IF(SUM(data!OD:OD)=0,0,STDEV(data!OD:OD))</f>
        <v>0</v>
      </c>
      <c r="KR5" s="380">
        <f>IF(ISERROR(KP5)=TRUE,0,IF(KP5=0,0,KQ5/KP5*100))</f>
        <v>0</v>
      </c>
      <c r="KS5" s="380"/>
      <c r="KT5" s="380">
        <f>IF(SUM(data!OD:OD)=0,0,MIN(data!OD:OD))</f>
        <v>0</v>
      </c>
      <c r="KU5" s="380"/>
      <c r="KV5" s="380">
        <f>IF(SUM(data!OD:OD)=0,0,MAX(data!OD:OD))</f>
        <v>0</v>
      </c>
      <c r="KW5" s="411">
        <v>20</v>
      </c>
      <c r="KX5" s="411">
        <v>50</v>
      </c>
      <c r="KY5" s="409" t="str">
        <f>IF(KP5&lt;KW5,lang!$B$209,IF(KP5&gt;=KW5,IF(KP5&lt;=KX5,lang!$B$208,lang!$B$207)))</f>
        <v>낮음</v>
      </c>
      <c r="LI5" t="s">
        <v>1110</v>
      </c>
      <c r="LJ5" s="412">
        <f>IF(SUM(data!PD:PD)=0,0,MEDIAN(data!PD:PD))</f>
        <v>0</v>
      </c>
      <c r="LK5" s="380">
        <f>IF(SUM(data!PD:PD)=0,0,STDEV(data!PD:PD))</f>
        <v>0</v>
      </c>
      <c r="LL5" s="380">
        <f>IF(ISERROR(LJ5)=TRUE,0,IF(LJ5=0,0,LK5/LJ5*100))</f>
        <v>0</v>
      </c>
      <c r="LM5" s="380"/>
      <c r="LN5" s="380">
        <f>IF(SUM(data!PD:PD)=0,0,MIN(data!PD:PD))</f>
        <v>0</v>
      </c>
      <c r="LO5" s="380"/>
      <c r="LP5" s="380">
        <f>IF(SUM(data!PD:PD)=0,0,MAX(data!PD:PD))</f>
        <v>0</v>
      </c>
      <c r="LQ5" s="411">
        <v>20</v>
      </c>
      <c r="LR5" s="411">
        <v>50</v>
      </c>
      <c r="LS5" s="409" t="str">
        <f>IF(LJ5&lt;LQ5,lang!$B$209,IF(LJ5&gt;=LQ5,IF(LJ5&lt;=LR5,lang!$B$208,lang!$B$207)))</f>
        <v>낮음</v>
      </c>
      <c r="MC5" t="s">
        <v>1110</v>
      </c>
      <c r="MD5" s="412">
        <f>IF(SUM(data!QD:QD)=0,0,MEDIAN(data!QD:QD))</f>
        <v>0</v>
      </c>
      <c r="ME5" s="380">
        <f>IF(SUM(data!QD:QD)=0,0,STDEV(data!QD:QD))</f>
        <v>0</v>
      </c>
      <c r="MF5" s="380">
        <f>IF(ISERROR(MD5)=TRUE,0,IF(MD5=0,0,ME5/MD5*100))</f>
        <v>0</v>
      </c>
      <c r="MG5" s="380"/>
      <c r="MH5" s="380">
        <f>IF(SUM(data!QD:QD)=0,0,MIN(data!QD:QD))</f>
        <v>0</v>
      </c>
      <c r="MI5" s="380"/>
      <c r="MJ5" s="380">
        <f>IF(SUM(data!QD:QD)=0,0,MAX(data!QD:QD))</f>
        <v>0</v>
      </c>
      <c r="MK5" s="411">
        <v>20</v>
      </c>
      <c r="ML5" s="411">
        <v>50</v>
      </c>
      <c r="MM5" s="409" t="str">
        <f>IF(MD5&lt;MK5,lang!$B$209,IF(MD5&gt;=MK5,IF(MD5&lt;=ML5,lang!$B$208,lang!$B$207)))</f>
        <v>낮음</v>
      </c>
      <c r="MW5" t="s">
        <v>1110</v>
      </c>
      <c r="MX5" s="412">
        <f>IF(SUM(data!RD:RD)=0,0,MEDIAN(data!RD:RD))</f>
        <v>0</v>
      </c>
      <c r="MY5" s="380">
        <f>IF(SUM(data!RD:RD)=0,0,STDEV(data!RD:RD))</f>
        <v>0</v>
      </c>
      <c r="MZ5" s="380">
        <f>IF(ISERROR(MX5)=TRUE,0,IF(MX5=0,0,MY5/MX5*100))</f>
        <v>0</v>
      </c>
      <c r="NA5" s="380"/>
      <c r="NB5" s="380">
        <f>IF(SUM(data!RD:RD)=0,0,MIN(data!RD:RD))</f>
        <v>0</v>
      </c>
      <c r="NC5" s="380"/>
      <c r="ND5" s="380">
        <f>IF(SUM(data!RD:RD)=0,0,MAX(data!RD:RD))</f>
        <v>0</v>
      </c>
      <c r="NE5" s="411">
        <v>20</v>
      </c>
      <c r="NF5" s="411">
        <v>50</v>
      </c>
      <c r="NG5" s="409" t="str">
        <f>IF(MX5&lt;NE5,lang!$B$209,IF(MX5&gt;=NE5,IF(MX5&lt;=NF5,lang!$B$208,lang!$B$207)))</f>
        <v>낮음</v>
      </c>
      <c r="NQ5" t="s">
        <v>1110</v>
      </c>
      <c r="NR5" s="412">
        <f>IF(SUM(data!SD:SD)=0,0,MEDIAN(data!SD:SD))</f>
        <v>0</v>
      </c>
      <c r="NS5" s="380">
        <f>IF(SUM(data!SD:SD)=0,0,STDEV(data!SD:SD))</f>
        <v>0</v>
      </c>
      <c r="NT5" s="380">
        <f>IF(ISERROR(NR5)=TRUE,0,IF(NR5=0,0,NS5/NR5*100))</f>
        <v>0</v>
      </c>
      <c r="NU5" s="380"/>
      <c r="NV5" s="380">
        <f>IF(SUM(data!SD:SD)=0,0,MIN(data!SD:SD))</f>
        <v>0</v>
      </c>
      <c r="NW5" s="380"/>
      <c r="NX5" s="380">
        <f>IF(SUM(data!SD:SD)=0,0,MAX(data!SD:SD))</f>
        <v>0</v>
      </c>
      <c r="NY5" s="411">
        <v>20</v>
      </c>
      <c r="NZ5" s="411">
        <v>50</v>
      </c>
      <c r="OA5" s="409" t="str">
        <f>IF(NR5&lt;NY5,lang!$B$209,IF(NR5&gt;=NY5,IF(NR5&lt;=NZ5,lang!$B$208,lang!$B$207)))</f>
        <v>낮음</v>
      </c>
      <c r="OK5" t="s">
        <v>1110</v>
      </c>
      <c r="OL5" s="412">
        <f>IF(SUM(data!TD:TD)=0,0,MEDIAN(data!TD:TD))</f>
        <v>0</v>
      </c>
      <c r="OM5" s="380">
        <f>IF(SUM(data!TD:TD)=0,0,STDEV(data!TD:TD))</f>
        <v>0</v>
      </c>
      <c r="ON5" s="380">
        <f>IF(ISERROR(OL5)=TRUE,0,IF(OL5=0,0,OM5/OL5*100))</f>
        <v>0</v>
      </c>
      <c r="OO5" s="380"/>
      <c r="OP5" s="380">
        <f>IF(SUM(data!TD:TD)=0,0,MIN(data!TD:TD))</f>
        <v>0</v>
      </c>
      <c r="OQ5" s="380"/>
      <c r="OR5" s="380">
        <f>IF(SUM(data!TD:TD)=0,0,MAX(data!TD:TD))</f>
        <v>0</v>
      </c>
      <c r="OS5" s="411">
        <v>20</v>
      </c>
      <c r="OT5" s="411">
        <v>50</v>
      </c>
      <c r="OU5" s="409" t="str">
        <f>IF(OL5&lt;OS5,lang!$B$209,IF(OL5&gt;=OS5,IF(OL5&lt;=OT5,lang!$B$208,lang!$B$207)))</f>
        <v>낮음</v>
      </c>
    </row>
    <row r="6" spans="1:411" ht="16.8" thickBot="1">
      <c r="A6" t="s">
        <v>1111</v>
      </c>
      <c r="B6" s="412">
        <f>IF(SUM(data!E:E)=0,0,MEDIAN(data!E:E))</f>
        <v>0</v>
      </c>
      <c r="C6" s="380">
        <f>IF(SUM(data!E:E)=0,0,STDEV(data!E:E))</f>
        <v>0</v>
      </c>
      <c r="D6" s="380">
        <f t="shared" ref="D6:D13" si="0">IF(ISERROR(B6)=TRUE,0,IF(B6=0,0,C6/B6*100))</f>
        <v>0</v>
      </c>
      <c r="E6" s="380"/>
      <c r="F6" s="380">
        <f>IF(SUM(data!E:E)=0,0,MIN(data!E:E))</f>
        <v>0</v>
      </c>
      <c r="G6" s="380"/>
      <c r="H6" s="380">
        <f>IF(SUM(data!E:E)=0,0,MAX(data!E:E))</f>
        <v>0</v>
      </c>
      <c r="I6" s="411">
        <v>20</v>
      </c>
      <c r="J6" s="411">
        <v>40</v>
      </c>
      <c r="K6" s="409" t="str">
        <f>IF(B6&lt;I6,lang!$B$209,IF(B6&gt;=I6,IF(B6&lt;=J6,lang!$B$208,lang!$B$207)))</f>
        <v>낮음</v>
      </c>
      <c r="U6" t="s">
        <v>1111</v>
      </c>
      <c r="V6" s="412">
        <f>IF(SUM(data!AE:AE)=0,0,MEDIAN(data!AE:AE))</f>
        <v>0</v>
      </c>
      <c r="W6" s="380">
        <f>IF(SUM(data!AE:AE)=0,0,STDEV(data!AE:AE))</f>
        <v>0</v>
      </c>
      <c r="X6" s="380">
        <f t="shared" ref="X6:X13" si="1">IF(ISERROR(V6)=TRUE,0,IF(V6=0,0,W6/V6*100))</f>
        <v>0</v>
      </c>
      <c r="Y6" s="380"/>
      <c r="Z6" s="380">
        <f>IF(SUM(data!AE:AE)=0,0,MIN(data!AE:AE))</f>
        <v>0</v>
      </c>
      <c r="AA6" s="380"/>
      <c r="AB6" s="380">
        <f>IF(SUM(data!AE:AE)=0,0,MAX(data!AE:AE))</f>
        <v>0</v>
      </c>
      <c r="AC6" s="411">
        <v>20</v>
      </c>
      <c r="AD6" s="411">
        <v>40</v>
      </c>
      <c r="AE6" s="409" t="str">
        <f>IF(V6&lt;AC6,lang!$B$209,IF(V6&gt;=AC6,IF(V6&lt;=AD6,lang!$B$208,lang!$B$207)))</f>
        <v>낮음</v>
      </c>
      <c r="AO6" t="s">
        <v>1111</v>
      </c>
      <c r="AP6" s="412">
        <f>IF(SUM(data!BE:BE)=0,0,MEDIAN(data!BE:BE))</f>
        <v>0</v>
      </c>
      <c r="AQ6" s="380">
        <f>IF(SUM(data!BE:BE)=0,0,STDEV(data!BE:BE))</f>
        <v>0</v>
      </c>
      <c r="AR6" s="380">
        <f t="shared" ref="AR6:AR13" si="2">IF(ISERROR(AP6)=TRUE,0,IF(AP6=0,0,AQ6/AP6*100))</f>
        <v>0</v>
      </c>
      <c r="AS6" s="380"/>
      <c r="AT6" s="380">
        <f>IF(SUM(data!BE:BE)=0,0,MIN(data!BE:BE))</f>
        <v>0</v>
      </c>
      <c r="AU6" s="380"/>
      <c r="AV6" s="380">
        <f>IF(SUM(data!BE:BE)=0,0,MAX(data!BE:BE))</f>
        <v>0</v>
      </c>
      <c r="AW6" s="411">
        <v>20</v>
      </c>
      <c r="AX6" s="411">
        <v>40</v>
      </c>
      <c r="AY6" s="409" t="str">
        <f>IF(AP6&lt;AW6,lang!$B$209,IF(AP6&gt;=AW6,IF(AP6&lt;=AX6,lang!$B$208,lang!$B$207)))</f>
        <v>낮음</v>
      </c>
      <c r="BI6" t="s">
        <v>1111</v>
      </c>
      <c r="BJ6" s="412">
        <f>IF(SUM(data!CE:CE)=0,0,MEDIAN(data!CE:CE))</f>
        <v>0</v>
      </c>
      <c r="BK6" s="380">
        <f>IF(SUM(data!CE:CE)=0,0,STDEV(data!CE:CE))</f>
        <v>0</v>
      </c>
      <c r="BL6" s="380">
        <f t="shared" ref="BL6:BL13" si="3">IF(ISERROR(BJ6)=TRUE,0,IF(BJ6=0,0,BK6/BJ6*100))</f>
        <v>0</v>
      </c>
      <c r="BM6" s="380"/>
      <c r="BN6" s="380">
        <f>IF(SUM(data!CE:CE)=0,0,MIN(data!CE:CE))</f>
        <v>0</v>
      </c>
      <c r="BO6" s="380"/>
      <c r="BP6" s="380">
        <f>IF(SUM(data!CE:CE)=0,0,MAX(data!CE:CE))</f>
        <v>0</v>
      </c>
      <c r="BQ6" s="411">
        <v>20</v>
      </c>
      <c r="BR6" s="411">
        <v>40</v>
      </c>
      <c r="BS6" s="409" t="str">
        <f>IF(BJ6&lt;BQ6,lang!$B$209,IF(BJ6&gt;=BQ6,IF(BJ6&lt;=BR6,lang!$B$208,lang!$B$207)))</f>
        <v>낮음</v>
      </c>
      <c r="CC6" t="s">
        <v>1111</v>
      </c>
      <c r="CD6" s="412">
        <f>IF(SUM(data!DE:DE)=0,0,MEDIAN(data!DE:DE))</f>
        <v>0</v>
      </c>
      <c r="CE6" s="380">
        <f>IF(SUM(data!DE:DE)=0,0,STDEV(data!DE:DE))</f>
        <v>0</v>
      </c>
      <c r="CF6" s="380">
        <f t="shared" ref="CF6:CF13" si="4">IF(ISERROR(CD6)=TRUE,0,IF(CD6=0,0,CE6/CD6*100))</f>
        <v>0</v>
      </c>
      <c r="CG6" s="380"/>
      <c r="CH6" s="380">
        <f>IF(SUM(data!DE:DE)=0,0,MIN(data!DE:DE))</f>
        <v>0</v>
      </c>
      <c r="CI6" s="380"/>
      <c r="CJ6" s="380">
        <f>IF(SUM(data!DE:DE)=0,0,MAX(data!DE:DE))</f>
        <v>0</v>
      </c>
      <c r="CK6" s="411">
        <v>20</v>
      </c>
      <c r="CL6" s="411">
        <v>40</v>
      </c>
      <c r="CM6" s="409" t="str">
        <f>IF(CD6&lt;CK6,lang!$B$209,IF(CD6&gt;=CK6,IF(CD6&lt;=CL6,lang!$B$208,lang!$B$207)))</f>
        <v>낮음</v>
      </c>
      <c r="CW6" t="s">
        <v>1111</v>
      </c>
      <c r="CX6" s="412">
        <f>IF(SUM(data!EE:EE)=0,0,MEDIAN(data!EE:EE))</f>
        <v>0</v>
      </c>
      <c r="CY6" s="380">
        <f>IF(SUM(data!EE:EE)=0,0,STDEV(data!EE:EE))</f>
        <v>0</v>
      </c>
      <c r="CZ6" s="380">
        <f t="shared" ref="CZ6:CZ13" si="5">IF(ISERROR(CX6)=TRUE,0,IF(CX6=0,0,CY6/CX6*100))</f>
        <v>0</v>
      </c>
      <c r="DA6" s="380"/>
      <c r="DB6" s="380">
        <f>IF(SUM(data!EE:EE)=0,0,MIN(data!EE:EE))</f>
        <v>0</v>
      </c>
      <c r="DC6" s="380"/>
      <c r="DD6" s="380">
        <f>IF(SUM(data!EE:EE)=0,0,MAX(data!EE:EE))</f>
        <v>0</v>
      </c>
      <c r="DE6" s="411">
        <v>20</v>
      </c>
      <c r="DF6" s="411">
        <v>40</v>
      </c>
      <c r="DG6" s="409" t="str">
        <f>IF(CX6&lt;DE6,lang!$B$209,IF(CX6&gt;=DE6,IF(CX6&lt;=DF6,lang!$B$208,lang!$B$207)))</f>
        <v>낮음</v>
      </c>
      <c r="DQ6" t="s">
        <v>1111</v>
      </c>
      <c r="DR6" s="412">
        <f>IF(SUM(data!FE:FE)=0,0,MEDIAN(data!FE:FE))</f>
        <v>0</v>
      </c>
      <c r="DS6" s="380">
        <f>IF(SUM(data!FE:FE)=0,0,STDEV(data!FE:FE))</f>
        <v>0</v>
      </c>
      <c r="DT6" s="380">
        <f t="shared" ref="DT6:DT13" si="6">IF(ISERROR(DR6)=TRUE,0,IF(DR6=0,0,DS6/DR6*100))</f>
        <v>0</v>
      </c>
      <c r="DU6" s="380"/>
      <c r="DV6" s="380">
        <f>IF(SUM(data!FE:FE)=0,0,MIN(data!FE:FE))</f>
        <v>0</v>
      </c>
      <c r="DW6" s="380"/>
      <c r="DX6" s="380">
        <f>IF(SUM(data!FE:FE)=0,0,MAX(data!FE:FE))</f>
        <v>0</v>
      </c>
      <c r="DY6" s="411">
        <v>20</v>
      </c>
      <c r="DZ6" s="411">
        <v>40</v>
      </c>
      <c r="EA6" s="409" t="str">
        <f>IF(DR6&lt;DY6,lang!$B$209,IF(DR6&gt;=DY6,IF(DR6&lt;=DZ6,lang!$B$208,lang!$B$207)))</f>
        <v>낮음</v>
      </c>
      <c r="EK6" t="s">
        <v>1111</v>
      </c>
      <c r="EL6" s="412">
        <f>IF(SUM(data!GE:GE)=0,0,MEDIAN(data!GE:GE))</f>
        <v>0</v>
      </c>
      <c r="EM6" s="380">
        <f>IF(SUM(data!GE:GE)=0,0,STDEV(data!GE:GE))</f>
        <v>0</v>
      </c>
      <c r="EN6" s="380">
        <f t="shared" ref="EN6:EN13" si="7">IF(ISERROR(EL6)=TRUE,0,IF(EL6=0,0,EM6/EL6*100))</f>
        <v>0</v>
      </c>
      <c r="EO6" s="380"/>
      <c r="EP6" s="380">
        <f>IF(SUM(data!GE:GE)=0,0,MIN(data!GE:GE))</f>
        <v>0</v>
      </c>
      <c r="EQ6" s="380"/>
      <c r="ER6" s="380">
        <f>IF(SUM(data!GE:GE)=0,0,MAX(data!GE:GE))</f>
        <v>0</v>
      </c>
      <c r="ES6" s="411">
        <v>20</v>
      </c>
      <c r="ET6" s="411">
        <v>40</v>
      </c>
      <c r="EU6" s="409" t="str">
        <f>IF(EL6&lt;ES6,lang!$B$209,IF(EL6&gt;=ES6,IF(EL6&lt;=ET6,lang!$B$208,lang!$B$207)))</f>
        <v>낮음</v>
      </c>
      <c r="FE6" t="s">
        <v>1111</v>
      </c>
      <c r="FF6" s="412">
        <f>IF(SUM(data!HE:HE)=0,0,MEDIAN(data!HE:HE))</f>
        <v>0</v>
      </c>
      <c r="FG6" s="380">
        <f>IF(SUM(data!HE:HE)=0,0,STDEV(data!HE:HE))</f>
        <v>0</v>
      </c>
      <c r="FH6" s="380">
        <f t="shared" ref="FH6:FH13" si="8">IF(ISERROR(FF6)=TRUE,0,IF(FF6=0,0,FG6/FF6*100))</f>
        <v>0</v>
      </c>
      <c r="FI6" s="380"/>
      <c r="FJ6" s="380">
        <f>IF(SUM(data!HE:HE)=0,0,MIN(data!HE:HE))</f>
        <v>0</v>
      </c>
      <c r="FK6" s="380"/>
      <c r="FL6" s="380">
        <f>IF(SUM(data!HE:HE)=0,0,MAX(data!HE:HE))</f>
        <v>0</v>
      </c>
      <c r="FM6" s="411">
        <v>20</v>
      </c>
      <c r="FN6" s="411">
        <v>40</v>
      </c>
      <c r="FO6" s="409" t="str">
        <f>IF(FF6&lt;FM6,lang!$B$209,IF(FF6&gt;=FM6,IF(FF6&lt;=FN6,lang!$B$208,lang!$B$207)))</f>
        <v>낮음</v>
      </c>
      <c r="FY6" t="s">
        <v>1111</v>
      </c>
      <c r="FZ6" s="412">
        <f>IF(SUM(data!IE:IE)=0,0,MEDIAN(data!IE:IE))</f>
        <v>0</v>
      </c>
      <c r="GA6" s="380">
        <f>IF(SUM(data!IE:IE)=0,0,STDEV(data!IE:IE))</f>
        <v>0</v>
      </c>
      <c r="GB6" s="380">
        <f t="shared" ref="GB6:GB13" si="9">IF(ISERROR(FZ6)=TRUE,0,IF(FZ6=0,0,GA6/FZ6*100))</f>
        <v>0</v>
      </c>
      <c r="GC6" s="380"/>
      <c r="GD6" s="380">
        <f>IF(SUM(data!IE:IE)=0,0,MIN(data!IE:IE))</f>
        <v>0</v>
      </c>
      <c r="GE6" s="380"/>
      <c r="GF6" s="380">
        <f>IF(SUM(data!IE:IE)=0,0,MAX(data!IE:IE))</f>
        <v>0</v>
      </c>
      <c r="GG6" s="411">
        <v>20</v>
      </c>
      <c r="GH6" s="411">
        <v>40</v>
      </c>
      <c r="GI6" s="409" t="str">
        <f>IF(FZ6&lt;GG6,lang!$B$209,IF(FZ6&gt;=GG6,IF(FZ6&lt;=GH6,lang!$B$208,lang!$B$207)))</f>
        <v>낮음</v>
      </c>
      <c r="GS6" t="s">
        <v>1111</v>
      </c>
      <c r="GT6" s="412">
        <f>IF(SUM(data!JE:JE)=0,0,MEDIAN(data!JE:JE))</f>
        <v>0</v>
      </c>
      <c r="GU6" s="380">
        <f>IF(SUM(data!JE:JE)=0,0,STDEV(data!JE:JE))</f>
        <v>0</v>
      </c>
      <c r="GV6" s="380">
        <f t="shared" ref="GV6:GV13" si="10">IF(ISERROR(GT6)=TRUE,0,IF(GT6=0,0,GU6/GT6*100))</f>
        <v>0</v>
      </c>
      <c r="GW6" s="380"/>
      <c r="GX6" s="380">
        <f>IF(SUM(data!JE:JE)=0,0,MIN(data!JE:JE))</f>
        <v>0</v>
      </c>
      <c r="GY6" s="380"/>
      <c r="GZ6" s="380">
        <f>IF(SUM(data!JE:JE)=0,0,MAX(data!JE:JE))</f>
        <v>0</v>
      </c>
      <c r="HA6" s="411">
        <v>20</v>
      </c>
      <c r="HB6" s="411">
        <v>40</v>
      </c>
      <c r="HC6" s="409" t="str">
        <f>IF(GT6&lt;HA6,lang!$B$209,IF(GT6&gt;=HA6,IF(GT6&lt;=HB6,lang!$B$208,lang!$B$207)))</f>
        <v>낮음</v>
      </c>
      <c r="HM6" t="s">
        <v>1111</v>
      </c>
      <c r="HN6" s="412">
        <f>IF(SUM(data!KE:KE)=0,0,MEDIAN(data!KE:KE))</f>
        <v>0</v>
      </c>
      <c r="HO6" s="380">
        <f>IF(SUM(data!KE:KE)=0,0,STDEV(data!KE:KE))</f>
        <v>0</v>
      </c>
      <c r="HP6" s="380">
        <f t="shared" ref="HP6:HP13" si="11">IF(ISERROR(HN6)=TRUE,0,IF(HN6=0,0,HO6/HN6*100))</f>
        <v>0</v>
      </c>
      <c r="HQ6" s="380"/>
      <c r="HR6" s="380">
        <f>IF(SUM(data!KE:KE)=0,0,MIN(data!KE:KE))</f>
        <v>0</v>
      </c>
      <c r="HS6" s="380"/>
      <c r="HT6" s="380">
        <f>IF(SUM(data!KE:KE)=0,0,MAX(data!KE:KE))</f>
        <v>0</v>
      </c>
      <c r="HU6" s="411">
        <v>20</v>
      </c>
      <c r="HV6" s="411">
        <v>40</v>
      </c>
      <c r="HW6" s="409" t="str">
        <f>IF(HN6&lt;HU6,lang!$B$209,IF(HN6&gt;=HU6,IF(HN6&lt;=HV6,lang!$B$208,lang!$B$207)))</f>
        <v>낮음</v>
      </c>
      <c r="IG6" t="s">
        <v>1111</v>
      </c>
      <c r="IH6" s="412">
        <f>IF(SUM(data!LE:LE)=0,0,MEDIAN(data!LE:LE))</f>
        <v>0</v>
      </c>
      <c r="II6" s="380">
        <f>IF(SUM(data!LE:LE)=0,0,STDEV(data!LE:LE))</f>
        <v>0</v>
      </c>
      <c r="IJ6" s="380">
        <f t="shared" ref="IJ6:IJ13" si="12">IF(ISERROR(IH6)=TRUE,0,IF(IH6=0,0,II6/IH6*100))</f>
        <v>0</v>
      </c>
      <c r="IK6" s="380"/>
      <c r="IL6" s="380">
        <f>IF(SUM(data!LE:LE)=0,0,MIN(data!LE:LE))</f>
        <v>0</v>
      </c>
      <c r="IM6" s="380"/>
      <c r="IN6" s="380">
        <f>IF(SUM(data!LE:LE)=0,0,MAX(data!LE:LE))</f>
        <v>0</v>
      </c>
      <c r="IO6" s="411">
        <v>20</v>
      </c>
      <c r="IP6" s="411">
        <v>40</v>
      </c>
      <c r="IQ6" s="409" t="str">
        <f>IF(IH6&lt;IO6,lang!$B$209,IF(IH6&gt;=IO6,IF(IH6&lt;=IP6,lang!$B$208,lang!$B$207)))</f>
        <v>낮음</v>
      </c>
      <c r="JA6" t="s">
        <v>1111</v>
      </c>
      <c r="JB6" s="412">
        <f>IF(SUM(data!ME:ME)=0,0,MEDIAN(data!ME:ME))</f>
        <v>0</v>
      </c>
      <c r="JC6" s="380">
        <f>IF(SUM(data!ME:ME)=0,0,STDEV(data!ME:ME))</f>
        <v>0</v>
      </c>
      <c r="JD6" s="380">
        <f t="shared" ref="JD6:JD13" si="13">IF(ISERROR(JB6)=TRUE,0,IF(JB6=0,0,JC6/JB6*100))</f>
        <v>0</v>
      </c>
      <c r="JE6" s="380"/>
      <c r="JF6" s="380">
        <f>IF(SUM(data!ME:ME)=0,0,MIN(data!ME:ME))</f>
        <v>0</v>
      </c>
      <c r="JG6" s="380"/>
      <c r="JH6" s="380">
        <f>IF(SUM(data!ME:ME)=0,0,MAX(data!ME:ME))</f>
        <v>0</v>
      </c>
      <c r="JI6" s="411">
        <v>20</v>
      </c>
      <c r="JJ6" s="411">
        <v>40</v>
      </c>
      <c r="JK6" s="409" t="str">
        <f>IF(JB6&lt;JI6,lang!$B$209,IF(JB6&gt;=JI6,IF(JB6&lt;=JJ6,lang!$B$208,lang!$B$207)))</f>
        <v>낮음</v>
      </c>
      <c r="JU6" t="s">
        <v>1111</v>
      </c>
      <c r="JV6" s="412">
        <f>IF(SUM(data!NE:NE)=0,0,MEDIAN(data!NE:NE))</f>
        <v>0</v>
      </c>
      <c r="JW6" s="380">
        <f>IF(SUM(data!NE:NE)=0,0,STDEV(data!NE:NE))</f>
        <v>0</v>
      </c>
      <c r="JX6" s="380">
        <f t="shared" ref="JX6:JX13" si="14">IF(ISERROR(JV6)=TRUE,0,IF(JV6=0,0,JW6/JV6*100))</f>
        <v>0</v>
      </c>
      <c r="JY6" s="380"/>
      <c r="JZ6" s="380">
        <f>IF(SUM(data!NE:NE)=0,0,MIN(data!NE:NE))</f>
        <v>0</v>
      </c>
      <c r="KA6" s="380"/>
      <c r="KB6" s="380">
        <f>IF(SUM(data!NE:NE)=0,0,MAX(data!NE:NE))</f>
        <v>0</v>
      </c>
      <c r="KC6" s="411">
        <v>20</v>
      </c>
      <c r="KD6" s="411">
        <v>40</v>
      </c>
      <c r="KE6" s="409" t="str">
        <f>IF(JV6&lt;KC6,lang!$B$209,IF(JV6&gt;=KC6,IF(JV6&lt;=KD6,lang!$B$208,lang!$B$207)))</f>
        <v>낮음</v>
      </c>
      <c r="KO6" t="s">
        <v>1111</v>
      </c>
      <c r="KP6" s="412">
        <f>IF(SUM(data!OE:OE)=0,0,MEDIAN(data!OE:OE))</f>
        <v>0</v>
      </c>
      <c r="KQ6" s="380">
        <f>IF(SUM(data!OE:OE)=0,0,STDEV(data!OE:OE))</f>
        <v>0</v>
      </c>
      <c r="KR6" s="380">
        <f t="shared" ref="KR6:KR13" si="15">IF(ISERROR(KP6)=TRUE,0,IF(KP6=0,0,KQ6/KP6*100))</f>
        <v>0</v>
      </c>
      <c r="KS6" s="380"/>
      <c r="KT6" s="380">
        <f>IF(SUM(data!OE:OE)=0,0,MIN(data!OE:OE))</f>
        <v>0</v>
      </c>
      <c r="KU6" s="380"/>
      <c r="KV6" s="380">
        <f>IF(SUM(data!OE:OE)=0,0,MAX(data!OE:OE))</f>
        <v>0</v>
      </c>
      <c r="KW6" s="411">
        <v>20</v>
      </c>
      <c r="KX6" s="411">
        <v>40</v>
      </c>
      <c r="KY6" s="409" t="str">
        <f>IF(KP6&lt;KW6,lang!$B$209,IF(KP6&gt;=KW6,IF(KP6&lt;=KX6,lang!$B$208,lang!$B$207)))</f>
        <v>낮음</v>
      </c>
      <c r="LI6" t="s">
        <v>1111</v>
      </c>
      <c r="LJ6" s="412">
        <f>IF(SUM(data!PE:PE)=0,0,MEDIAN(data!PE:PE))</f>
        <v>0</v>
      </c>
      <c r="LK6" s="380">
        <f>IF(SUM(data!PE:PE)=0,0,STDEV(data!PE:PE))</f>
        <v>0</v>
      </c>
      <c r="LL6" s="380">
        <f t="shared" ref="LL6:LL13" si="16">IF(ISERROR(LJ6)=TRUE,0,IF(LJ6=0,0,LK6/LJ6*100))</f>
        <v>0</v>
      </c>
      <c r="LM6" s="380"/>
      <c r="LN6" s="380">
        <f>IF(SUM(data!PE:PE)=0,0,MIN(data!PE:PE))</f>
        <v>0</v>
      </c>
      <c r="LO6" s="380"/>
      <c r="LP6" s="380">
        <f>IF(SUM(data!PE:PE)=0,0,MAX(data!PE:PE))</f>
        <v>0</v>
      </c>
      <c r="LQ6" s="411">
        <v>20</v>
      </c>
      <c r="LR6" s="411">
        <v>40</v>
      </c>
      <c r="LS6" s="409" t="str">
        <f>IF(LJ6&lt;LQ6,lang!$B$209,IF(LJ6&gt;=LQ6,IF(LJ6&lt;=LR6,lang!$B$208,lang!$B$207)))</f>
        <v>낮음</v>
      </c>
      <c r="MC6" t="s">
        <v>1111</v>
      </c>
      <c r="MD6" s="412">
        <f>IF(SUM(data!QE:QE)=0,0,MEDIAN(data!QE:QE))</f>
        <v>0</v>
      </c>
      <c r="ME6" s="380">
        <f>IF(SUM(data!QE:QE)=0,0,STDEV(data!QE:QE))</f>
        <v>0</v>
      </c>
      <c r="MF6" s="380">
        <f t="shared" ref="MF6:MF13" si="17">IF(ISERROR(MD6)=TRUE,0,IF(MD6=0,0,ME6/MD6*100))</f>
        <v>0</v>
      </c>
      <c r="MG6" s="380"/>
      <c r="MH6" s="380">
        <f>IF(SUM(data!QE:QE)=0,0,MIN(data!QE:QE))</f>
        <v>0</v>
      </c>
      <c r="MI6" s="380"/>
      <c r="MJ6" s="380">
        <f>IF(SUM(data!QE:QE)=0,0,MAX(data!QE:QE))</f>
        <v>0</v>
      </c>
      <c r="MK6" s="411">
        <v>20</v>
      </c>
      <c r="ML6" s="411">
        <v>40</v>
      </c>
      <c r="MM6" s="409" t="str">
        <f>IF(MD6&lt;MK6,lang!$B$209,IF(MD6&gt;=MK6,IF(MD6&lt;=ML6,lang!$B$208,lang!$B$207)))</f>
        <v>낮음</v>
      </c>
      <c r="MW6" t="s">
        <v>1111</v>
      </c>
      <c r="MX6" s="412">
        <f>IF(SUM(data!RE:RE)=0,0,MEDIAN(data!RE:RE))</f>
        <v>0</v>
      </c>
      <c r="MY6" s="380">
        <f>IF(SUM(data!RE:RE)=0,0,STDEV(data!RE:RE))</f>
        <v>0</v>
      </c>
      <c r="MZ6" s="380">
        <f t="shared" ref="MZ6:MZ13" si="18">IF(ISERROR(MX6)=TRUE,0,IF(MX6=0,0,MY6/MX6*100))</f>
        <v>0</v>
      </c>
      <c r="NA6" s="380"/>
      <c r="NB6" s="380">
        <f>IF(SUM(data!RE:RE)=0,0,MIN(data!RE:RE))</f>
        <v>0</v>
      </c>
      <c r="NC6" s="380"/>
      <c r="ND6" s="380">
        <f>IF(SUM(data!RE:RE)=0,0,MAX(data!RE:RE))</f>
        <v>0</v>
      </c>
      <c r="NE6" s="411">
        <v>20</v>
      </c>
      <c r="NF6" s="411">
        <v>40</v>
      </c>
      <c r="NG6" s="409" t="str">
        <f>IF(MX6&lt;NE6,lang!$B$209,IF(MX6&gt;=NE6,IF(MX6&lt;=NF6,lang!$B$208,lang!$B$207)))</f>
        <v>낮음</v>
      </c>
      <c r="NQ6" t="s">
        <v>1111</v>
      </c>
      <c r="NR6" s="412">
        <f>IF(SUM(data!SE:SE)=0,0,MEDIAN(data!SE:SE))</f>
        <v>0</v>
      </c>
      <c r="NS6" s="380">
        <f>IF(SUM(data!SE:SE)=0,0,STDEV(data!SE:SE))</f>
        <v>0</v>
      </c>
      <c r="NT6" s="380">
        <f t="shared" ref="NT6:NT13" si="19">IF(ISERROR(NR6)=TRUE,0,IF(NR6=0,0,NS6/NR6*100))</f>
        <v>0</v>
      </c>
      <c r="NU6" s="380"/>
      <c r="NV6" s="380">
        <f>IF(SUM(data!SE:SE)=0,0,MIN(data!SE:SE))</f>
        <v>0</v>
      </c>
      <c r="NW6" s="380"/>
      <c r="NX6" s="380">
        <f>IF(SUM(data!SE:SE)=0,0,MAX(data!SE:SE))</f>
        <v>0</v>
      </c>
      <c r="NY6" s="411">
        <v>20</v>
      </c>
      <c r="NZ6" s="411">
        <v>40</v>
      </c>
      <c r="OA6" s="409" t="str">
        <f>IF(NR6&lt;NY6,lang!$B$209,IF(NR6&gt;=NY6,IF(NR6&lt;=NZ6,lang!$B$208,lang!$B$207)))</f>
        <v>낮음</v>
      </c>
      <c r="OK6" t="s">
        <v>1111</v>
      </c>
      <c r="OL6" s="412">
        <f>IF(SUM(data!TE:TE)=0,0,MEDIAN(data!TE:TE))</f>
        <v>0</v>
      </c>
      <c r="OM6" s="380">
        <f>IF(SUM(data!TE:TE)=0,0,STDEV(data!TE:TE))</f>
        <v>0</v>
      </c>
      <c r="ON6" s="380">
        <f t="shared" ref="ON6:ON13" si="20">IF(ISERROR(OL6)=TRUE,0,IF(OL6=0,0,OM6/OL6*100))</f>
        <v>0</v>
      </c>
      <c r="OO6" s="380"/>
      <c r="OP6" s="380">
        <f>IF(SUM(data!TE:TE)=0,0,MIN(data!TE:TE))</f>
        <v>0</v>
      </c>
      <c r="OQ6" s="380"/>
      <c r="OR6" s="380">
        <f>IF(SUM(data!TE:TE)=0,0,MAX(data!TE:TE))</f>
        <v>0</v>
      </c>
      <c r="OS6" s="411">
        <v>20</v>
      </c>
      <c r="OT6" s="411">
        <v>40</v>
      </c>
      <c r="OU6" s="409" t="str">
        <f>IF(OL6&lt;OS6,lang!$B$209,IF(OL6&gt;=OS6,IF(OL6&lt;=OT6,lang!$B$208,lang!$B$207)))</f>
        <v>낮음</v>
      </c>
    </row>
    <row r="7" spans="1:411" ht="16.8" thickBot="1">
      <c r="A7" t="s">
        <v>1112</v>
      </c>
      <c r="B7" s="412">
        <f>IF(SUM(data!F:F)=0,0,MEDIAN(data!F:F))</f>
        <v>0</v>
      </c>
      <c r="C7" s="380">
        <f>IF(SUM(data!F:F)=0,0,STDEV(data!F:F))</f>
        <v>0</v>
      </c>
      <c r="D7" s="380">
        <f t="shared" si="0"/>
        <v>0</v>
      </c>
      <c r="E7" s="380"/>
      <c r="F7" s="380">
        <f>IF(SUM(data!F:F)=0,0,MIN(data!F:F))</f>
        <v>0</v>
      </c>
      <c r="G7" s="380"/>
      <c r="H7" s="380">
        <f>IF(SUM(data!F:F)=0,0,MAX(data!F:F))</f>
        <v>0</v>
      </c>
      <c r="I7" s="411">
        <v>15</v>
      </c>
      <c r="J7" s="411">
        <v>40</v>
      </c>
      <c r="K7" s="409" t="str">
        <f>IF(B7&lt;I7,lang!$B$209,IF(B7&gt;=I7,IF(B7&lt;=J7,lang!$B$208,lang!$B$207)))</f>
        <v>낮음</v>
      </c>
      <c r="U7" t="s">
        <v>1112</v>
      </c>
      <c r="V7" s="412">
        <f>IF(SUM(data!AF:AF)=0,0,MEDIAN(data!AF:AF))</f>
        <v>0</v>
      </c>
      <c r="W7" s="380">
        <f>IF(SUM(data!AF:AF)=0,0,STDEV(data!AF:AF))</f>
        <v>0</v>
      </c>
      <c r="X7" s="380">
        <f t="shared" si="1"/>
        <v>0</v>
      </c>
      <c r="Y7" s="380"/>
      <c r="Z7" s="380">
        <f>IF(SUM(data!AF:AF)=0,0,MIN(data!AF:AF))</f>
        <v>0</v>
      </c>
      <c r="AA7" s="380"/>
      <c r="AB7" s="380">
        <f>IF(SUM(data!AF:AF)=0,0,MAX(data!AF:AF))</f>
        <v>0</v>
      </c>
      <c r="AC7" s="411">
        <v>15</v>
      </c>
      <c r="AD7" s="411">
        <v>40</v>
      </c>
      <c r="AE7" s="409" t="str">
        <f>IF(V7&lt;AC7,lang!$B$209,IF(V7&gt;=AC7,IF(V7&lt;=AD7,lang!$B$208,lang!$B$207)))</f>
        <v>낮음</v>
      </c>
      <c r="AO7" t="s">
        <v>1112</v>
      </c>
      <c r="AP7" s="412">
        <f>IF(SUM(data!BF:BF)=0,0,MEDIAN(data!BF:BF))</f>
        <v>0</v>
      </c>
      <c r="AQ7" s="380">
        <f>IF(SUM(data!BF:BF)=0,0,STDEV(data!BF:BF))</f>
        <v>0</v>
      </c>
      <c r="AR7" s="380">
        <f t="shared" si="2"/>
        <v>0</v>
      </c>
      <c r="AS7" s="380"/>
      <c r="AT7" s="380">
        <f>IF(SUM(data!BF:BF)=0,0,MIN(data!BF:BF))</f>
        <v>0</v>
      </c>
      <c r="AU7" s="380"/>
      <c r="AV7" s="380">
        <f>IF(SUM(data!BF:BF)=0,0,MAX(data!BF:BF))</f>
        <v>0</v>
      </c>
      <c r="AW7" s="411">
        <v>15</v>
      </c>
      <c r="AX7" s="411">
        <v>40</v>
      </c>
      <c r="AY7" s="409" t="str">
        <f>IF(AP7&lt;AW7,lang!$B$209,IF(AP7&gt;=AW7,IF(AP7&lt;=AX7,lang!$B$208,lang!$B$207)))</f>
        <v>낮음</v>
      </c>
      <c r="BI7" t="s">
        <v>1112</v>
      </c>
      <c r="BJ7" s="412">
        <f>IF(SUM(data!CF:CF)=0,0,MEDIAN(data!CF:CF))</f>
        <v>0</v>
      </c>
      <c r="BK7" s="380">
        <f>IF(SUM(data!CF:CF)=0,0,STDEV(data!CF:CF))</f>
        <v>0</v>
      </c>
      <c r="BL7" s="380">
        <f t="shared" si="3"/>
        <v>0</v>
      </c>
      <c r="BM7" s="380"/>
      <c r="BN7" s="380">
        <f>IF(SUM(data!CF:CF)=0,0,MIN(data!CF:CF))</f>
        <v>0</v>
      </c>
      <c r="BO7" s="380"/>
      <c r="BP7" s="380">
        <f>IF(SUM(data!CF:CF)=0,0,MAX(data!CF:CF))</f>
        <v>0</v>
      </c>
      <c r="BQ7" s="411">
        <v>15</v>
      </c>
      <c r="BR7" s="411">
        <v>40</v>
      </c>
      <c r="BS7" s="409" t="str">
        <f>IF(BJ7&lt;BQ7,lang!$B$209,IF(BJ7&gt;=BQ7,IF(BJ7&lt;=BR7,lang!$B$208,lang!$B$207)))</f>
        <v>낮음</v>
      </c>
      <c r="CC7" t="s">
        <v>1112</v>
      </c>
      <c r="CD7" s="412">
        <f>IF(SUM(data!DF:DF)=0,0,MEDIAN(data!DF:DF))</f>
        <v>0</v>
      </c>
      <c r="CE7" s="380">
        <f>IF(SUM(data!DF:DF)=0,0,STDEV(data!DF:DF))</f>
        <v>0</v>
      </c>
      <c r="CF7" s="380">
        <f t="shared" si="4"/>
        <v>0</v>
      </c>
      <c r="CG7" s="380"/>
      <c r="CH7" s="380">
        <f>IF(SUM(data!DF:DF)=0,0,MIN(data!DF:DF))</f>
        <v>0</v>
      </c>
      <c r="CI7" s="380"/>
      <c r="CJ7" s="380">
        <f>IF(SUM(data!DF:DF)=0,0,MAX(data!DF:DF))</f>
        <v>0</v>
      </c>
      <c r="CK7" s="411">
        <v>15</v>
      </c>
      <c r="CL7" s="411">
        <v>40</v>
      </c>
      <c r="CM7" s="409" t="str">
        <f>IF(CD7&lt;CK7,lang!$B$209,IF(CD7&gt;=CK7,IF(CD7&lt;=CL7,lang!$B$208,lang!$B$207)))</f>
        <v>낮음</v>
      </c>
      <c r="CW7" t="s">
        <v>1112</v>
      </c>
      <c r="CX7" s="412">
        <f>IF(SUM(data!EF:EF)=0,0,MEDIAN(data!EF:EF))</f>
        <v>0</v>
      </c>
      <c r="CY7" s="380">
        <f>IF(SUM(data!EF:EF)=0,0,STDEV(data!EF:EF))</f>
        <v>0</v>
      </c>
      <c r="CZ7" s="380">
        <f t="shared" si="5"/>
        <v>0</v>
      </c>
      <c r="DA7" s="380"/>
      <c r="DB7" s="380">
        <f>IF(SUM(data!EF:EF)=0,0,MIN(data!EF:EF))</f>
        <v>0</v>
      </c>
      <c r="DC7" s="380"/>
      <c r="DD7" s="380">
        <f>IF(SUM(data!EF:EF)=0,0,MAX(data!EF:EF))</f>
        <v>0</v>
      </c>
      <c r="DE7" s="411">
        <v>15</v>
      </c>
      <c r="DF7" s="411">
        <v>40</v>
      </c>
      <c r="DG7" s="409" t="str">
        <f>IF(CX7&lt;DE7,lang!$B$209,IF(CX7&gt;=DE7,IF(CX7&lt;=DF7,lang!$B$208,lang!$B$207)))</f>
        <v>낮음</v>
      </c>
      <c r="DQ7" t="s">
        <v>1112</v>
      </c>
      <c r="DR7" s="412">
        <f>IF(SUM(data!FF:FF)=0,0,MEDIAN(data!FF:FF))</f>
        <v>0</v>
      </c>
      <c r="DS7" s="380">
        <f>IF(SUM(data!FF:FF)=0,0,STDEV(data!FF:FF))</f>
        <v>0</v>
      </c>
      <c r="DT7" s="380">
        <f t="shared" si="6"/>
        <v>0</v>
      </c>
      <c r="DU7" s="380"/>
      <c r="DV7" s="380">
        <f>IF(SUM(data!FF:FF)=0,0,MIN(data!FF:FF))</f>
        <v>0</v>
      </c>
      <c r="DW7" s="380"/>
      <c r="DX7" s="380">
        <f>IF(SUM(data!FF:FF)=0,0,MAX(data!FF:FF))</f>
        <v>0</v>
      </c>
      <c r="DY7" s="411">
        <v>15</v>
      </c>
      <c r="DZ7" s="411">
        <v>40</v>
      </c>
      <c r="EA7" s="409" t="str">
        <f>IF(DR7&lt;DY7,lang!$B$209,IF(DR7&gt;=DY7,IF(DR7&lt;=DZ7,lang!$B$208,lang!$B$207)))</f>
        <v>낮음</v>
      </c>
      <c r="EK7" t="s">
        <v>1112</v>
      </c>
      <c r="EL7" s="412">
        <f>IF(SUM(data!GF:GF)=0,0,MEDIAN(data!GF:GF))</f>
        <v>0</v>
      </c>
      <c r="EM7" s="380">
        <f>IF(SUM(data!GF:GF)=0,0,STDEV(data!GF:GF))</f>
        <v>0</v>
      </c>
      <c r="EN7" s="380">
        <f t="shared" si="7"/>
        <v>0</v>
      </c>
      <c r="EO7" s="380"/>
      <c r="EP7" s="380">
        <f>IF(SUM(data!GF:GF)=0,0,MIN(data!GF:GF))</f>
        <v>0</v>
      </c>
      <c r="EQ7" s="380"/>
      <c r="ER7" s="380">
        <f>IF(SUM(data!GF:GF)=0,0,MAX(data!GF:GF))</f>
        <v>0</v>
      </c>
      <c r="ES7" s="411">
        <v>15</v>
      </c>
      <c r="ET7" s="411">
        <v>40</v>
      </c>
      <c r="EU7" s="409" t="str">
        <f>IF(EL7&lt;ES7,lang!$B$209,IF(EL7&gt;=ES7,IF(EL7&lt;=ET7,lang!$B$208,lang!$B$207)))</f>
        <v>낮음</v>
      </c>
      <c r="FE7" t="s">
        <v>1112</v>
      </c>
      <c r="FF7" s="412">
        <f>IF(SUM(data!HF:HF)=0,0,MEDIAN(data!HF:HF))</f>
        <v>0</v>
      </c>
      <c r="FG7" s="380">
        <f>IF(SUM(data!HF:HF)=0,0,STDEV(data!HF:HF))</f>
        <v>0</v>
      </c>
      <c r="FH7" s="380">
        <f t="shared" si="8"/>
        <v>0</v>
      </c>
      <c r="FI7" s="380"/>
      <c r="FJ7" s="380">
        <f>IF(SUM(data!HF:HF)=0,0,MIN(data!HF:HF))</f>
        <v>0</v>
      </c>
      <c r="FK7" s="380"/>
      <c r="FL7" s="380">
        <f>IF(SUM(data!HF:HF)=0,0,MAX(data!HF:HF))</f>
        <v>0</v>
      </c>
      <c r="FM7" s="411">
        <v>15</v>
      </c>
      <c r="FN7" s="411">
        <v>40</v>
      </c>
      <c r="FO7" s="409" t="str">
        <f>IF(FF7&lt;FM7,lang!$B$209,IF(FF7&gt;=FM7,IF(FF7&lt;=FN7,lang!$B$208,lang!$B$207)))</f>
        <v>낮음</v>
      </c>
      <c r="FY7" t="s">
        <v>1112</v>
      </c>
      <c r="FZ7" s="412">
        <f>IF(SUM(data!IF:IF)=0,0,MEDIAN(data!IF:IF))</f>
        <v>0</v>
      </c>
      <c r="GA7" s="380">
        <f>IF(SUM(data!IF:IF)=0,0,STDEV(data!IF:IF))</f>
        <v>0</v>
      </c>
      <c r="GB7" s="380">
        <f t="shared" si="9"/>
        <v>0</v>
      </c>
      <c r="GC7" s="380"/>
      <c r="GD7" s="380">
        <f>IF(SUM(data!IF:IF)=0,0,MIN(data!IF:IF))</f>
        <v>0</v>
      </c>
      <c r="GE7" s="380"/>
      <c r="GF7" s="380">
        <f>IF(SUM(data!IF:IF)=0,0,MAX(data!IF:IF))</f>
        <v>0</v>
      </c>
      <c r="GG7" s="411">
        <v>15</v>
      </c>
      <c r="GH7" s="411">
        <v>40</v>
      </c>
      <c r="GI7" s="409" t="str">
        <f>IF(FZ7&lt;GG7,lang!$B$209,IF(FZ7&gt;=GG7,IF(FZ7&lt;=GH7,lang!$B$208,lang!$B$207)))</f>
        <v>낮음</v>
      </c>
      <c r="GS7" t="s">
        <v>1112</v>
      </c>
      <c r="GT7" s="412">
        <f>IF(SUM(data!JF:JF)=0,0,MEDIAN(data!JF:JF))</f>
        <v>0</v>
      </c>
      <c r="GU7" s="380">
        <f>IF(SUM(data!JF:JF)=0,0,STDEV(data!JF:JF))</f>
        <v>0</v>
      </c>
      <c r="GV7" s="380">
        <f t="shared" si="10"/>
        <v>0</v>
      </c>
      <c r="GW7" s="380"/>
      <c r="GX7" s="380">
        <f>IF(SUM(data!JF:JF)=0,0,MIN(data!JF:JF))</f>
        <v>0</v>
      </c>
      <c r="GY7" s="380"/>
      <c r="GZ7" s="380">
        <f>IF(SUM(data!JF:JF)=0,0,MAX(data!JF:JF))</f>
        <v>0</v>
      </c>
      <c r="HA7" s="411">
        <v>15</v>
      </c>
      <c r="HB7" s="411">
        <v>40</v>
      </c>
      <c r="HC7" s="409" t="str">
        <f>IF(GT7&lt;HA7,lang!$B$209,IF(GT7&gt;=HA7,IF(GT7&lt;=HB7,lang!$B$208,lang!$B$207)))</f>
        <v>낮음</v>
      </c>
      <c r="HM7" t="s">
        <v>1112</v>
      </c>
      <c r="HN7" s="412">
        <f>IF(SUM(data!KF:KF)=0,0,MEDIAN(data!KF:KF))</f>
        <v>0</v>
      </c>
      <c r="HO7" s="380">
        <f>IF(SUM(data!KF:KF)=0,0,STDEV(data!KF:KF))</f>
        <v>0</v>
      </c>
      <c r="HP7" s="380">
        <f t="shared" si="11"/>
        <v>0</v>
      </c>
      <c r="HQ7" s="380"/>
      <c r="HR7" s="380">
        <f>IF(SUM(data!KF:KF)=0,0,MIN(data!KF:KF))</f>
        <v>0</v>
      </c>
      <c r="HS7" s="380"/>
      <c r="HT7" s="380">
        <f>IF(SUM(data!KF:KF)=0,0,MAX(data!KF:KF))</f>
        <v>0</v>
      </c>
      <c r="HU7" s="411">
        <v>15</v>
      </c>
      <c r="HV7" s="411">
        <v>40</v>
      </c>
      <c r="HW7" s="409" t="str">
        <f>IF(HN7&lt;HU7,lang!$B$209,IF(HN7&gt;=HU7,IF(HN7&lt;=HV7,lang!$B$208,lang!$B$207)))</f>
        <v>낮음</v>
      </c>
      <c r="IG7" t="s">
        <v>1112</v>
      </c>
      <c r="IH7" s="412">
        <f>IF(SUM(data!LF:LF)=0,0,MEDIAN(data!LF:LF))</f>
        <v>0</v>
      </c>
      <c r="II7" s="380">
        <f>IF(SUM(data!LF:LF)=0,0,STDEV(data!LF:LF))</f>
        <v>0</v>
      </c>
      <c r="IJ7" s="380">
        <f t="shared" si="12"/>
        <v>0</v>
      </c>
      <c r="IK7" s="380"/>
      <c r="IL7" s="380">
        <f>IF(SUM(data!LF:LF)=0,0,MIN(data!LF:LF))</f>
        <v>0</v>
      </c>
      <c r="IM7" s="380"/>
      <c r="IN7" s="380">
        <f>IF(SUM(data!LF:LF)=0,0,MAX(data!LF:LF))</f>
        <v>0</v>
      </c>
      <c r="IO7" s="411">
        <v>15</v>
      </c>
      <c r="IP7" s="411">
        <v>40</v>
      </c>
      <c r="IQ7" s="409" t="str">
        <f>IF(IH7&lt;IO7,lang!$B$209,IF(IH7&gt;=IO7,IF(IH7&lt;=IP7,lang!$B$208,lang!$B$207)))</f>
        <v>낮음</v>
      </c>
      <c r="JA7" t="s">
        <v>1112</v>
      </c>
      <c r="JB7" s="412">
        <f>IF(SUM(data!MF:MF)=0,0,MEDIAN(data!MF:MF))</f>
        <v>0</v>
      </c>
      <c r="JC7" s="380">
        <f>IF(SUM(data!MF:MF)=0,0,STDEV(data!MF:MF))</f>
        <v>0</v>
      </c>
      <c r="JD7" s="380">
        <f t="shared" si="13"/>
        <v>0</v>
      </c>
      <c r="JE7" s="380"/>
      <c r="JF7" s="380">
        <f>IF(SUM(data!MF:MF)=0,0,MIN(data!MF:MF))</f>
        <v>0</v>
      </c>
      <c r="JG7" s="380"/>
      <c r="JH7" s="380">
        <f>IF(SUM(data!MF:MF)=0,0,MAX(data!MF:MF))</f>
        <v>0</v>
      </c>
      <c r="JI7" s="411">
        <v>15</v>
      </c>
      <c r="JJ7" s="411">
        <v>40</v>
      </c>
      <c r="JK7" s="409" t="str">
        <f>IF(JB7&lt;JI7,lang!$B$209,IF(JB7&gt;=JI7,IF(JB7&lt;=JJ7,lang!$B$208,lang!$B$207)))</f>
        <v>낮음</v>
      </c>
      <c r="JU7" t="s">
        <v>1112</v>
      </c>
      <c r="JV7" s="412">
        <f>IF(SUM(data!NF:NF)=0,0,MEDIAN(data!NF:NF))</f>
        <v>0</v>
      </c>
      <c r="JW7" s="380">
        <f>IF(SUM(data!NF:NF)=0,0,STDEV(data!NF:NF))</f>
        <v>0</v>
      </c>
      <c r="JX7" s="380">
        <f t="shared" si="14"/>
        <v>0</v>
      </c>
      <c r="JY7" s="380"/>
      <c r="JZ7" s="380">
        <f>IF(SUM(data!NF:NF)=0,0,MIN(data!NF:NF))</f>
        <v>0</v>
      </c>
      <c r="KA7" s="380"/>
      <c r="KB7" s="380">
        <f>IF(SUM(data!NF:NF)=0,0,MAX(data!NF:NF))</f>
        <v>0</v>
      </c>
      <c r="KC7" s="411">
        <v>15</v>
      </c>
      <c r="KD7" s="411">
        <v>40</v>
      </c>
      <c r="KE7" s="409" t="str">
        <f>IF(JV7&lt;KC7,lang!$B$209,IF(JV7&gt;=KC7,IF(JV7&lt;=KD7,lang!$B$208,lang!$B$207)))</f>
        <v>낮음</v>
      </c>
      <c r="KO7" t="s">
        <v>1112</v>
      </c>
      <c r="KP7" s="412">
        <f>IF(SUM(data!OF:OF)=0,0,MEDIAN(data!OF:OF))</f>
        <v>0</v>
      </c>
      <c r="KQ7" s="380">
        <f>IF(SUM(data!OF:OF)=0,0,STDEV(data!OF:OF))</f>
        <v>0</v>
      </c>
      <c r="KR7" s="380">
        <f t="shared" si="15"/>
        <v>0</v>
      </c>
      <c r="KS7" s="380"/>
      <c r="KT7" s="380">
        <f>IF(SUM(data!OF:OF)=0,0,MIN(data!OF:OF))</f>
        <v>0</v>
      </c>
      <c r="KU7" s="380"/>
      <c r="KV7" s="380">
        <f>IF(SUM(data!OF:OF)=0,0,MAX(data!OF:OF))</f>
        <v>0</v>
      </c>
      <c r="KW7" s="411">
        <v>15</v>
      </c>
      <c r="KX7" s="411">
        <v>40</v>
      </c>
      <c r="KY7" s="409" t="str">
        <f>IF(KP7&lt;KW7,lang!$B$209,IF(KP7&gt;=KW7,IF(KP7&lt;=KX7,lang!$B$208,lang!$B$207)))</f>
        <v>낮음</v>
      </c>
      <c r="LI7" t="s">
        <v>1112</v>
      </c>
      <c r="LJ7" s="412">
        <f>IF(SUM(data!PF:PF)=0,0,MEDIAN(data!PF:PF))</f>
        <v>0</v>
      </c>
      <c r="LK7" s="380">
        <f>IF(SUM(data!PF:PF)=0,0,STDEV(data!PF:PF))</f>
        <v>0</v>
      </c>
      <c r="LL7" s="380">
        <f t="shared" si="16"/>
        <v>0</v>
      </c>
      <c r="LM7" s="380"/>
      <c r="LN7" s="380">
        <f>IF(SUM(data!PF:PF)=0,0,MIN(data!PF:PF))</f>
        <v>0</v>
      </c>
      <c r="LO7" s="380"/>
      <c r="LP7" s="380">
        <f>IF(SUM(data!PF:PF)=0,0,MAX(data!PF:PF))</f>
        <v>0</v>
      </c>
      <c r="LQ7" s="411">
        <v>15</v>
      </c>
      <c r="LR7" s="411">
        <v>40</v>
      </c>
      <c r="LS7" s="409" t="str">
        <f>IF(LJ7&lt;LQ7,lang!$B$209,IF(LJ7&gt;=LQ7,IF(LJ7&lt;=LR7,lang!$B$208,lang!$B$207)))</f>
        <v>낮음</v>
      </c>
      <c r="MC7" t="s">
        <v>1112</v>
      </c>
      <c r="MD7" s="412">
        <f>IF(SUM(data!QF:QF)=0,0,MEDIAN(data!QF:QF))</f>
        <v>0</v>
      </c>
      <c r="ME7" s="380">
        <f>IF(SUM(data!QF:QF)=0,0,STDEV(data!QF:QF))</f>
        <v>0</v>
      </c>
      <c r="MF7" s="380">
        <f t="shared" si="17"/>
        <v>0</v>
      </c>
      <c r="MG7" s="380"/>
      <c r="MH7" s="380">
        <f>IF(SUM(data!QF:QF)=0,0,MIN(data!QF:QF))</f>
        <v>0</v>
      </c>
      <c r="MI7" s="380"/>
      <c r="MJ7" s="380">
        <f>IF(SUM(data!QF:QF)=0,0,MAX(data!QF:QF))</f>
        <v>0</v>
      </c>
      <c r="MK7" s="411">
        <v>15</v>
      </c>
      <c r="ML7" s="411">
        <v>40</v>
      </c>
      <c r="MM7" s="409" t="str">
        <f>IF(MD7&lt;MK7,lang!$B$209,IF(MD7&gt;=MK7,IF(MD7&lt;=ML7,lang!$B$208,lang!$B$207)))</f>
        <v>낮음</v>
      </c>
      <c r="MW7" t="s">
        <v>1112</v>
      </c>
      <c r="MX7" s="412">
        <f>IF(SUM(data!RF:RF)=0,0,MEDIAN(data!RF:RF))</f>
        <v>0</v>
      </c>
      <c r="MY7" s="380">
        <f>IF(SUM(data!RF:RF)=0,0,STDEV(data!RF:RF))</f>
        <v>0</v>
      </c>
      <c r="MZ7" s="380">
        <f t="shared" si="18"/>
        <v>0</v>
      </c>
      <c r="NA7" s="380"/>
      <c r="NB7" s="380">
        <f>IF(SUM(data!RF:RF)=0,0,MIN(data!RF:RF))</f>
        <v>0</v>
      </c>
      <c r="NC7" s="380"/>
      <c r="ND7" s="380">
        <f>IF(SUM(data!RF:RF)=0,0,MAX(data!RF:RF))</f>
        <v>0</v>
      </c>
      <c r="NE7" s="411">
        <v>15</v>
      </c>
      <c r="NF7" s="411">
        <v>40</v>
      </c>
      <c r="NG7" s="409" t="str">
        <f>IF(MX7&lt;NE7,lang!$B$209,IF(MX7&gt;=NE7,IF(MX7&lt;=NF7,lang!$B$208,lang!$B$207)))</f>
        <v>낮음</v>
      </c>
      <c r="NQ7" t="s">
        <v>1112</v>
      </c>
      <c r="NR7" s="412">
        <f>IF(SUM(data!SF:SF)=0,0,MEDIAN(data!SF:SF))</f>
        <v>0</v>
      </c>
      <c r="NS7" s="380">
        <f>IF(SUM(data!SF:SF)=0,0,STDEV(data!SF:SF))</f>
        <v>0</v>
      </c>
      <c r="NT7" s="380">
        <f t="shared" si="19"/>
        <v>0</v>
      </c>
      <c r="NU7" s="380"/>
      <c r="NV7" s="380">
        <f>IF(SUM(data!SF:SF)=0,0,MIN(data!SF:SF))</f>
        <v>0</v>
      </c>
      <c r="NW7" s="380"/>
      <c r="NX7" s="380">
        <f>IF(SUM(data!SF:SF)=0,0,MAX(data!SF:SF))</f>
        <v>0</v>
      </c>
      <c r="NY7" s="411">
        <v>15</v>
      </c>
      <c r="NZ7" s="411">
        <v>40</v>
      </c>
      <c r="OA7" s="409" t="str">
        <f>IF(NR7&lt;NY7,lang!$B$209,IF(NR7&gt;=NY7,IF(NR7&lt;=NZ7,lang!$B$208,lang!$B$207)))</f>
        <v>낮음</v>
      </c>
      <c r="OK7" t="s">
        <v>1112</v>
      </c>
      <c r="OL7" s="412">
        <f>IF(SUM(data!TF:TF)=0,0,MEDIAN(data!TF:TF))</f>
        <v>0</v>
      </c>
      <c r="OM7" s="380">
        <f>IF(SUM(data!TF:TF)=0,0,STDEV(data!TF:TF))</f>
        <v>0</v>
      </c>
      <c r="ON7" s="380">
        <f t="shared" si="20"/>
        <v>0</v>
      </c>
      <c r="OO7" s="380"/>
      <c r="OP7" s="380">
        <f>IF(SUM(data!TF:TF)=0,0,MIN(data!TF:TF))</f>
        <v>0</v>
      </c>
      <c r="OQ7" s="380"/>
      <c r="OR7" s="380">
        <f>IF(SUM(data!TF:TF)=0,0,MAX(data!TF:TF))</f>
        <v>0</v>
      </c>
      <c r="OS7" s="411">
        <v>15</v>
      </c>
      <c r="OT7" s="411">
        <v>40</v>
      </c>
      <c r="OU7" s="409" t="str">
        <f>IF(OL7&lt;OS7,lang!$B$209,IF(OL7&gt;=OS7,IF(OL7&lt;=OT7,lang!$B$208,lang!$B$207)))</f>
        <v>낮음</v>
      </c>
    </row>
    <row r="8" spans="1:411" ht="16.5" customHeight="1" thickBot="1">
      <c r="A8" t="s">
        <v>1113</v>
      </c>
      <c r="B8" s="412">
        <f>IF(SUM(data!G:G)=0,0,MEDIAN(data!G:G))</f>
        <v>0</v>
      </c>
      <c r="C8" s="380">
        <f>IF(SUM(data!G:G)=0,0,STDEV(data!G:G))</f>
        <v>0</v>
      </c>
      <c r="D8" s="380">
        <f t="shared" si="0"/>
        <v>0</v>
      </c>
      <c r="E8" s="380"/>
      <c r="F8" s="380">
        <f>IF(SUM(data!G:G)=0,0,MIN(data!G:G))</f>
        <v>0</v>
      </c>
      <c r="G8" s="380"/>
      <c r="H8" s="380">
        <f>IF(SUM(data!G:G)=0,0,MAX(data!G:G))</f>
        <v>0</v>
      </c>
      <c r="I8" s="411">
        <v>20</v>
      </c>
      <c r="J8" s="411">
        <v>50</v>
      </c>
      <c r="K8" s="409" t="str">
        <f>IF(B8&lt;I8,lang!$B$209,IF(B8&gt;=I8,IF(B8&lt;=J8,lang!$B$208,lang!$B$207)))</f>
        <v>낮음</v>
      </c>
      <c r="U8" t="s">
        <v>1113</v>
      </c>
      <c r="V8" s="412">
        <f>IF(SUM(data!AG:AG)=0,0,MEDIAN(data!AG:AG))</f>
        <v>0</v>
      </c>
      <c r="W8" s="380">
        <f>IF(SUM(data!AG:AG)=0,0,STDEV(data!AG:AG))</f>
        <v>0</v>
      </c>
      <c r="X8" s="380">
        <f t="shared" si="1"/>
        <v>0</v>
      </c>
      <c r="Y8" s="380"/>
      <c r="Z8" s="380">
        <f>IF(SUM(data!AG:AG)=0,0,MIN(data!AG:AG))</f>
        <v>0</v>
      </c>
      <c r="AA8" s="380"/>
      <c r="AB8" s="380">
        <f>IF(SUM(data!AG:AG)=0,0,MAX(data!AG:AG))</f>
        <v>0</v>
      </c>
      <c r="AC8" s="411">
        <v>20</v>
      </c>
      <c r="AD8" s="411">
        <v>50</v>
      </c>
      <c r="AE8" s="409" t="str">
        <f>IF(V8&lt;AC8,lang!$B$209,IF(V8&gt;=AC8,IF(V8&lt;=AD8,lang!$B$208,lang!$B$207)))</f>
        <v>낮음</v>
      </c>
      <c r="AO8" t="s">
        <v>1113</v>
      </c>
      <c r="AP8" s="412">
        <f>IF(SUM(data!BG:BG)=0,0,MEDIAN(data!BG:BG))</f>
        <v>0</v>
      </c>
      <c r="AQ8" s="380">
        <f>IF(SUM(data!BG:BG)=0,0,STDEV(data!BG:BG))</f>
        <v>0</v>
      </c>
      <c r="AR8" s="380">
        <f t="shared" si="2"/>
        <v>0</v>
      </c>
      <c r="AS8" s="380"/>
      <c r="AT8" s="380">
        <f>IF(SUM(data!BG:BG)=0,0,MIN(data!BG:BG))</f>
        <v>0</v>
      </c>
      <c r="AU8" s="380"/>
      <c r="AV8" s="380">
        <f>IF(SUM(data!BG:BG)=0,0,MAX(data!BG:BG))</f>
        <v>0</v>
      </c>
      <c r="AW8" s="411">
        <v>20</v>
      </c>
      <c r="AX8" s="411">
        <v>50</v>
      </c>
      <c r="AY8" s="409" t="str">
        <f>IF(AP8&lt;AW8,lang!$B$209,IF(AP8&gt;=AW8,IF(AP8&lt;=AX8,lang!$B$208,lang!$B$207)))</f>
        <v>낮음</v>
      </c>
      <c r="BI8" t="s">
        <v>1113</v>
      </c>
      <c r="BJ8" s="412">
        <f>IF(SUM(data!CG:CG)=0,0,MEDIAN(data!CG:CG))</f>
        <v>0</v>
      </c>
      <c r="BK8" s="380">
        <f>IF(SUM(data!CG:CG)=0,0,STDEV(data!CG:CG))</f>
        <v>0</v>
      </c>
      <c r="BL8" s="380">
        <f t="shared" si="3"/>
        <v>0</v>
      </c>
      <c r="BM8" s="380"/>
      <c r="BN8" s="380">
        <f>IF(SUM(data!CG:CG)=0,0,MIN(data!CG:CG))</f>
        <v>0</v>
      </c>
      <c r="BO8" s="380"/>
      <c r="BP8" s="380">
        <f>IF(SUM(data!CG:CG)=0,0,MAX(data!CG:CG))</f>
        <v>0</v>
      </c>
      <c r="BQ8" s="411">
        <v>20</v>
      </c>
      <c r="BR8" s="411">
        <v>50</v>
      </c>
      <c r="BS8" s="409" t="str">
        <f>IF(BJ8&lt;BQ8,lang!$B$209,IF(BJ8&gt;=BQ8,IF(BJ8&lt;=BR8,lang!$B$208,lang!$B$207)))</f>
        <v>낮음</v>
      </c>
      <c r="CC8" t="s">
        <v>1113</v>
      </c>
      <c r="CD8" s="412">
        <f>IF(SUM(data!DG:DG)=0,0,MEDIAN(data!DG:DG))</f>
        <v>0</v>
      </c>
      <c r="CE8" s="380">
        <f>IF(SUM(data!DG:DG)=0,0,STDEV(data!DG:DG))</f>
        <v>0</v>
      </c>
      <c r="CF8" s="380">
        <f t="shared" si="4"/>
        <v>0</v>
      </c>
      <c r="CG8" s="380"/>
      <c r="CH8" s="380">
        <f>IF(SUM(data!DG:DG)=0,0,MIN(data!DG:DG))</f>
        <v>0</v>
      </c>
      <c r="CI8" s="380"/>
      <c r="CJ8" s="380">
        <f>IF(SUM(data!DG:DG)=0,0,MAX(data!DG:DG))</f>
        <v>0</v>
      </c>
      <c r="CK8" s="411">
        <v>20</v>
      </c>
      <c r="CL8" s="411">
        <v>50</v>
      </c>
      <c r="CM8" s="409" t="str">
        <f>IF(CD8&lt;CK8,lang!$B$209,IF(CD8&gt;=CK8,IF(CD8&lt;=CL8,lang!$B$208,lang!$B$207)))</f>
        <v>낮음</v>
      </c>
      <c r="CW8" t="s">
        <v>1113</v>
      </c>
      <c r="CX8" s="412">
        <f>IF(SUM(data!EG:EG)=0,0,MEDIAN(data!EG:EG))</f>
        <v>0</v>
      </c>
      <c r="CY8" s="380">
        <f>IF(SUM(data!EG:EG)=0,0,STDEV(data!EG:EG))</f>
        <v>0</v>
      </c>
      <c r="CZ8" s="380">
        <f t="shared" si="5"/>
        <v>0</v>
      </c>
      <c r="DA8" s="380"/>
      <c r="DB8" s="380">
        <f>IF(SUM(data!EG:EG)=0,0,MIN(data!EG:EG))</f>
        <v>0</v>
      </c>
      <c r="DC8" s="380"/>
      <c r="DD8" s="380">
        <f>IF(SUM(data!EG:EG)=0,0,MAX(data!EG:EG))</f>
        <v>0</v>
      </c>
      <c r="DE8" s="411">
        <v>20</v>
      </c>
      <c r="DF8" s="411">
        <v>50</v>
      </c>
      <c r="DG8" s="409" t="str">
        <f>IF(CX8&lt;DE8,lang!$B$209,IF(CX8&gt;=DE8,IF(CX8&lt;=DF8,lang!$B$208,lang!$B$207)))</f>
        <v>낮음</v>
      </c>
      <c r="DQ8" t="s">
        <v>1113</v>
      </c>
      <c r="DR8" s="412">
        <f>IF(SUM(data!FG:FG)=0,0,MEDIAN(data!FG:FG))</f>
        <v>0</v>
      </c>
      <c r="DS8" s="380">
        <f>IF(SUM(data!FG:FG)=0,0,STDEV(data!FG:FG))</f>
        <v>0</v>
      </c>
      <c r="DT8" s="380">
        <f t="shared" si="6"/>
        <v>0</v>
      </c>
      <c r="DU8" s="380"/>
      <c r="DV8" s="380">
        <f>IF(SUM(data!FG:FG)=0,0,MIN(data!FG:FG))</f>
        <v>0</v>
      </c>
      <c r="DW8" s="380"/>
      <c r="DX8" s="380">
        <f>IF(SUM(data!FG:FG)=0,0,MAX(data!FG:FG))</f>
        <v>0</v>
      </c>
      <c r="DY8" s="411">
        <v>20</v>
      </c>
      <c r="DZ8" s="411">
        <v>50</v>
      </c>
      <c r="EA8" s="409" t="str">
        <f>IF(DR8&lt;DY8,lang!$B$209,IF(DR8&gt;=DY8,IF(DR8&lt;=DZ8,lang!$B$208,lang!$B$207)))</f>
        <v>낮음</v>
      </c>
      <c r="EK8" t="s">
        <v>1113</v>
      </c>
      <c r="EL8" s="412">
        <f>IF(SUM(data!GG:GG)=0,0,MEDIAN(data!GG:GG))</f>
        <v>0</v>
      </c>
      <c r="EM8" s="380">
        <f>IF(SUM(data!GG:GG)=0,0,STDEV(data!GG:GG))</f>
        <v>0</v>
      </c>
      <c r="EN8" s="380">
        <f t="shared" si="7"/>
        <v>0</v>
      </c>
      <c r="EO8" s="380"/>
      <c r="EP8" s="380">
        <f>IF(SUM(data!GG:GG)=0,0,MIN(data!GG:GG))</f>
        <v>0</v>
      </c>
      <c r="EQ8" s="380"/>
      <c r="ER8" s="380">
        <f>IF(SUM(data!GG:GG)=0,0,MAX(data!GG:GG))</f>
        <v>0</v>
      </c>
      <c r="ES8" s="411">
        <v>20</v>
      </c>
      <c r="ET8" s="411">
        <v>50</v>
      </c>
      <c r="EU8" s="409" t="str">
        <f>IF(EL8&lt;ES8,lang!$B$209,IF(EL8&gt;=ES8,IF(EL8&lt;=ET8,lang!$B$208,lang!$B$207)))</f>
        <v>낮음</v>
      </c>
      <c r="FE8" t="s">
        <v>1113</v>
      </c>
      <c r="FF8" s="412">
        <f>IF(SUM(data!HG:HG)=0,0,MEDIAN(data!HG:HG))</f>
        <v>0</v>
      </c>
      <c r="FG8" s="380">
        <f>IF(SUM(data!HG:HG)=0,0,STDEV(data!HG:HG))</f>
        <v>0</v>
      </c>
      <c r="FH8" s="380">
        <f t="shared" si="8"/>
        <v>0</v>
      </c>
      <c r="FI8" s="380"/>
      <c r="FJ8" s="380">
        <f>IF(SUM(data!HG:HG)=0,0,MIN(data!HG:HG))</f>
        <v>0</v>
      </c>
      <c r="FK8" s="380"/>
      <c r="FL8" s="380">
        <f>IF(SUM(data!HG:HG)=0,0,MAX(data!HG:HG))</f>
        <v>0</v>
      </c>
      <c r="FM8" s="411">
        <v>20</v>
      </c>
      <c r="FN8" s="411">
        <v>50</v>
      </c>
      <c r="FO8" s="409" t="str">
        <f>IF(FF8&lt;FM8,lang!$B$209,IF(FF8&gt;=FM8,IF(FF8&lt;=FN8,lang!$B$208,lang!$B$207)))</f>
        <v>낮음</v>
      </c>
      <c r="FY8" t="s">
        <v>1113</v>
      </c>
      <c r="FZ8" s="412">
        <f>IF(SUM(data!IG:IG)=0,0,MEDIAN(data!IG:IG))</f>
        <v>0</v>
      </c>
      <c r="GA8" s="380">
        <f>IF(SUM(data!IG:IG)=0,0,STDEV(data!IG:IG))</f>
        <v>0</v>
      </c>
      <c r="GB8" s="380">
        <f t="shared" si="9"/>
        <v>0</v>
      </c>
      <c r="GC8" s="380"/>
      <c r="GD8" s="380">
        <f>IF(SUM(data!IG:IG)=0,0,MIN(data!IG:IG))</f>
        <v>0</v>
      </c>
      <c r="GE8" s="380"/>
      <c r="GF8" s="380">
        <f>IF(SUM(data!IG:IG)=0,0,MAX(data!IG:IG))</f>
        <v>0</v>
      </c>
      <c r="GG8" s="411">
        <v>20</v>
      </c>
      <c r="GH8" s="411">
        <v>50</v>
      </c>
      <c r="GI8" s="409" t="str">
        <f>IF(FZ8&lt;GG8,lang!$B$209,IF(FZ8&gt;=GG8,IF(FZ8&lt;=GH8,lang!$B$208,lang!$B$207)))</f>
        <v>낮음</v>
      </c>
      <c r="GS8" t="s">
        <v>1113</v>
      </c>
      <c r="GT8" s="412">
        <f>IF(SUM(data!JG:JG)=0,0,MEDIAN(data!JG:JG))</f>
        <v>0</v>
      </c>
      <c r="GU8" s="380">
        <f>IF(SUM(data!JG:JG)=0,0,STDEV(data!JG:JG))</f>
        <v>0</v>
      </c>
      <c r="GV8" s="380">
        <f t="shared" si="10"/>
        <v>0</v>
      </c>
      <c r="GW8" s="380"/>
      <c r="GX8" s="380">
        <f>IF(SUM(data!JG:JG)=0,0,MIN(data!JG:JG))</f>
        <v>0</v>
      </c>
      <c r="GY8" s="380"/>
      <c r="GZ8" s="380">
        <f>IF(SUM(data!JG:JG)=0,0,MAX(data!JG:JG))</f>
        <v>0</v>
      </c>
      <c r="HA8" s="411">
        <v>20</v>
      </c>
      <c r="HB8" s="411">
        <v>50</v>
      </c>
      <c r="HC8" s="409" t="str">
        <f>IF(GT8&lt;HA8,lang!$B$209,IF(GT8&gt;=HA8,IF(GT8&lt;=HB8,lang!$B$208,lang!$B$207)))</f>
        <v>낮음</v>
      </c>
      <c r="HM8" t="s">
        <v>1113</v>
      </c>
      <c r="HN8" s="412">
        <f>IF(SUM(data!KG:KG)=0,0,MEDIAN(data!KG:KG))</f>
        <v>0</v>
      </c>
      <c r="HO8" s="380">
        <f>IF(SUM(data!KG:KG)=0,0,STDEV(data!KG:KG))</f>
        <v>0</v>
      </c>
      <c r="HP8" s="380">
        <f t="shared" si="11"/>
        <v>0</v>
      </c>
      <c r="HQ8" s="380"/>
      <c r="HR8" s="380">
        <f>IF(SUM(data!KG:KG)=0,0,MIN(data!KG:KG))</f>
        <v>0</v>
      </c>
      <c r="HS8" s="380"/>
      <c r="HT8" s="380">
        <f>IF(SUM(data!KG:KG)=0,0,MAX(data!KG:KG))</f>
        <v>0</v>
      </c>
      <c r="HU8" s="411">
        <v>20</v>
      </c>
      <c r="HV8" s="411">
        <v>50</v>
      </c>
      <c r="HW8" s="409" t="str">
        <f>IF(HN8&lt;HU8,lang!$B$209,IF(HN8&gt;=HU8,IF(HN8&lt;=HV8,lang!$B$208,lang!$B$207)))</f>
        <v>낮음</v>
      </c>
      <c r="IG8" t="s">
        <v>1113</v>
      </c>
      <c r="IH8" s="412">
        <f>IF(SUM(data!LG:LG)=0,0,MEDIAN(data!LG:LG))</f>
        <v>0</v>
      </c>
      <c r="II8" s="380">
        <f>IF(SUM(data!LG:LG)=0,0,STDEV(data!LG:LG))</f>
        <v>0</v>
      </c>
      <c r="IJ8" s="380">
        <f t="shared" si="12"/>
        <v>0</v>
      </c>
      <c r="IK8" s="380"/>
      <c r="IL8" s="380">
        <f>IF(SUM(data!LG:LG)=0,0,MIN(data!LG:LG))</f>
        <v>0</v>
      </c>
      <c r="IM8" s="380"/>
      <c r="IN8" s="380">
        <f>IF(SUM(data!LG:LG)=0,0,MAX(data!LG:LG))</f>
        <v>0</v>
      </c>
      <c r="IO8" s="411">
        <v>20</v>
      </c>
      <c r="IP8" s="411">
        <v>50</v>
      </c>
      <c r="IQ8" s="409" t="str">
        <f>IF(IH8&lt;IO8,lang!$B$209,IF(IH8&gt;=IO8,IF(IH8&lt;=IP8,lang!$B$208,lang!$B$207)))</f>
        <v>낮음</v>
      </c>
      <c r="JA8" t="s">
        <v>1113</v>
      </c>
      <c r="JB8" s="412">
        <f>IF(SUM(data!MG:MG)=0,0,MEDIAN(data!MG:MG))</f>
        <v>0</v>
      </c>
      <c r="JC8" s="380">
        <f>IF(SUM(data!MG:MG)=0,0,STDEV(data!MG:MG))</f>
        <v>0</v>
      </c>
      <c r="JD8" s="380">
        <f t="shared" si="13"/>
        <v>0</v>
      </c>
      <c r="JE8" s="380"/>
      <c r="JF8" s="380">
        <f>IF(SUM(data!MG:MG)=0,0,MIN(data!MG:MG))</f>
        <v>0</v>
      </c>
      <c r="JG8" s="380"/>
      <c r="JH8" s="380">
        <f>IF(SUM(data!MG:MG)=0,0,MAX(data!MG:MG))</f>
        <v>0</v>
      </c>
      <c r="JI8" s="411">
        <v>20</v>
      </c>
      <c r="JJ8" s="411">
        <v>50</v>
      </c>
      <c r="JK8" s="409" t="str">
        <f>IF(JB8&lt;JI8,lang!$B$209,IF(JB8&gt;=JI8,IF(JB8&lt;=JJ8,lang!$B$208,lang!$B$207)))</f>
        <v>낮음</v>
      </c>
      <c r="JU8" t="s">
        <v>1113</v>
      </c>
      <c r="JV8" s="412">
        <f>IF(SUM(data!NG:NG)=0,0,MEDIAN(data!NG:NG))</f>
        <v>0</v>
      </c>
      <c r="JW8" s="380">
        <f>IF(SUM(data!NG:NG)=0,0,STDEV(data!NG:NG))</f>
        <v>0</v>
      </c>
      <c r="JX8" s="380">
        <f t="shared" si="14"/>
        <v>0</v>
      </c>
      <c r="JY8" s="380"/>
      <c r="JZ8" s="380">
        <f>IF(SUM(data!NG:NG)=0,0,MIN(data!NG:NG))</f>
        <v>0</v>
      </c>
      <c r="KA8" s="380"/>
      <c r="KB8" s="380">
        <f>IF(SUM(data!NG:NG)=0,0,MAX(data!NG:NG))</f>
        <v>0</v>
      </c>
      <c r="KC8" s="411">
        <v>20</v>
      </c>
      <c r="KD8" s="411">
        <v>50</v>
      </c>
      <c r="KE8" s="409" t="str">
        <f>IF(JV8&lt;KC8,lang!$B$209,IF(JV8&gt;=KC8,IF(JV8&lt;=KD8,lang!$B$208,lang!$B$207)))</f>
        <v>낮음</v>
      </c>
      <c r="KO8" t="s">
        <v>1113</v>
      </c>
      <c r="KP8" s="412">
        <f>IF(SUM(data!OG:OG)=0,0,MEDIAN(data!OG:OG))</f>
        <v>0</v>
      </c>
      <c r="KQ8" s="380">
        <f>IF(SUM(data!OG:OG)=0,0,STDEV(data!OG:OG))</f>
        <v>0</v>
      </c>
      <c r="KR8" s="380">
        <f t="shared" si="15"/>
        <v>0</v>
      </c>
      <c r="KS8" s="380"/>
      <c r="KT8" s="380">
        <f>IF(SUM(data!OG:OG)=0,0,MIN(data!OG:OG))</f>
        <v>0</v>
      </c>
      <c r="KU8" s="380"/>
      <c r="KV8" s="380">
        <f>IF(SUM(data!OG:OG)=0,0,MAX(data!OG:OG))</f>
        <v>0</v>
      </c>
      <c r="KW8" s="411">
        <v>20</v>
      </c>
      <c r="KX8" s="411">
        <v>50</v>
      </c>
      <c r="KY8" s="409" t="str">
        <f>IF(KP8&lt;KW8,lang!$B$209,IF(KP8&gt;=KW8,IF(KP8&lt;=KX8,lang!$B$208,lang!$B$207)))</f>
        <v>낮음</v>
      </c>
      <c r="LI8" t="s">
        <v>1113</v>
      </c>
      <c r="LJ8" s="412">
        <f>IF(SUM(data!PG:PG)=0,0,MEDIAN(data!PG:PG))</f>
        <v>0</v>
      </c>
      <c r="LK8" s="380">
        <f>IF(SUM(data!PG:PG)=0,0,STDEV(data!PG:PG))</f>
        <v>0</v>
      </c>
      <c r="LL8" s="380">
        <f t="shared" si="16"/>
        <v>0</v>
      </c>
      <c r="LM8" s="380"/>
      <c r="LN8" s="380">
        <f>IF(SUM(data!PG:PG)=0,0,MIN(data!PG:PG))</f>
        <v>0</v>
      </c>
      <c r="LO8" s="380"/>
      <c r="LP8" s="380">
        <f>IF(SUM(data!PG:PG)=0,0,MAX(data!PG:PG))</f>
        <v>0</v>
      </c>
      <c r="LQ8" s="411">
        <v>20</v>
      </c>
      <c r="LR8" s="411">
        <v>50</v>
      </c>
      <c r="LS8" s="409" t="str">
        <f>IF(LJ8&lt;LQ8,lang!$B$209,IF(LJ8&gt;=LQ8,IF(LJ8&lt;=LR8,lang!$B$208,lang!$B$207)))</f>
        <v>낮음</v>
      </c>
      <c r="MC8" t="s">
        <v>1113</v>
      </c>
      <c r="MD8" s="412">
        <f>IF(SUM(data!QG:QG)=0,0,MEDIAN(data!QG:QG))</f>
        <v>0</v>
      </c>
      <c r="ME8" s="380">
        <f>IF(SUM(data!QG:QG)=0,0,STDEV(data!QG:QG))</f>
        <v>0</v>
      </c>
      <c r="MF8" s="380">
        <f t="shared" si="17"/>
        <v>0</v>
      </c>
      <c r="MG8" s="380"/>
      <c r="MH8" s="380">
        <f>IF(SUM(data!QG:QG)=0,0,MIN(data!QG:QG))</f>
        <v>0</v>
      </c>
      <c r="MI8" s="380"/>
      <c r="MJ8" s="380">
        <f>IF(SUM(data!QG:QG)=0,0,MAX(data!QG:QG))</f>
        <v>0</v>
      </c>
      <c r="MK8" s="411">
        <v>20</v>
      </c>
      <c r="ML8" s="411">
        <v>50</v>
      </c>
      <c r="MM8" s="409" t="str">
        <f>IF(MD8&lt;MK8,lang!$B$209,IF(MD8&gt;=MK8,IF(MD8&lt;=ML8,lang!$B$208,lang!$B$207)))</f>
        <v>낮음</v>
      </c>
      <c r="MW8" t="s">
        <v>1113</v>
      </c>
      <c r="MX8" s="412">
        <f>IF(SUM(data!RG:RG)=0,0,MEDIAN(data!RG:RG))</f>
        <v>0</v>
      </c>
      <c r="MY8" s="380">
        <f>IF(SUM(data!RG:RG)=0,0,STDEV(data!RG:RG))</f>
        <v>0</v>
      </c>
      <c r="MZ8" s="380">
        <f t="shared" si="18"/>
        <v>0</v>
      </c>
      <c r="NA8" s="380"/>
      <c r="NB8" s="380">
        <f>IF(SUM(data!RG:RG)=0,0,MIN(data!RG:RG))</f>
        <v>0</v>
      </c>
      <c r="NC8" s="380"/>
      <c r="ND8" s="380">
        <f>IF(SUM(data!RG:RG)=0,0,MAX(data!RG:RG))</f>
        <v>0</v>
      </c>
      <c r="NE8" s="411">
        <v>20</v>
      </c>
      <c r="NF8" s="411">
        <v>50</v>
      </c>
      <c r="NG8" s="409" t="str">
        <f>IF(MX8&lt;NE8,lang!$B$209,IF(MX8&gt;=NE8,IF(MX8&lt;=NF8,lang!$B$208,lang!$B$207)))</f>
        <v>낮음</v>
      </c>
      <c r="NQ8" t="s">
        <v>1113</v>
      </c>
      <c r="NR8" s="412">
        <f>IF(SUM(data!SG:SG)=0,0,MEDIAN(data!SG:SG))</f>
        <v>0</v>
      </c>
      <c r="NS8" s="380">
        <f>IF(SUM(data!SG:SG)=0,0,STDEV(data!SG:SG))</f>
        <v>0</v>
      </c>
      <c r="NT8" s="380">
        <f t="shared" si="19"/>
        <v>0</v>
      </c>
      <c r="NU8" s="380"/>
      <c r="NV8" s="380">
        <f>IF(SUM(data!SG:SG)=0,0,MIN(data!SG:SG))</f>
        <v>0</v>
      </c>
      <c r="NW8" s="380"/>
      <c r="NX8" s="380">
        <f>IF(SUM(data!SG:SG)=0,0,MAX(data!SG:SG))</f>
        <v>0</v>
      </c>
      <c r="NY8" s="411">
        <v>20</v>
      </c>
      <c r="NZ8" s="411">
        <v>50</v>
      </c>
      <c r="OA8" s="409" t="str">
        <f>IF(NR8&lt;NY8,lang!$B$209,IF(NR8&gt;=NY8,IF(NR8&lt;=NZ8,lang!$B$208,lang!$B$207)))</f>
        <v>낮음</v>
      </c>
      <c r="OK8" t="s">
        <v>1113</v>
      </c>
      <c r="OL8" s="412">
        <f>IF(SUM(data!TG:TG)=0,0,MEDIAN(data!TG:TG))</f>
        <v>0</v>
      </c>
      <c r="OM8" s="380">
        <f>IF(SUM(data!TG:TG)=0,0,STDEV(data!TG:TG))</f>
        <v>0</v>
      </c>
      <c r="ON8" s="380">
        <f t="shared" si="20"/>
        <v>0</v>
      </c>
      <c r="OO8" s="380"/>
      <c r="OP8" s="380">
        <f>IF(SUM(data!TG:TG)=0,0,MIN(data!TG:TG))</f>
        <v>0</v>
      </c>
      <c r="OQ8" s="380"/>
      <c r="OR8" s="380">
        <f>IF(SUM(data!TG:TG)=0,0,MAX(data!TG:TG))</f>
        <v>0</v>
      </c>
      <c r="OS8" s="411">
        <v>20</v>
      </c>
      <c r="OT8" s="411">
        <v>50</v>
      </c>
      <c r="OU8" s="409" t="str">
        <f>IF(OL8&lt;OS8,lang!$B$209,IF(OL8&gt;=OS8,IF(OL8&lt;=OT8,lang!$B$208,lang!$B$207)))</f>
        <v>낮음</v>
      </c>
    </row>
    <row r="9" spans="1:411" ht="17.25" customHeight="1" thickBot="1">
      <c r="A9" t="s">
        <v>1114</v>
      </c>
      <c r="B9" s="412">
        <f>IF(SUM(data!H:H)=0,0,MEDIAN(data!H:H))</f>
        <v>0</v>
      </c>
      <c r="C9" s="380">
        <f>IF(SUM(data!H:H)=0,0,STDEV(data!H:H))</f>
        <v>0</v>
      </c>
      <c r="D9" s="380">
        <f t="shared" si="0"/>
        <v>0</v>
      </c>
      <c r="E9" s="380"/>
      <c r="F9" s="380">
        <f>IF(SUM(data!H:H)=0,0,MIN(data!H:H))</f>
        <v>0</v>
      </c>
      <c r="G9" s="380"/>
      <c r="H9" s="380">
        <f>IF(SUM(data!H:H)=0,0,MAX(data!H:H))</f>
        <v>0</v>
      </c>
      <c r="I9" s="411">
        <v>45</v>
      </c>
      <c r="J9" s="411">
        <v>80</v>
      </c>
      <c r="K9" s="409" t="str">
        <f>IF(B9&lt;I9,lang!$B$209,IF(B9&gt;=I9,IF(B9&lt;=J9,lang!$B$208,lang!$B$207)))</f>
        <v>낮음</v>
      </c>
      <c r="U9" t="s">
        <v>1114</v>
      </c>
      <c r="V9" s="412">
        <f>IF(SUM(data!AH:AH)=0,0,MEDIAN(data!AH:AH))</f>
        <v>0</v>
      </c>
      <c r="W9" s="380">
        <f>IF(SUM(data!AH:AH)=0,0,STDEV(data!AH:AH))</f>
        <v>0</v>
      </c>
      <c r="X9" s="380">
        <f t="shared" si="1"/>
        <v>0</v>
      </c>
      <c r="Y9" s="380"/>
      <c r="Z9" s="380">
        <f>IF(SUM(data!AH:AH)=0,0,MIN(data!AH:AH))</f>
        <v>0</v>
      </c>
      <c r="AA9" s="380"/>
      <c r="AB9" s="380">
        <f>IF(SUM(data!AH:AH)=0,0,MAX(data!AH:AH))</f>
        <v>0</v>
      </c>
      <c r="AC9" s="411">
        <v>45</v>
      </c>
      <c r="AD9" s="411">
        <v>80</v>
      </c>
      <c r="AE9" s="409" t="str">
        <f>IF(V9&lt;AC9,lang!$B$209,IF(V9&gt;=AC9,IF(V9&lt;=AD9,lang!$B$208,lang!$B$207)))</f>
        <v>낮음</v>
      </c>
      <c r="AO9" t="s">
        <v>1114</v>
      </c>
      <c r="AP9" s="412">
        <f>IF(SUM(data!BH:BH)=0,0,MEDIAN(data!BH:BH))</f>
        <v>0</v>
      </c>
      <c r="AQ9" s="380">
        <f>IF(SUM(data!BH:BH)=0,0,STDEV(data!BH:BH))</f>
        <v>0</v>
      </c>
      <c r="AR9" s="380">
        <f t="shared" si="2"/>
        <v>0</v>
      </c>
      <c r="AS9" s="380"/>
      <c r="AT9" s="380">
        <f>IF(SUM(data!BH:BH)=0,0,MIN(data!BH:BH))</f>
        <v>0</v>
      </c>
      <c r="AU9" s="380"/>
      <c r="AV9" s="380">
        <f>IF(SUM(data!BH:BH)=0,0,MAX(data!BH:BH))</f>
        <v>0</v>
      </c>
      <c r="AW9" s="411">
        <v>45</v>
      </c>
      <c r="AX9" s="411">
        <v>80</v>
      </c>
      <c r="AY9" s="409" t="str">
        <f>IF(AP9&lt;AW9,lang!$B$209,IF(AP9&gt;=AW9,IF(AP9&lt;=AX9,lang!$B$208,lang!$B$207)))</f>
        <v>낮음</v>
      </c>
      <c r="BI9" t="s">
        <v>1114</v>
      </c>
      <c r="BJ9" s="412">
        <f>IF(SUM(data!CH:CH)=0,0,MEDIAN(data!CH:CH))</f>
        <v>0</v>
      </c>
      <c r="BK9" s="380">
        <f>IF(SUM(data!CH:CH)=0,0,STDEV(data!CH:CH))</f>
        <v>0</v>
      </c>
      <c r="BL9" s="380">
        <f t="shared" si="3"/>
        <v>0</v>
      </c>
      <c r="BM9" s="380"/>
      <c r="BN9" s="380">
        <f>IF(SUM(data!CH:CH)=0,0,MIN(data!CH:CH))</f>
        <v>0</v>
      </c>
      <c r="BO9" s="380"/>
      <c r="BP9" s="380">
        <f>IF(SUM(data!CH:CH)=0,0,MAX(data!CH:CH))</f>
        <v>0</v>
      </c>
      <c r="BQ9" s="411">
        <v>45</v>
      </c>
      <c r="BR9" s="411">
        <v>80</v>
      </c>
      <c r="BS9" s="409" t="str">
        <f>IF(BJ9&lt;BQ9,lang!$B$209,IF(BJ9&gt;=BQ9,IF(BJ9&lt;=BR9,lang!$B$208,lang!$B$207)))</f>
        <v>낮음</v>
      </c>
      <c r="CC9" t="s">
        <v>1114</v>
      </c>
      <c r="CD9" s="412">
        <f>IF(SUM(data!DH:DH)=0,0,MEDIAN(data!DH:DH))</f>
        <v>0</v>
      </c>
      <c r="CE9" s="380">
        <f>IF(SUM(data!DH:DH)=0,0,STDEV(data!DH:DH))</f>
        <v>0</v>
      </c>
      <c r="CF9" s="380">
        <f t="shared" si="4"/>
        <v>0</v>
      </c>
      <c r="CG9" s="380"/>
      <c r="CH9" s="380">
        <f>IF(SUM(data!DH:DH)=0,0,MIN(data!DH:DH))</f>
        <v>0</v>
      </c>
      <c r="CI9" s="380"/>
      <c r="CJ9" s="380">
        <f>IF(SUM(data!DH:DH)=0,0,MAX(data!DH:DH))</f>
        <v>0</v>
      </c>
      <c r="CK9" s="411">
        <v>45</v>
      </c>
      <c r="CL9" s="411">
        <v>80</v>
      </c>
      <c r="CM9" s="409" t="str">
        <f>IF(CD9&lt;CK9,lang!$B$209,IF(CD9&gt;=CK9,IF(CD9&lt;=CL9,lang!$B$208,lang!$B$207)))</f>
        <v>낮음</v>
      </c>
      <c r="CW9" t="s">
        <v>1114</v>
      </c>
      <c r="CX9" s="412">
        <f>IF(SUM(data!EH:EH)=0,0,MEDIAN(data!EH:EH))</f>
        <v>0</v>
      </c>
      <c r="CY9" s="380">
        <f>IF(SUM(data!EH:EH)=0,0,STDEV(data!EH:EH))</f>
        <v>0</v>
      </c>
      <c r="CZ9" s="380">
        <f t="shared" si="5"/>
        <v>0</v>
      </c>
      <c r="DA9" s="380"/>
      <c r="DB9" s="380">
        <f>IF(SUM(data!EH:EH)=0,0,MIN(data!EH:EH))</f>
        <v>0</v>
      </c>
      <c r="DC9" s="380"/>
      <c r="DD9" s="380">
        <f>IF(SUM(data!EH:EH)=0,0,MAX(data!EH:EH))</f>
        <v>0</v>
      </c>
      <c r="DE9" s="411">
        <v>45</v>
      </c>
      <c r="DF9" s="411">
        <v>80</v>
      </c>
      <c r="DG9" s="409" t="str">
        <f>IF(CX9&lt;DE9,lang!$B$209,IF(CX9&gt;=DE9,IF(CX9&lt;=DF9,lang!$B$208,lang!$B$207)))</f>
        <v>낮음</v>
      </c>
      <c r="DQ9" t="s">
        <v>1114</v>
      </c>
      <c r="DR9" s="412">
        <f>IF(SUM(data!FH:FH)=0,0,MEDIAN(data!FH:FH))</f>
        <v>0</v>
      </c>
      <c r="DS9" s="380">
        <f>IF(SUM(data!FH:FH)=0,0,STDEV(data!FH:FH))</f>
        <v>0</v>
      </c>
      <c r="DT9" s="380">
        <f t="shared" si="6"/>
        <v>0</v>
      </c>
      <c r="DU9" s="380"/>
      <c r="DV9" s="380">
        <f>IF(SUM(data!FH:FH)=0,0,MIN(data!FH:FH))</f>
        <v>0</v>
      </c>
      <c r="DW9" s="380"/>
      <c r="DX9" s="380">
        <f>IF(SUM(data!FH:FH)=0,0,MAX(data!FH:FH))</f>
        <v>0</v>
      </c>
      <c r="DY9" s="411">
        <v>45</v>
      </c>
      <c r="DZ9" s="411">
        <v>80</v>
      </c>
      <c r="EA9" s="409" t="str">
        <f>IF(DR9&lt;DY9,lang!$B$209,IF(DR9&gt;=DY9,IF(DR9&lt;=DZ9,lang!$B$208,lang!$B$207)))</f>
        <v>낮음</v>
      </c>
      <c r="EK9" t="s">
        <v>1114</v>
      </c>
      <c r="EL9" s="412">
        <f>IF(SUM(data!GH:GH)=0,0,MEDIAN(data!GH:GH))</f>
        <v>0</v>
      </c>
      <c r="EM9" s="380">
        <f>IF(SUM(data!GH:GH)=0,0,STDEV(data!GH:GH))</f>
        <v>0</v>
      </c>
      <c r="EN9" s="380">
        <f t="shared" si="7"/>
        <v>0</v>
      </c>
      <c r="EO9" s="380"/>
      <c r="EP9" s="380">
        <f>IF(SUM(data!GH:GH)=0,0,MIN(data!GH:GH))</f>
        <v>0</v>
      </c>
      <c r="EQ9" s="380"/>
      <c r="ER9" s="380">
        <f>IF(SUM(data!GH:GH)=0,0,MAX(data!GH:GH))</f>
        <v>0</v>
      </c>
      <c r="ES9" s="411">
        <v>45</v>
      </c>
      <c r="ET9" s="411">
        <v>80</v>
      </c>
      <c r="EU9" s="409" t="str">
        <f>IF(EL9&lt;ES9,lang!$B$209,IF(EL9&gt;=ES9,IF(EL9&lt;=ET9,lang!$B$208,lang!$B$207)))</f>
        <v>낮음</v>
      </c>
      <c r="FE9" t="s">
        <v>1114</v>
      </c>
      <c r="FF9" s="412">
        <f>IF(SUM(data!HH:HH)=0,0,MEDIAN(data!HH:HH))</f>
        <v>0</v>
      </c>
      <c r="FG9" s="380">
        <f>IF(SUM(data!HH:HH)=0,0,STDEV(data!HH:HH))</f>
        <v>0</v>
      </c>
      <c r="FH9" s="380">
        <f t="shared" si="8"/>
        <v>0</v>
      </c>
      <c r="FI9" s="380"/>
      <c r="FJ9" s="380">
        <f>IF(SUM(data!HH:HH)=0,0,MIN(data!HH:HH))</f>
        <v>0</v>
      </c>
      <c r="FK9" s="380"/>
      <c r="FL9" s="380">
        <f>IF(SUM(data!HH:HH)=0,0,MAX(data!HH:HH))</f>
        <v>0</v>
      </c>
      <c r="FM9" s="411">
        <v>45</v>
      </c>
      <c r="FN9" s="411">
        <v>80</v>
      </c>
      <c r="FO9" s="409" t="str">
        <f>IF(FF9&lt;FM9,lang!$B$209,IF(FF9&gt;=FM9,IF(FF9&lt;=FN9,lang!$B$208,lang!$B$207)))</f>
        <v>낮음</v>
      </c>
      <c r="FY9" t="s">
        <v>1114</v>
      </c>
      <c r="FZ9" s="412">
        <f>IF(SUM(data!IH:IH)=0,0,MEDIAN(data!IH:IH))</f>
        <v>0</v>
      </c>
      <c r="GA9" s="380">
        <f>IF(SUM(data!IH:IH)=0,0,STDEV(data!IH:IH))</f>
        <v>0</v>
      </c>
      <c r="GB9" s="380">
        <f t="shared" si="9"/>
        <v>0</v>
      </c>
      <c r="GC9" s="380"/>
      <c r="GD9" s="380">
        <f>IF(SUM(data!IH:IH)=0,0,MIN(data!IH:IH))</f>
        <v>0</v>
      </c>
      <c r="GE9" s="380"/>
      <c r="GF9" s="380">
        <f>IF(SUM(data!IH:IH)=0,0,MAX(data!IH:IH))</f>
        <v>0</v>
      </c>
      <c r="GG9" s="411">
        <v>45</v>
      </c>
      <c r="GH9" s="411">
        <v>80</v>
      </c>
      <c r="GI9" s="409" t="str">
        <f>IF(FZ9&lt;GG9,lang!$B$209,IF(FZ9&gt;=GG9,IF(FZ9&lt;=GH9,lang!$B$208,lang!$B$207)))</f>
        <v>낮음</v>
      </c>
      <c r="GS9" t="s">
        <v>1114</v>
      </c>
      <c r="GT9" s="412">
        <f>IF(SUM(data!JH:JH)=0,0,MEDIAN(data!JH:JH))</f>
        <v>0</v>
      </c>
      <c r="GU9" s="380">
        <f>IF(SUM(data!JH:JH)=0,0,STDEV(data!JH:JH))</f>
        <v>0</v>
      </c>
      <c r="GV9" s="380">
        <f t="shared" si="10"/>
        <v>0</v>
      </c>
      <c r="GW9" s="380"/>
      <c r="GX9" s="380">
        <f>IF(SUM(data!JH:JH)=0,0,MIN(data!JH:JH))</f>
        <v>0</v>
      </c>
      <c r="GY9" s="380"/>
      <c r="GZ9" s="380">
        <f>IF(SUM(data!JH:JH)=0,0,MAX(data!JH:JH))</f>
        <v>0</v>
      </c>
      <c r="HA9" s="411">
        <v>45</v>
      </c>
      <c r="HB9" s="411">
        <v>80</v>
      </c>
      <c r="HC9" s="409" t="str">
        <f>IF(GT9&lt;HA9,lang!$B$209,IF(GT9&gt;=HA9,IF(GT9&lt;=HB9,lang!$B$208,lang!$B$207)))</f>
        <v>낮음</v>
      </c>
      <c r="HM9" t="s">
        <v>1114</v>
      </c>
      <c r="HN9" s="412">
        <f>IF(SUM(data!KH:KH)=0,0,MEDIAN(data!KH:KH))</f>
        <v>0</v>
      </c>
      <c r="HO9" s="380">
        <f>IF(SUM(data!KH:KH)=0,0,STDEV(data!KH:KH))</f>
        <v>0</v>
      </c>
      <c r="HP9" s="380">
        <f t="shared" si="11"/>
        <v>0</v>
      </c>
      <c r="HQ9" s="380"/>
      <c r="HR9" s="380">
        <f>IF(SUM(data!KH:KH)=0,0,MIN(data!KH:KH))</f>
        <v>0</v>
      </c>
      <c r="HS9" s="380"/>
      <c r="HT9" s="380">
        <f>IF(SUM(data!KH:KH)=0,0,MAX(data!KH:KH))</f>
        <v>0</v>
      </c>
      <c r="HU9" s="411">
        <v>45</v>
      </c>
      <c r="HV9" s="411">
        <v>80</v>
      </c>
      <c r="HW9" s="409" t="str">
        <f>IF(HN9&lt;HU9,lang!$B$209,IF(HN9&gt;=HU9,IF(HN9&lt;=HV9,lang!$B$208,lang!$B$207)))</f>
        <v>낮음</v>
      </c>
      <c r="IG9" t="s">
        <v>1114</v>
      </c>
      <c r="IH9" s="412">
        <f>IF(SUM(data!LH:LH)=0,0,MEDIAN(data!LH:LH))</f>
        <v>0</v>
      </c>
      <c r="II9" s="380">
        <f>IF(SUM(data!LH:LH)=0,0,STDEV(data!LH:LH))</f>
        <v>0</v>
      </c>
      <c r="IJ9" s="380">
        <f t="shared" si="12"/>
        <v>0</v>
      </c>
      <c r="IK9" s="380"/>
      <c r="IL9" s="380">
        <f>IF(SUM(data!LH:LH)=0,0,MIN(data!LH:LH))</f>
        <v>0</v>
      </c>
      <c r="IM9" s="380"/>
      <c r="IN9" s="380">
        <f>IF(SUM(data!LH:LH)=0,0,MAX(data!LH:LH))</f>
        <v>0</v>
      </c>
      <c r="IO9" s="411">
        <v>45</v>
      </c>
      <c r="IP9" s="411">
        <v>80</v>
      </c>
      <c r="IQ9" s="409" t="str">
        <f>IF(IH9&lt;IO9,lang!$B$209,IF(IH9&gt;=IO9,IF(IH9&lt;=IP9,lang!$B$208,lang!$B$207)))</f>
        <v>낮음</v>
      </c>
      <c r="JA9" t="s">
        <v>1114</v>
      </c>
      <c r="JB9" s="412">
        <f>IF(SUM(data!MH:MH)=0,0,MEDIAN(data!MH:MH))</f>
        <v>0</v>
      </c>
      <c r="JC9" s="380">
        <f>IF(SUM(data!MH:MH)=0,0,STDEV(data!MH:MH))</f>
        <v>0</v>
      </c>
      <c r="JD9" s="380">
        <f t="shared" si="13"/>
        <v>0</v>
      </c>
      <c r="JE9" s="380"/>
      <c r="JF9" s="380">
        <f>IF(SUM(data!MH:MH)=0,0,MIN(data!MH:MH))</f>
        <v>0</v>
      </c>
      <c r="JG9" s="380"/>
      <c r="JH9" s="380">
        <f>IF(SUM(data!MH:MH)=0,0,MAX(data!MH:MH))</f>
        <v>0</v>
      </c>
      <c r="JI9" s="411">
        <v>45</v>
      </c>
      <c r="JJ9" s="411">
        <v>80</v>
      </c>
      <c r="JK9" s="409" t="str">
        <f>IF(JB9&lt;JI9,lang!$B$209,IF(JB9&gt;=JI9,IF(JB9&lt;=JJ9,lang!$B$208,lang!$B$207)))</f>
        <v>낮음</v>
      </c>
      <c r="JU9" t="s">
        <v>1114</v>
      </c>
      <c r="JV9" s="412">
        <f>IF(SUM(data!NH:NH)=0,0,MEDIAN(data!NH:NH))</f>
        <v>0</v>
      </c>
      <c r="JW9" s="380">
        <f>IF(SUM(data!NH:NH)=0,0,STDEV(data!NH:NH))</f>
        <v>0</v>
      </c>
      <c r="JX9" s="380">
        <f t="shared" si="14"/>
        <v>0</v>
      </c>
      <c r="JY9" s="380"/>
      <c r="JZ9" s="380">
        <f>IF(SUM(data!NH:NH)=0,0,MIN(data!NH:NH))</f>
        <v>0</v>
      </c>
      <c r="KA9" s="380"/>
      <c r="KB9" s="380">
        <f>IF(SUM(data!NH:NH)=0,0,MAX(data!NH:NH))</f>
        <v>0</v>
      </c>
      <c r="KC9" s="411">
        <v>45</v>
      </c>
      <c r="KD9" s="411">
        <v>80</v>
      </c>
      <c r="KE9" s="409" t="str">
        <f>IF(JV9&lt;KC9,lang!$B$209,IF(JV9&gt;=KC9,IF(JV9&lt;=KD9,lang!$B$208,lang!$B$207)))</f>
        <v>낮음</v>
      </c>
      <c r="KO9" t="s">
        <v>1114</v>
      </c>
      <c r="KP9" s="412">
        <f>IF(SUM(data!OH:OH)=0,0,MEDIAN(data!OH:OH))</f>
        <v>0</v>
      </c>
      <c r="KQ9" s="380">
        <f>IF(SUM(data!OH:OH)=0,0,STDEV(data!OH:OH))</f>
        <v>0</v>
      </c>
      <c r="KR9" s="380">
        <f t="shared" si="15"/>
        <v>0</v>
      </c>
      <c r="KS9" s="380"/>
      <c r="KT9" s="380">
        <f>IF(SUM(data!OH:OH)=0,0,MIN(data!OH:OH))</f>
        <v>0</v>
      </c>
      <c r="KU9" s="380"/>
      <c r="KV9" s="380">
        <f>IF(SUM(data!OH:OH)=0,0,MAX(data!OH:OH))</f>
        <v>0</v>
      </c>
      <c r="KW9" s="411">
        <v>45</v>
      </c>
      <c r="KX9" s="411">
        <v>80</v>
      </c>
      <c r="KY9" s="409" t="str">
        <f>IF(KP9&lt;KW9,lang!$B$209,IF(KP9&gt;=KW9,IF(KP9&lt;=KX9,lang!$B$208,lang!$B$207)))</f>
        <v>낮음</v>
      </c>
      <c r="LI9" t="s">
        <v>1114</v>
      </c>
      <c r="LJ9" s="412">
        <f>IF(SUM(data!PH:PH)=0,0,MEDIAN(data!PH:PH))</f>
        <v>0</v>
      </c>
      <c r="LK9" s="380">
        <f>IF(SUM(data!PH:PH)=0,0,STDEV(data!PH:PH))</f>
        <v>0</v>
      </c>
      <c r="LL9" s="380">
        <f t="shared" si="16"/>
        <v>0</v>
      </c>
      <c r="LM9" s="380"/>
      <c r="LN9" s="380">
        <f>IF(SUM(data!PH:PH)=0,0,MIN(data!PH:PH))</f>
        <v>0</v>
      </c>
      <c r="LO9" s="380"/>
      <c r="LP9" s="380">
        <f>IF(SUM(data!PH:PH)=0,0,MAX(data!PH:PH))</f>
        <v>0</v>
      </c>
      <c r="LQ9" s="411">
        <v>45</v>
      </c>
      <c r="LR9" s="411">
        <v>80</v>
      </c>
      <c r="LS9" s="409" t="str">
        <f>IF(LJ9&lt;LQ9,lang!$B$209,IF(LJ9&gt;=LQ9,IF(LJ9&lt;=LR9,lang!$B$208,lang!$B$207)))</f>
        <v>낮음</v>
      </c>
      <c r="MC9" t="s">
        <v>1114</v>
      </c>
      <c r="MD9" s="412">
        <f>IF(SUM(data!QH:QH)=0,0,MEDIAN(data!QH:QH))</f>
        <v>0</v>
      </c>
      <c r="ME9" s="380">
        <f>IF(SUM(data!QH:QH)=0,0,STDEV(data!QH:QH))</f>
        <v>0</v>
      </c>
      <c r="MF9" s="380">
        <f t="shared" si="17"/>
        <v>0</v>
      </c>
      <c r="MG9" s="380"/>
      <c r="MH9" s="380">
        <f>IF(SUM(data!QH:QH)=0,0,MIN(data!QH:QH))</f>
        <v>0</v>
      </c>
      <c r="MI9" s="380"/>
      <c r="MJ9" s="380">
        <f>IF(SUM(data!QH:QH)=0,0,MAX(data!QH:QH))</f>
        <v>0</v>
      </c>
      <c r="MK9" s="411">
        <v>45</v>
      </c>
      <c r="ML9" s="411">
        <v>80</v>
      </c>
      <c r="MM9" s="409" t="str">
        <f>IF(MD9&lt;MK9,lang!$B$209,IF(MD9&gt;=MK9,IF(MD9&lt;=ML9,lang!$B$208,lang!$B$207)))</f>
        <v>낮음</v>
      </c>
      <c r="MW9" t="s">
        <v>1114</v>
      </c>
      <c r="MX9" s="412">
        <f>IF(SUM(data!RH:RH)=0,0,MEDIAN(data!RH:RH))</f>
        <v>0</v>
      </c>
      <c r="MY9" s="380">
        <f>IF(SUM(data!RH:RH)=0,0,STDEV(data!RH:RH))</f>
        <v>0</v>
      </c>
      <c r="MZ9" s="380">
        <f t="shared" si="18"/>
        <v>0</v>
      </c>
      <c r="NA9" s="380"/>
      <c r="NB9" s="380">
        <f>IF(SUM(data!RH:RH)=0,0,MIN(data!RH:RH))</f>
        <v>0</v>
      </c>
      <c r="NC9" s="380"/>
      <c r="ND9" s="380">
        <f>IF(SUM(data!RH:RH)=0,0,MAX(data!RH:RH))</f>
        <v>0</v>
      </c>
      <c r="NE9" s="411">
        <v>45</v>
      </c>
      <c r="NF9" s="411">
        <v>80</v>
      </c>
      <c r="NG9" s="409" t="str">
        <f>IF(MX9&lt;NE9,lang!$B$209,IF(MX9&gt;=NE9,IF(MX9&lt;=NF9,lang!$B$208,lang!$B$207)))</f>
        <v>낮음</v>
      </c>
      <c r="NQ9" t="s">
        <v>1114</v>
      </c>
      <c r="NR9" s="412">
        <f>IF(SUM(data!SH:SH)=0,0,MEDIAN(data!SH:SH))</f>
        <v>0</v>
      </c>
      <c r="NS9" s="380">
        <f>IF(SUM(data!SH:SH)=0,0,STDEV(data!SH:SH))</f>
        <v>0</v>
      </c>
      <c r="NT9" s="380">
        <f t="shared" si="19"/>
        <v>0</v>
      </c>
      <c r="NU9" s="380"/>
      <c r="NV9" s="380">
        <f>IF(SUM(data!SH:SH)=0,0,MIN(data!SH:SH))</f>
        <v>0</v>
      </c>
      <c r="NW9" s="380"/>
      <c r="NX9" s="380">
        <f>IF(SUM(data!SH:SH)=0,0,MAX(data!SH:SH))</f>
        <v>0</v>
      </c>
      <c r="NY9" s="411">
        <v>45</v>
      </c>
      <c r="NZ9" s="411">
        <v>80</v>
      </c>
      <c r="OA9" s="409" t="str">
        <f>IF(NR9&lt;NY9,lang!$B$209,IF(NR9&gt;=NY9,IF(NR9&lt;=NZ9,lang!$B$208,lang!$B$207)))</f>
        <v>낮음</v>
      </c>
      <c r="OK9" t="s">
        <v>1114</v>
      </c>
      <c r="OL9" s="412">
        <f>IF(SUM(data!TH:TH)=0,0,MEDIAN(data!TH:TH))</f>
        <v>0</v>
      </c>
      <c r="OM9" s="380">
        <f>IF(SUM(data!TH:TH)=0,0,STDEV(data!TH:TH))</f>
        <v>0</v>
      </c>
      <c r="ON9" s="380">
        <f t="shared" si="20"/>
        <v>0</v>
      </c>
      <c r="OO9" s="380"/>
      <c r="OP9" s="380">
        <f>IF(SUM(data!TH:TH)=0,0,MIN(data!TH:TH))</f>
        <v>0</v>
      </c>
      <c r="OQ9" s="380"/>
      <c r="OR9" s="380">
        <f>IF(SUM(data!TH:TH)=0,0,MAX(data!TH:TH))</f>
        <v>0</v>
      </c>
      <c r="OS9" s="411">
        <v>45</v>
      </c>
      <c r="OT9" s="411">
        <v>80</v>
      </c>
      <c r="OU9" s="409" t="str">
        <f>IF(OL9&lt;OS9,lang!$B$209,IF(OL9&gt;=OS9,IF(OL9&lt;=OT9,lang!$B$208,lang!$B$207)))</f>
        <v>낮음</v>
      </c>
    </row>
    <row r="10" spans="1:411" ht="17.25" customHeight="1" thickBot="1">
      <c r="A10" t="s">
        <v>1115</v>
      </c>
      <c r="B10" s="412">
        <f>IF(SUM(data!I:I)=0,0,MEDIAN(data!I:I))</f>
        <v>0</v>
      </c>
      <c r="C10" s="380">
        <f>IF(SUM(data!I:I)=0,0,STDEV(data!I:I))</f>
        <v>0</v>
      </c>
      <c r="D10" s="380">
        <f t="shared" si="0"/>
        <v>0</v>
      </c>
      <c r="E10" s="380"/>
      <c r="F10" s="380">
        <f>IF(SUM(data!I:I)=0,0,MIN(data!I:I))</f>
        <v>0</v>
      </c>
      <c r="G10" s="380"/>
      <c r="H10" s="380">
        <f>IF(SUM(data!I:I)=0,0,MAX(data!I:I))</f>
        <v>0</v>
      </c>
      <c r="I10" s="411">
        <v>50</v>
      </c>
      <c r="J10" s="411">
        <v>80</v>
      </c>
      <c r="K10" s="409" t="str">
        <f>IF(B10&lt;I10,lang!$B$209,IF(B10&gt;=I10,IF(B10&lt;=J10,lang!$B$208,lang!$B$207)))</f>
        <v>낮음</v>
      </c>
      <c r="U10" t="s">
        <v>1115</v>
      </c>
      <c r="V10" s="412">
        <f>IF(SUM(data!AI:AI)=0,0,MEDIAN(data!AI:AI))</f>
        <v>0</v>
      </c>
      <c r="W10" s="380">
        <f>IF(SUM(data!AI:AI)=0,0,STDEV(data!AI:AI))</f>
        <v>0</v>
      </c>
      <c r="X10" s="380">
        <f t="shared" si="1"/>
        <v>0</v>
      </c>
      <c r="Y10" s="380"/>
      <c r="Z10" s="380">
        <f>IF(SUM(data!AI:AI)=0,0,MIN(data!AI:AI))</f>
        <v>0</v>
      </c>
      <c r="AA10" s="380"/>
      <c r="AB10" s="380">
        <f>IF(SUM(data!AI:AI)=0,0,MAX(data!AI:AI))</f>
        <v>0</v>
      </c>
      <c r="AC10" s="411">
        <v>50</v>
      </c>
      <c r="AD10" s="411">
        <v>80</v>
      </c>
      <c r="AE10" s="409" t="str">
        <f>IF(V10&lt;AC10,lang!$B$209,IF(V10&gt;=AC10,IF(V10&lt;=AD10,lang!$B$208,lang!$B$207)))</f>
        <v>낮음</v>
      </c>
      <c r="AO10" t="s">
        <v>1115</v>
      </c>
      <c r="AP10" s="412">
        <f>IF(SUM(data!BI:BI)=0,0,MEDIAN(data!BI:BI))</f>
        <v>0</v>
      </c>
      <c r="AQ10" s="380">
        <f>IF(SUM(data!BI:BI)=0,0,STDEV(data!BI:BI))</f>
        <v>0</v>
      </c>
      <c r="AR10" s="380">
        <f t="shared" si="2"/>
        <v>0</v>
      </c>
      <c r="AS10" s="380"/>
      <c r="AT10" s="380">
        <f>IF(SUM(data!BI:BI)=0,0,MIN(data!BI:BI))</f>
        <v>0</v>
      </c>
      <c r="AU10" s="380"/>
      <c r="AV10" s="380">
        <f>IF(SUM(data!BI:BI)=0,0,MAX(data!BI:BI))</f>
        <v>0</v>
      </c>
      <c r="AW10" s="411">
        <v>50</v>
      </c>
      <c r="AX10" s="411">
        <v>80</v>
      </c>
      <c r="AY10" s="409" t="str">
        <f>IF(AP10&lt;AW10,lang!$B$209,IF(AP10&gt;=AW10,IF(AP10&lt;=AX10,lang!$B$208,lang!$B$207)))</f>
        <v>낮음</v>
      </c>
      <c r="BI10" t="s">
        <v>1115</v>
      </c>
      <c r="BJ10" s="412">
        <f>IF(SUM(data!CI:CI)=0,0,MEDIAN(data!CI:CI))</f>
        <v>0</v>
      </c>
      <c r="BK10" s="380">
        <f>IF(SUM(data!CI:CI)=0,0,STDEV(data!CI:CI))</f>
        <v>0</v>
      </c>
      <c r="BL10" s="380">
        <f t="shared" si="3"/>
        <v>0</v>
      </c>
      <c r="BM10" s="380"/>
      <c r="BN10" s="380">
        <f>IF(SUM(data!CI:CI)=0,0,MIN(data!CI:CI))</f>
        <v>0</v>
      </c>
      <c r="BO10" s="380"/>
      <c r="BP10" s="380">
        <f>IF(SUM(data!CI:CI)=0,0,MAX(data!CI:CI))</f>
        <v>0</v>
      </c>
      <c r="BQ10" s="411">
        <v>50</v>
      </c>
      <c r="BR10" s="411">
        <v>80</v>
      </c>
      <c r="BS10" s="409" t="str">
        <f>IF(BJ10&lt;BQ10,lang!$B$209,IF(BJ10&gt;=BQ10,IF(BJ10&lt;=BR10,lang!$B$208,lang!$B$207)))</f>
        <v>낮음</v>
      </c>
      <c r="CC10" t="s">
        <v>1115</v>
      </c>
      <c r="CD10" s="412">
        <f>IF(SUM(data!DI:DI)=0,0,MEDIAN(data!DI:DI))</f>
        <v>0</v>
      </c>
      <c r="CE10" s="380">
        <f>IF(SUM(data!DI:DI)=0,0,STDEV(data!DI:DI))</f>
        <v>0</v>
      </c>
      <c r="CF10" s="380">
        <f t="shared" si="4"/>
        <v>0</v>
      </c>
      <c r="CG10" s="380"/>
      <c r="CH10" s="380">
        <f>IF(SUM(data!DI:DI)=0,0,MIN(data!DI:DI))</f>
        <v>0</v>
      </c>
      <c r="CI10" s="380"/>
      <c r="CJ10" s="380">
        <f>IF(SUM(data!DI:DI)=0,0,MAX(data!DI:DI))</f>
        <v>0</v>
      </c>
      <c r="CK10" s="411">
        <v>50</v>
      </c>
      <c r="CL10" s="411">
        <v>80</v>
      </c>
      <c r="CM10" s="409" t="str">
        <f>IF(CD10&lt;CK10,lang!$B$209,IF(CD10&gt;=CK10,IF(CD10&lt;=CL10,lang!$B$208,lang!$B$207)))</f>
        <v>낮음</v>
      </c>
      <c r="CW10" t="s">
        <v>1115</v>
      </c>
      <c r="CX10" s="412">
        <f>IF(SUM(data!EI:EI)=0,0,MEDIAN(data!EI:EI))</f>
        <v>0</v>
      </c>
      <c r="CY10" s="380">
        <f>IF(SUM(data!EI:EI)=0,0,STDEV(data!EI:EI))</f>
        <v>0</v>
      </c>
      <c r="CZ10" s="380">
        <f t="shared" si="5"/>
        <v>0</v>
      </c>
      <c r="DA10" s="380"/>
      <c r="DB10" s="380">
        <f>IF(SUM(data!EI:EI)=0,0,MIN(data!EI:EI))</f>
        <v>0</v>
      </c>
      <c r="DC10" s="380"/>
      <c r="DD10" s="380">
        <f>IF(SUM(data!EI:EI)=0,0,MAX(data!EI:EI))</f>
        <v>0</v>
      </c>
      <c r="DE10" s="411">
        <v>50</v>
      </c>
      <c r="DF10" s="411">
        <v>80</v>
      </c>
      <c r="DG10" s="409" t="str">
        <f>IF(CX10&lt;DE10,lang!$B$209,IF(CX10&gt;=DE10,IF(CX10&lt;=DF10,lang!$B$208,lang!$B$207)))</f>
        <v>낮음</v>
      </c>
      <c r="DQ10" t="s">
        <v>1115</v>
      </c>
      <c r="DR10" s="412">
        <f>IF(SUM(data!FI:FI)=0,0,MEDIAN(data!FI:FI))</f>
        <v>0</v>
      </c>
      <c r="DS10" s="380">
        <f>IF(SUM(data!FI:FI)=0,0,STDEV(data!FI:FI))</f>
        <v>0</v>
      </c>
      <c r="DT10" s="380">
        <f t="shared" si="6"/>
        <v>0</v>
      </c>
      <c r="DU10" s="380"/>
      <c r="DV10" s="380">
        <f>IF(SUM(data!FI:FI)=0,0,MIN(data!FI:FI))</f>
        <v>0</v>
      </c>
      <c r="DW10" s="380"/>
      <c r="DX10" s="380">
        <f>IF(SUM(data!FI:FI)=0,0,MAX(data!FI:FI))</f>
        <v>0</v>
      </c>
      <c r="DY10" s="411">
        <v>50</v>
      </c>
      <c r="DZ10" s="411">
        <v>80</v>
      </c>
      <c r="EA10" s="409" t="str">
        <f>IF(DR10&lt;DY10,lang!$B$209,IF(DR10&gt;=DY10,IF(DR10&lt;=DZ10,lang!$B$208,lang!$B$207)))</f>
        <v>낮음</v>
      </c>
      <c r="EK10" t="s">
        <v>1115</v>
      </c>
      <c r="EL10" s="412">
        <f>IF(SUM(data!GI:GI)=0,0,MEDIAN(data!GI:GI))</f>
        <v>0</v>
      </c>
      <c r="EM10" s="380">
        <f>IF(SUM(data!GI:GI)=0,0,STDEV(data!GI:GI))</f>
        <v>0</v>
      </c>
      <c r="EN10" s="380">
        <f t="shared" si="7"/>
        <v>0</v>
      </c>
      <c r="EO10" s="380"/>
      <c r="EP10" s="380">
        <f>IF(SUM(data!GI:GI)=0,0,MIN(data!GI:GI))</f>
        <v>0</v>
      </c>
      <c r="EQ10" s="380"/>
      <c r="ER10" s="380">
        <f>IF(SUM(data!GI:GI)=0,0,MAX(data!GI:GI))</f>
        <v>0</v>
      </c>
      <c r="ES10" s="411">
        <v>50</v>
      </c>
      <c r="ET10" s="411">
        <v>80</v>
      </c>
      <c r="EU10" s="409" t="str">
        <f>IF(EL10&lt;ES10,lang!$B$209,IF(EL10&gt;=ES10,IF(EL10&lt;=ET10,lang!$B$208,lang!$B$207)))</f>
        <v>낮음</v>
      </c>
      <c r="FE10" t="s">
        <v>1115</v>
      </c>
      <c r="FF10" s="412">
        <f>IF(SUM(data!HI:HI)=0,0,MEDIAN(data!HI:HI))</f>
        <v>0</v>
      </c>
      <c r="FG10" s="380">
        <f>IF(SUM(data!HI:HI)=0,0,STDEV(data!HI:HI))</f>
        <v>0</v>
      </c>
      <c r="FH10" s="380">
        <f t="shared" si="8"/>
        <v>0</v>
      </c>
      <c r="FI10" s="380"/>
      <c r="FJ10" s="380">
        <f>IF(SUM(data!HI:HI)=0,0,MIN(data!HI:HI))</f>
        <v>0</v>
      </c>
      <c r="FK10" s="380"/>
      <c r="FL10" s="380">
        <f>IF(SUM(data!HI:HI)=0,0,MAX(data!HI:HI))</f>
        <v>0</v>
      </c>
      <c r="FM10" s="411">
        <v>50</v>
      </c>
      <c r="FN10" s="411">
        <v>80</v>
      </c>
      <c r="FO10" s="409" t="str">
        <f>IF(FF10&lt;FM10,lang!$B$209,IF(FF10&gt;=FM10,IF(FF10&lt;=FN10,lang!$B$208,lang!$B$207)))</f>
        <v>낮음</v>
      </c>
      <c r="FY10" t="s">
        <v>1115</v>
      </c>
      <c r="FZ10" s="412">
        <f>IF(SUM(data!II:II)=0,0,MEDIAN(data!II:II))</f>
        <v>0</v>
      </c>
      <c r="GA10" s="380">
        <f>IF(SUM(data!II:II)=0,0,STDEV(data!II:II))</f>
        <v>0</v>
      </c>
      <c r="GB10" s="380">
        <f t="shared" si="9"/>
        <v>0</v>
      </c>
      <c r="GC10" s="380"/>
      <c r="GD10" s="380">
        <f>IF(SUM(data!II:II)=0,0,MIN(data!II:II))</f>
        <v>0</v>
      </c>
      <c r="GE10" s="380"/>
      <c r="GF10" s="380">
        <f>IF(SUM(data!II:II)=0,0,MAX(data!II:II))</f>
        <v>0</v>
      </c>
      <c r="GG10" s="411">
        <v>50</v>
      </c>
      <c r="GH10" s="411">
        <v>80</v>
      </c>
      <c r="GI10" s="409" t="str">
        <f>IF(FZ10&lt;GG10,lang!$B$209,IF(FZ10&gt;=GG10,IF(FZ10&lt;=GH10,lang!$B$208,lang!$B$207)))</f>
        <v>낮음</v>
      </c>
      <c r="GS10" t="s">
        <v>1115</v>
      </c>
      <c r="GT10" s="412">
        <f>IF(SUM(data!JI:JI)=0,0,MEDIAN(data!JI:JI))</f>
        <v>0</v>
      </c>
      <c r="GU10" s="380">
        <f>IF(SUM(data!JI:JI)=0,0,STDEV(data!JI:JI))</f>
        <v>0</v>
      </c>
      <c r="GV10" s="380">
        <f t="shared" si="10"/>
        <v>0</v>
      </c>
      <c r="GW10" s="380"/>
      <c r="GX10" s="380">
        <f>IF(SUM(data!JI:JI)=0,0,MIN(data!JI:JI))</f>
        <v>0</v>
      </c>
      <c r="GY10" s="380"/>
      <c r="GZ10" s="380">
        <f>IF(SUM(data!JI:JI)=0,0,MAX(data!JI:JI))</f>
        <v>0</v>
      </c>
      <c r="HA10" s="411">
        <v>50</v>
      </c>
      <c r="HB10" s="411">
        <v>80</v>
      </c>
      <c r="HC10" s="409" t="str">
        <f>IF(GT10&lt;HA10,lang!$B$209,IF(GT10&gt;=HA10,IF(GT10&lt;=HB10,lang!$B$208,lang!$B$207)))</f>
        <v>낮음</v>
      </c>
      <c r="HM10" t="s">
        <v>1115</v>
      </c>
      <c r="HN10" s="412">
        <f>IF(SUM(data!KI:KI)=0,0,MEDIAN(data!KI:KI))</f>
        <v>0</v>
      </c>
      <c r="HO10" s="380">
        <f>IF(SUM(data!KI:KI)=0,0,STDEV(data!KI:KI))</f>
        <v>0</v>
      </c>
      <c r="HP10" s="380">
        <f t="shared" si="11"/>
        <v>0</v>
      </c>
      <c r="HQ10" s="380"/>
      <c r="HR10" s="380">
        <f>IF(SUM(data!KI:KI)=0,0,MIN(data!KI:KI))</f>
        <v>0</v>
      </c>
      <c r="HS10" s="380"/>
      <c r="HT10" s="380">
        <f>IF(SUM(data!KI:KI)=0,0,MAX(data!KI:KI))</f>
        <v>0</v>
      </c>
      <c r="HU10" s="411">
        <v>50</v>
      </c>
      <c r="HV10" s="411">
        <v>80</v>
      </c>
      <c r="HW10" s="409" t="str">
        <f>IF(HN10&lt;HU10,lang!$B$209,IF(HN10&gt;=HU10,IF(HN10&lt;=HV10,lang!$B$208,lang!$B$207)))</f>
        <v>낮음</v>
      </c>
      <c r="IG10" t="s">
        <v>1115</v>
      </c>
      <c r="IH10" s="412">
        <f>IF(SUM(data!LI:LI)=0,0,MEDIAN(data!LI:LI))</f>
        <v>0</v>
      </c>
      <c r="II10" s="380">
        <f>IF(SUM(data!LI:LI)=0,0,STDEV(data!LI:LI))</f>
        <v>0</v>
      </c>
      <c r="IJ10" s="380">
        <f t="shared" si="12"/>
        <v>0</v>
      </c>
      <c r="IK10" s="380"/>
      <c r="IL10" s="380">
        <f>IF(SUM(data!LI:LI)=0,0,MIN(data!LI:LI))</f>
        <v>0</v>
      </c>
      <c r="IM10" s="380"/>
      <c r="IN10" s="380">
        <f>IF(SUM(data!LI:LI)=0,0,MAX(data!LI:LI))</f>
        <v>0</v>
      </c>
      <c r="IO10" s="411">
        <v>50</v>
      </c>
      <c r="IP10" s="411">
        <v>80</v>
      </c>
      <c r="IQ10" s="409" t="str">
        <f>IF(IH10&lt;IO10,lang!$B$209,IF(IH10&gt;=IO10,IF(IH10&lt;=IP10,lang!$B$208,lang!$B$207)))</f>
        <v>낮음</v>
      </c>
      <c r="JA10" t="s">
        <v>1115</v>
      </c>
      <c r="JB10" s="412">
        <f>IF(SUM(data!MI:MI)=0,0,MEDIAN(data!MI:MI))</f>
        <v>0</v>
      </c>
      <c r="JC10" s="380">
        <f>IF(SUM(data!MI:MI)=0,0,STDEV(data!MI:MI))</f>
        <v>0</v>
      </c>
      <c r="JD10" s="380">
        <f t="shared" si="13"/>
        <v>0</v>
      </c>
      <c r="JE10" s="380"/>
      <c r="JF10" s="380">
        <f>IF(SUM(data!MI:MI)=0,0,MIN(data!MI:MI))</f>
        <v>0</v>
      </c>
      <c r="JG10" s="380"/>
      <c r="JH10" s="380">
        <f>IF(SUM(data!MI:MI)=0,0,MAX(data!MI:MI))</f>
        <v>0</v>
      </c>
      <c r="JI10" s="411">
        <v>50</v>
      </c>
      <c r="JJ10" s="411">
        <v>80</v>
      </c>
      <c r="JK10" s="409" t="str">
        <f>IF(JB10&lt;JI10,lang!$B$209,IF(JB10&gt;=JI10,IF(JB10&lt;=JJ10,lang!$B$208,lang!$B$207)))</f>
        <v>낮음</v>
      </c>
      <c r="JU10" t="s">
        <v>1115</v>
      </c>
      <c r="JV10" s="412">
        <f>IF(SUM(data!NI:NI)=0,0,MEDIAN(data!NI:NI))</f>
        <v>0</v>
      </c>
      <c r="JW10" s="380">
        <f>IF(SUM(data!NI:NI)=0,0,STDEV(data!NI:NI))</f>
        <v>0</v>
      </c>
      <c r="JX10" s="380">
        <f t="shared" si="14"/>
        <v>0</v>
      </c>
      <c r="JY10" s="380"/>
      <c r="JZ10" s="380">
        <f>IF(SUM(data!NI:NI)=0,0,MIN(data!NI:NI))</f>
        <v>0</v>
      </c>
      <c r="KA10" s="380"/>
      <c r="KB10" s="380">
        <f>IF(SUM(data!NI:NI)=0,0,MAX(data!NI:NI))</f>
        <v>0</v>
      </c>
      <c r="KC10" s="411">
        <v>50</v>
      </c>
      <c r="KD10" s="411">
        <v>80</v>
      </c>
      <c r="KE10" s="409" t="str">
        <f>IF(JV10&lt;KC10,lang!$B$209,IF(JV10&gt;=KC10,IF(JV10&lt;=KD10,lang!$B$208,lang!$B$207)))</f>
        <v>낮음</v>
      </c>
      <c r="KO10" t="s">
        <v>1115</v>
      </c>
      <c r="KP10" s="412">
        <f>IF(SUM(data!OI:OI)=0,0,MEDIAN(data!OI:OI))</f>
        <v>0</v>
      </c>
      <c r="KQ10" s="380">
        <f>IF(SUM(data!OI:OI)=0,0,STDEV(data!OI:OI))</f>
        <v>0</v>
      </c>
      <c r="KR10" s="380">
        <f t="shared" si="15"/>
        <v>0</v>
      </c>
      <c r="KS10" s="380"/>
      <c r="KT10" s="380">
        <f>IF(SUM(data!OI:OI)=0,0,MIN(data!OI:OI))</f>
        <v>0</v>
      </c>
      <c r="KU10" s="380"/>
      <c r="KV10" s="380">
        <f>IF(SUM(data!OI:OI)=0,0,MAX(data!OI:OI))</f>
        <v>0</v>
      </c>
      <c r="KW10" s="411">
        <v>50</v>
      </c>
      <c r="KX10" s="411">
        <v>80</v>
      </c>
      <c r="KY10" s="409" t="str">
        <f>IF(KP10&lt;KW10,lang!$B$209,IF(KP10&gt;=KW10,IF(KP10&lt;=KX10,lang!$B$208,lang!$B$207)))</f>
        <v>낮음</v>
      </c>
      <c r="LI10" t="s">
        <v>1115</v>
      </c>
      <c r="LJ10" s="412">
        <f>IF(SUM(data!PI:PI)=0,0,MEDIAN(data!PI:PI))</f>
        <v>0</v>
      </c>
      <c r="LK10" s="380">
        <f>IF(SUM(data!PI:PI)=0,0,STDEV(data!PI:PI))</f>
        <v>0</v>
      </c>
      <c r="LL10" s="380">
        <f t="shared" si="16"/>
        <v>0</v>
      </c>
      <c r="LM10" s="380"/>
      <c r="LN10" s="380">
        <f>IF(SUM(data!PI:PI)=0,0,MIN(data!PI:PI))</f>
        <v>0</v>
      </c>
      <c r="LO10" s="380"/>
      <c r="LP10" s="380">
        <f>IF(SUM(data!PI:PI)=0,0,MAX(data!PI:PI))</f>
        <v>0</v>
      </c>
      <c r="LQ10" s="411">
        <v>50</v>
      </c>
      <c r="LR10" s="411">
        <v>80</v>
      </c>
      <c r="LS10" s="409" t="str">
        <f>IF(LJ10&lt;LQ10,lang!$B$209,IF(LJ10&gt;=LQ10,IF(LJ10&lt;=LR10,lang!$B$208,lang!$B$207)))</f>
        <v>낮음</v>
      </c>
      <c r="MC10" t="s">
        <v>1115</v>
      </c>
      <c r="MD10" s="412">
        <f>IF(SUM(data!QI:QI)=0,0,MEDIAN(data!QI:QI))</f>
        <v>0</v>
      </c>
      <c r="ME10" s="380">
        <f>IF(SUM(data!QI:QI)=0,0,STDEV(data!QI:QI))</f>
        <v>0</v>
      </c>
      <c r="MF10" s="380">
        <f t="shared" si="17"/>
        <v>0</v>
      </c>
      <c r="MG10" s="380"/>
      <c r="MH10" s="380">
        <f>IF(SUM(data!QI:QI)=0,0,MIN(data!QI:QI))</f>
        <v>0</v>
      </c>
      <c r="MI10" s="380"/>
      <c r="MJ10" s="380">
        <f>IF(SUM(data!QI:QI)=0,0,MAX(data!QI:QI))</f>
        <v>0</v>
      </c>
      <c r="MK10" s="411">
        <v>50</v>
      </c>
      <c r="ML10" s="411">
        <v>80</v>
      </c>
      <c r="MM10" s="409" t="str">
        <f>IF(MD10&lt;MK10,lang!$B$209,IF(MD10&gt;=MK10,IF(MD10&lt;=ML10,lang!$B$208,lang!$B$207)))</f>
        <v>낮음</v>
      </c>
      <c r="MW10" t="s">
        <v>1115</v>
      </c>
      <c r="MX10" s="412">
        <f>IF(SUM(data!RI:RI)=0,0,MEDIAN(data!RI:RI))</f>
        <v>0</v>
      </c>
      <c r="MY10" s="380">
        <f>IF(SUM(data!RI:RI)=0,0,STDEV(data!RI:RI))</f>
        <v>0</v>
      </c>
      <c r="MZ10" s="380">
        <f t="shared" si="18"/>
        <v>0</v>
      </c>
      <c r="NA10" s="380"/>
      <c r="NB10" s="380">
        <f>IF(SUM(data!RI:RI)=0,0,MIN(data!RI:RI))</f>
        <v>0</v>
      </c>
      <c r="NC10" s="380"/>
      <c r="ND10" s="380">
        <f>IF(SUM(data!RI:RI)=0,0,MAX(data!RI:RI))</f>
        <v>0</v>
      </c>
      <c r="NE10" s="411">
        <v>50</v>
      </c>
      <c r="NF10" s="411">
        <v>80</v>
      </c>
      <c r="NG10" s="409" t="str">
        <f>IF(MX10&lt;NE10,lang!$B$209,IF(MX10&gt;=NE10,IF(MX10&lt;=NF10,lang!$B$208,lang!$B$207)))</f>
        <v>낮음</v>
      </c>
      <c r="NQ10" t="s">
        <v>1115</v>
      </c>
      <c r="NR10" s="412">
        <f>IF(SUM(data!SI:SI)=0,0,MEDIAN(data!SI:SI))</f>
        <v>0</v>
      </c>
      <c r="NS10" s="380">
        <f>IF(SUM(data!SI:SI)=0,0,STDEV(data!SI:SI))</f>
        <v>0</v>
      </c>
      <c r="NT10" s="380">
        <f t="shared" si="19"/>
        <v>0</v>
      </c>
      <c r="NU10" s="380"/>
      <c r="NV10" s="380">
        <f>IF(SUM(data!SI:SI)=0,0,MIN(data!SI:SI))</f>
        <v>0</v>
      </c>
      <c r="NW10" s="380"/>
      <c r="NX10" s="380">
        <f>IF(SUM(data!SI:SI)=0,0,MAX(data!SI:SI))</f>
        <v>0</v>
      </c>
      <c r="NY10" s="411">
        <v>50</v>
      </c>
      <c r="NZ10" s="411">
        <v>80</v>
      </c>
      <c r="OA10" s="409" t="str">
        <f>IF(NR10&lt;NY10,lang!$B$209,IF(NR10&gt;=NY10,IF(NR10&lt;=NZ10,lang!$B$208,lang!$B$207)))</f>
        <v>낮음</v>
      </c>
      <c r="OK10" t="s">
        <v>1115</v>
      </c>
      <c r="OL10" s="412">
        <f>IF(SUM(data!TI:TI)=0,0,MEDIAN(data!TI:TI))</f>
        <v>0</v>
      </c>
      <c r="OM10" s="380">
        <f>IF(SUM(data!TI:TI)=0,0,STDEV(data!TI:TI))</f>
        <v>0</v>
      </c>
      <c r="ON10" s="380">
        <f t="shared" si="20"/>
        <v>0</v>
      </c>
      <c r="OO10" s="380"/>
      <c r="OP10" s="380">
        <f>IF(SUM(data!TI:TI)=0,0,MIN(data!TI:TI))</f>
        <v>0</v>
      </c>
      <c r="OQ10" s="380"/>
      <c r="OR10" s="380">
        <f>IF(SUM(data!TI:TI)=0,0,MAX(data!TI:TI))</f>
        <v>0</v>
      </c>
      <c r="OS10" s="411">
        <v>50</v>
      </c>
      <c r="OT10" s="411">
        <v>80</v>
      </c>
      <c r="OU10" s="409" t="str">
        <f>IF(OL10&lt;OS10,lang!$B$209,IF(OL10&gt;=OS10,IF(OL10&lt;=OT10,lang!$B$208,lang!$B$207)))</f>
        <v>낮음</v>
      </c>
    </row>
    <row r="11" spans="1:411" ht="17.25" customHeight="1" thickBot="1">
      <c r="A11" t="s">
        <v>1116</v>
      </c>
      <c r="B11" s="412">
        <f>IF(SUM(data!J:J)=0,0,MEDIAN(data!J:J))</f>
        <v>0</v>
      </c>
      <c r="C11" s="380">
        <f>IF(SUM(data!J:J)=0,0,STDEV(data!J:J))</f>
        <v>0</v>
      </c>
      <c r="D11" s="380">
        <f t="shared" si="0"/>
        <v>0</v>
      </c>
      <c r="E11" s="380"/>
      <c r="F11" s="380">
        <f>IF(SUM(data!J:J)=0,0,MIN(data!J:J))</f>
        <v>0</v>
      </c>
      <c r="G11" s="380"/>
      <c r="H11" s="380">
        <f>IF(SUM(data!J:J)=0,0,MAX(data!J:J))</f>
        <v>0</v>
      </c>
      <c r="I11" s="411">
        <v>15</v>
      </c>
      <c r="J11" s="411">
        <v>40</v>
      </c>
      <c r="K11" s="409" t="str">
        <f>IF(B11&lt;I11,lang!$B$209,IF(B11&gt;=I11,IF(B11&lt;=J11,lang!$B$208,lang!$B$207)))</f>
        <v>낮음</v>
      </c>
      <c r="U11" t="s">
        <v>1116</v>
      </c>
      <c r="V11" s="412">
        <f>IF(SUM(data!AJ:AJ)=0,0,MEDIAN(data!AJ:AJ))</f>
        <v>0</v>
      </c>
      <c r="W11" s="380">
        <f>IF(SUM(data!AJ:AJ)=0,0,STDEV(data!AJ:AJ))</f>
        <v>0</v>
      </c>
      <c r="X11" s="380">
        <f t="shared" si="1"/>
        <v>0</v>
      </c>
      <c r="Y11" s="380"/>
      <c r="Z11" s="380">
        <f>IF(SUM(data!AJ:AJ)=0,0,MIN(data!AJ:AJ))</f>
        <v>0</v>
      </c>
      <c r="AA11" s="380"/>
      <c r="AB11" s="380">
        <f>IF(SUM(data!AJ:AJ)=0,0,MAX(data!AJ:AJ))</f>
        <v>0</v>
      </c>
      <c r="AC11" s="411">
        <v>15</v>
      </c>
      <c r="AD11" s="411">
        <v>40</v>
      </c>
      <c r="AE11" s="409" t="str">
        <f>IF(V11&lt;AC11,lang!$B$209,IF(V11&gt;=AC11,IF(V11&lt;=AD11,lang!$B$208,lang!$B$207)))</f>
        <v>낮음</v>
      </c>
      <c r="AO11" t="s">
        <v>1116</v>
      </c>
      <c r="AP11" s="412">
        <f>IF(SUM(data!BJ:BJ)=0,0,MEDIAN(data!BJ:BJ))</f>
        <v>0</v>
      </c>
      <c r="AQ11" s="380">
        <f>IF(SUM(data!BJ:BJ)=0,0,STDEV(data!BJ:BJ))</f>
        <v>0</v>
      </c>
      <c r="AR11" s="380">
        <f t="shared" si="2"/>
        <v>0</v>
      </c>
      <c r="AS11" s="380"/>
      <c r="AT11" s="380">
        <f>IF(SUM(data!BJ:BJ)=0,0,MIN(data!BJ:BJ))</f>
        <v>0</v>
      </c>
      <c r="AU11" s="380"/>
      <c r="AV11" s="380">
        <f>IF(SUM(data!BJ:BJ)=0,0,MAX(data!BJ:BJ))</f>
        <v>0</v>
      </c>
      <c r="AW11" s="411">
        <v>15</v>
      </c>
      <c r="AX11" s="411">
        <v>40</v>
      </c>
      <c r="AY11" s="409" t="str">
        <f>IF(AP11&lt;AW11,lang!$B$209,IF(AP11&gt;=AW11,IF(AP11&lt;=AX11,lang!$B$208,lang!$B$207)))</f>
        <v>낮음</v>
      </c>
      <c r="BI11" t="s">
        <v>1116</v>
      </c>
      <c r="BJ11" s="412">
        <f>IF(SUM(data!CJ:CJ)=0,0,MEDIAN(data!CJ:CJ))</f>
        <v>0</v>
      </c>
      <c r="BK11" s="380">
        <f>IF(SUM(data!CJ:CJ)=0,0,STDEV(data!CJ:CJ))</f>
        <v>0</v>
      </c>
      <c r="BL11" s="380">
        <f t="shared" si="3"/>
        <v>0</v>
      </c>
      <c r="BM11" s="380"/>
      <c r="BN11" s="380">
        <f>IF(SUM(data!CJ:CJ)=0,0,MIN(data!CJ:CJ))</f>
        <v>0</v>
      </c>
      <c r="BO11" s="380"/>
      <c r="BP11" s="380">
        <f>IF(SUM(data!CJ:CJ)=0,0,MAX(data!CJ:CJ))</f>
        <v>0</v>
      </c>
      <c r="BQ11" s="411">
        <v>15</v>
      </c>
      <c r="BR11" s="411">
        <v>40</v>
      </c>
      <c r="BS11" s="409" t="str">
        <f>IF(BJ11&lt;BQ11,lang!$B$209,IF(BJ11&gt;=BQ11,IF(BJ11&lt;=BR11,lang!$B$208,lang!$B$207)))</f>
        <v>낮음</v>
      </c>
      <c r="CC11" t="s">
        <v>1116</v>
      </c>
      <c r="CD11" s="412">
        <f>IF(SUM(data!DJ:DJ)=0,0,MEDIAN(data!DJ:DJ))</f>
        <v>0</v>
      </c>
      <c r="CE11" s="380">
        <f>IF(SUM(data!DJ:DJ)=0,0,STDEV(data!DJ:DJ))</f>
        <v>0</v>
      </c>
      <c r="CF11" s="380">
        <f t="shared" si="4"/>
        <v>0</v>
      </c>
      <c r="CG11" s="380"/>
      <c r="CH11" s="380">
        <f>IF(SUM(data!DJ:DJ)=0,0,MIN(data!DJ:DJ))</f>
        <v>0</v>
      </c>
      <c r="CI11" s="380"/>
      <c r="CJ11" s="380">
        <f>IF(SUM(data!DJ:DJ)=0,0,MAX(data!DJ:DJ))</f>
        <v>0</v>
      </c>
      <c r="CK11" s="411">
        <v>15</v>
      </c>
      <c r="CL11" s="411">
        <v>40</v>
      </c>
      <c r="CM11" s="409" t="str">
        <f>IF(CD11&lt;CK11,lang!$B$209,IF(CD11&gt;=CK11,IF(CD11&lt;=CL11,lang!$B$208,lang!$B$207)))</f>
        <v>낮음</v>
      </c>
      <c r="CW11" t="s">
        <v>1116</v>
      </c>
      <c r="CX11" s="412">
        <f>IF(SUM(data!EJ:EJ)=0,0,MEDIAN(data!EJ:EJ))</f>
        <v>0</v>
      </c>
      <c r="CY11" s="380">
        <f>IF(SUM(data!EJ:EJ)=0,0,STDEV(data!EJ:EJ))</f>
        <v>0</v>
      </c>
      <c r="CZ11" s="380">
        <f t="shared" si="5"/>
        <v>0</v>
      </c>
      <c r="DA11" s="380"/>
      <c r="DB11" s="380">
        <f>IF(SUM(data!EJ:EJ)=0,0,MIN(data!EJ:EJ))</f>
        <v>0</v>
      </c>
      <c r="DC11" s="380"/>
      <c r="DD11" s="380">
        <f>IF(SUM(data!EJ:EJ)=0,0,MAX(data!EJ:EJ))</f>
        <v>0</v>
      </c>
      <c r="DE11" s="411">
        <v>15</v>
      </c>
      <c r="DF11" s="411">
        <v>40</v>
      </c>
      <c r="DG11" s="409" t="str">
        <f>IF(CX11&lt;DE11,lang!$B$209,IF(CX11&gt;=DE11,IF(CX11&lt;=DF11,lang!$B$208,lang!$B$207)))</f>
        <v>낮음</v>
      </c>
      <c r="DQ11" t="s">
        <v>1116</v>
      </c>
      <c r="DR11" s="412">
        <f>IF(SUM(data!FJ:FJ)=0,0,MEDIAN(data!FJ:FJ))</f>
        <v>0</v>
      </c>
      <c r="DS11" s="380">
        <f>IF(SUM(data!FJ:FJ)=0,0,STDEV(data!FJ:FJ))</f>
        <v>0</v>
      </c>
      <c r="DT11" s="380">
        <f t="shared" si="6"/>
        <v>0</v>
      </c>
      <c r="DU11" s="380"/>
      <c r="DV11" s="380">
        <f>IF(SUM(data!FJ:FJ)=0,0,MIN(data!FJ:FJ))</f>
        <v>0</v>
      </c>
      <c r="DW11" s="380"/>
      <c r="DX11" s="380">
        <f>IF(SUM(data!FJ:FJ)=0,0,MAX(data!FJ:FJ))</f>
        <v>0</v>
      </c>
      <c r="DY11" s="411">
        <v>15</v>
      </c>
      <c r="DZ11" s="411">
        <v>40</v>
      </c>
      <c r="EA11" s="409" t="str">
        <f>IF(DR11&lt;DY11,lang!$B$209,IF(DR11&gt;=DY11,IF(DR11&lt;=DZ11,lang!$B$208,lang!$B$207)))</f>
        <v>낮음</v>
      </c>
      <c r="EK11" t="s">
        <v>1116</v>
      </c>
      <c r="EL11" s="412">
        <f>IF(SUM(data!GJ:GJ)=0,0,MEDIAN(data!GJ:GJ))</f>
        <v>0</v>
      </c>
      <c r="EM11" s="380">
        <f>IF(SUM(data!GJ:GJ)=0,0,STDEV(data!GJ:GJ))</f>
        <v>0</v>
      </c>
      <c r="EN11" s="380">
        <f t="shared" si="7"/>
        <v>0</v>
      </c>
      <c r="EO11" s="380"/>
      <c r="EP11" s="380">
        <f>IF(SUM(data!GJ:GJ)=0,0,MIN(data!GJ:GJ))</f>
        <v>0</v>
      </c>
      <c r="EQ11" s="380"/>
      <c r="ER11" s="380">
        <f>IF(SUM(data!GJ:GJ)=0,0,MAX(data!GJ:GJ))</f>
        <v>0</v>
      </c>
      <c r="ES11" s="411">
        <v>15</v>
      </c>
      <c r="ET11" s="411">
        <v>40</v>
      </c>
      <c r="EU11" s="409" t="str">
        <f>IF(EL11&lt;ES11,lang!$B$209,IF(EL11&gt;=ES11,IF(EL11&lt;=ET11,lang!$B$208,lang!$B$207)))</f>
        <v>낮음</v>
      </c>
      <c r="FE11" t="s">
        <v>1116</v>
      </c>
      <c r="FF11" s="412">
        <f>IF(SUM(data!HJ:HJ)=0,0,MEDIAN(data!HJ:HJ))</f>
        <v>0</v>
      </c>
      <c r="FG11" s="380">
        <f>IF(SUM(data!HJ:HJ)=0,0,STDEV(data!HJ:HJ))</f>
        <v>0</v>
      </c>
      <c r="FH11" s="380">
        <f t="shared" si="8"/>
        <v>0</v>
      </c>
      <c r="FI11" s="380"/>
      <c r="FJ11" s="380">
        <f>IF(SUM(data!HJ:HJ)=0,0,MIN(data!HJ:HJ))</f>
        <v>0</v>
      </c>
      <c r="FK11" s="380"/>
      <c r="FL11" s="380">
        <f>IF(SUM(data!HJ:HJ)=0,0,MAX(data!HJ:HJ))</f>
        <v>0</v>
      </c>
      <c r="FM11" s="411">
        <v>15</v>
      </c>
      <c r="FN11" s="411">
        <v>40</v>
      </c>
      <c r="FO11" s="409" t="str">
        <f>IF(FF11&lt;FM11,lang!$B$209,IF(FF11&gt;=FM11,IF(FF11&lt;=FN11,lang!$B$208,lang!$B$207)))</f>
        <v>낮음</v>
      </c>
      <c r="FY11" t="s">
        <v>1116</v>
      </c>
      <c r="FZ11" s="412">
        <f>IF(SUM(data!IJ:IJ)=0,0,MEDIAN(data!IJ:IJ))</f>
        <v>0</v>
      </c>
      <c r="GA11" s="380">
        <f>IF(SUM(data!IJ:IJ)=0,0,STDEV(data!IJ:IJ))</f>
        <v>0</v>
      </c>
      <c r="GB11" s="380">
        <f t="shared" si="9"/>
        <v>0</v>
      </c>
      <c r="GC11" s="380"/>
      <c r="GD11" s="380">
        <f>IF(SUM(data!IJ:IJ)=0,0,MIN(data!IJ:IJ))</f>
        <v>0</v>
      </c>
      <c r="GE11" s="380"/>
      <c r="GF11" s="380">
        <f>IF(SUM(data!IJ:IJ)=0,0,MAX(data!IJ:IJ))</f>
        <v>0</v>
      </c>
      <c r="GG11" s="411">
        <v>15</v>
      </c>
      <c r="GH11" s="411">
        <v>40</v>
      </c>
      <c r="GI11" s="409" t="str">
        <f>IF(FZ11&lt;GG11,lang!$B$209,IF(FZ11&gt;=GG11,IF(FZ11&lt;=GH11,lang!$B$208,lang!$B$207)))</f>
        <v>낮음</v>
      </c>
      <c r="GS11" t="s">
        <v>1116</v>
      </c>
      <c r="GT11" s="412">
        <f>IF(SUM(data!JJ:JJ)=0,0,MEDIAN(data!JJ:JJ))</f>
        <v>0</v>
      </c>
      <c r="GU11" s="380">
        <f>IF(SUM(data!JJ:JJ)=0,0,STDEV(data!JJ:JJ))</f>
        <v>0</v>
      </c>
      <c r="GV11" s="380">
        <f t="shared" si="10"/>
        <v>0</v>
      </c>
      <c r="GW11" s="380"/>
      <c r="GX11" s="380">
        <f>IF(SUM(data!JJ:JJ)=0,0,MIN(data!JJ:JJ))</f>
        <v>0</v>
      </c>
      <c r="GY11" s="380"/>
      <c r="GZ11" s="380">
        <f>IF(SUM(data!JJ:JJ)=0,0,MAX(data!JJ:JJ))</f>
        <v>0</v>
      </c>
      <c r="HA11" s="411">
        <v>15</v>
      </c>
      <c r="HB11" s="411">
        <v>40</v>
      </c>
      <c r="HC11" s="409" t="str">
        <f>IF(GT11&lt;HA11,lang!$B$209,IF(GT11&gt;=HA11,IF(GT11&lt;=HB11,lang!$B$208,lang!$B$207)))</f>
        <v>낮음</v>
      </c>
      <c r="HM11" t="s">
        <v>1116</v>
      </c>
      <c r="HN11" s="412">
        <f>IF(SUM(data!KJ:KJ)=0,0,MEDIAN(data!KJ:KJ))</f>
        <v>0</v>
      </c>
      <c r="HO11" s="380">
        <f>IF(SUM(data!KJ:KJ)=0,0,STDEV(data!KJ:KJ))</f>
        <v>0</v>
      </c>
      <c r="HP11" s="380">
        <f t="shared" si="11"/>
        <v>0</v>
      </c>
      <c r="HQ11" s="380"/>
      <c r="HR11" s="380">
        <f>IF(SUM(data!KJ:KJ)=0,0,MIN(data!KJ:KJ))</f>
        <v>0</v>
      </c>
      <c r="HS11" s="380"/>
      <c r="HT11" s="380">
        <f>IF(SUM(data!KJ:KJ)=0,0,MAX(data!KJ:KJ))</f>
        <v>0</v>
      </c>
      <c r="HU11" s="411">
        <v>15</v>
      </c>
      <c r="HV11" s="411">
        <v>40</v>
      </c>
      <c r="HW11" s="409" t="str">
        <f>IF(HN11&lt;HU11,lang!$B$209,IF(HN11&gt;=HU11,IF(HN11&lt;=HV11,lang!$B$208,lang!$B$207)))</f>
        <v>낮음</v>
      </c>
      <c r="IG11" t="s">
        <v>1116</v>
      </c>
      <c r="IH11" s="412">
        <f>IF(SUM(data!LJ:LJ)=0,0,MEDIAN(data!LJ:LJ))</f>
        <v>0</v>
      </c>
      <c r="II11" s="380">
        <f>IF(SUM(data!LJ:LJ)=0,0,STDEV(data!LJ:LJ))</f>
        <v>0</v>
      </c>
      <c r="IJ11" s="380">
        <f t="shared" si="12"/>
        <v>0</v>
      </c>
      <c r="IK11" s="380"/>
      <c r="IL11" s="380">
        <f>IF(SUM(data!LJ:LJ)=0,0,MIN(data!LJ:LJ))</f>
        <v>0</v>
      </c>
      <c r="IM11" s="380"/>
      <c r="IN11" s="380">
        <f>IF(SUM(data!LJ:LJ)=0,0,MAX(data!LJ:LJ))</f>
        <v>0</v>
      </c>
      <c r="IO11" s="411">
        <v>15</v>
      </c>
      <c r="IP11" s="411">
        <v>40</v>
      </c>
      <c r="IQ11" s="409" t="str">
        <f>IF(IH11&lt;IO11,lang!$B$209,IF(IH11&gt;=IO11,IF(IH11&lt;=IP11,lang!$B$208,lang!$B$207)))</f>
        <v>낮음</v>
      </c>
      <c r="JA11" t="s">
        <v>1116</v>
      </c>
      <c r="JB11" s="412">
        <f>IF(SUM(data!MJ:MJ)=0,0,MEDIAN(data!MJ:MJ))</f>
        <v>0</v>
      </c>
      <c r="JC11" s="380">
        <f>IF(SUM(data!MJ:MJ)=0,0,STDEV(data!MJ:MJ))</f>
        <v>0</v>
      </c>
      <c r="JD11" s="380">
        <f t="shared" si="13"/>
        <v>0</v>
      </c>
      <c r="JE11" s="380"/>
      <c r="JF11" s="380">
        <f>IF(SUM(data!MJ:MJ)=0,0,MIN(data!MJ:MJ))</f>
        <v>0</v>
      </c>
      <c r="JG11" s="380"/>
      <c r="JH11" s="380">
        <f>IF(SUM(data!MJ:MJ)=0,0,MAX(data!MJ:MJ))</f>
        <v>0</v>
      </c>
      <c r="JI11" s="411">
        <v>15</v>
      </c>
      <c r="JJ11" s="411">
        <v>40</v>
      </c>
      <c r="JK11" s="409" t="str">
        <f>IF(JB11&lt;JI11,lang!$B$209,IF(JB11&gt;=JI11,IF(JB11&lt;=JJ11,lang!$B$208,lang!$B$207)))</f>
        <v>낮음</v>
      </c>
      <c r="JU11" t="s">
        <v>1116</v>
      </c>
      <c r="JV11" s="412">
        <f>IF(SUM(data!NJ:NJ)=0,0,MEDIAN(data!NJ:NJ))</f>
        <v>0</v>
      </c>
      <c r="JW11" s="380">
        <f>IF(SUM(data!NJ:NJ)=0,0,STDEV(data!NJ:NJ))</f>
        <v>0</v>
      </c>
      <c r="JX11" s="380">
        <f t="shared" si="14"/>
        <v>0</v>
      </c>
      <c r="JY11" s="380"/>
      <c r="JZ11" s="380">
        <f>IF(SUM(data!NJ:NJ)=0,0,MIN(data!NJ:NJ))</f>
        <v>0</v>
      </c>
      <c r="KA11" s="380"/>
      <c r="KB11" s="380">
        <f>IF(SUM(data!NJ:NJ)=0,0,MAX(data!NJ:NJ))</f>
        <v>0</v>
      </c>
      <c r="KC11" s="411">
        <v>15</v>
      </c>
      <c r="KD11" s="411">
        <v>40</v>
      </c>
      <c r="KE11" s="409" t="str">
        <f>IF(JV11&lt;KC11,lang!$B$209,IF(JV11&gt;=KC11,IF(JV11&lt;=KD11,lang!$B$208,lang!$B$207)))</f>
        <v>낮음</v>
      </c>
      <c r="KO11" t="s">
        <v>1116</v>
      </c>
      <c r="KP11" s="412">
        <f>IF(SUM(data!OJ:OJ)=0,0,MEDIAN(data!OJ:OJ))</f>
        <v>0</v>
      </c>
      <c r="KQ11" s="380">
        <f>IF(SUM(data!OJ:OJ)=0,0,STDEV(data!OJ:OJ))</f>
        <v>0</v>
      </c>
      <c r="KR11" s="380">
        <f t="shared" si="15"/>
        <v>0</v>
      </c>
      <c r="KS11" s="380"/>
      <c r="KT11" s="380">
        <f>IF(SUM(data!OJ:OJ)=0,0,MIN(data!OJ:OJ))</f>
        <v>0</v>
      </c>
      <c r="KU11" s="380"/>
      <c r="KV11" s="380">
        <f>IF(SUM(data!OJ:OJ)=0,0,MAX(data!OJ:OJ))</f>
        <v>0</v>
      </c>
      <c r="KW11" s="411">
        <v>15</v>
      </c>
      <c r="KX11" s="411">
        <v>40</v>
      </c>
      <c r="KY11" s="409" t="str">
        <f>IF(KP11&lt;KW11,lang!$B$209,IF(KP11&gt;=KW11,IF(KP11&lt;=KX11,lang!$B$208,lang!$B$207)))</f>
        <v>낮음</v>
      </c>
      <c r="LI11" t="s">
        <v>1116</v>
      </c>
      <c r="LJ11" s="412">
        <f>IF(SUM(data!PJ:PJ)=0,0,MEDIAN(data!PJ:PJ))</f>
        <v>0</v>
      </c>
      <c r="LK11" s="380">
        <f>IF(SUM(data!PJ:PJ)=0,0,STDEV(data!PJ:PJ))</f>
        <v>0</v>
      </c>
      <c r="LL11" s="380">
        <f t="shared" si="16"/>
        <v>0</v>
      </c>
      <c r="LM11" s="380"/>
      <c r="LN11" s="380">
        <f>IF(SUM(data!PJ:PJ)=0,0,MIN(data!PJ:PJ))</f>
        <v>0</v>
      </c>
      <c r="LO11" s="380"/>
      <c r="LP11" s="380">
        <f>IF(SUM(data!PJ:PJ)=0,0,MAX(data!PJ:PJ))</f>
        <v>0</v>
      </c>
      <c r="LQ11" s="411">
        <v>15</v>
      </c>
      <c r="LR11" s="411">
        <v>40</v>
      </c>
      <c r="LS11" s="409" t="str">
        <f>IF(LJ11&lt;LQ11,lang!$B$209,IF(LJ11&gt;=LQ11,IF(LJ11&lt;=LR11,lang!$B$208,lang!$B$207)))</f>
        <v>낮음</v>
      </c>
      <c r="MC11" t="s">
        <v>1116</v>
      </c>
      <c r="MD11" s="412">
        <f>IF(SUM(data!QJ:QJ)=0,0,MEDIAN(data!QJ:QJ))</f>
        <v>0</v>
      </c>
      <c r="ME11" s="380">
        <f>IF(SUM(data!QJ:QJ)=0,0,STDEV(data!QJ:QJ))</f>
        <v>0</v>
      </c>
      <c r="MF11" s="380">
        <f t="shared" si="17"/>
        <v>0</v>
      </c>
      <c r="MG11" s="380"/>
      <c r="MH11" s="380">
        <f>IF(SUM(data!QJ:QJ)=0,0,MIN(data!QJ:QJ))</f>
        <v>0</v>
      </c>
      <c r="MI11" s="380"/>
      <c r="MJ11" s="380">
        <f>IF(SUM(data!QJ:QJ)=0,0,MAX(data!QJ:QJ))</f>
        <v>0</v>
      </c>
      <c r="MK11" s="411">
        <v>15</v>
      </c>
      <c r="ML11" s="411">
        <v>40</v>
      </c>
      <c r="MM11" s="409" t="str">
        <f>IF(MD11&lt;MK11,lang!$B$209,IF(MD11&gt;=MK11,IF(MD11&lt;=ML11,lang!$B$208,lang!$B$207)))</f>
        <v>낮음</v>
      </c>
      <c r="MW11" t="s">
        <v>1116</v>
      </c>
      <c r="MX11" s="412">
        <f>IF(SUM(data!RJ:RJ)=0,0,MEDIAN(data!RJ:RJ))</f>
        <v>0</v>
      </c>
      <c r="MY11" s="380">
        <f>IF(SUM(data!RJ:RJ)=0,0,STDEV(data!RJ:RJ))</f>
        <v>0</v>
      </c>
      <c r="MZ11" s="380">
        <f t="shared" si="18"/>
        <v>0</v>
      </c>
      <c r="NA11" s="380"/>
      <c r="NB11" s="380">
        <f>IF(SUM(data!RJ:RJ)=0,0,MIN(data!RJ:RJ))</f>
        <v>0</v>
      </c>
      <c r="NC11" s="380"/>
      <c r="ND11" s="380">
        <f>IF(SUM(data!RJ:RJ)=0,0,MAX(data!RJ:RJ))</f>
        <v>0</v>
      </c>
      <c r="NE11" s="411">
        <v>15</v>
      </c>
      <c r="NF11" s="411">
        <v>40</v>
      </c>
      <c r="NG11" s="409" t="str">
        <f>IF(MX11&lt;NE11,lang!$B$209,IF(MX11&gt;=NE11,IF(MX11&lt;=NF11,lang!$B$208,lang!$B$207)))</f>
        <v>낮음</v>
      </c>
      <c r="NQ11" t="s">
        <v>1116</v>
      </c>
      <c r="NR11" s="412">
        <f>IF(SUM(data!SJ:SJ)=0,0,MEDIAN(data!SJ:SJ))</f>
        <v>0</v>
      </c>
      <c r="NS11" s="380">
        <f>IF(SUM(data!SJ:SJ)=0,0,STDEV(data!SJ:SJ))</f>
        <v>0</v>
      </c>
      <c r="NT11" s="380">
        <f t="shared" si="19"/>
        <v>0</v>
      </c>
      <c r="NU11" s="380"/>
      <c r="NV11" s="380">
        <f>IF(SUM(data!SJ:SJ)=0,0,MIN(data!SJ:SJ))</f>
        <v>0</v>
      </c>
      <c r="NW11" s="380"/>
      <c r="NX11" s="380">
        <f>IF(SUM(data!SJ:SJ)=0,0,MAX(data!SJ:SJ))</f>
        <v>0</v>
      </c>
      <c r="NY11" s="411">
        <v>15</v>
      </c>
      <c r="NZ11" s="411">
        <v>40</v>
      </c>
      <c r="OA11" s="409" t="str">
        <f>IF(NR11&lt;NY11,lang!$B$209,IF(NR11&gt;=NY11,IF(NR11&lt;=NZ11,lang!$B$208,lang!$B$207)))</f>
        <v>낮음</v>
      </c>
      <c r="OK11" t="s">
        <v>1116</v>
      </c>
      <c r="OL11" s="412">
        <f>IF(SUM(data!TJ:TJ)=0,0,MEDIAN(data!TJ:TJ))</f>
        <v>0</v>
      </c>
      <c r="OM11" s="380">
        <f>IF(SUM(data!TJ:TJ)=0,0,STDEV(data!TJ:TJ))</f>
        <v>0</v>
      </c>
      <c r="ON11" s="380">
        <f t="shared" si="20"/>
        <v>0</v>
      </c>
      <c r="OO11" s="380"/>
      <c r="OP11" s="380">
        <f>IF(SUM(data!TJ:TJ)=0,0,MIN(data!TJ:TJ))</f>
        <v>0</v>
      </c>
      <c r="OQ11" s="380"/>
      <c r="OR11" s="380">
        <f>IF(SUM(data!TJ:TJ)=0,0,MAX(data!TJ:TJ))</f>
        <v>0</v>
      </c>
      <c r="OS11" s="411">
        <v>15</v>
      </c>
      <c r="OT11" s="411">
        <v>40</v>
      </c>
      <c r="OU11" s="409" t="str">
        <f>IF(OL11&lt;OS11,lang!$B$209,IF(OL11&gt;=OS11,IF(OL11&lt;=OT11,lang!$B$208,lang!$B$207)))</f>
        <v>낮음</v>
      </c>
    </row>
    <row r="12" spans="1:411" ht="17.25" customHeight="1" thickBot="1">
      <c r="A12" t="s">
        <v>1117</v>
      </c>
      <c r="B12" s="412">
        <f>IF(SUM(data!K:K)=0,0,MEDIAN(data!K:K))</f>
        <v>0</v>
      </c>
      <c r="C12" s="380">
        <f>IF(SUM(data!K:K)=0,0,STDEV(data!K:K))</f>
        <v>0</v>
      </c>
      <c r="D12" s="380">
        <f t="shared" si="0"/>
        <v>0</v>
      </c>
      <c r="E12" s="380"/>
      <c r="F12" s="380">
        <f>IF(SUM(data!K:K)=0,0,MIN(data!K:K))</f>
        <v>0</v>
      </c>
      <c r="G12" s="380"/>
      <c r="H12" s="380">
        <f>IF(SUM(data!K:K)=0,0,MAX(data!K:K))</f>
        <v>0</v>
      </c>
      <c r="I12" s="411">
        <v>50</v>
      </c>
      <c r="J12" s="411">
        <v>80</v>
      </c>
      <c r="K12" s="409" t="str">
        <f>IF(B12&lt;I12,lang!$B$209,IF(B12&gt;=I12,IF(B12&lt;=J12,lang!$B$208,lang!$B$207)))</f>
        <v>낮음</v>
      </c>
      <c r="U12" t="s">
        <v>1117</v>
      </c>
      <c r="V12" s="412">
        <f>IF(SUM(data!AK:AK)=0,0,MEDIAN(data!AK:AK))</f>
        <v>0</v>
      </c>
      <c r="W12" s="380">
        <f>IF(SUM(data!AK:AK)=0,0,STDEV(data!AK:AK))</f>
        <v>0</v>
      </c>
      <c r="X12" s="380">
        <f t="shared" si="1"/>
        <v>0</v>
      </c>
      <c r="Y12" s="380"/>
      <c r="Z12" s="380">
        <f>IF(SUM(data!AK:AK)=0,0,MIN(data!AK:AK))</f>
        <v>0</v>
      </c>
      <c r="AA12" s="380"/>
      <c r="AB12" s="380">
        <f>IF(SUM(data!AK:AK)=0,0,MAX(data!AK:AK))</f>
        <v>0</v>
      </c>
      <c r="AC12" s="411">
        <v>50</v>
      </c>
      <c r="AD12" s="411">
        <v>80</v>
      </c>
      <c r="AE12" s="409" t="str">
        <f>IF(V12&lt;AC12,lang!$B$209,IF(V12&gt;=AC12,IF(V12&lt;=AD12,lang!$B$208,lang!$B$207)))</f>
        <v>낮음</v>
      </c>
      <c r="AO12" t="s">
        <v>1117</v>
      </c>
      <c r="AP12" s="412">
        <f>IF(SUM(data!BK:BK)=0,0,MEDIAN(data!BK:BK))</f>
        <v>0</v>
      </c>
      <c r="AQ12" s="380">
        <f>IF(SUM(data!BK:BK)=0,0,STDEV(data!BK:BK))</f>
        <v>0</v>
      </c>
      <c r="AR12" s="380">
        <f t="shared" si="2"/>
        <v>0</v>
      </c>
      <c r="AS12" s="380"/>
      <c r="AT12" s="380">
        <f>IF(SUM(data!BK:BK)=0,0,MIN(data!BK:BK))</f>
        <v>0</v>
      </c>
      <c r="AU12" s="380"/>
      <c r="AV12" s="380">
        <f>IF(SUM(data!BK:BK)=0,0,MAX(data!BK:BK))</f>
        <v>0</v>
      </c>
      <c r="AW12" s="411">
        <v>50</v>
      </c>
      <c r="AX12" s="411">
        <v>80</v>
      </c>
      <c r="AY12" s="409" t="str">
        <f>IF(AP12&lt;AW12,lang!$B$209,IF(AP12&gt;=AW12,IF(AP12&lt;=AX12,lang!$B$208,lang!$B$207)))</f>
        <v>낮음</v>
      </c>
      <c r="BI12" t="s">
        <v>1117</v>
      </c>
      <c r="BJ12" s="412">
        <f>IF(SUM(data!CK:CK)=0,0,MEDIAN(data!CK:CK))</f>
        <v>0</v>
      </c>
      <c r="BK12" s="380">
        <f>IF(SUM(data!CK:CK)=0,0,STDEV(data!CK:CK))</f>
        <v>0</v>
      </c>
      <c r="BL12" s="380">
        <f t="shared" si="3"/>
        <v>0</v>
      </c>
      <c r="BM12" s="380"/>
      <c r="BN12" s="380">
        <f>IF(SUM(data!CK:CK)=0,0,MIN(data!CK:CK))</f>
        <v>0</v>
      </c>
      <c r="BO12" s="380"/>
      <c r="BP12" s="380">
        <f>IF(SUM(data!CK:CK)=0,0,MAX(data!CK:CK))</f>
        <v>0</v>
      </c>
      <c r="BQ12" s="411">
        <v>50</v>
      </c>
      <c r="BR12" s="411">
        <v>80</v>
      </c>
      <c r="BS12" s="409" t="str">
        <f>IF(BJ12&lt;BQ12,lang!$B$209,IF(BJ12&gt;=BQ12,IF(BJ12&lt;=BR12,lang!$B$208,lang!$B$207)))</f>
        <v>낮음</v>
      </c>
      <c r="CC12" t="s">
        <v>1117</v>
      </c>
      <c r="CD12" s="412">
        <f>IF(SUM(data!DK:DK)=0,0,MEDIAN(data!DK:DK))</f>
        <v>0</v>
      </c>
      <c r="CE12" s="380">
        <f>IF(SUM(data!DK:DK)=0,0,STDEV(data!DK:DK))</f>
        <v>0</v>
      </c>
      <c r="CF12" s="380">
        <f t="shared" si="4"/>
        <v>0</v>
      </c>
      <c r="CG12" s="380"/>
      <c r="CH12" s="380">
        <f>IF(SUM(data!DK:DK)=0,0,MIN(data!DK:DK))</f>
        <v>0</v>
      </c>
      <c r="CI12" s="380"/>
      <c r="CJ12" s="380">
        <f>IF(SUM(data!DK:DK)=0,0,MAX(data!DK:DK))</f>
        <v>0</v>
      </c>
      <c r="CK12" s="411">
        <v>50</v>
      </c>
      <c r="CL12" s="411">
        <v>80</v>
      </c>
      <c r="CM12" s="409" t="str">
        <f>IF(CD12&lt;CK12,lang!$B$209,IF(CD12&gt;=CK12,IF(CD12&lt;=CL12,lang!$B$208,lang!$B$207)))</f>
        <v>낮음</v>
      </c>
      <c r="CW12" t="s">
        <v>1117</v>
      </c>
      <c r="CX12" s="412">
        <f>IF(SUM(data!EK:EK)=0,0,MEDIAN(data!EK:EK))</f>
        <v>0</v>
      </c>
      <c r="CY12" s="380">
        <f>IF(SUM(data!EK:EK)=0,0,STDEV(data!EK:EK))</f>
        <v>0</v>
      </c>
      <c r="CZ12" s="380">
        <f t="shared" si="5"/>
        <v>0</v>
      </c>
      <c r="DA12" s="380"/>
      <c r="DB12" s="380">
        <f>IF(SUM(data!EK:EK)=0,0,MIN(data!EK:EK))</f>
        <v>0</v>
      </c>
      <c r="DC12" s="380"/>
      <c r="DD12" s="380">
        <f>IF(SUM(data!EK:EK)=0,0,MAX(data!EK:EK))</f>
        <v>0</v>
      </c>
      <c r="DE12" s="411">
        <v>50</v>
      </c>
      <c r="DF12" s="411">
        <v>80</v>
      </c>
      <c r="DG12" s="409" t="str">
        <f>IF(CX12&lt;DE12,lang!$B$209,IF(CX12&gt;=DE12,IF(CX12&lt;=DF12,lang!$B$208,lang!$B$207)))</f>
        <v>낮음</v>
      </c>
      <c r="DQ12" t="s">
        <v>1117</v>
      </c>
      <c r="DR12" s="412">
        <f>IF(SUM(data!FK:FK)=0,0,MEDIAN(data!FK:FK))</f>
        <v>0</v>
      </c>
      <c r="DS12" s="380">
        <f>IF(SUM(data!FK:FK)=0,0,STDEV(data!FK:FK))</f>
        <v>0</v>
      </c>
      <c r="DT12" s="380">
        <f t="shared" si="6"/>
        <v>0</v>
      </c>
      <c r="DU12" s="380"/>
      <c r="DV12" s="380">
        <f>IF(SUM(data!FK:FK)=0,0,MIN(data!FK:FK))</f>
        <v>0</v>
      </c>
      <c r="DW12" s="380"/>
      <c r="DX12" s="380">
        <f>IF(SUM(data!FK:FK)=0,0,MAX(data!FK:FK))</f>
        <v>0</v>
      </c>
      <c r="DY12" s="411">
        <v>50</v>
      </c>
      <c r="DZ12" s="411">
        <v>80</v>
      </c>
      <c r="EA12" s="409" t="str">
        <f>IF(DR12&lt;DY12,lang!$B$209,IF(DR12&gt;=DY12,IF(DR12&lt;=DZ12,lang!$B$208,lang!$B$207)))</f>
        <v>낮음</v>
      </c>
      <c r="EK12" t="s">
        <v>1117</v>
      </c>
      <c r="EL12" s="412">
        <f>IF(SUM(data!GK:GK)=0,0,MEDIAN(data!GK:GK))</f>
        <v>0</v>
      </c>
      <c r="EM12" s="380">
        <f>IF(SUM(data!GK:GK)=0,0,STDEV(data!GK:GK))</f>
        <v>0</v>
      </c>
      <c r="EN12" s="380">
        <f t="shared" si="7"/>
        <v>0</v>
      </c>
      <c r="EO12" s="380"/>
      <c r="EP12" s="380">
        <f>IF(SUM(data!GK:GK)=0,0,MIN(data!GK:GK))</f>
        <v>0</v>
      </c>
      <c r="EQ12" s="380"/>
      <c r="ER12" s="380">
        <f>IF(SUM(data!GK:GK)=0,0,MAX(data!GK:GK))</f>
        <v>0</v>
      </c>
      <c r="ES12" s="411">
        <v>50</v>
      </c>
      <c r="ET12" s="411">
        <v>80</v>
      </c>
      <c r="EU12" s="409" t="str">
        <f>IF(EL12&lt;ES12,lang!$B$209,IF(EL12&gt;=ES12,IF(EL12&lt;=ET12,lang!$B$208,lang!$B$207)))</f>
        <v>낮음</v>
      </c>
      <c r="FE12" t="s">
        <v>1117</v>
      </c>
      <c r="FF12" s="412">
        <f>IF(SUM(data!HK:HK)=0,0,MEDIAN(data!HK:HK))</f>
        <v>0</v>
      </c>
      <c r="FG12" s="380">
        <f>IF(SUM(data!HK:HK)=0,0,STDEV(data!HK:HK))</f>
        <v>0</v>
      </c>
      <c r="FH12" s="380">
        <f t="shared" si="8"/>
        <v>0</v>
      </c>
      <c r="FI12" s="380"/>
      <c r="FJ12" s="380">
        <f>IF(SUM(data!HK:HK)=0,0,MIN(data!HK:HK))</f>
        <v>0</v>
      </c>
      <c r="FK12" s="380"/>
      <c r="FL12" s="380">
        <f>IF(SUM(data!HK:HK)=0,0,MAX(data!HK:HK))</f>
        <v>0</v>
      </c>
      <c r="FM12" s="411">
        <v>50</v>
      </c>
      <c r="FN12" s="411">
        <v>80</v>
      </c>
      <c r="FO12" s="409" t="str">
        <f>IF(FF12&lt;FM12,lang!$B$209,IF(FF12&gt;=FM12,IF(FF12&lt;=FN12,lang!$B$208,lang!$B$207)))</f>
        <v>낮음</v>
      </c>
      <c r="FY12" t="s">
        <v>1117</v>
      </c>
      <c r="FZ12" s="412">
        <f>IF(SUM(data!IK:IK)=0,0,MEDIAN(data!IK:IK))</f>
        <v>0</v>
      </c>
      <c r="GA12" s="380">
        <f>IF(SUM(data!IK:IK)=0,0,STDEV(data!IK:IK))</f>
        <v>0</v>
      </c>
      <c r="GB12" s="380">
        <f t="shared" si="9"/>
        <v>0</v>
      </c>
      <c r="GC12" s="380"/>
      <c r="GD12" s="380">
        <f>IF(SUM(data!IK:IK)=0,0,MIN(data!IK:IK))</f>
        <v>0</v>
      </c>
      <c r="GE12" s="380"/>
      <c r="GF12" s="380">
        <f>IF(SUM(data!IK:IK)=0,0,MAX(data!IK:IK))</f>
        <v>0</v>
      </c>
      <c r="GG12" s="411">
        <v>50</v>
      </c>
      <c r="GH12" s="411">
        <v>80</v>
      </c>
      <c r="GI12" s="409" t="str">
        <f>IF(FZ12&lt;GG12,lang!$B$209,IF(FZ12&gt;=GG12,IF(FZ12&lt;=GH12,lang!$B$208,lang!$B$207)))</f>
        <v>낮음</v>
      </c>
      <c r="GS12" t="s">
        <v>1117</v>
      </c>
      <c r="GT12" s="412">
        <f>IF(SUM(data!JK:JK)=0,0,MEDIAN(data!JK:JK))</f>
        <v>0</v>
      </c>
      <c r="GU12" s="380">
        <f>IF(SUM(data!JK:JK)=0,0,STDEV(data!JK:JK))</f>
        <v>0</v>
      </c>
      <c r="GV12" s="380">
        <f t="shared" si="10"/>
        <v>0</v>
      </c>
      <c r="GW12" s="380"/>
      <c r="GX12" s="380">
        <f>IF(SUM(data!JK:JK)=0,0,MIN(data!JK:JK))</f>
        <v>0</v>
      </c>
      <c r="GY12" s="380"/>
      <c r="GZ12" s="380">
        <f>IF(SUM(data!JK:JK)=0,0,MAX(data!JK:JK))</f>
        <v>0</v>
      </c>
      <c r="HA12" s="411">
        <v>50</v>
      </c>
      <c r="HB12" s="411">
        <v>80</v>
      </c>
      <c r="HC12" s="409" t="str">
        <f>IF(GT12&lt;HA12,lang!$B$209,IF(GT12&gt;=HA12,IF(GT12&lt;=HB12,lang!$B$208,lang!$B$207)))</f>
        <v>낮음</v>
      </c>
      <c r="HM12" t="s">
        <v>1117</v>
      </c>
      <c r="HN12" s="412">
        <f>IF(SUM(data!KK:KK)=0,0,MEDIAN(data!KK:KK))</f>
        <v>0</v>
      </c>
      <c r="HO12" s="380">
        <f>IF(SUM(data!KK:KK)=0,0,STDEV(data!KK:KK))</f>
        <v>0</v>
      </c>
      <c r="HP12" s="380">
        <f t="shared" si="11"/>
        <v>0</v>
      </c>
      <c r="HQ12" s="380"/>
      <c r="HR12" s="380">
        <f>IF(SUM(data!KK:KK)=0,0,MIN(data!KK:KK))</f>
        <v>0</v>
      </c>
      <c r="HS12" s="380"/>
      <c r="HT12" s="380">
        <f>IF(SUM(data!KK:KK)=0,0,MAX(data!KK:KK))</f>
        <v>0</v>
      </c>
      <c r="HU12" s="411">
        <v>50</v>
      </c>
      <c r="HV12" s="411">
        <v>80</v>
      </c>
      <c r="HW12" s="409" t="str">
        <f>IF(HN12&lt;HU12,lang!$B$209,IF(HN12&gt;=HU12,IF(HN12&lt;=HV12,lang!$B$208,lang!$B$207)))</f>
        <v>낮음</v>
      </c>
      <c r="IG12" t="s">
        <v>1117</v>
      </c>
      <c r="IH12" s="412">
        <f>IF(SUM(data!LK:LK)=0,0,MEDIAN(data!LK:LK))</f>
        <v>0</v>
      </c>
      <c r="II12" s="380">
        <f>IF(SUM(data!LK:LK)=0,0,STDEV(data!LK:LK))</f>
        <v>0</v>
      </c>
      <c r="IJ12" s="380">
        <f t="shared" si="12"/>
        <v>0</v>
      </c>
      <c r="IK12" s="380"/>
      <c r="IL12" s="380">
        <f>IF(SUM(data!LK:LK)=0,0,MIN(data!LK:LK))</f>
        <v>0</v>
      </c>
      <c r="IM12" s="380"/>
      <c r="IN12" s="380">
        <f>IF(SUM(data!LK:LK)=0,0,MAX(data!LK:LK))</f>
        <v>0</v>
      </c>
      <c r="IO12" s="411">
        <v>50</v>
      </c>
      <c r="IP12" s="411">
        <v>80</v>
      </c>
      <c r="IQ12" s="409" t="str">
        <f>IF(IH12&lt;IO12,lang!$B$209,IF(IH12&gt;=IO12,IF(IH12&lt;=IP12,lang!$B$208,lang!$B$207)))</f>
        <v>낮음</v>
      </c>
      <c r="JA12" t="s">
        <v>1117</v>
      </c>
      <c r="JB12" s="412">
        <f>IF(SUM(data!MK:MK)=0,0,MEDIAN(data!MK:MK))</f>
        <v>0</v>
      </c>
      <c r="JC12" s="380">
        <f>IF(SUM(data!MK:MK)=0,0,STDEV(data!MK:MK))</f>
        <v>0</v>
      </c>
      <c r="JD12" s="380">
        <f t="shared" si="13"/>
        <v>0</v>
      </c>
      <c r="JE12" s="380"/>
      <c r="JF12" s="380">
        <f>IF(SUM(data!MK:MK)=0,0,MIN(data!MK:MK))</f>
        <v>0</v>
      </c>
      <c r="JG12" s="380"/>
      <c r="JH12" s="380">
        <f>IF(SUM(data!MK:MK)=0,0,MAX(data!MK:MK))</f>
        <v>0</v>
      </c>
      <c r="JI12" s="411">
        <v>50</v>
      </c>
      <c r="JJ12" s="411">
        <v>80</v>
      </c>
      <c r="JK12" s="409" t="str">
        <f>IF(JB12&lt;JI12,lang!$B$209,IF(JB12&gt;=JI12,IF(JB12&lt;=JJ12,lang!$B$208,lang!$B$207)))</f>
        <v>낮음</v>
      </c>
      <c r="JU12" t="s">
        <v>1117</v>
      </c>
      <c r="JV12" s="412">
        <f>IF(SUM(data!NK:NK)=0,0,MEDIAN(data!NK:NK))</f>
        <v>0</v>
      </c>
      <c r="JW12" s="380">
        <f>IF(SUM(data!NK:NK)=0,0,STDEV(data!NK:NK))</f>
        <v>0</v>
      </c>
      <c r="JX12" s="380">
        <f t="shared" si="14"/>
        <v>0</v>
      </c>
      <c r="JY12" s="380"/>
      <c r="JZ12" s="380">
        <f>IF(SUM(data!NK:NK)=0,0,MIN(data!NK:NK))</f>
        <v>0</v>
      </c>
      <c r="KA12" s="380"/>
      <c r="KB12" s="380">
        <f>IF(SUM(data!NK:NK)=0,0,MAX(data!NK:NK))</f>
        <v>0</v>
      </c>
      <c r="KC12" s="411">
        <v>50</v>
      </c>
      <c r="KD12" s="411">
        <v>80</v>
      </c>
      <c r="KE12" s="409" t="str">
        <f>IF(JV12&lt;KC12,lang!$B$209,IF(JV12&gt;=KC12,IF(JV12&lt;=KD12,lang!$B$208,lang!$B$207)))</f>
        <v>낮음</v>
      </c>
      <c r="KO12" t="s">
        <v>1117</v>
      </c>
      <c r="KP12" s="412">
        <f>IF(SUM(data!OK:OK)=0,0,MEDIAN(data!OK:OK))</f>
        <v>0</v>
      </c>
      <c r="KQ12" s="380">
        <f>IF(SUM(data!OK:OK)=0,0,STDEV(data!OK:OK))</f>
        <v>0</v>
      </c>
      <c r="KR12" s="380">
        <f t="shared" si="15"/>
        <v>0</v>
      </c>
      <c r="KS12" s="380"/>
      <c r="KT12" s="380">
        <f>IF(SUM(data!OK:OK)=0,0,MIN(data!OK:OK))</f>
        <v>0</v>
      </c>
      <c r="KU12" s="380"/>
      <c r="KV12" s="380">
        <f>IF(SUM(data!OK:OK)=0,0,MAX(data!OK:OK))</f>
        <v>0</v>
      </c>
      <c r="KW12" s="411">
        <v>50</v>
      </c>
      <c r="KX12" s="411">
        <v>80</v>
      </c>
      <c r="KY12" s="409" t="str">
        <f>IF(KP12&lt;KW12,lang!$B$209,IF(KP12&gt;=KW12,IF(KP12&lt;=KX12,lang!$B$208,lang!$B$207)))</f>
        <v>낮음</v>
      </c>
      <c r="LI12" t="s">
        <v>1117</v>
      </c>
      <c r="LJ12" s="412">
        <f>IF(SUM(data!PK:PK)=0,0,MEDIAN(data!PK:PK))</f>
        <v>0</v>
      </c>
      <c r="LK12" s="380">
        <f>IF(SUM(data!PK:PK)=0,0,STDEV(data!PK:PK))</f>
        <v>0</v>
      </c>
      <c r="LL12" s="380">
        <f t="shared" si="16"/>
        <v>0</v>
      </c>
      <c r="LM12" s="380"/>
      <c r="LN12" s="380">
        <f>IF(SUM(data!PK:PK)=0,0,MIN(data!PK:PK))</f>
        <v>0</v>
      </c>
      <c r="LO12" s="380"/>
      <c r="LP12" s="380">
        <f>IF(SUM(data!PK:PK)=0,0,MAX(data!PK:PK))</f>
        <v>0</v>
      </c>
      <c r="LQ12" s="411">
        <v>50</v>
      </c>
      <c r="LR12" s="411">
        <v>80</v>
      </c>
      <c r="LS12" s="409" t="str">
        <f>IF(LJ12&lt;LQ12,lang!$B$209,IF(LJ12&gt;=LQ12,IF(LJ12&lt;=LR12,lang!$B$208,lang!$B$207)))</f>
        <v>낮음</v>
      </c>
      <c r="MC12" t="s">
        <v>1117</v>
      </c>
      <c r="MD12" s="412">
        <f>IF(SUM(data!QK:QK)=0,0,MEDIAN(data!QK:QK))</f>
        <v>0</v>
      </c>
      <c r="ME12" s="380">
        <f>IF(SUM(data!QK:QK)=0,0,STDEV(data!QK:QK))</f>
        <v>0</v>
      </c>
      <c r="MF12" s="380">
        <f t="shared" si="17"/>
        <v>0</v>
      </c>
      <c r="MG12" s="380"/>
      <c r="MH12" s="380">
        <f>IF(SUM(data!QK:QK)=0,0,MIN(data!QK:QK))</f>
        <v>0</v>
      </c>
      <c r="MI12" s="380"/>
      <c r="MJ12" s="380">
        <f>IF(SUM(data!QK:QK)=0,0,MAX(data!QK:QK))</f>
        <v>0</v>
      </c>
      <c r="MK12" s="411">
        <v>50</v>
      </c>
      <c r="ML12" s="411">
        <v>80</v>
      </c>
      <c r="MM12" s="409" t="str">
        <f>IF(MD12&lt;MK12,lang!$B$209,IF(MD12&gt;=MK12,IF(MD12&lt;=ML12,lang!$B$208,lang!$B$207)))</f>
        <v>낮음</v>
      </c>
      <c r="MW12" t="s">
        <v>1117</v>
      </c>
      <c r="MX12" s="412">
        <f>IF(SUM(data!RK:RK)=0,0,MEDIAN(data!RK:RK))</f>
        <v>0</v>
      </c>
      <c r="MY12" s="380">
        <f>IF(SUM(data!RK:RK)=0,0,STDEV(data!RK:RK))</f>
        <v>0</v>
      </c>
      <c r="MZ12" s="380">
        <f t="shared" si="18"/>
        <v>0</v>
      </c>
      <c r="NA12" s="380"/>
      <c r="NB12" s="380">
        <f>IF(SUM(data!RK:RK)=0,0,MIN(data!RK:RK))</f>
        <v>0</v>
      </c>
      <c r="NC12" s="380"/>
      <c r="ND12" s="380">
        <f>IF(SUM(data!RK:RK)=0,0,MAX(data!RK:RK))</f>
        <v>0</v>
      </c>
      <c r="NE12" s="411">
        <v>50</v>
      </c>
      <c r="NF12" s="411">
        <v>80</v>
      </c>
      <c r="NG12" s="409" t="str">
        <f>IF(MX12&lt;NE12,lang!$B$209,IF(MX12&gt;=NE12,IF(MX12&lt;=NF12,lang!$B$208,lang!$B$207)))</f>
        <v>낮음</v>
      </c>
      <c r="NQ12" t="s">
        <v>1117</v>
      </c>
      <c r="NR12" s="412">
        <f>IF(SUM(data!SK:SK)=0,0,MEDIAN(data!SK:SK))</f>
        <v>0</v>
      </c>
      <c r="NS12" s="380">
        <f>IF(SUM(data!SK:SK)=0,0,STDEV(data!SK:SK))</f>
        <v>0</v>
      </c>
      <c r="NT12" s="380">
        <f t="shared" si="19"/>
        <v>0</v>
      </c>
      <c r="NU12" s="380"/>
      <c r="NV12" s="380">
        <f>IF(SUM(data!SK:SK)=0,0,MIN(data!SK:SK))</f>
        <v>0</v>
      </c>
      <c r="NW12" s="380"/>
      <c r="NX12" s="380">
        <f>IF(SUM(data!SK:SK)=0,0,MAX(data!SK:SK))</f>
        <v>0</v>
      </c>
      <c r="NY12" s="411">
        <v>50</v>
      </c>
      <c r="NZ12" s="411">
        <v>80</v>
      </c>
      <c r="OA12" s="409" t="str">
        <f>IF(NR12&lt;NY12,lang!$B$209,IF(NR12&gt;=NY12,IF(NR12&lt;=NZ12,lang!$B$208,lang!$B$207)))</f>
        <v>낮음</v>
      </c>
      <c r="OK12" t="s">
        <v>1117</v>
      </c>
      <c r="OL12" s="412">
        <f>IF(SUM(data!TK:TK)=0,0,MEDIAN(data!TK:TK))</f>
        <v>0</v>
      </c>
      <c r="OM12" s="380">
        <f>IF(SUM(data!TK:TK)=0,0,STDEV(data!TK:TK))</f>
        <v>0</v>
      </c>
      <c r="ON12" s="380">
        <f t="shared" si="20"/>
        <v>0</v>
      </c>
      <c r="OO12" s="380"/>
      <c r="OP12" s="380">
        <f>IF(SUM(data!TK:TK)=0,0,MIN(data!TK:TK))</f>
        <v>0</v>
      </c>
      <c r="OQ12" s="380"/>
      <c r="OR12" s="380">
        <f>IF(SUM(data!TK:TK)=0,0,MAX(data!TK:TK))</f>
        <v>0</v>
      </c>
      <c r="OS12" s="411">
        <v>50</v>
      </c>
      <c r="OT12" s="411">
        <v>80</v>
      </c>
      <c r="OU12" s="409" t="str">
        <f>IF(OL12&lt;OS12,lang!$B$209,IF(OL12&gt;=OS12,IF(OL12&lt;=OT12,lang!$B$208,lang!$B$207)))</f>
        <v>낮음</v>
      </c>
    </row>
    <row r="13" spans="1:411" ht="17.25" customHeight="1" thickBot="1">
      <c r="A13" t="s">
        <v>1118</v>
      </c>
      <c r="B13" s="412">
        <f>IF(SUM(data!L:L)=0,0,MEDIAN(data!L:L))</f>
        <v>0</v>
      </c>
      <c r="C13" s="380">
        <f>IF(SUM(data!L:L)=0,0,STDEV(data!L:L))</f>
        <v>0</v>
      </c>
      <c r="D13" s="380">
        <f t="shared" si="0"/>
        <v>0</v>
      </c>
      <c r="E13" s="380"/>
      <c r="F13" s="380">
        <f>IF(SUM(data!L:L)=0,0,MIN(data!L:L))</f>
        <v>0</v>
      </c>
      <c r="G13" s="380"/>
      <c r="H13" s="380">
        <f>IF(SUM(data!L:L)=0,0,MAX(data!L:L))</f>
        <v>0</v>
      </c>
      <c r="I13" s="411">
        <v>15</v>
      </c>
      <c r="J13" s="411">
        <v>25</v>
      </c>
      <c r="K13" s="409" t="str">
        <f>IF(B13&lt;I13,lang!$B$209,IF(B13&gt;=I13,IF(B13&lt;=J13,lang!$B$208,lang!$B$207)))</f>
        <v>낮음</v>
      </c>
      <c r="U13" t="s">
        <v>1118</v>
      </c>
      <c r="V13" s="412">
        <f>IF(SUM(data!AL:AL)=0,0,MEDIAN(data!AL:AL))</f>
        <v>0</v>
      </c>
      <c r="W13" s="380">
        <f>IF(SUM(data!AL:AL)=0,0,STDEV(data!AL:AL))</f>
        <v>0</v>
      </c>
      <c r="X13" s="380">
        <f t="shared" si="1"/>
        <v>0</v>
      </c>
      <c r="Y13" s="380"/>
      <c r="Z13" s="380">
        <f>IF(SUM(data!AL:AL)=0,0,MIN(data!AL:AL))</f>
        <v>0</v>
      </c>
      <c r="AA13" s="380"/>
      <c r="AB13" s="380">
        <f>IF(SUM(data!AL:AL)=0,0,MAX(data!AL:AL))</f>
        <v>0</v>
      </c>
      <c r="AC13" s="411">
        <v>15</v>
      </c>
      <c r="AD13" s="411">
        <v>25</v>
      </c>
      <c r="AE13" s="409" t="str">
        <f>IF(V13&lt;AC13,lang!$B$209,IF(V13&gt;=AC13,IF(V13&lt;=AD13,lang!$B$208,lang!$B$207)))</f>
        <v>낮음</v>
      </c>
      <c r="AO13" t="s">
        <v>1118</v>
      </c>
      <c r="AP13" s="412">
        <f>IF(SUM(data!BL:BL)=0,0,MEDIAN(data!BL:BL))</f>
        <v>0</v>
      </c>
      <c r="AQ13" s="380">
        <f>IF(SUM(data!BL:BL)=0,0,STDEV(data!BL:BL))</f>
        <v>0</v>
      </c>
      <c r="AR13" s="380">
        <f t="shared" si="2"/>
        <v>0</v>
      </c>
      <c r="AS13" s="380"/>
      <c r="AT13" s="380">
        <f>IF(SUM(data!BL:BL)=0,0,MIN(data!BL:BL))</f>
        <v>0</v>
      </c>
      <c r="AU13" s="380"/>
      <c r="AV13" s="380">
        <f>IF(SUM(data!BL:BL)=0,0,MAX(data!BL:BL))</f>
        <v>0</v>
      </c>
      <c r="AW13" s="411">
        <v>15</v>
      </c>
      <c r="AX13" s="411">
        <v>25</v>
      </c>
      <c r="AY13" s="409" t="str">
        <f>IF(AP13&lt;AW13,lang!$B$209,IF(AP13&gt;=AW13,IF(AP13&lt;=AX13,lang!$B$208,lang!$B$207)))</f>
        <v>낮음</v>
      </c>
      <c r="BI13" t="s">
        <v>1118</v>
      </c>
      <c r="BJ13" s="412">
        <f>IF(SUM(data!CL:CL)=0,0,MEDIAN(data!CL:CL))</f>
        <v>0</v>
      </c>
      <c r="BK13" s="380">
        <f>IF(SUM(data!CL:CL)=0,0,STDEV(data!CL:CL))</f>
        <v>0</v>
      </c>
      <c r="BL13" s="380">
        <f t="shared" si="3"/>
        <v>0</v>
      </c>
      <c r="BM13" s="380"/>
      <c r="BN13" s="380">
        <f>IF(SUM(data!CL:CL)=0,0,MIN(data!CL:CL))</f>
        <v>0</v>
      </c>
      <c r="BO13" s="380"/>
      <c r="BP13" s="380">
        <f>IF(SUM(data!CL:CL)=0,0,MAX(data!CL:CL))</f>
        <v>0</v>
      </c>
      <c r="BQ13" s="411">
        <v>15</v>
      </c>
      <c r="BR13" s="411">
        <v>25</v>
      </c>
      <c r="BS13" s="409" t="str">
        <f>IF(BJ13&lt;BQ13,lang!$B$209,IF(BJ13&gt;=BQ13,IF(BJ13&lt;=BR13,lang!$B$208,lang!$B$207)))</f>
        <v>낮음</v>
      </c>
      <c r="CC13" t="s">
        <v>1118</v>
      </c>
      <c r="CD13" s="412">
        <f>IF(SUM(data!DL:DL)=0,0,MEDIAN(data!DL:DL))</f>
        <v>0</v>
      </c>
      <c r="CE13" s="380">
        <f>IF(SUM(data!DL:DL)=0,0,STDEV(data!DL:DL))</f>
        <v>0</v>
      </c>
      <c r="CF13" s="380">
        <f t="shared" si="4"/>
        <v>0</v>
      </c>
      <c r="CG13" s="380"/>
      <c r="CH13" s="380">
        <f>IF(SUM(data!DL:DL)=0,0,MIN(data!DL:DL))</f>
        <v>0</v>
      </c>
      <c r="CI13" s="380"/>
      <c r="CJ13" s="380">
        <f>IF(SUM(data!DL:DL)=0,0,MAX(data!DL:DL))</f>
        <v>0</v>
      </c>
      <c r="CK13" s="411">
        <v>15</v>
      </c>
      <c r="CL13" s="411">
        <v>25</v>
      </c>
      <c r="CM13" s="409" t="str">
        <f>IF(CD13&lt;CK13,lang!$B$209,IF(CD13&gt;=CK13,IF(CD13&lt;=CL13,lang!$B$208,lang!$B$207)))</f>
        <v>낮음</v>
      </c>
      <c r="CW13" t="s">
        <v>1118</v>
      </c>
      <c r="CX13" s="412">
        <f>IF(SUM(data!EL:EL)=0,0,MEDIAN(data!EL:EL))</f>
        <v>0</v>
      </c>
      <c r="CY13" s="380">
        <f>IF(SUM(data!EL:EL)=0,0,STDEV(data!EL:EL))</f>
        <v>0</v>
      </c>
      <c r="CZ13" s="380">
        <f t="shared" si="5"/>
        <v>0</v>
      </c>
      <c r="DA13" s="380"/>
      <c r="DB13" s="380">
        <f>IF(SUM(data!EL:EL)=0,0,MIN(data!EL:EL))</f>
        <v>0</v>
      </c>
      <c r="DC13" s="380"/>
      <c r="DD13" s="380">
        <f>IF(SUM(data!EL:EL)=0,0,MAX(data!EL:EL))</f>
        <v>0</v>
      </c>
      <c r="DE13" s="411">
        <v>15</v>
      </c>
      <c r="DF13" s="411">
        <v>25</v>
      </c>
      <c r="DG13" s="409" t="str">
        <f>IF(CX13&lt;DE13,lang!$B$209,IF(CX13&gt;=DE13,IF(CX13&lt;=DF13,lang!$B$208,lang!$B$207)))</f>
        <v>낮음</v>
      </c>
      <c r="DQ13" t="s">
        <v>1118</v>
      </c>
      <c r="DR13" s="412">
        <f>IF(SUM(data!FL:FL)=0,0,MEDIAN(data!FL:FL))</f>
        <v>0</v>
      </c>
      <c r="DS13" s="380">
        <f>IF(SUM(data!FL:FL)=0,0,STDEV(data!FL:FL))</f>
        <v>0</v>
      </c>
      <c r="DT13" s="380">
        <f t="shared" si="6"/>
        <v>0</v>
      </c>
      <c r="DU13" s="380"/>
      <c r="DV13" s="380">
        <f>IF(SUM(data!FL:FL)=0,0,MIN(data!FL:FL))</f>
        <v>0</v>
      </c>
      <c r="DW13" s="380"/>
      <c r="DX13" s="380">
        <f>IF(SUM(data!FL:FL)=0,0,MAX(data!FL:FL))</f>
        <v>0</v>
      </c>
      <c r="DY13" s="411">
        <v>15</v>
      </c>
      <c r="DZ13" s="411">
        <v>25</v>
      </c>
      <c r="EA13" s="409" t="str">
        <f>IF(DR13&lt;DY13,lang!$B$209,IF(DR13&gt;=DY13,IF(DR13&lt;=DZ13,lang!$B$208,lang!$B$207)))</f>
        <v>낮음</v>
      </c>
      <c r="EK13" t="s">
        <v>1118</v>
      </c>
      <c r="EL13" s="412">
        <f>IF(SUM(data!GL:GL)=0,0,MEDIAN(data!GL:GL))</f>
        <v>0</v>
      </c>
      <c r="EM13" s="380">
        <f>IF(SUM(data!GL:GL)=0,0,STDEV(data!GL:GL))</f>
        <v>0</v>
      </c>
      <c r="EN13" s="380">
        <f t="shared" si="7"/>
        <v>0</v>
      </c>
      <c r="EO13" s="380"/>
      <c r="EP13" s="380">
        <f>IF(SUM(data!GL:GL)=0,0,MIN(data!GL:GL))</f>
        <v>0</v>
      </c>
      <c r="EQ13" s="380"/>
      <c r="ER13" s="380">
        <f>IF(SUM(data!GL:GL)=0,0,MAX(data!GL:GL))</f>
        <v>0</v>
      </c>
      <c r="ES13" s="411">
        <v>15</v>
      </c>
      <c r="ET13" s="411">
        <v>25</v>
      </c>
      <c r="EU13" s="409" t="str">
        <f>IF(EL13&lt;ES13,lang!$B$209,IF(EL13&gt;=ES13,IF(EL13&lt;=ET13,lang!$B$208,lang!$B$207)))</f>
        <v>낮음</v>
      </c>
      <c r="FE13" t="s">
        <v>1118</v>
      </c>
      <c r="FF13" s="412">
        <f>IF(SUM(data!HL:HL)=0,0,MEDIAN(data!HL:HL))</f>
        <v>0</v>
      </c>
      <c r="FG13" s="380">
        <f>IF(SUM(data!HL:HL)=0,0,STDEV(data!HL:HL))</f>
        <v>0</v>
      </c>
      <c r="FH13" s="380">
        <f t="shared" si="8"/>
        <v>0</v>
      </c>
      <c r="FI13" s="380"/>
      <c r="FJ13" s="380">
        <f>IF(SUM(data!HL:HL)=0,0,MIN(data!HL:HL))</f>
        <v>0</v>
      </c>
      <c r="FK13" s="380"/>
      <c r="FL13" s="380">
        <f>IF(SUM(data!HL:HL)=0,0,MAX(data!HL:HL))</f>
        <v>0</v>
      </c>
      <c r="FM13" s="411">
        <v>15</v>
      </c>
      <c r="FN13" s="411">
        <v>25</v>
      </c>
      <c r="FO13" s="409" t="str">
        <f>IF(FF13&lt;FM13,lang!$B$209,IF(FF13&gt;=FM13,IF(FF13&lt;=FN13,lang!$B$208,lang!$B$207)))</f>
        <v>낮음</v>
      </c>
      <c r="FY13" t="s">
        <v>1118</v>
      </c>
      <c r="FZ13" s="412">
        <f>IF(SUM(data!IL:IL)=0,0,MEDIAN(data!IL:IL))</f>
        <v>0</v>
      </c>
      <c r="GA13" s="380">
        <f>IF(SUM(data!IL:IL)=0,0,STDEV(data!IL:IL))</f>
        <v>0</v>
      </c>
      <c r="GB13" s="380">
        <f t="shared" si="9"/>
        <v>0</v>
      </c>
      <c r="GC13" s="380"/>
      <c r="GD13" s="380">
        <f>IF(SUM(data!IL:IL)=0,0,MIN(data!IL:IL))</f>
        <v>0</v>
      </c>
      <c r="GE13" s="380"/>
      <c r="GF13" s="380">
        <f>IF(SUM(data!IL:IL)=0,0,MAX(data!IL:IL))</f>
        <v>0</v>
      </c>
      <c r="GG13" s="411">
        <v>15</v>
      </c>
      <c r="GH13" s="411">
        <v>25</v>
      </c>
      <c r="GI13" s="409" t="str">
        <f>IF(FZ13&lt;GG13,lang!$B$209,IF(FZ13&gt;=GG13,IF(FZ13&lt;=GH13,lang!$B$208,lang!$B$207)))</f>
        <v>낮음</v>
      </c>
      <c r="GS13" t="s">
        <v>1118</v>
      </c>
      <c r="GT13" s="412">
        <f>IF(SUM(data!JL:JL)=0,0,MEDIAN(data!JL:JL))</f>
        <v>0</v>
      </c>
      <c r="GU13" s="380">
        <f>IF(SUM(data!JL:JL)=0,0,STDEV(data!JL:JL))</f>
        <v>0</v>
      </c>
      <c r="GV13" s="380">
        <f t="shared" si="10"/>
        <v>0</v>
      </c>
      <c r="GW13" s="380"/>
      <c r="GX13" s="380">
        <f>IF(SUM(data!JL:JL)=0,0,MIN(data!JL:JL))</f>
        <v>0</v>
      </c>
      <c r="GY13" s="380"/>
      <c r="GZ13" s="380">
        <f>IF(SUM(data!JL:JL)=0,0,MAX(data!JL:JL))</f>
        <v>0</v>
      </c>
      <c r="HA13" s="411">
        <v>15</v>
      </c>
      <c r="HB13" s="411">
        <v>25</v>
      </c>
      <c r="HC13" s="409" t="str">
        <f>IF(GT13&lt;HA13,lang!$B$209,IF(GT13&gt;=HA13,IF(GT13&lt;=HB13,lang!$B$208,lang!$B$207)))</f>
        <v>낮음</v>
      </c>
      <c r="HM13" t="s">
        <v>1118</v>
      </c>
      <c r="HN13" s="412">
        <f>IF(SUM(data!KL:KL)=0,0,MEDIAN(data!KL:KL))</f>
        <v>0</v>
      </c>
      <c r="HO13" s="380">
        <f>IF(SUM(data!KL:KL)=0,0,STDEV(data!KL:KL))</f>
        <v>0</v>
      </c>
      <c r="HP13" s="380">
        <f t="shared" si="11"/>
        <v>0</v>
      </c>
      <c r="HQ13" s="380"/>
      <c r="HR13" s="380">
        <f>IF(SUM(data!KL:KL)=0,0,MIN(data!KL:KL))</f>
        <v>0</v>
      </c>
      <c r="HS13" s="380"/>
      <c r="HT13" s="380">
        <f>IF(SUM(data!KL:KL)=0,0,MAX(data!KL:KL))</f>
        <v>0</v>
      </c>
      <c r="HU13" s="411">
        <v>15</v>
      </c>
      <c r="HV13" s="411">
        <v>25</v>
      </c>
      <c r="HW13" s="409" t="str">
        <f>IF(HN13&lt;HU13,lang!$B$209,IF(HN13&gt;=HU13,IF(HN13&lt;=HV13,lang!$B$208,lang!$B$207)))</f>
        <v>낮음</v>
      </c>
      <c r="IG13" t="s">
        <v>1118</v>
      </c>
      <c r="IH13" s="412">
        <f>IF(SUM(data!LL:LL)=0,0,MEDIAN(data!LL:LL))</f>
        <v>0</v>
      </c>
      <c r="II13" s="380">
        <f>IF(SUM(data!LL:LL)=0,0,STDEV(data!LL:LL))</f>
        <v>0</v>
      </c>
      <c r="IJ13" s="380">
        <f t="shared" si="12"/>
        <v>0</v>
      </c>
      <c r="IK13" s="380"/>
      <c r="IL13" s="380">
        <f>IF(SUM(data!LL:LL)=0,0,MIN(data!LL:LL))</f>
        <v>0</v>
      </c>
      <c r="IM13" s="380"/>
      <c r="IN13" s="380">
        <f>IF(SUM(data!LL:LL)=0,0,MAX(data!LL:LL))</f>
        <v>0</v>
      </c>
      <c r="IO13" s="411">
        <v>15</v>
      </c>
      <c r="IP13" s="411">
        <v>25</v>
      </c>
      <c r="IQ13" s="409" t="str">
        <f>IF(IH13&lt;IO13,lang!$B$209,IF(IH13&gt;=IO13,IF(IH13&lt;=IP13,lang!$B$208,lang!$B$207)))</f>
        <v>낮음</v>
      </c>
      <c r="JA13" t="s">
        <v>1118</v>
      </c>
      <c r="JB13" s="412">
        <f>IF(SUM(data!ML:ML)=0,0,MEDIAN(data!ML:ML))</f>
        <v>0</v>
      </c>
      <c r="JC13" s="380">
        <f>IF(SUM(data!ML:ML)=0,0,STDEV(data!ML:ML))</f>
        <v>0</v>
      </c>
      <c r="JD13" s="380">
        <f t="shared" si="13"/>
        <v>0</v>
      </c>
      <c r="JE13" s="380"/>
      <c r="JF13" s="380">
        <f>IF(SUM(data!ML:ML)=0,0,MIN(data!ML:ML))</f>
        <v>0</v>
      </c>
      <c r="JG13" s="380"/>
      <c r="JH13" s="380">
        <f>IF(SUM(data!ML:ML)=0,0,MAX(data!ML:ML))</f>
        <v>0</v>
      </c>
      <c r="JI13" s="411">
        <v>15</v>
      </c>
      <c r="JJ13" s="411">
        <v>25</v>
      </c>
      <c r="JK13" s="409" t="str">
        <f>IF(JB13&lt;JI13,lang!$B$209,IF(JB13&gt;=JI13,IF(JB13&lt;=JJ13,lang!$B$208,lang!$B$207)))</f>
        <v>낮음</v>
      </c>
      <c r="JU13" t="s">
        <v>1118</v>
      </c>
      <c r="JV13" s="412">
        <f>IF(SUM(data!NL:NL)=0,0,MEDIAN(data!NL:NL))</f>
        <v>0</v>
      </c>
      <c r="JW13" s="380">
        <f>IF(SUM(data!NL:NL)=0,0,STDEV(data!NL:NL))</f>
        <v>0</v>
      </c>
      <c r="JX13" s="380">
        <f t="shared" si="14"/>
        <v>0</v>
      </c>
      <c r="JY13" s="380"/>
      <c r="JZ13" s="380">
        <f>IF(SUM(data!NL:NL)=0,0,MIN(data!NL:NL))</f>
        <v>0</v>
      </c>
      <c r="KA13" s="380"/>
      <c r="KB13" s="380">
        <f>IF(SUM(data!NL:NL)=0,0,MAX(data!NL:NL))</f>
        <v>0</v>
      </c>
      <c r="KC13" s="411">
        <v>15</v>
      </c>
      <c r="KD13" s="411">
        <v>25</v>
      </c>
      <c r="KE13" s="409" t="str">
        <f>IF(JV13&lt;KC13,lang!$B$209,IF(JV13&gt;=KC13,IF(JV13&lt;=KD13,lang!$B$208,lang!$B$207)))</f>
        <v>낮음</v>
      </c>
      <c r="KO13" t="s">
        <v>1118</v>
      </c>
      <c r="KP13" s="412">
        <f>IF(SUM(data!OL:OL)=0,0,MEDIAN(data!OL:OL))</f>
        <v>0</v>
      </c>
      <c r="KQ13" s="380">
        <f>IF(SUM(data!OL:OL)=0,0,STDEV(data!OL:OL))</f>
        <v>0</v>
      </c>
      <c r="KR13" s="380">
        <f t="shared" si="15"/>
        <v>0</v>
      </c>
      <c r="KS13" s="380"/>
      <c r="KT13" s="380">
        <f>IF(SUM(data!OL:OL)=0,0,MIN(data!OL:OL))</f>
        <v>0</v>
      </c>
      <c r="KU13" s="380"/>
      <c r="KV13" s="380">
        <f>IF(SUM(data!OL:OL)=0,0,MAX(data!OL:OL))</f>
        <v>0</v>
      </c>
      <c r="KW13" s="411">
        <v>15</v>
      </c>
      <c r="KX13" s="411">
        <v>25</v>
      </c>
      <c r="KY13" s="409" t="str">
        <f>IF(KP13&lt;KW13,lang!$B$209,IF(KP13&gt;=KW13,IF(KP13&lt;=KX13,lang!$B$208,lang!$B$207)))</f>
        <v>낮음</v>
      </c>
      <c r="LI13" t="s">
        <v>1118</v>
      </c>
      <c r="LJ13" s="412">
        <f>IF(SUM(data!PL:PL)=0,0,MEDIAN(data!PL:PL))</f>
        <v>0</v>
      </c>
      <c r="LK13" s="380">
        <f>IF(SUM(data!PL:PL)=0,0,STDEV(data!PL:PL))</f>
        <v>0</v>
      </c>
      <c r="LL13" s="380">
        <f t="shared" si="16"/>
        <v>0</v>
      </c>
      <c r="LM13" s="380"/>
      <c r="LN13" s="380">
        <f>IF(SUM(data!PL:PL)=0,0,MIN(data!PL:PL))</f>
        <v>0</v>
      </c>
      <c r="LO13" s="380"/>
      <c r="LP13" s="380">
        <f>IF(SUM(data!PL:PL)=0,0,MAX(data!PL:PL))</f>
        <v>0</v>
      </c>
      <c r="LQ13" s="411">
        <v>15</v>
      </c>
      <c r="LR13" s="411">
        <v>25</v>
      </c>
      <c r="LS13" s="409" t="str">
        <f>IF(LJ13&lt;LQ13,lang!$B$209,IF(LJ13&gt;=LQ13,IF(LJ13&lt;=LR13,lang!$B$208,lang!$B$207)))</f>
        <v>낮음</v>
      </c>
      <c r="MC13" t="s">
        <v>1118</v>
      </c>
      <c r="MD13" s="412">
        <f>IF(SUM(data!QL:QL)=0,0,MEDIAN(data!QL:QL))</f>
        <v>0</v>
      </c>
      <c r="ME13" s="380">
        <f>IF(SUM(data!QL:QL)=0,0,STDEV(data!QL:QL))</f>
        <v>0</v>
      </c>
      <c r="MF13" s="380">
        <f t="shared" si="17"/>
        <v>0</v>
      </c>
      <c r="MG13" s="380"/>
      <c r="MH13" s="380">
        <f>IF(SUM(data!QL:QL)=0,0,MIN(data!QL:QL))</f>
        <v>0</v>
      </c>
      <c r="MI13" s="380"/>
      <c r="MJ13" s="380">
        <f>IF(SUM(data!QL:QL)=0,0,MAX(data!QL:QL))</f>
        <v>0</v>
      </c>
      <c r="MK13" s="411">
        <v>15</v>
      </c>
      <c r="ML13" s="411">
        <v>25</v>
      </c>
      <c r="MM13" s="409" t="str">
        <f>IF(MD13&lt;MK13,lang!$B$209,IF(MD13&gt;=MK13,IF(MD13&lt;=ML13,lang!$B$208,lang!$B$207)))</f>
        <v>낮음</v>
      </c>
      <c r="MW13" t="s">
        <v>1118</v>
      </c>
      <c r="MX13" s="412">
        <f>IF(SUM(data!RL:RL)=0,0,MEDIAN(data!RL:RL))</f>
        <v>0</v>
      </c>
      <c r="MY13" s="380">
        <f>IF(SUM(data!RL:RL)=0,0,STDEV(data!RL:RL))</f>
        <v>0</v>
      </c>
      <c r="MZ13" s="380">
        <f t="shared" si="18"/>
        <v>0</v>
      </c>
      <c r="NA13" s="380"/>
      <c r="NB13" s="380">
        <f>IF(SUM(data!RL:RL)=0,0,MIN(data!RL:RL))</f>
        <v>0</v>
      </c>
      <c r="NC13" s="380"/>
      <c r="ND13" s="380">
        <f>IF(SUM(data!RL:RL)=0,0,MAX(data!RL:RL))</f>
        <v>0</v>
      </c>
      <c r="NE13" s="411">
        <v>15</v>
      </c>
      <c r="NF13" s="411">
        <v>25</v>
      </c>
      <c r="NG13" s="409" t="str">
        <f>IF(MX13&lt;NE13,lang!$B$209,IF(MX13&gt;=NE13,IF(MX13&lt;=NF13,lang!$B$208,lang!$B$207)))</f>
        <v>낮음</v>
      </c>
      <c r="NQ13" t="s">
        <v>1118</v>
      </c>
      <c r="NR13" s="412">
        <f>IF(SUM(data!SL:SL)=0,0,MEDIAN(data!SL:SL))</f>
        <v>0</v>
      </c>
      <c r="NS13" s="380">
        <f>IF(SUM(data!SL:SL)=0,0,STDEV(data!SL:SL))</f>
        <v>0</v>
      </c>
      <c r="NT13" s="380">
        <f t="shared" si="19"/>
        <v>0</v>
      </c>
      <c r="NU13" s="380"/>
      <c r="NV13" s="380">
        <f>IF(SUM(data!SL:SL)=0,0,MIN(data!SL:SL))</f>
        <v>0</v>
      </c>
      <c r="NW13" s="380"/>
      <c r="NX13" s="380">
        <f>IF(SUM(data!SL:SL)=0,0,MAX(data!SL:SL))</f>
        <v>0</v>
      </c>
      <c r="NY13" s="411">
        <v>15</v>
      </c>
      <c r="NZ13" s="411">
        <v>25</v>
      </c>
      <c r="OA13" s="409" t="str">
        <f>IF(NR13&lt;NY13,lang!$B$209,IF(NR13&gt;=NY13,IF(NR13&lt;=NZ13,lang!$B$208,lang!$B$207)))</f>
        <v>낮음</v>
      </c>
      <c r="OK13" t="s">
        <v>1118</v>
      </c>
      <c r="OL13" s="412">
        <f>IF(SUM(data!TL:TL)=0,0,MEDIAN(data!TL:TL))</f>
        <v>0</v>
      </c>
      <c r="OM13" s="380">
        <f>IF(SUM(data!TL:TL)=0,0,STDEV(data!TL:TL))</f>
        <v>0</v>
      </c>
      <c r="ON13" s="380">
        <f t="shared" si="20"/>
        <v>0</v>
      </c>
      <c r="OO13" s="380"/>
      <c r="OP13" s="380">
        <f>IF(SUM(data!TL:TL)=0,0,MIN(data!TL:TL))</f>
        <v>0</v>
      </c>
      <c r="OQ13" s="380"/>
      <c r="OR13" s="380">
        <f>IF(SUM(data!TL:TL)=0,0,MAX(data!TL:TL))</f>
        <v>0</v>
      </c>
      <c r="OS13" s="411">
        <v>15</v>
      </c>
      <c r="OT13" s="411">
        <v>25</v>
      </c>
      <c r="OU13" s="409" t="str">
        <f>IF(OL13&lt;OS13,lang!$B$209,IF(OL13&gt;=OS13,IF(OL13&lt;=OT13,lang!$B$208,lang!$B$207)))</f>
        <v>낮음</v>
      </c>
    </row>
    <row r="14" spans="1:411">
      <c r="A14" t="s">
        <v>1119</v>
      </c>
      <c r="B14" s="381">
        <f>IF(SUM(data!M:M)=0,0,IF(C13*10&gt;100,100,C13*10))</f>
        <v>0</v>
      </c>
      <c r="C14" s="380">
        <f>IF(SUM(data!M:M)=0,0,STDEV(data!M:M))</f>
        <v>0</v>
      </c>
      <c r="D14" s="380">
        <f>IF(ISERROR(B14)=TRUE,0,IF(B14=0,0,C14/B14*100))</f>
        <v>0</v>
      </c>
      <c r="E14" s="380"/>
      <c r="F14" s="380">
        <f>IF(SUM(data!M:M)=0,0,MIN(data!M:M))</f>
        <v>0</v>
      </c>
      <c r="G14" s="380"/>
      <c r="H14" s="380">
        <f>IF(SUM(data!M:M)=0,0,IF(MAX(data!M:M)&gt;B14,MAX(data!M:M),B14+10))</f>
        <v>0</v>
      </c>
      <c r="I14" s="411">
        <v>10</v>
      </c>
      <c r="J14" s="411">
        <v>50</v>
      </c>
      <c r="K14" s="409" t="str">
        <f>IF(B14&lt;I14,lang!$B$209,IF(B14&gt;=I14,IF(B14&lt;=J14,lang!$B$208,lang!$B$207)))</f>
        <v>낮음</v>
      </c>
      <c r="U14" t="s">
        <v>1119</v>
      </c>
      <c r="V14" s="381">
        <f>IF(SUM(data!AM:AM)=0,0,IF(W13*10&gt;100,100,W13*10))</f>
        <v>0</v>
      </c>
      <c r="W14" s="380">
        <f>IF(SUM(data!AM:AM)=0,0,STDEV(data!AM:AM))</f>
        <v>0</v>
      </c>
      <c r="X14" s="380">
        <f>IF(ISERROR(V14)=TRUE,0,IF(V14=0,0,W14/V14*100))</f>
        <v>0</v>
      </c>
      <c r="Y14" s="380"/>
      <c r="Z14" s="380">
        <f>IF(SUM(data!AM:AM)=0,0,MIN(data!AM:AM))</f>
        <v>0</v>
      </c>
      <c r="AA14" s="380"/>
      <c r="AB14" s="380">
        <f>IF(SUM(data!AM:AM)=0,0,IF(MAX(data!AM:AM)&gt;V14,MAX(data!AM:AM),V14+10))</f>
        <v>0</v>
      </c>
      <c r="AC14" s="411">
        <v>10</v>
      </c>
      <c r="AD14" s="411">
        <v>50</v>
      </c>
      <c r="AE14" s="409" t="str">
        <f>IF(V14&lt;AC14,lang!$B$209,IF(V14&gt;=AC14,IF(V14&lt;=AD14,lang!$B$208,lang!$B$207)))</f>
        <v>낮음</v>
      </c>
      <c r="AO14" t="s">
        <v>1119</v>
      </c>
      <c r="AP14" s="381">
        <f>IF(SUM(data!BM:BM)=0,0,IF(AQ13*10&gt;100,100,AQ13*10))</f>
        <v>0</v>
      </c>
      <c r="AQ14" s="380">
        <f>IF(SUM(data!BM:BM)=0,0,STDEV(data!BM:BM))</f>
        <v>0</v>
      </c>
      <c r="AR14" s="380">
        <f>IF(ISERROR(AP14)=TRUE,0,IF(AP14=0,0,AQ14/AP14*100))</f>
        <v>0</v>
      </c>
      <c r="AS14" s="380"/>
      <c r="AT14" s="380">
        <f>IF(SUM(data!BM:BM)=0,0,MIN(data!BM:BM))</f>
        <v>0</v>
      </c>
      <c r="AU14" s="380"/>
      <c r="AV14" s="380">
        <f>IF(SUM(data!BM:BM)=0,0,IF(MAX(data!BM:BM)&gt;AP14,MAX(data!BM:BM),AP14+10))</f>
        <v>0</v>
      </c>
      <c r="AW14" s="411">
        <v>10</v>
      </c>
      <c r="AX14" s="411">
        <v>50</v>
      </c>
      <c r="AY14" s="409" t="str">
        <f>IF(AP14&lt;AW14,lang!$B$209,IF(AP14&gt;=AW14,IF(AP14&lt;=AX14,lang!$B$208,lang!$B$207)))</f>
        <v>낮음</v>
      </c>
      <c r="BI14" t="s">
        <v>1119</v>
      </c>
      <c r="BJ14" s="381">
        <f>IF(SUM(data!CM:CM)=0,0,IF(BK13*10&gt;100,100,BK13*10))</f>
        <v>0</v>
      </c>
      <c r="BK14" s="380">
        <f>IF(SUM(data!CM:CM)=0,0,STDEV(data!CM:CM))</f>
        <v>0</v>
      </c>
      <c r="BL14" s="380">
        <f>IF(ISERROR(BJ14)=TRUE,0,IF(BJ14=0,0,BK14/BJ14*100))</f>
        <v>0</v>
      </c>
      <c r="BM14" s="380"/>
      <c r="BN14" s="380">
        <f>IF(SUM(data!CM:CM)=0,0,MIN(data!CM:CM))</f>
        <v>0</v>
      </c>
      <c r="BO14" s="380"/>
      <c r="BP14" s="380">
        <f>IF(SUM(data!CM:CM)=0,0,IF(MAX(data!CM:CM)&gt;BJ14,MAX(data!CM:CM),BJ14+10))</f>
        <v>0</v>
      </c>
      <c r="BQ14" s="411">
        <v>10</v>
      </c>
      <c r="BR14" s="411">
        <v>50</v>
      </c>
      <c r="BS14" s="409" t="str">
        <f>IF(BJ14&lt;BQ14,lang!$B$209,IF(BJ14&gt;=BQ14,IF(BJ14&lt;=BR14,lang!$B$208,lang!$B$207)))</f>
        <v>낮음</v>
      </c>
      <c r="CC14" t="s">
        <v>1119</v>
      </c>
      <c r="CD14" s="381">
        <f>IF(SUM(data!DM:DM)=0,0,IF(CE13*10&gt;100,100,CE13*10))</f>
        <v>0</v>
      </c>
      <c r="CE14" s="380">
        <f>IF(SUM(data!DM:DM)=0,0,STDEV(data!DM:DM))</f>
        <v>0</v>
      </c>
      <c r="CF14" s="380">
        <f>IF(ISERROR(CD14)=TRUE,0,IF(CD14=0,0,CE14/CD14*100))</f>
        <v>0</v>
      </c>
      <c r="CG14" s="380"/>
      <c r="CH14" s="380">
        <f>IF(SUM(data!DM:DM)=0,0,MIN(data!DM:DM))</f>
        <v>0</v>
      </c>
      <c r="CI14" s="380"/>
      <c r="CJ14" s="380">
        <f>IF(SUM(data!DM:DM)=0,0,IF(MAX(data!DM:DM)&gt;CD14,MAX(data!DM:DM),CD14+10))</f>
        <v>0</v>
      </c>
      <c r="CK14" s="411">
        <v>10</v>
      </c>
      <c r="CL14" s="411">
        <v>50</v>
      </c>
      <c r="CM14" s="409" t="str">
        <f>IF(CD14&lt;CK14,lang!$B$209,IF(CD14&gt;=CK14,IF(CD14&lt;=CL14,lang!$B$208,lang!$B$207)))</f>
        <v>낮음</v>
      </c>
      <c r="CW14" t="s">
        <v>1119</v>
      </c>
      <c r="CX14" s="381">
        <f>IF(SUM(data!EM:EM)=0,0,IF(CY13*10&gt;100,100,CY13*10))</f>
        <v>0</v>
      </c>
      <c r="CY14" s="380">
        <f>IF(SUM(data!EM:EM)=0,0,STDEV(data!EM:EM))</f>
        <v>0</v>
      </c>
      <c r="CZ14" s="380">
        <f>IF(ISERROR(CX14)=TRUE,0,IF(CX14=0,0,CY14/CX14*100))</f>
        <v>0</v>
      </c>
      <c r="DA14" s="380"/>
      <c r="DB14" s="380">
        <f>IF(SUM(data!EM:EM)=0,0,MIN(data!EM:EM))</f>
        <v>0</v>
      </c>
      <c r="DC14" s="380"/>
      <c r="DD14" s="380">
        <f>IF(SUM(data!EM:EM)=0,0,IF(MAX(data!EM:EM)&gt;CX14,MAX(data!EM:EM),CX14+10))</f>
        <v>0</v>
      </c>
      <c r="DE14" s="411">
        <v>10</v>
      </c>
      <c r="DF14" s="411">
        <v>50</v>
      </c>
      <c r="DG14" s="409" t="str">
        <f>IF(CX14&lt;DE14,lang!$B$209,IF(CX14&gt;=DE14,IF(CX14&lt;=DF14,lang!$B$208,lang!$B$207)))</f>
        <v>낮음</v>
      </c>
      <c r="DQ14" t="s">
        <v>1119</v>
      </c>
      <c r="DR14" s="381">
        <f>IF(SUM(data!FM:FM)=0,0,IF(DS13*10&gt;100,100,DS13*10))</f>
        <v>0</v>
      </c>
      <c r="DS14" s="380">
        <f>IF(SUM(data!FM:FM)=0,0,STDEV(data!FM:FM))</f>
        <v>0</v>
      </c>
      <c r="DT14" s="380">
        <f>IF(ISERROR(DR14)=TRUE,0,IF(DR14=0,0,DS14/DR14*100))</f>
        <v>0</v>
      </c>
      <c r="DU14" s="380"/>
      <c r="DV14" s="380">
        <f>IF(SUM(data!FM:FM)=0,0,MIN(data!FM:FM))</f>
        <v>0</v>
      </c>
      <c r="DW14" s="380"/>
      <c r="DX14" s="380">
        <f>IF(SUM(data!FM:FM)=0,0,IF(MAX(data!FM:FM)&gt;DR14,MAX(data!FM:FM),DR14+10))</f>
        <v>0</v>
      </c>
      <c r="DY14" s="411">
        <v>10</v>
      </c>
      <c r="DZ14" s="411">
        <v>50</v>
      </c>
      <c r="EA14" s="409" t="str">
        <f>IF(DR14&lt;DY14,lang!$B$209,IF(DR14&gt;=DY14,IF(DR14&lt;=DZ14,lang!$B$208,lang!$B$207)))</f>
        <v>낮음</v>
      </c>
      <c r="EK14" t="s">
        <v>1119</v>
      </c>
      <c r="EL14" s="381">
        <f>IF(SUM(data!GM:GM)=0,0,IF(EM13*10&gt;100,100,EM13*10))</f>
        <v>0</v>
      </c>
      <c r="EM14" s="380">
        <f>IF(SUM(data!GM:GM)=0,0,STDEV(data!GM:GM))</f>
        <v>0</v>
      </c>
      <c r="EN14" s="380">
        <f>IF(ISERROR(EL14)=TRUE,0,IF(EL14=0,0,EM14/EL14*100))</f>
        <v>0</v>
      </c>
      <c r="EO14" s="380"/>
      <c r="EP14" s="380">
        <f>IF(SUM(data!GM:GM)=0,0,MIN(data!GM:GM))</f>
        <v>0</v>
      </c>
      <c r="EQ14" s="380"/>
      <c r="ER14" s="380">
        <f>IF(SUM(data!GM:GM)=0,0,IF(MAX(data!GM:GM)&gt;EL14,MAX(data!GM:GM),EL14+10))</f>
        <v>0</v>
      </c>
      <c r="ES14" s="411">
        <v>10</v>
      </c>
      <c r="ET14" s="411">
        <v>50</v>
      </c>
      <c r="EU14" s="409" t="str">
        <f>IF(EL14&lt;ES14,lang!$B$209,IF(EL14&gt;=ES14,IF(EL14&lt;=ET14,lang!$B$208,lang!$B$207)))</f>
        <v>낮음</v>
      </c>
      <c r="FE14" t="s">
        <v>1119</v>
      </c>
      <c r="FF14" s="381">
        <f>IF(SUM(data!HM:HM)=0,0,IF(FG13*10&gt;100,100,FG13*10))</f>
        <v>0</v>
      </c>
      <c r="FG14" s="380">
        <f>IF(SUM(data!HM:HM)=0,0,STDEV(data!HM:HM))</f>
        <v>0</v>
      </c>
      <c r="FH14" s="380">
        <f>IF(ISERROR(FF14)=TRUE,0,IF(FF14=0,0,FG14/FF14*100))</f>
        <v>0</v>
      </c>
      <c r="FI14" s="380"/>
      <c r="FJ14" s="380">
        <f>IF(SUM(data!HM:HM)=0,0,MIN(data!HM:HM))</f>
        <v>0</v>
      </c>
      <c r="FK14" s="380"/>
      <c r="FL14" s="380">
        <f>IF(SUM(data!HM:HM)=0,0,IF(MAX(data!HM:HM)&gt;FF14,MAX(data!HM:HM),FF14+10))</f>
        <v>0</v>
      </c>
      <c r="FM14" s="411">
        <v>10</v>
      </c>
      <c r="FN14" s="411">
        <v>50</v>
      </c>
      <c r="FO14" s="409" t="str">
        <f>IF(FF14&lt;FM14,lang!$B$209,IF(FF14&gt;=FM14,IF(FF14&lt;=FN14,lang!$B$208,lang!$B$207)))</f>
        <v>낮음</v>
      </c>
      <c r="FY14" t="s">
        <v>1119</v>
      </c>
      <c r="FZ14" s="381">
        <f>IF(SUM(data!IM:IM)=0,0,IF(GA13*10&gt;100,100,GA13*10))</f>
        <v>0</v>
      </c>
      <c r="GA14" s="380">
        <f>IF(SUM(data!IM:IM)=0,0,STDEV(data!IM:IM))</f>
        <v>0</v>
      </c>
      <c r="GB14" s="380">
        <f>IF(ISERROR(FZ14)=TRUE,0,IF(FZ14=0,0,GA14/FZ14*100))</f>
        <v>0</v>
      </c>
      <c r="GC14" s="380"/>
      <c r="GD14" s="380">
        <f>IF(SUM(data!IM:IM)=0,0,MIN(data!IM:IM))</f>
        <v>0</v>
      </c>
      <c r="GE14" s="380"/>
      <c r="GF14" s="380">
        <f>IF(SUM(data!IM:IM)=0,0,IF(MAX(data!IM:IM)&gt;FZ14,MAX(data!IM:IM),FZ14+10))</f>
        <v>0</v>
      </c>
      <c r="GG14" s="411">
        <v>10</v>
      </c>
      <c r="GH14" s="411">
        <v>50</v>
      </c>
      <c r="GI14" s="409" t="str">
        <f>IF(FZ14&lt;GG14,lang!$B$209,IF(FZ14&gt;=GG14,IF(FZ14&lt;=GH14,lang!$B$208,lang!$B$207)))</f>
        <v>낮음</v>
      </c>
      <c r="GS14" t="s">
        <v>1119</v>
      </c>
      <c r="GT14" s="381">
        <f>IF(SUM(data!JM:JM)=0,0,IF(GU13*10&gt;100,100,GU13*10))</f>
        <v>0</v>
      </c>
      <c r="GU14" s="380">
        <f>IF(SUM(data!JM:JM)=0,0,STDEV(data!JM:JM))</f>
        <v>0</v>
      </c>
      <c r="GV14" s="380">
        <f>IF(ISERROR(GT14)=TRUE,0,IF(GT14=0,0,GU14/GT14*100))</f>
        <v>0</v>
      </c>
      <c r="GW14" s="380"/>
      <c r="GX14" s="380">
        <f>IF(SUM(data!JM:JM)=0,0,MIN(data!JM:JM))</f>
        <v>0</v>
      </c>
      <c r="GY14" s="380"/>
      <c r="GZ14" s="380">
        <f>IF(SUM(data!JM:JM)=0,0,IF(MAX(data!JM:JM)&gt;GT14,MAX(data!JM:JM),GT14+10))</f>
        <v>0</v>
      </c>
      <c r="HA14" s="411">
        <v>10</v>
      </c>
      <c r="HB14" s="411">
        <v>50</v>
      </c>
      <c r="HC14" s="409" t="str">
        <f>IF(GT14&lt;HA14,lang!$B$209,IF(GT14&gt;=HA14,IF(GT14&lt;=HB14,lang!$B$208,lang!$B$207)))</f>
        <v>낮음</v>
      </c>
      <c r="HM14" t="s">
        <v>1119</v>
      </c>
      <c r="HN14" s="381">
        <f>IF(SUM(data!KM:KM)=0,0,IF(HO13*10&gt;100,100,HO13*10))</f>
        <v>0</v>
      </c>
      <c r="HO14" s="380">
        <f>IF(SUM(data!KM:KM)=0,0,STDEV(data!KM:KM))</f>
        <v>0</v>
      </c>
      <c r="HP14" s="380">
        <f>IF(ISERROR(HN14)=TRUE,0,IF(HN14=0,0,HO14/HN14*100))</f>
        <v>0</v>
      </c>
      <c r="HQ14" s="380"/>
      <c r="HR14" s="380">
        <f>IF(SUM(data!KM:KM)=0,0,MIN(data!KM:KM))</f>
        <v>0</v>
      </c>
      <c r="HS14" s="380"/>
      <c r="HT14" s="380">
        <f>IF(SUM(data!KM:KM)=0,0,IF(MAX(data!KM:KM)&gt;HN14,MAX(data!KM:KM),HN14+10))</f>
        <v>0</v>
      </c>
      <c r="HU14" s="411">
        <v>10</v>
      </c>
      <c r="HV14" s="411">
        <v>50</v>
      </c>
      <c r="HW14" s="409" t="str">
        <f>IF(HN14&lt;HU14,lang!$B$209,IF(HN14&gt;=HU14,IF(HN14&lt;=HV14,lang!$B$208,lang!$B$207)))</f>
        <v>낮음</v>
      </c>
      <c r="IG14" t="s">
        <v>1119</v>
      </c>
      <c r="IH14" s="381">
        <f>IF(SUM(data!LM:LM)=0,0,IF(II13*10&gt;100,100,II13*10))</f>
        <v>0</v>
      </c>
      <c r="II14" s="380">
        <f>IF(SUM(data!LM:LM)=0,0,STDEV(data!LM:LM))</f>
        <v>0</v>
      </c>
      <c r="IJ14" s="380">
        <f>IF(ISERROR(IH14)=TRUE,0,IF(IH14=0,0,II14/IH14*100))</f>
        <v>0</v>
      </c>
      <c r="IK14" s="380"/>
      <c r="IL14" s="380">
        <f>IF(SUM(data!LM:LM)=0,0,MIN(data!LM:LM))</f>
        <v>0</v>
      </c>
      <c r="IM14" s="380"/>
      <c r="IN14" s="380">
        <f>IF(SUM(data!LM:LM)=0,0,IF(MAX(data!LM:LM)&gt;IH14,MAX(data!LM:LM),IH14+10))</f>
        <v>0</v>
      </c>
      <c r="IO14" s="411">
        <v>10</v>
      </c>
      <c r="IP14" s="411">
        <v>50</v>
      </c>
      <c r="IQ14" s="409" t="str">
        <f>IF(IH14&lt;IO14,lang!$B$209,IF(IH14&gt;=IO14,IF(IH14&lt;=IP14,lang!$B$208,lang!$B$207)))</f>
        <v>낮음</v>
      </c>
      <c r="JA14" t="s">
        <v>1119</v>
      </c>
      <c r="JB14" s="381">
        <f>IF(SUM(data!MM:MM)=0,0,IF(JC13*10&gt;100,100,JC13*10))</f>
        <v>0</v>
      </c>
      <c r="JC14" s="380">
        <f>IF(SUM(data!MM:MM)=0,0,STDEV(data!MM:MM))</f>
        <v>0</v>
      </c>
      <c r="JD14" s="380">
        <f>IF(ISERROR(JB14)=TRUE,0,IF(JB14=0,0,JC14/JB14*100))</f>
        <v>0</v>
      </c>
      <c r="JE14" s="380"/>
      <c r="JF14" s="380">
        <f>IF(SUM(data!MM:MM)=0,0,MIN(data!MM:MM))</f>
        <v>0</v>
      </c>
      <c r="JG14" s="380"/>
      <c r="JH14" s="380">
        <f>IF(SUM(data!MM:MM)=0,0,IF(MAX(data!MM:MM)&gt;JB14,MAX(data!MM:MM),JB14+10))</f>
        <v>0</v>
      </c>
      <c r="JI14" s="411">
        <v>10</v>
      </c>
      <c r="JJ14" s="411">
        <v>50</v>
      </c>
      <c r="JK14" s="409" t="str">
        <f>IF(JB14&lt;JI14,lang!$B$209,IF(JB14&gt;=JI14,IF(JB14&lt;=JJ14,lang!$B$208,lang!$B$207)))</f>
        <v>낮음</v>
      </c>
      <c r="JU14" t="s">
        <v>1119</v>
      </c>
      <c r="JV14" s="381">
        <f>IF(SUM(data!NM:NM)=0,0,IF(JW13*10&gt;100,100,JW13*10))</f>
        <v>0</v>
      </c>
      <c r="JW14" s="380">
        <f>IF(SUM(data!NM:NM)=0,0,STDEV(data!NM:NM))</f>
        <v>0</v>
      </c>
      <c r="JX14" s="380">
        <f>IF(ISERROR(JV14)=TRUE,0,IF(JV14=0,0,JW14/JV14*100))</f>
        <v>0</v>
      </c>
      <c r="JY14" s="380"/>
      <c r="JZ14" s="380">
        <f>IF(SUM(data!NM:NM)=0,0,MIN(data!NM:NM))</f>
        <v>0</v>
      </c>
      <c r="KA14" s="380"/>
      <c r="KB14" s="380">
        <f>IF(SUM(data!NM:NM)=0,0,MAX(data!NM:NM))</f>
        <v>0</v>
      </c>
      <c r="KC14" s="411">
        <v>10</v>
      </c>
      <c r="KD14" s="411">
        <v>50</v>
      </c>
      <c r="KE14" s="409" t="str">
        <f>IF(JV14&lt;KC14,lang!$B$209,IF(JV14&gt;=KC14,IF(JV14&lt;=KD14,lang!$B$208,lang!$B$207)))</f>
        <v>낮음</v>
      </c>
      <c r="KO14" t="s">
        <v>1119</v>
      </c>
      <c r="KP14" s="381">
        <f>IF(SUM(data!OM:OM)=0,0,IF(KQ13*10&gt;100,100,KQ13*10))</f>
        <v>0</v>
      </c>
      <c r="KQ14" s="380">
        <f>IF(SUM(data!OM:OM)=0,0,STDEV(data!OM:OM))</f>
        <v>0</v>
      </c>
      <c r="KR14" s="380">
        <f>IF(ISERROR(KP14)=TRUE,0,IF(KP14=0,0,KQ14/KP14*100))</f>
        <v>0</v>
      </c>
      <c r="KS14" s="380"/>
      <c r="KT14" s="380">
        <f>IF(SUM(data!OM:OM)=0,0,MIN(data!OM:OM))</f>
        <v>0</v>
      </c>
      <c r="KU14" s="380"/>
      <c r="KV14" s="380">
        <f>IF(SUM(data!OM:OM)=0,0,MAX(data!OM:OM))</f>
        <v>0</v>
      </c>
      <c r="KW14" s="411">
        <v>10</v>
      </c>
      <c r="KX14" s="411">
        <v>50</v>
      </c>
      <c r="KY14" s="409" t="str">
        <f>IF(KP14&lt;KW14,lang!$B$209,IF(KP14&gt;=KW14,IF(KP14&lt;=KX14,lang!$B$208,lang!$B$207)))</f>
        <v>낮음</v>
      </c>
      <c r="LI14" t="s">
        <v>1119</v>
      </c>
      <c r="LJ14" s="381">
        <f>IF(SUM(data!PM:PM)=0,0,IF(LK13*10&gt;100,100,LK13*10))</f>
        <v>0</v>
      </c>
      <c r="LK14" s="380">
        <f>IF(SUM(data!PM:PM)=0,0,STDEV(data!PM:PM))</f>
        <v>0</v>
      </c>
      <c r="LL14" s="380">
        <f>IF(ISERROR(LJ14)=TRUE,0,IF(LJ14=0,0,LK14/LJ14*100))</f>
        <v>0</v>
      </c>
      <c r="LM14" s="380"/>
      <c r="LN14" s="380">
        <f>IF(SUM(data!PM:PM)=0,0,MIN(data!PM:PM))</f>
        <v>0</v>
      </c>
      <c r="LO14" s="380"/>
      <c r="LP14" s="380">
        <f>IF(SUM(data!PM:PM)=0,0,MAX(data!PM:PM))</f>
        <v>0</v>
      </c>
      <c r="LQ14" s="411">
        <v>10</v>
      </c>
      <c r="LR14" s="411">
        <v>50</v>
      </c>
      <c r="LS14" s="409" t="str">
        <f>IF(LJ14&lt;LQ14,lang!$B$209,IF(LJ14&gt;=LQ14,IF(LJ14&lt;=LR14,lang!$B$208,lang!$B$207)))</f>
        <v>낮음</v>
      </c>
      <c r="MC14" t="s">
        <v>1119</v>
      </c>
      <c r="MD14" s="381">
        <f>IF(SUM(data!QM:QM)=0,0,IF(ME13*10&gt;100,100,ME13*10))</f>
        <v>0</v>
      </c>
      <c r="ME14" s="380">
        <f>IF(SUM(data!QM:QM)=0,0,STDEV(data!QM:QM))</f>
        <v>0</v>
      </c>
      <c r="MF14" s="380">
        <f>IF(ISERROR(MD14)=TRUE,0,IF(MD14=0,0,ME14/MD14*100))</f>
        <v>0</v>
      </c>
      <c r="MG14" s="380"/>
      <c r="MH14" s="380">
        <f>IF(SUM(data!QM:QM)=0,0,MIN(data!QM:QM))</f>
        <v>0</v>
      </c>
      <c r="MI14" s="380"/>
      <c r="MJ14" s="380">
        <f>IF(SUM(data!QM:QM)=0,0,MAX(data!QM:QM))</f>
        <v>0</v>
      </c>
      <c r="MK14" s="411">
        <v>10</v>
      </c>
      <c r="ML14" s="411">
        <v>50</v>
      </c>
      <c r="MM14" s="409" t="str">
        <f>IF(MD14&lt;MK14,lang!$B$209,IF(MD14&gt;=MK14,IF(MD14&lt;=ML14,lang!$B$208,lang!$B$207)))</f>
        <v>낮음</v>
      </c>
      <c r="MW14" t="s">
        <v>1119</v>
      </c>
      <c r="MX14" s="381">
        <f>IF(SUM(data!RM:RM)=0,0,IF(MY13*10&gt;100,100,MY13*10))</f>
        <v>0</v>
      </c>
      <c r="MY14" s="380">
        <f>IF(SUM(data!RM:RM)=0,0,STDEV(data!RM:RM))</f>
        <v>0</v>
      </c>
      <c r="MZ14" s="380">
        <f>IF(ISERROR(MX14)=TRUE,0,IF(MX14=0,0,MY14/MX14*100))</f>
        <v>0</v>
      </c>
      <c r="NA14" s="380"/>
      <c r="NB14" s="380">
        <f>IF(SUM(data!RM:RM)=0,0,MIN(data!RM:RM))</f>
        <v>0</v>
      </c>
      <c r="NC14" s="380"/>
      <c r="ND14" s="380">
        <f>IF(SUM(data!RM:RM)=0,0,MAX(data!RM:RM))</f>
        <v>0</v>
      </c>
      <c r="NE14" s="411">
        <v>10</v>
      </c>
      <c r="NF14" s="411">
        <v>50</v>
      </c>
      <c r="NG14" s="409" t="str">
        <f>IF(MX14&lt;NE14,lang!$B$209,IF(MX14&gt;=NE14,IF(MX14&lt;=NF14,lang!$B$208,lang!$B$207)))</f>
        <v>낮음</v>
      </c>
      <c r="NQ14" t="s">
        <v>1119</v>
      </c>
      <c r="NR14" s="381">
        <f>IF(SUM(data!SM:SM)=0,0,IF(NS13*10&gt;100,100,NS13*10))</f>
        <v>0</v>
      </c>
      <c r="NS14" s="380">
        <f>IF(SUM(data!SM:SM)=0,0,STDEV(data!SM:SM))</f>
        <v>0</v>
      </c>
      <c r="NT14" s="380">
        <f>IF(ISERROR(NR14)=TRUE,0,IF(NR14=0,0,NS14/NR14*100))</f>
        <v>0</v>
      </c>
      <c r="NU14" s="380"/>
      <c r="NV14" s="380">
        <f>IF(SUM(data!SM:SM)=0,0,MIN(data!SM:SM))</f>
        <v>0</v>
      </c>
      <c r="NW14" s="380"/>
      <c r="NX14" s="380">
        <f>IF(SUM(data!SM:SM)=0,0,MAX(data!SM:SM))</f>
        <v>0</v>
      </c>
      <c r="NY14" s="411">
        <v>10</v>
      </c>
      <c r="NZ14" s="411">
        <v>50</v>
      </c>
      <c r="OA14" s="409" t="str">
        <f>IF(NR14&lt;NY14,lang!$B$209,IF(NR14&gt;=NY14,IF(NR14&lt;=NZ14,lang!$B$208,lang!$B$207)))</f>
        <v>낮음</v>
      </c>
      <c r="OK14" t="s">
        <v>1119</v>
      </c>
      <c r="OL14" s="381">
        <f>IF(SUM(data!TM:TM)=0,0,IF(OM13*10&gt;100,100,OM13*10))</f>
        <v>0</v>
      </c>
      <c r="OM14" s="380">
        <f>IF(SUM(data!TM:TM)=0,0,STDEV(data!TM:TM))</f>
        <v>0</v>
      </c>
      <c r="ON14" s="380">
        <f>IF(ISERROR(OL14)=TRUE,0,IF(OL14=0,0,OM14/OL14*100))</f>
        <v>0</v>
      </c>
      <c r="OO14" s="380"/>
      <c r="OP14" s="380">
        <f>IF(SUM(data!TM:TM)=0,0,MIN(data!TM:TM))</f>
        <v>0</v>
      </c>
      <c r="OQ14" s="380"/>
      <c r="OR14" s="380">
        <f>IF(SUM(data!TM:TM)=0,0,MAX(data!TM:TM))</f>
        <v>0</v>
      </c>
      <c r="OS14" s="411">
        <v>10</v>
      </c>
      <c r="OT14" s="411">
        <v>50</v>
      </c>
      <c r="OU14" s="409" t="str">
        <f>IF(OL14&lt;OS14,lang!$B$209,IF(OL14&gt;=OS14,IF(OL14&lt;=OT14,lang!$B$208,lang!$B$207)))</f>
        <v>낮음</v>
      </c>
    </row>
    <row r="15" spans="1:411">
      <c r="A15" t="s">
        <v>1120</v>
      </c>
      <c r="B15" s="49"/>
      <c r="C15" s="49"/>
      <c r="D15" s="49"/>
      <c r="E15" s="49"/>
      <c r="F15" s="49"/>
      <c r="G15" s="49"/>
      <c r="H15" s="49"/>
      <c r="U15" t="s">
        <v>1120</v>
      </c>
      <c r="V15" s="49"/>
      <c r="W15" s="49"/>
      <c r="X15" s="49"/>
      <c r="Y15" s="49"/>
      <c r="Z15" s="49"/>
      <c r="AA15" s="49"/>
      <c r="AB15" s="49"/>
      <c r="AO15" t="s">
        <v>1120</v>
      </c>
      <c r="AP15" s="49"/>
      <c r="AQ15" s="49"/>
      <c r="AR15" s="49"/>
      <c r="AS15" s="49"/>
      <c r="AT15" s="49"/>
      <c r="AU15" s="49"/>
      <c r="AV15" s="49"/>
      <c r="BI15" t="s">
        <v>1120</v>
      </c>
      <c r="BJ15" s="49"/>
      <c r="BK15" s="49"/>
      <c r="BL15" s="49"/>
      <c r="BM15" s="49"/>
      <c r="BN15" s="49"/>
      <c r="BO15" s="49"/>
      <c r="BP15" s="49"/>
      <c r="CC15" t="s">
        <v>1120</v>
      </c>
      <c r="CD15" s="49"/>
      <c r="CE15" s="49"/>
      <c r="CF15" s="49"/>
      <c r="CG15" s="49"/>
      <c r="CH15" s="49"/>
      <c r="CI15" s="49"/>
      <c r="CJ15" s="49"/>
      <c r="CW15" t="s">
        <v>1120</v>
      </c>
      <c r="CX15" s="49"/>
      <c r="CY15" s="49"/>
      <c r="CZ15" s="49"/>
      <c r="DA15" s="49"/>
      <c r="DB15" s="49"/>
      <c r="DC15" s="49"/>
      <c r="DD15" s="49"/>
      <c r="DQ15" t="s">
        <v>1120</v>
      </c>
      <c r="DR15" s="49"/>
      <c r="DS15" s="49"/>
      <c r="DT15" s="49"/>
      <c r="DU15" s="49"/>
      <c r="DV15" s="49"/>
      <c r="DW15" s="49"/>
      <c r="DX15" s="49"/>
      <c r="EK15" t="s">
        <v>1120</v>
      </c>
      <c r="EL15" s="49"/>
      <c r="EM15" s="49"/>
      <c r="EN15" s="49"/>
      <c r="EO15" s="49"/>
      <c r="EP15" s="49"/>
      <c r="EQ15" s="49"/>
      <c r="ER15" s="49"/>
      <c r="FE15" t="s">
        <v>1120</v>
      </c>
      <c r="FF15" s="49"/>
      <c r="FG15" s="49"/>
      <c r="FH15" s="49"/>
      <c r="FI15" s="49"/>
      <c r="FJ15" s="49"/>
      <c r="FK15" s="49"/>
      <c r="FL15" s="49"/>
      <c r="FY15" t="s">
        <v>1120</v>
      </c>
      <c r="FZ15" s="49"/>
      <c r="GA15" s="49"/>
      <c r="GB15" s="49"/>
      <c r="GC15" s="49"/>
      <c r="GD15" s="49"/>
      <c r="GE15" s="49"/>
      <c r="GF15" s="49"/>
      <c r="GS15" t="s">
        <v>1120</v>
      </c>
      <c r="GT15" s="49"/>
      <c r="GU15" s="49"/>
      <c r="GV15" s="49"/>
      <c r="GW15" s="49"/>
      <c r="GX15" s="49"/>
      <c r="GY15" s="49"/>
      <c r="GZ15" s="49"/>
      <c r="HM15" t="s">
        <v>1120</v>
      </c>
      <c r="HN15" s="49"/>
      <c r="HO15" s="49"/>
      <c r="HP15" s="49"/>
      <c r="HQ15" s="49"/>
      <c r="HR15" s="49"/>
      <c r="HS15" s="49"/>
      <c r="HT15" s="49"/>
      <c r="IG15" t="s">
        <v>1120</v>
      </c>
      <c r="IH15" s="49"/>
      <c r="II15" s="49"/>
      <c r="IJ15" s="49"/>
      <c r="IK15" s="49"/>
      <c r="IL15" s="49"/>
      <c r="IM15" s="49"/>
      <c r="IN15" s="49"/>
      <c r="JA15" t="s">
        <v>1120</v>
      </c>
      <c r="JB15" s="49"/>
      <c r="JC15" s="49"/>
      <c r="JD15" s="49"/>
      <c r="JE15" s="49"/>
      <c r="JF15" s="49"/>
      <c r="JG15" s="49"/>
      <c r="JH15" s="49"/>
      <c r="JU15" t="s">
        <v>1120</v>
      </c>
      <c r="JV15" s="49"/>
      <c r="JW15" s="49"/>
      <c r="JX15" s="49"/>
      <c r="JY15" s="49"/>
      <c r="JZ15" s="49"/>
      <c r="KA15" s="49"/>
      <c r="KB15" s="49"/>
      <c r="KO15" t="s">
        <v>1120</v>
      </c>
      <c r="KP15" s="49"/>
      <c r="KQ15" s="49"/>
      <c r="KR15" s="49"/>
      <c r="KS15" s="49"/>
      <c r="KT15" s="49"/>
      <c r="KU15" s="49"/>
      <c r="KV15" s="49"/>
      <c r="LI15" t="s">
        <v>1120</v>
      </c>
      <c r="LJ15" s="49"/>
      <c r="LK15" s="49"/>
      <c r="LL15" s="49"/>
      <c r="LM15" s="49"/>
      <c r="LN15" s="49"/>
      <c r="LO15" s="49"/>
      <c r="LP15" s="49"/>
      <c r="MC15" t="s">
        <v>1120</v>
      </c>
      <c r="MD15" s="49"/>
      <c r="ME15" s="49"/>
      <c r="MF15" s="49"/>
      <c r="MG15" s="49"/>
      <c r="MH15" s="49"/>
      <c r="MI15" s="49"/>
      <c r="MJ15" s="49"/>
      <c r="MW15" t="s">
        <v>1120</v>
      </c>
      <c r="MX15" s="49"/>
      <c r="MY15" s="49"/>
      <c r="MZ15" s="49"/>
      <c r="NA15" s="49"/>
      <c r="NB15" s="49"/>
      <c r="NC15" s="49"/>
      <c r="ND15" s="49"/>
      <c r="NQ15" t="s">
        <v>1120</v>
      </c>
      <c r="NR15" s="49"/>
      <c r="NS15" s="49"/>
      <c r="NT15" s="49"/>
      <c r="NU15" s="49"/>
      <c r="NV15" s="49"/>
      <c r="NW15" s="49"/>
      <c r="NX15" s="49"/>
      <c r="OK15" t="s">
        <v>1120</v>
      </c>
      <c r="OL15" s="49"/>
      <c r="OM15" s="49"/>
      <c r="ON15" s="49"/>
      <c r="OO15" s="49"/>
      <c r="OP15" s="49"/>
      <c r="OQ15" s="49"/>
      <c r="OR15" s="49"/>
    </row>
    <row r="16" spans="1:411">
      <c r="A16" t="s">
        <v>1121</v>
      </c>
      <c r="B16" s="49"/>
      <c r="C16" s="49"/>
      <c r="D16" s="49"/>
      <c r="E16" s="49"/>
      <c r="F16" s="49"/>
      <c r="G16" s="49"/>
      <c r="H16" s="49"/>
      <c r="U16" t="s">
        <v>1121</v>
      </c>
      <c r="V16" s="49"/>
      <c r="W16" s="49"/>
      <c r="X16" s="49"/>
      <c r="Y16" s="49"/>
      <c r="Z16" s="49"/>
      <c r="AA16" s="49"/>
      <c r="AB16" s="49"/>
      <c r="AO16" t="s">
        <v>1121</v>
      </c>
      <c r="AP16" s="49"/>
      <c r="AQ16" s="49"/>
      <c r="AR16" s="49"/>
      <c r="AS16" s="49"/>
      <c r="AT16" s="49"/>
      <c r="AU16" s="49"/>
      <c r="AV16" s="49"/>
      <c r="BI16" t="s">
        <v>1121</v>
      </c>
      <c r="BJ16" s="49"/>
      <c r="BK16" s="49"/>
      <c r="BL16" s="49"/>
      <c r="BM16" s="49"/>
      <c r="BN16" s="49"/>
      <c r="BO16" s="49"/>
      <c r="BP16" s="49"/>
      <c r="CC16" t="s">
        <v>1121</v>
      </c>
      <c r="CD16" s="49"/>
      <c r="CE16" s="49"/>
      <c r="CF16" s="49"/>
      <c r="CG16" s="49"/>
      <c r="CH16" s="49"/>
      <c r="CI16" s="49"/>
      <c r="CJ16" s="49"/>
      <c r="CW16" t="s">
        <v>1121</v>
      </c>
      <c r="CX16" s="49"/>
      <c r="CY16" s="49"/>
      <c r="CZ16" s="49"/>
      <c r="DA16" s="49"/>
      <c r="DB16" s="49"/>
      <c r="DC16" s="49"/>
      <c r="DD16" s="49"/>
      <c r="DQ16" t="s">
        <v>1121</v>
      </c>
      <c r="DR16" s="49"/>
      <c r="DS16" s="49"/>
      <c r="DT16" s="49"/>
      <c r="DU16" s="49"/>
      <c r="DV16" s="49"/>
      <c r="DW16" s="49"/>
      <c r="DX16" s="49"/>
      <c r="EK16" t="s">
        <v>1121</v>
      </c>
      <c r="EL16" s="49"/>
      <c r="EM16" s="49"/>
      <c r="EN16" s="49"/>
      <c r="EO16" s="49"/>
      <c r="EP16" s="49"/>
      <c r="EQ16" s="49"/>
      <c r="ER16" s="49"/>
      <c r="FE16" t="s">
        <v>1121</v>
      </c>
      <c r="FF16" s="49"/>
      <c r="FG16" s="49"/>
      <c r="FH16" s="49"/>
      <c r="FI16" s="49"/>
      <c r="FJ16" s="49"/>
      <c r="FK16" s="49"/>
      <c r="FL16" s="49"/>
      <c r="FY16" t="s">
        <v>1121</v>
      </c>
      <c r="FZ16" s="49"/>
      <c r="GA16" s="49"/>
      <c r="GB16" s="49"/>
      <c r="GC16" s="49"/>
      <c r="GD16" s="49"/>
      <c r="GE16" s="49"/>
      <c r="GF16" s="49"/>
      <c r="GS16" t="s">
        <v>1121</v>
      </c>
      <c r="GT16" s="49"/>
      <c r="GU16" s="49"/>
      <c r="GV16" s="49"/>
      <c r="GW16" s="49"/>
      <c r="GX16" s="49"/>
      <c r="GY16" s="49"/>
      <c r="GZ16" s="49"/>
      <c r="HM16" t="s">
        <v>1121</v>
      </c>
      <c r="HN16" s="49"/>
      <c r="HO16" s="49"/>
      <c r="HP16" s="49"/>
      <c r="HQ16" s="49"/>
      <c r="HR16" s="49"/>
      <c r="HS16" s="49"/>
      <c r="HT16" s="49"/>
      <c r="IG16" t="s">
        <v>1121</v>
      </c>
      <c r="IH16" s="49"/>
      <c r="II16" s="49"/>
      <c r="IJ16" s="49"/>
      <c r="IK16" s="49"/>
      <c r="IL16" s="49"/>
      <c r="IM16" s="49"/>
      <c r="IN16" s="49"/>
      <c r="JA16" t="s">
        <v>1121</v>
      </c>
      <c r="JB16" s="49"/>
      <c r="JC16" s="49"/>
      <c r="JD16" s="49"/>
      <c r="JE16" s="49"/>
      <c r="JF16" s="49"/>
      <c r="JG16" s="49"/>
      <c r="JH16" s="49"/>
      <c r="JU16" t="s">
        <v>1121</v>
      </c>
      <c r="JV16" s="49"/>
      <c r="JW16" s="49"/>
      <c r="JX16" s="49"/>
      <c r="JY16" s="49"/>
      <c r="JZ16" s="49"/>
      <c r="KA16" s="49"/>
      <c r="KB16" s="49"/>
      <c r="KO16" t="s">
        <v>1121</v>
      </c>
      <c r="KP16" s="49"/>
      <c r="KQ16" s="49"/>
      <c r="KR16" s="49"/>
      <c r="KS16" s="49"/>
      <c r="KT16" s="49"/>
      <c r="KU16" s="49"/>
      <c r="KV16" s="49"/>
      <c r="LI16" t="s">
        <v>1121</v>
      </c>
      <c r="LJ16" s="49"/>
      <c r="LK16" s="49"/>
      <c r="LL16" s="49"/>
      <c r="LM16" s="49"/>
      <c r="LN16" s="49"/>
      <c r="LO16" s="49"/>
      <c r="LP16" s="49"/>
      <c r="MC16" t="s">
        <v>1121</v>
      </c>
      <c r="MD16" s="49"/>
      <c r="ME16" s="49"/>
      <c r="MF16" s="49"/>
      <c r="MG16" s="49"/>
      <c r="MH16" s="49"/>
      <c r="MI16" s="49"/>
      <c r="MJ16" s="49"/>
      <c r="MW16" t="s">
        <v>1121</v>
      </c>
      <c r="MX16" s="49"/>
      <c r="MY16" s="49"/>
      <c r="MZ16" s="49"/>
      <c r="NA16" s="49"/>
      <c r="NB16" s="49"/>
      <c r="NC16" s="49"/>
      <c r="ND16" s="49"/>
      <c r="NQ16" t="s">
        <v>1121</v>
      </c>
      <c r="NR16" s="49"/>
      <c r="NS16" s="49"/>
      <c r="NT16" s="49"/>
      <c r="NU16" s="49"/>
      <c r="NV16" s="49"/>
      <c r="NW16" s="49"/>
      <c r="NX16" s="49"/>
      <c r="OK16" t="s">
        <v>1121</v>
      </c>
      <c r="OL16" s="49"/>
      <c r="OM16" s="49"/>
      <c r="ON16" s="49"/>
      <c r="OO16" s="49"/>
      <c r="OP16" s="49"/>
      <c r="OQ16" s="49"/>
      <c r="OR16" s="49"/>
    </row>
    <row r="17" spans="1:408">
      <c r="A17" t="s">
        <v>1122</v>
      </c>
      <c r="B17" s="49"/>
      <c r="C17" s="49"/>
      <c r="D17" s="49"/>
      <c r="E17" s="49"/>
      <c r="F17" s="49"/>
      <c r="G17" s="49"/>
      <c r="H17" s="49"/>
      <c r="U17" t="s">
        <v>1122</v>
      </c>
      <c r="V17" s="49"/>
      <c r="W17" s="49"/>
      <c r="X17" s="49"/>
      <c r="Y17" s="49"/>
      <c r="Z17" s="49"/>
      <c r="AA17" s="49"/>
      <c r="AB17" s="49"/>
      <c r="AO17" t="s">
        <v>1122</v>
      </c>
      <c r="AP17" s="49"/>
      <c r="AQ17" s="49"/>
      <c r="AR17" s="49"/>
      <c r="AS17" s="49"/>
      <c r="AT17" s="49"/>
      <c r="AU17" s="49"/>
      <c r="AV17" s="49"/>
      <c r="BI17" t="s">
        <v>1122</v>
      </c>
      <c r="BJ17" s="49"/>
      <c r="BK17" s="49"/>
      <c r="BL17" s="49"/>
      <c r="BM17" s="49"/>
      <c r="BN17" s="49"/>
      <c r="BO17" s="49"/>
      <c r="BP17" s="49"/>
      <c r="CC17" t="s">
        <v>1122</v>
      </c>
      <c r="CD17" s="49"/>
      <c r="CE17" s="49"/>
      <c r="CF17" s="49"/>
      <c r="CG17" s="49"/>
      <c r="CH17" s="49"/>
      <c r="CI17" s="49"/>
      <c r="CJ17" s="49"/>
      <c r="CW17" t="s">
        <v>1122</v>
      </c>
      <c r="CX17" s="49"/>
      <c r="CY17" s="49"/>
      <c r="CZ17" s="49"/>
      <c r="DA17" s="49"/>
      <c r="DB17" s="49"/>
      <c r="DC17" s="49"/>
      <c r="DD17" s="49"/>
      <c r="DQ17" t="s">
        <v>1122</v>
      </c>
      <c r="DR17" s="49"/>
      <c r="DS17" s="49"/>
      <c r="DT17" s="49"/>
      <c r="DU17" s="49"/>
      <c r="DV17" s="49"/>
      <c r="DW17" s="49"/>
      <c r="DX17" s="49"/>
      <c r="EK17" t="s">
        <v>1122</v>
      </c>
      <c r="EL17" s="49"/>
      <c r="EM17" s="49"/>
      <c r="EN17" s="49"/>
      <c r="EO17" s="49"/>
      <c r="EP17" s="49"/>
      <c r="EQ17" s="49"/>
      <c r="ER17" s="49"/>
      <c r="FE17" t="s">
        <v>1122</v>
      </c>
      <c r="FF17" s="49"/>
      <c r="FG17" s="49"/>
      <c r="FH17" s="49"/>
      <c r="FI17" s="49"/>
      <c r="FJ17" s="49"/>
      <c r="FK17" s="49"/>
      <c r="FL17" s="49"/>
      <c r="FY17" t="s">
        <v>1122</v>
      </c>
      <c r="FZ17" s="49"/>
      <c r="GA17" s="49"/>
      <c r="GB17" s="49"/>
      <c r="GC17" s="49"/>
      <c r="GD17" s="49"/>
      <c r="GE17" s="49"/>
      <c r="GF17" s="49"/>
      <c r="GS17" t="s">
        <v>1122</v>
      </c>
      <c r="GT17" s="49"/>
      <c r="GU17" s="49"/>
      <c r="GV17" s="49"/>
      <c r="GW17" s="49"/>
      <c r="GX17" s="49"/>
      <c r="GY17" s="49"/>
      <c r="GZ17" s="49"/>
      <c r="HM17" t="s">
        <v>1122</v>
      </c>
      <c r="HN17" s="49"/>
      <c r="HO17" s="49"/>
      <c r="HP17" s="49"/>
      <c r="HQ17" s="49"/>
      <c r="HR17" s="49"/>
      <c r="HS17" s="49"/>
      <c r="HT17" s="49"/>
      <c r="IG17" t="s">
        <v>1122</v>
      </c>
      <c r="IH17" s="49"/>
      <c r="II17" s="49"/>
      <c r="IJ17" s="49"/>
      <c r="IK17" s="49"/>
      <c r="IL17" s="49"/>
      <c r="IM17" s="49"/>
      <c r="IN17" s="49"/>
      <c r="JA17" t="s">
        <v>1122</v>
      </c>
      <c r="JB17" s="49"/>
      <c r="JC17" s="49"/>
      <c r="JD17" s="49"/>
      <c r="JE17" s="49"/>
      <c r="JF17" s="49"/>
      <c r="JG17" s="49"/>
      <c r="JH17" s="49"/>
      <c r="JU17" t="s">
        <v>1122</v>
      </c>
      <c r="JV17" s="49"/>
      <c r="JW17" s="49"/>
      <c r="JX17" s="49"/>
      <c r="JY17" s="49"/>
      <c r="JZ17" s="49"/>
      <c r="KA17" s="49"/>
      <c r="KB17" s="49"/>
      <c r="KO17" t="s">
        <v>1122</v>
      </c>
      <c r="KP17" s="49"/>
      <c r="KQ17" s="49"/>
      <c r="KR17" s="49"/>
      <c r="KS17" s="49"/>
      <c r="KT17" s="49"/>
      <c r="KU17" s="49"/>
      <c r="KV17" s="49"/>
      <c r="LI17" t="s">
        <v>1122</v>
      </c>
      <c r="LJ17" s="49"/>
      <c r="LK17" s="49"/>
      <c r="LL17" s="49"/>
      <c r="LM17" s="49"/>
      <c r="LN17" s="49"/>
      <c r="LO17" s="49"/>
      <c r="LP17" s="49"/>
      <c r="MC17" t="s">
        <v>1122</v>
      </c>
      <c r="MD17" s="49"/>
      <c r="ME17" s="49"/>
      <c r="MF17" s="49"/>
      <c r="MG17" s="49"/>
      <c r="MH17" s="49"/>
      <c r="MI17" s="49"/>
      <c r="MJ17" s="49"/>
      <c r="MW17" t="s">
        <v>1122</v>
      </c>
      <c r="MX17" s="49"/>
      <c r="MY17" s="49"/>
      <c r="MZ17" s="49"/>
      <c r="NA17" s="49"/>
      <c r="NB17" s="49"/>
      <c r="NC17" s="49"/>
      <c r="ND17" s="49"/>
      <c r="NQ17" t="s">
        <v>1122</v>
      </c>
      <c r="NR17" s="49"/>
      <c r="NS17" s="49"/>
      <c r="NT17" s="49"/>
      <c r="NU17" s="49"/>
      <c r="NV17" s="49"/>
      <c r="NW17" s="49"/>
      <c r="NX17" s="49"/>
      <c r="OK17" t="s">
        <v>1122</v>
      </c>
      <c r="OL17" s="49"/>
      <c r="OM17" s="49"/>
      <c r="ON17" s="49"/>
      <c r="OO17" s="49"/>
      <c r="OP17" s="49"/>
      <c r="OQ17" s="49"/>
      <c r="OR17" s="49"/>
    </row>
    <row r="18" spans="1:408">
      <c r="A18" t="s">
        <v>1123</v>
      </c>
      <c r="B18" s="49"/>
      <c r="C18" s="49"/>
      <c r="D18" s="49"/>
      <c r="E18" s="49"/>
      <c r="F18" s="49"/>
      <c r="G18" s="49"/>
      <c r="H18" s="49"/>
      <c r="U18" t="s">
        <v>1123</v>
      </c>
      <c r="V18" s="49"/>
      <c r="W18" s="49"/>
      <c r="X18" s="49"/>
      <c r="Y18" s="49"/>
      <c r="Z18" s="49"/>
      <c r="AA18" s="49"/>
      <c r="AB18" s="49"/>
      <c r="AO18" t="s">
        <v>1123</v>
      </c>
      <c r="AP18" s="49"/>
      <c r="AQ18" s="49"/>
      <c r="AR18" s="49"/>
      <c r="AS18" s="49"/>
      <c r="AT18" s="49"/>
      <c r="AU18" s="49"/>
      <c r="AV18" s="49"/>
      <c r="BI18" t="s">
        <v>1123</v>
      </c>
      <c r="BJ18" s="49"/>
      <c r="BK18" s="49"/>
      <c r="BL18" s="49"/>
      <c r="BM18" s="49"/>
      <c r="BN18" s="49"/>
      <c r="BO18" s="49"/>
      <c r="BP18" s="49"/>
      <c r="CC18" t="s">
        <v>1123</v>
      </c>
      <c r="CD18" s="49"/>
      <c r="CE18" s="49"/>
      <c r="CF18" s="49"/>
      <c r="CG18" s="49"/>
      <c r="CH18" s="49"/>
      <c r="CI18" s="49"/>
      <c r="CJ18" s="49"/>
      <c r="CW18" t="s">
        <v>1123</v>
      </c>
      <c r="CX18" s="49"/>
      <c r="CY18" s="49"/>
      <c r="CZ18" s="49"/>
      <c r="DA18" s="49"/>
      <c r="DB18" s="49"/>
      <c r="DC18" s="49"/>
      <c r="DD18" s="49"/>
      <c r="DQ18" t="s">
        <v>1123</v>
      </c>
      <c r="DR18" s="49"/>
      <c r="DS18" s="49"/>
      <c r="DT18" s="49"/>
      <c r="DU18" s="49"/>
      <c r="DV18" s="49"/>
      <c r="DW18" s="49"/>
      <c r="DX18" s="49"/>
      <c r="EK18" t="s">
        <v>1123</v>
      </c>
      <c r="EL18" s="49"/>
      <c r="EM18" s="49"/>
      <c r="EN18" s="49"/>
      <c r="EO18" s="49"/>
      <c r="EP18" s="49"/>
      <c r="EQ18" s="49"/>
      <c r="ER18" s="49"/>
      <c r="FE18" t="s">
        <v>1123</v>
      </c>
      <c r="FF18" s="49"/>
      <c r="FG18" s="49"/>
      <c r="FH18" s="49"/>
      <c r="FI18" s="49"/>
      <c r="FJ18" s="49"/>
      <c r="FK18" s="49"/>
      <c r="FL18" s="49"/>
      <c r="FY18" t="s">
        <v>1123</v>
      </c>
      <c r="FZ18" s="49"/>
      <c r="GA18" s="49"/>
      <c r="GB18" s="49"/>
      <c r="GC18" s="49"/>
      <c r="GD18" s="49"/>
      <c r="GE18" s="49"/>
      <c r="GF18" s="49"/>
      <c r="GS18" t="s">
        <v>1123</v>
      </c>
      <c r="GT18" s="49"/>
      <c r="GU18" s="49"/>
      <c r="GV18" s="49"/>
      <c r="GW18" s="49"/>
      <c r="GX18" s="49"/>
      <c r="GY18" s="49"/>
      <c r="GZ18" s="49"/>
      <c r="HM18" t="s">
        <v>1123</v>
      </c>
      <c r="HN18" s="49"/>
      <c r="HO18" s="49"/>
      <c r="HP18" s="49"/>
      <c r="HQ18" s="49"/>
      <c r="HR18" s="49"/>
      <c r="HS18" s="49"/>
      <c r="HT18" s="49"/>
      <c r="IG18" t="s">
        <v>1123</v>
      </c>
      <c r="IH18" s="49"/>
      <c r="II18" s="49"/>
      <c r="IJ18" s="49"/>
      <c r="IK18" s="49"/>
      <c r="IL18" s="49"/>
      <c r="IM18" s="49"/>
      <c r="IN18" s="49"/>
      <c r="JA18" t="s">
        <v>1123</v>
      </c>
      <c r="JB18" s="49"/>
      <c r="JC18" s="49"/>
      <c r="JD18" s="49"/>
      <c r="JE18" s="49"/>
      <c r="JF18" s="49"/>
      <c r="JG18" s="49"/>
      <c r="JH18" s="49"/>
      <c r="JU18" t="s">
        <v>1123</v>
      </c>
      <c r="JV18" s="49"/>
      <c r="JW18" s="49"/>
      <c r="JX18" s="49"/>
      <c r="JY18" s="49"/>
      <c r="JZ18" s="49"/>
      <c r="KA18" s="49"/>
      <c r="KB18" s="49"/>
      <c r="KO18" t="s">
        <v>1123</v>
      </c>
      <c r="KP18" s="49"/>
      <c r="KQ18" s="49"/>
      <c r="KR18" s="49"/>
      <c r="KS18" s="49"/>
      <c r="KT18" s="49"/>
      <c r="KU18" s="49"/>
      <c r="KV18" s="49"/>
      <c r="LI18" t="s">
        <v>1123</v>
      </c>
      <c r="LJ18" s="49"/>
      <c r="LK18" s="49"/>
      <c r="LL18" s="49"/>
      <c r="LM18" s="49"/>
      <c r="LN18" s="49"/>
      <c r="LO18" s="49"/>
      <c r="LP18" s="49"/>
      <c r="MC18" t="s">
        <v>1123</v>
      </c>
      <c r="MD18" s="49"/>
      <c r="ME18" s="49"/>
      <c r="MF18" s="49"/>
      <c r="MG18" s="49"/>
      <c r="MH18" s="49"/>
      <c r="MI18" s="49"/>
      <c r="MJ18" s="49"/>
      <c r="MW18" t="s">
        <v>1123</v>
      </c>
      <c r="MX18" s="49"/>
      <c r="MY18" s="49"/>
      <c r="MZ18" s="49"/>
      <c r="NA18" s="49"/>
      <c r="NB18" s="49"/>
      <c r="NC18" s="49"/>
      <c r="ND18" s="49"/>
      <c r="NQ18" t="s">
        <v>1123</v>
      </c>
      <c r="NR18" s="49"/>
      <c r="NS18" s="49"/>
      <c r="NT18" s="49"/>
      <c r="NU18" s="49"/>
      <c r="NV18" s="49"/>
      <c r="NW18" s="49"/>
      <c r="NX18" s="49"/>
      <c r="OK18" t="s">
        <v>1123</v>
      </c>
      <c r="OL18" s="49"/>
      <c r="OM18" s="49"/>
      <c r="ON18" s="49"/>
      <c r="OO18" s="49"/>
      <c r="OP18" s="49"/>
      <c r="OQ18" s="49"/>
      <c r="OR18" s="49"/>
    </row>
    <row r="19" spans="1:408">
      <c r="A19" t="s">
        <v>1124</v>
      </c>
      <c r="B19" s="49"/>
      <c r="C19" s="49"/>
      <c r="D19" s="49"/>
      <c r="E19" s="49"/>
      <c r="F19" s="49"/>
      <c r="G19" s="49"/>
      <c r="H19" s="49"/>
      <c r="U19" t="s">
        <v>1124</v>
      </c>
      <c r="V19" s="49"/>
      <c r="W19" s="49"/>
      <c r="X19" s="49"/>
      <c r="Y19" s="49"/>
      <c r="Z19" s="49"/>
      <c r="AA19" s="49"/>
      <c r="AB19" s="49"/>
      <c r="AO19" t="s">
        <v>1124</v>
      </c>
      <c r="AP19" s="49"/>
      <c r="AQ19" s="49"/>
      <c r="AR19" s="49"/>
      <c r="AS19" s="49"/>
      <c r="AT19" s="49"/>
      <c r="AU19" s="49"/>
      <c r="AV19" s="49"/>
      <c r="BI19" t="s">
        <v>1124</v>
      </c>
      <c r="BJ19" s="49"/>
      <c r="BK19" s="49"/>
      <c r="BL19" s="49"/>
      <c r="BM19" s="49"/>
      <c r="BN19" s="49"/>
      <c r="BO19" s="49"/>
      <c r="BP19" s="49"/>
      <c r="CC19" t="s">
        <v>1124</v>
      </c>
      <c r="CD19" s="49"/>
      <c r="CE19" s="49"/>
      <c r="CF19" s="49"/>
      <c r="CG19" s="49"/>
      <c r="CH19" s="49"/>
      <c r="CI19" s="49"/>
      <c r="CJ19" s="49"/>
      <c r="CW19" t="s">
        <v>1124</v>
      </c>
      <c r="CX19" s="49"/>
      <c r="CY19" s="49"/>
      <c r="CZ19" s="49"/>
      <c r="DA19" s="49"/>
      <c r="DB19" s="49"/>
      <c r="DC19" s="49"/>
      <c r="DD19" s="49"/>
      <c r="DQ19" t="s">
        <v>1124</v>
      </c>
      <c r="DR19" s="49"/>
      <c r="DS19" s="49"/>
      <c r="DT19" s="49"/>
      <c r="DU19" s="49"/>
      <c r="DV19" s="49"/>
      <c r="DW19" s="49"/>
      <c r="DX19" s="49"/>
      <c r="EK19" t="s">
        <v>1124</v>
      </c>
      <c r="EL19" s="49"/>
      <c r="EM19" s="49"/>
      <c r="EN19" s="49"/>
      <c r="EO19" s="49"/>
      <c r="EP19" s="49"/>
      <c r="EQ19" s="49"/>
      <c r="ER19" s="49"/>
      <c r="FE19" t="s">
        <v>1124</v>
      </c>
      <c r="FF19" s="49"/>
      <c r="FG19" s="49"/>
      <c r="FH19" s="49"/>
      <c r="FI19" s="49"/>
      <c r="FJ19" s="49"/>
      <c r="FK19" s="49"/>
      <c r="FL19" s="49"/>
      <c r="FY19" t="s">
        <v>1124</v>
      </c>
      <c r="FZ19" s="49"/>
      <c r="GA19" s="49"/>
      <c r="GB19" s="49"/>
      <c r="GC19" s="49"/>
      <c r="GD19" s="49"/>
      <c r="GE19" s="49"/>
      <c r="GF19" s="49"/>
      <c r="GS19" t="s">
        <v>1124</v>
      </c>
      <c r="GT19" s="49"/>
      <c r="GU19" s="49"/>
      <c r="GV19" s="49"/>
      <c r="GW19" s="49"/>
      <c r="GX19" s="49"/>
      <c r="GY19" s="49"/>
      <c r="GZ19" s="49"/>
      <c r="HM19" t="s">
        <v>1124</v>
      </c>
      <c r="HN19" s="49"/>
      <c r="HO19" s="49"/>
      <c r="HP19" s="49"/>
      <c r="HQ19" s="49"/>
      <c r="HR19" s="49"/>
      <c r="HS19" s="49"/>
      <c r="HT19" s="49"/>
      <c r="IG19" t="s">
        <v>1124</v>
      </c>
      <c r="IH19" s="49"/>
      <c r="II19" s="49"/>
      <c r="IJ19" s="49"/>
      <c r="IK19" s="49"/>
      <c r="IL19" s="49"/>
      <c r="IM19" s="49"/>
      <c r="IN19" s="49"/>
      <c r="JA19" t="s">
        <v>1124</v>
      </c>
      <c r="JB19" s="49"/>
      <c r="JC19" s="49"/>
      <c r="JD19" s="49"/>
      <c r="JE19" s="49"/>
      <c r="JF19" s="49"/>
      <c r="JG19" s="49"/>
      <c r="JH19" s="49"/>
      <c r="JU19" t="s">
        <v>1124</v>
      </c>
      <c r="JV19" s="49"/>
      <c r="JW19" s="49"/>
      <c r="JX19" s="49"/>
      <c r="JY19" s="49"/>
      <c r="JZ19" s="49"/>
      <c r="KA19" s="49"/>
      <c r="KB19" s="49"/>
      <c r="KO19" t="s">
        <v>1124</v>
      </c>
      <c r="KP19" s="49"/>
      <c r="KQ19" s="49"/>
      <c r="KR19" s="49"/>
      <c r="KS19" s="49"/>
      <c r="KT19" s="49"/>
      <c r="KU19" s="49"/>
      <c r="KV19" s="49"/>
      <c r="LI19" t="s">
        <v>1124</v>
      </c>
      <c r="LJ19" s="49"/>
      <c r="LK19" s="49"/>
      <c r="LL19" s="49"/>
      <c r="LM19" s="49"/>
      <c r="LN19" s="49"/>
      <c r="LO19" s="49"/>
      <c r="LP19" s="49"/>
      <c r="MC19" t="s">
        <v>1124</v>
      </c>
      <c r="MD19" s="49"/>
      <c r="ME19" s="49"/>
      <c r="MF19" s="49"/>
      <c r="MG19" s="49"/>
      <c r="MH19" s="49"/>
      <c r="MI19" s="49"/>
      <c r="MJ19" s="49"/>
      <c r="MW19" t="s">
        <v>1124</v>
      </c>
      <c r="MX19" s="49"/>
      <c r="MY19" s="49"/>
      <c r="MZ19" s="49"/>
      <c r="NA19" s="49"/>
      <c r="NB19" s="49"/>
      <c r="NC19" s="49"/>
      <c r="ND19" s="49"/>
      <c r="NQ19" t="s">
        <v>1124</v>
      </c>
      <c r="NR19" s="49"/>
      <c r="NS19" s="49"/>
      <c r="NT19" s="49"/>
      <c r="NU19" s="49"/>
      <c r="NV19" s="49"/>
      <c r="NW19" s="49"/>
      <c r="NX19" s="49"/>
      <c r="OK19" t="s">
        <v>1124</v>
      </c>
      <c r="OL19" s="49"/>
      <c r="OM19" s="49"/>
      <c r="ON19" s="49"/>
      <c r="OO19" s="49"/>
      <c r="OP19" s="49"/>
      <c r="OQ19" s="49"/>
      <c r="OR19" s="49"/>
    </row>
    <row r="20" spans="1:408">
      <c r="A20" t="s">
        <v>1125</v>
      </c>
      <c r="B20" s="49"/>
      <c r="C20" s="49"/>
      <c r="D20" s="49"/>
      <c r="E20" s="49"/>
      <c r="F20" s="49"/>
      <c r="G20" s="49"/>
      <c r="H20" s="49"/>
      <c r="U20" t="s">
        <v>1125</v>
      </c>
      <c r="V20" s="49"/>
      <c r="W20" s="49"/>
      <c r="X20" s="49"/>
      <c r="Y20" s="49"/>
      <c r="Z20" s="49"/>
      <c r="AA20" s="49"/>
      <c r="AB20" s="49"/>
      <c r="AO20" t="s">
        <v>1125</v>
      </c>
      <c r="AP20" s="49"/>
      <c r="AQ20" s="49"/>
      <c r="AR20" s="49"/>
      <c r="AS20" s="49"/>
      <c r="AT20" s="49"/>
      <c r="AU20" s="49"/>
      <c r="AV20" s="49"/>
      <c r="BI20" t="s">
        <v>1125</v>
      </c>
      <c r="BJ20" s="49"/>
      <c r="BK20" s="49"/>
      <c r="BL20" s="49"/>
      <c r="BM20" s="49"/>
      <c r="BN20" s="49"/>
      <c r="BO20" s="49"/>
      <c r="BP20" s="49"/>
      <c r="CC20" t="s">
        <v>1125</v>
      </c>
      <c r="CD20" s="49"/>
      <c r="CE20" s="49"/>
      <c r="CF20" s="49"/>
      <c r="CG20" s="49"/>
      <c r="CH20" s="49"/>
      <c r="CI20" s="49"/>
      <c r="CJ20" s="49"/>
      <c r="CW20" t="s">
        <v>1125</v>
      </c>
      <c r="CX20" s="49"/>
      <c r="CY20" s="49"/>
      <c r="CZ20" s="49"/>
      <c r="DA20" s="49"/>
      <c r="DB20" s="49"/>
      <c r="DC20" s="49"/>
      <c r="DD20" s="49"/>
      <c r="DQ20" t="s">
        <v>1125</v>
      </c>
      <c r="DR20" s="49"/>
      <c r="DS20" s="49"/>
      <c r="DT20" s="49"/>
      <c r="DU20" s="49"/>
      <c r="DV20" s="49"/>
      <c r="DW20" s="49"/>
      <c r="DX20" s="49"/>
      <c r="EK20" t="s">
        <v>1125</v>
      </c>
      <c r="EL20" s="49"/>
      <c r="EM20" s="49"/>
      <c r="EN20" s="49"/>
      <c r="EO20" s="49"/>
      <c r="EP20" s="49"/>
      <c r="EQ20" s="49"/>
      <c r="ER20" s="49"/>
      <c r="FE20" t="s">
        <v>1125</v>
      </c>
      <c r="FF20" s="49"/>
      <c r="FG20" s="49"/>
      <c r="FH20" s="49"/>
      <c r="FI20" s="49"/>
      <c r="FJ20" s="49"/>
      <c r="FK20" s="49"/>
      <c r="FL20" s="49"/>
      <c r="FY20" t="s">
        <v>1125</v>
      </c>
      <c r="FZ20" s="49"/>
      <c r="GA20" s="49"/>
      <c r="GB20" s="49"/>
      <c r="GC20" s="49"/>
      <c r="GD20" s="49"/>
      <c r="GE20" s="49"/>
      <c r="GF20" s="49"/>
      <c r="GS20" t="s">
        <v>1125</v>
      </c>
      <c r="GT20" s="49"/>
      <c r="GU20" s="49"/>
      <c r="GV20" s="49"/>
      <c r="GW20" s="49"/>
      <c r="GX20" s="49"/>
      <c r="GY20" s="49"/>
      <c r="GZ20" s="49"/>
      <c r="HM20" t="s">
        <v>1125</v>
      </c>
      <c r="HN20" s="49"/>
      <c r="HO20" s="49"/>
      <c r="HP20" s="49"/>
      <c r="HQ20" s="49"/>
      <c r="HR20" s="49"/>
      <c r="HS20" s="49"/>
      <c r="HT20" s="49"/>
      <c r="IG20" t="s">
        <v>1125</v>
      </c>
      <c r="IH20" s="49"/>
      <c r="II20" s="49"/>
      <c r="IJ20" s="49"/>
      <c r="IK20" s="49"/>
      <c r="IL20" s="49"/>
      <c r="IM20" s="49"/>
      <c r="IN20" s="49"/>
      <c r="JA20" t="s">
        <v>1125</v>
      </c>
      <c r="JB20" s="49"/>
      <c r="JC20" s="49"/>
      <c r="JD20" s="49"/>
      <c r="JE20" s="49"/>
      <c r="JF20" s="49"/>
      <c r="JG20" s="49"/>
      <c r="JH20" s="49"/>
      <c r="JU20" t="s">
        <v>1125</v>
      </c>
      <c r="JV20" s="49"/>
      <c r="JW20" s="49"/>
      <c r="JX20" s="49"/>
      <c r="JY20" s="49"/>
      <c r="JZ20" s="49"/>
      <c r="KA20" s="49"/>
      <c r="KB20" s="49"/>
      <c r="KO20" t="s">
        <v>1125</v>
      </c>
      <c r="KP20" s="49"/>
      <c r="KQ20" s="49"/>
      <c r="KR20" s="49"/>
      <c r="KS20" s="49"/>
      <c r="KT20" s="49"/>
      <c r="KU20" s="49"/>
      <c r="KV20" s="49"/>
      <c r="LI20" t="s">
        <v>1125</v>
      </c>
      <c r="LJ20" s="49"/>
      <c r="LK20" s="49"/>
      <c r="LL20" s="49"/>
      <c r="LM20" s="49"/>
      <c r="LN20" s="49"/>
      <c r="LO20" s="49"/>
      <c r="LP20" s="49"/>
      <c r="MC20" t="s">
        <v>1125</v>
      </c>
      <c r="MD20" s="49"/>
      <c r="ME20" s="49"/>
      <c r="MF20" s="49"/>
      <c r="MG20" s="49"/>
      <c r="MH20" s="49"/>
      <c r="MI20" s="49"/>
      <c r="MJ20" s="49"/>
      <c r="MW20" t="s">
        <v>1125</v>
      </c>
      <c r="MX20" s="49"/>
      <c r="MY20" s="49"/>
      <c r="MZ20" s="49"/>
      <c r="NA20" s="49"/>
      <c r="NB20" s="49"/>
      <c r="NC20" s="49"/>
      <c r="ND20" s="49"/>
      <c r="NQ20" t="s">
        <v>1125</v>
      </c>
      <c r="NR20" s="49"/>
      <c r="NS20" s="49"/>
      <c r="NT20" s="49"/>
      <c r="NU20" s="49"/>
      <c r="NV20" s="49"/>
      <c r="NW20" s="49"/>
      <c r="NX20" s="49"/>
      <c r="OK20" t="s">
        <v>1125</v>
      </c>
      <c r="OL20" s="49"/>
      <c r="OM20" s="49"/>
      <c r="ON20" s="49"/>
      <c r="OO20" s="49"/>
      <c r="OP20" s="49"/>
      <c r="OQ20" s="49"/>
      <c r="OR20" s="49"/>
    </row>
    <row r="21" spans="1:408">
      <c r="A21" t="s">
        <v>1126</v>
      </c>
      <c r="B21" s="49"/>
      <c r="C21" s="49"/>
      <c r="D21" s="49"/>
      <c r="E21" s="49"/>
      <c r="F21" s="49"/>
      <c r="G21" s="49"/>
      <c r="H21" s="49"/>
      <c r="U21" t="s">
        <v>1126</v>
      </c>
      <c r="V21" s="49"/>
      <c r="W21" s="49"/>
      <c r="X21" s="49"/>
      <c r="Y21" s="49"/>
      <c r="Z21" s="49"/>
      <c r="AA21" s="49"/>
      <c r="AB21" s="49"/>
      <c r="AO21" t="s">
        <v>1126</v>
      </c>
      <c r="AP21" s="49"/>
      <c r="AQ21" s="49"/>
      <c r="AR21" s="49"/>
      <c r="AS21" s="49"/>
      <c r="AT21" s="49"/>
      <c r="AU21" s="49"/>
      <c r="AV21" s="49"/>
      <c r="BI21" t="s">
        <v>1126</v>
      </c>
      <c r="BJ21" s="49"/>
      <c r="BK21" s="49"/>
      <c r="BL21" s="49"/>
      <c r="BM21" s="49"/>
      <c r="BN21" s="49"/>
      <c r="BO21" s="49"/>
      <c r="BP21" s="49"/>
      <c r="CC21" t="s">
        <v>1126</v>
      </c>
      <c r="CD21" s="49"/>
      <c r="CE21" s="49"/>
      <c r="CF21" s="49"/>
      <c r="CG21" s="49"/>
      <c r="CH21" s="49"/>
      <c r="CI21" s="49"/>
      <c r="CJ21" s="49"/>
      <c r="CW21" t="s">
        <v>1126</v>
      </c>
      <c r="CX21" s="49"/>
      <c r="CY21" s="49"/>
      <c r="CZ21" s="49"/>
      <c r="DA21" s="49"/>
      <c r="DB21" s="49"/>
      <c r="DC21" s="49"/>
      <c r="DD21" s="49"/>
      <c r="DQ21" t="s">
        <v>1126</v>
      </c>
      <c r="DR21" s="49"/>
      <c r="DS21" s="49"/>
      <c r="DT21" s="49"/>
      <c r="DU21" s="49"/>
      <c r="DV21" s="49"/>
      <c r="DW21" s="49"/>
      <c r="DX21" s="49"/>
      <c r="EK21" t="s">
        <v>1126</v>
      </c>
      <c r="EL21" s="49"/>
      <c r="EM21" s="49"/>
      <c r="EN21" s="49"/>
      <c r="EO21" s="49"/>
      <c r="EP21" s="49"/>
      <c r="EQ21" s="49"/>
      <c r="ER21" s="49"/>
      <c r="FE21" t="s">
        <v>1126</v>
      </c>
      <c r="FF21" s="49"/>
      <c r="FG21" s="49"/>
      <c r="FH21" s="49"/>
      <c r="FI21" s="49"/>
      <c r="FJ21" s="49"/>
      <c r="FK21" s="49"/>
      <c r="FL21" s="49"/>
      <c r="FY21" t="s">
        <v>1126</v>
      </c>
      <c r="FZ21" s="49"/>
      <c r="GA21" s="49"/>
      <c r="GB21" s="49"/>
      <c r="GC21" s="49"/>
      <c r="GD21" s="49"/>
      <c r="GE21" s="49"/>
      <c r="GF21" s="49"/>
      <c r="GS21" t="s">
        <v>1126</v>
      </c>
      <c r="GT21" s="49"/>
      <c r="GU21" s="49"/>
      <c r="GV21" s="49"/>
      <c r="GW21" s="49"/>
      <c r="GX21" s="49"/>
      <c r="GY21" s="49"/>
      <c r="GZ21" s="49"/>
      <c r="HM21" t="s">
        <v>1126</v>
      </c>
      <c r="HN21" s="49"/>
      <c r="HO21" s="49"/>
      <c r="HP21" s="49"/>
      <c r="HQ21" s="49"/>
      <c r="HR21" s="49"/>
      <c r="HS21" s="49"/>
      <c r="HT21" s="49"/>
      <c r="IG21" t="s">
        <v>1126</v>
      </c>
      <c r="IH21" s="49"/>
      <c r="II21" s="49"/>
      <c r="IJ21" s="49"/>
      <c r="IK21" s="49"/>
      <c r="IL21" s="49"/>
      <c r="IM21" s="49"/>
      <c r="IN21" s="49"/>
      <c r="JA21" t="s">
        <v>1126</v>
      </c>
      <c r="JB21" s="49"/>
      <c r="JC21" s="49"/>
      <c r="JD21" s="49"/>
      <c r="JE21" s="49"/>
      <c r="JF21" s="49"/>
      <c r="JG21" s="49"/>
      <c r="JH21" s="49"/>
      <c r="JU21" t="s">
        <v>1126</v>
      </c>
      <c r="JV21" s="49"/>
      <c r="JW21" s="49"/>
      <c r="JX21" s="49"/>
      <c r="JY21" s="49"/>
      <c r="JZ21" s="49"/>
      <c r="KA21" s="49"/>
      <c r="KB21" s="49"/>
      <c r="KO21" t="s">
        <v>1126</v>
      </c>
      <c r="KP21" s="49"/>
      <c r="KQ21" s="49"/>
      <c r="KR21" s="49"/>
      <c r="KS21" s="49"/>
      <c r="KT21" s="49"/>
      <c r="KU21" s="49"/>
      <c r="KV21" s="49"/>
      <c r="LI21" t="s">
        <v>1126</v>
      </c>
      <c r="LJ21" s="49"/>
      <c r="LK21" s="49"/>
      <c r="LL21" s="49"/>
      <c r="LM21" s="49"/>
      <c r="LN21" s="49"/>
      <c r="LO21" s="49"/>
      <c r="LP21" s="49"/>
      <c r="MC21" t="s">
        <v>1126</v>
      </c>
      <c r="MD21" s="49"/>
      <c r="ME21" s="49"/>
      <c r="MF21" s="49"/>
      <c r="MG21" s="49"/>
      <c r="MH21" s="49"/>
      <c r="MI21" s="49"/>
      <c r="MJ21" s="49"/>
      <c r="MW21" t="s">
        <v>1126</v>
      </c>
      <c r="MX21" s="49"/>
      <c r="MY21" s="49"/>
      <c r="MZ21" s="49"/>
      <c r="NA21" s="49"/>
      <c r="NB21" s="49"/>
      <c r="NC21" s="49"/>
      <c r="ND21" s="49"/>
      <c r="NQ21" t="s">
        <v>1126</v>
      </c>
      <c r="NR21" s="49"/>
      <c r="NS21" s="49"/>
      <c r="NT21" s="49"/>
      <c r="NU21" s="49"/>
      <c r="NV21" s="49"/>
      <c r="NW21" s="49"/>
      <c r="NX21" s="49"/>
      <c r="OK21" t="s">
        <v>1126</v>
      </c>
      <c r="OL21" s="49"/>
      <c r="OM21" s="49"/>
      <c r="ON21" s="49"/>
      <c r="OO21" s="49"/>
      <c r="OP21" s="49"/>
      <c r="OQ21" s="49"/>
      <c r="OR21" s="49"/>
    </row>
    <row r="22" spans="1:408">
      <c r="A22" t="s">
        <v>1127</v>
      </c>
      <c r="B22" s="49"/>
      <c r="C22" s="49"/>
      <c r="D22" s="49"/>
      <c r="E22" s="49"/>
      <c r="F22" s="49"/>
      <c r="G22" s="49"/>
      <c r="H22" s="49"/>
      <c r="U22" t="s">
        <v>1127</v>
      </c>
      <c r="V22" s="49"/>
      <c r="W22" s="49"/>
      <c r="X22" s="49"/>
      <c r="Y22" s="49"/>
      <c r="Z22" s="49"/>
      <c r="AA22" s="49"/>
      <c r="AB22" s="49"/>
      <c r="AO22" t="s">
        <v>1127</v>
      </c>
      <c r="AP22" s="49"/>
      <c r="AQ22" s="49"/>
      <c r="AR22" s="49"/>
      <c r="AS22" s="49"/>
      <c r="AT22" s="49"/>
      <c r="AU22" s="49"/>
      <c r="AV22" s="49"/>
      <c r="BI22" t="s">
        <v>1127</v>
      </c>
      <c r="BJ22" s="49"/>
      <c r="BK22" s="49"/>
      <c r="BL22" s="49"/>
      <c r="BM22" s="49"/>
      <c r="BN22" s="49"/>
      <c r="BO22" s="49"/>
      <c r="BP22" s="49"/>
      <c r="CC22" t="s">
        <v>1127</v>
      </c>
      <c r="CD22" s="49"/>
      <c r="CE22" s="49"/>
      <c r="CF22" s="49"/>
      <c r="CG22" s="49"/>
      <c r="CH22" s="49"/>
      <c r="CI22" s="49"/>
      <c r="CJ22" s="49"/>
      <c r="CW22" t="s">
        <v>1127</v>
      </c>
      <c r="CX22" s="49"/>
      <c r="CY22" s="49"/>
      <c r="CZ22" s="49"/>
      <c r="DA22" s="49"/>
      <c r="DB22" s="49"/>
      <c r="DC22" s="49"/>
      <c r="DD22" s="49"/>
      <c r="DQ22" t="s">
        <v>1127</v>
      </c>
      <c r="DR22" s="49"/>
      <c r="DS22" s="49"/>
      <c r="DT22" s="49"/>
      <c r="DU22" s="49"/>
      <c r="DV22" s="49"/>
      <c r="DW22" s="49"/>
      <c r="DX22" s="49"/>
      <c r="EK22" t="s">
        <v>1127</v>
      </c>
      <c r="EL22" s="49"/>
      <c r="EM22" s="49"/>
      <c r="EN22" s="49"/>
      <c r="EO22" s="49"/>
      <c r="EP22" s="49"/>
      <c r="EQ22" s="49"/>
      <c r="ER22" s="49"/>
      <c r="FE22" t="s">
        <v>1127</v>
      </c>
      <c r="FF22" s="49"/>
      <c r="FG22" s="49"/>
      <c r="FH22" s="49"/>
      <c r="FI22" s="49"/>
      <c r="FJ22" s="49"/>
      <c r="FK22" s="49"/>
      <c r="FL22" s="49"/>
      <c r="FY22" t="s">
        <v>1127</v>
      </c>
      <c r="FZ22" s="49"/>
      <c r="GA22" s="49"/>
      <c r="GB22" s="49"/>
      <c r="GC22" s="49"/>
      <c r="GD22" s="49"/>
      <c r="GE22" s="49"/>
      <c r="GF22" s="49"/>
      <c r="GS22" t="s">
        <v>1127</v>
      </c>
      <c r="GT22" s="49"/>
      <c r="GU22" s="49"/>
      <c r="GV22" s="49"/>
      <c r="GW22" s="49"/>
      <c r="GX22" s="49"/>
      <c r="GY22" s="49"/>
      <c r="GZ22" s="49"/>
      <c r="HM22" t="s">
        <v>1127</v>
      </c>
      <c r="HN22" s="49"/>
      <c r="HO22" s="49"/>
      <c r="HP22" s="49"/>
      <c r="HQ22" s="49"/>
      <c r="HR22" s="49"/>
      <c r="HS22" s="49"/>
      <c r="HT22" s="49"/>
      <c r="IG22" t="s">
        <v>1127</v>
      </c>
      <c r="IH22" s="49"/>
      <c r="II22" s="49"/>
      <c r="IJ22" s="49"/>
      <c r="IK22" s="49"/>
      <c r="IL22" s="49"/>
      <c r="IM22" s="49"/>
      <c r="IN22" s="49"/>
      <c r="JA22" t="s">
        <v>1127</v>
      </c>
      <c r="JB22" s="49"/>
      <c r="JC22" s="49"/>
      <c r="JD22" s="49"/>
      <c r="JE22" s="49"/>
      <c r="JF22" s="49"/>
      <c r="JG22" s="49"/>
      <c r="JH22" s="49"/>
      <c r="JU22" t="s">
        <v>1127</v>
      </c>
      <c r="JV22" s="49"/>
      <c r="JW22" s="49"/>
      <c r="JX22" s="49"/>
      <c r="JY22" s="49"/>
      <c r="JZ22" s="49"/>
      <c r="KA22" s="49"/>
      <c r="KB22" s="49"/>
      <c r="KO22" t="s">
        <v>1127</v>
      </c>
      <c r="KP22" s="49"/>
      <c r="KQ22" s="49"/>
      <c r="KR22" s="49"/>
      <c r="KS22" s="49"/>
      <c r="KT22" s="49"/>
      <c r="KU22" s="49"/>
      <c r="KV22" s="49"/>
      <c r="LI22" t="s">
        <v>1127</v>
      </c>
      <c r="LJ22" s="49"/>
      <c r="LK22" s="49"/>
      <c r="LL22" s="49"/>
      <c r="LM22" s="49"/>
      <c r="LN22" s="49"/>
      <c r="LO22" s="49"/>
      <c r="LP22" s="49"/>
      <c r="MC22" t="s">
        <v>1127</v>
      </c>
      <c r="MD22" s="49"/>
      <c r="ME22" s="49"/>
      <c r="MF22" s="49"/>
      <c r="MG22" s="49"/>
      <c r="MH22" s="49"/>
      <c r="MI22" s="49"/>
      <c r="MJ22" s="49"/>
      <c r="MW22" t="s">
        <v>1127</v>
      </c>
      <c r="MX22" s="49"/>
      <c r="MY22" s="49"/>
      <c r="MZ22" s="49"/>
      <c r="NA22" s="49"/>
      <c r="NB22" s="49"/>
      <c r="NC22" s="49"/>
      <c r="ND22" s="49"/>
      <c r="NQ22" t="s">
        <v>1127</v>
      </c>
      <c r="NR22" s="49"/>
      <c r="NS22" s="49"/>
      <c r="NT22" s="49"/>
      <c r="NU22" s="49"/>
      <c r="NV22" s="49"/>
      <c r="NW22" s="49"/>
      <c r="NX22" s="49"/>
      <c r="OK22" t="s">
        <v>1127</v>
      </c>
      <c r="OL22" s="49"/>
      <c r="OM22" s="49"/>
      <c r="ON22" s="49"/>
      <c r="OO22" s="49"/>
      <c r="OP22" s="49"/>
      <c r="OQ22" s="49"/>
      <c r="OR22" s="49"/>
    </row>
    <row r="23" spans="1:408">
      <c r="A23" t="s">
        <v>1128</v>
      </c>
      <c r="B23" s="49"/>
      <c r="C23" s="49"/>
      <c r="D23" s="49"/>
      <c r="E23" s="49"/>
      <c r="F23" s="49"/>
      <c r="G23" s="49"/>
      <c r="H23" s="49"/>
      <c r="U23" t="s">
        <v>1128</v>
      </c>
      <c r="V23" s="49"/>
      <c r="W23" s="49"/>
      <c r="X23" s="49"/>
      <c r="Y23" s="49"/>
      <c r="Z23" s="49"/>
      <c r="AA23" s="49"/>
      <c r="AB23" s="49"/>
      <c r="AO23" t="s">
        <v>1128</v>
      </c>
      <c r="AP23" s="49"/>
      <c r="AQ23" s="49"/>
      <c r="AR23" s="49"/>
      <c r="AS23" s="49"/>
      <c r="AT23" s="49"/>
      <c r="AU23" s="49"/>
      <c r="AV23" s="49"/>
      <c r="BI23" t="s">
        <v>1128</v>
      </c>
      <c r="BJ23" s="49"/>
      <c r="BK23" s="49"/>
      <c r="BL23" s="49"/>
      <c r="BM23" s="49"/>
      <c r="BN23" s="49"/>
      <c r="BO23" s="49"/>
      <c r="BP23" s="49"/>
      <c r="CC23" t="s">
        <v>1128</v>
      </c>
      <c r="CD23" s="49"/>
      <c r="CE23" s="49"/>
      <c r="CF23" s="49"/>
      <c r="CG23" s="49"/>
      <c r="CH23" s="49"/>
      <c r="CI23" s="49"/>
      <c r="CJ23" s="49"/>
      <c r="CW23" t="s">
        <v>1128</v>
      </c>
      <c r="CX23" s="49"/>
      <c r="CY23" s="49"/>
      <c r="CZ23" s="49"/>
      <c r="DA23" s="49"/>
      <c r="DB23" s="49"/>
      <c r="DC23" s="49"/>
      <c r="DD23" s="49"/>
      <c r="DQ23" t="s">
        <v>1128</v>
      </c>
      <c r="DR23" s="49"/>
      <c r="DS23" s="49"/>
      <c r="DT23" s="49"/>
      <c r="DU23" s="49"/>
      <c r="DV23" s="49"/>
      <c r="DW23" s="49"/>
      <c r="DX23" s="49"/>
      <c r="EK23" t="s">
        <v>1128</v>
      </c>
      <c r="EL23" s="49"/>
      <c r="EM23" s="49"/>
      <c r="EN23" s="49"/>
      <c r="EO23" s="49"/>
      <c r="EP23" s="49"/>
      <c r="EQ23" s="49"/>
      <c r="ER23" s="49"/>
      <c r="FE23" t="s">
        <v>1128</v>
      </c>
      <c r="FF23" s="49"/>
      <c r="FG23" s="49"/>
      <c r="FH23" s="49"/>
      <c r="FI23" s="49"/>
      <c r="FJ23" s="49"/>
      <c r="FK23" s="49"/>
      <c r="FL23" s="49"/>
      <c r="FY23" t="s">
        <v>1128</v>
      </c>
      <c r="FZ23" s="49"/>
      <c r="GA23" s="49"/>
      <c r="GB23" s="49"/>
      <c r="GC23" s="49"/>
      <c r="GD23" s="49"/>
      <c r="GE23" s="49"/>
      <c r="GF23" s="49"/>
      <c r="GS23" t="s">
        <v>1128</v>
      </c>
      <c r="GT23" s="49"/>
      <c r="GU23" s="49"/>
      <c r="GV23" s="49"/>
      <c r="GW23" s="49"/>
      <c r="GX23" s="49"/>
      <c r="GY23" s="49"/>
      <c r="GZ23" s="49"/>
      <c r="HM23" t="s">
        <v>1128</v>
      </c>
      <c r="HN23" s="49"/>
      <c r="HO23" s="49"/>
      <c r="HP23" s="49"/>
      <c r="HQ23" s="49"/>
      <c r="HR23" s="49"/>
      <c r="HS23" s="49"/>
      <c r="HT23" s="49"/>
      <c r="IG23" t="s">
        <v>1128</v>
      </c>
      <c r="IH23" s="49"/>
      <c r="II23" s="49"/>
      <c r="IJ23" s="49"/>
      <c r="IK23" s="49"/>
      <c r="IL23" s="49"/>
      <c r="IM23" s="49"/>
      <c r="IN23" s="49"/>
      <c r="JA23" t="s">
        <v>1128</v>
      </c>
      <c r="JB23" s="49"/>
      <c r="JC23" s="49"/>
      <c r="JD23" s="49"/>
      <c r="JE23" s="49"/>
      <c r="JF23" s="49"/>
      <c r="JG23" s="49"/>
      <c r="JH23" s="49"/>
      <c r="JU23" t="s">
        <v>1128</v>
      </c>
      <c r="JV23" s="49"/>
      <c r="JW23" s="49"/>
      <c r="JX23" s="49"/>
      <c r="JY23" s="49"/>
      <c r="JZ23" s="49"/>
      <c r="KA23" s="49"/>
      <c r="KB23" s="49"/>
      <c r="KO23" t="s">
        <v>1128</v>
      </c>
      <c r="KP23" s="49"/>
      <c r="KQ23" s="49"/>
      <c r="KR23" s="49"/>
      <c r="KS23" s="49"/>
      <c r="KT23" s="49"/>
      <c r="KU23" s="49"/>
      <c r="KV23" s="49"/>
      <c r="LI23" t="s">
        <v>1128</v>
      </c>
      <c r="LJ23" s="49"/>
      <c r="LK23" s="49"/>
      <c r="LL23" s="49"/>
      <c r="LM23" s="49"/>
      <c r="LN23" s="49"/>
      <c r="LO23" s="49"/>
      <c r="LP23" s="49"/>
      <c r="MC23" t="s">
        <v>1128</v>
      </c>
      <c r="MD23" s="49"/>
      <c r="ME23" s="49"/>
      <c r="MF23" s="49"/>
      <c r="MG23" s="49"/>
      <c r="MH23" s="49"/>
      <c r="MI23" s="49"/>
      <c r="MJ23" s="49"/>
      <c r="MW23" t="s">
        <v>1128</v>
      </c>
      <c r="MX23" s="49"/>
      <c r="MY23" s="49"/>
      <c r="MZ23" s="49"/>
      <c r="NA23" s="49"/>
      <c r="NB23" s="49"/>
      <c r="NC23" s="49"/>
      <c r="ND23" s="49"/>
      <c r="NQ23" t="s">
        <v>1128</v>
      </c>
      <c r="NR23" s="49"/>
      <c r="NS23" s="49"/>
      <c r="NT23" s="49"/>
      <c r="NU23" s="49"/>
      <c r="NV23" s="49"/>
      <c r="NW23" s="49"/>
      <c r="NX23" s="49"/>
      <c r="OK23" t="s">
        <v>1128</v>
      </c>
      <c r="OL23" s="49"/>
      <c r="OM23" s="49"/>
      <c r="ON23" s="49"/>
      <c r="OO23" s="49"/>
      <c r="OP23" s="49"/>
      <c r="OQ23" s="49"/>
      <c r="OR23" s="49"/>
    </row>
    <row r="24" spans="1:408">
      <c r="A24" t="s">
        <v>1129</v>
      </c>
      <c r="B24" s="49"/>
      <c r="C24" s="49"/>
      <c r="D24" s="49"/>
      <c r="E24" s="49"/>
      <c r="F24" s="49"/>
      <c r="G24" s="49"/>
      <c r="H24" s="49"/>
      <c r="U24" t="s">
        <v>1129</v>
      </c>
      <c r="V24" s="49"/>
      <c r="W24" s="49"/>
      <c r="X24" s="49"/>
      <c r="Y24" s="49"/>
      <c r="Z24" s="49"/>
      <c r="AA24" s="49"/>
      <c r="AB24" s="49"/>
      <c r="AO24" t="s">
        <v>1129</v>
      </c>
      <c r="AP24" s="49"/>
      <c r="AQ24" s="49"/>
      <c r="AR24" s="49"/>
      <c r="AS24" s="49"/>
      <c r="AT24" s="49"/>
      <c r="AU24" s="49"/>
      <c r="AV24" s="49"/>
      <c r="BI24" t="s">
        <v>1129</v>
      </c>
      <c r="BJ24" s="49"/>
      <c r="BK24" s="49"/>
      <c r="BL24" s="49"/>
      <c r="BM24" s="49"/>
      <c r="BN24" s="49"/>
      <c r="BO24" s="49"/>
      <c r="BP24" s="49"/>
      <c r="CC24" t="s">
        <v>1129</v>
      </c>
      <c r="CD24" s="49"/>
      <c r="CE24" s="49"/>
      <c r="CF24" s="49"/>
      <c r="CG24" s="49"/>
      <c r="CH24" s="49"/>
      <c r="CI24" s="49"/>
      <c r="CJ24" s="49"/>
      <c r="CW24" t="s">
        <v>1129</v>
      </c>
      <c r="CX24" s="49"/>
      <c r="CY24" s="49"/>
      <c r="CZ24" s="49"/>
      <c r="DA24" s="49"/>
      <c r="DB24" s="49"/>
      <c r="DC24" s="49"/>
      <c r="DD24" s="49"/>
      <c r="DQ24" t="s">
        <v>1129</v>
      </c>
      <c r="DR24" s="49"/>
      <c r="DS24" s="49"/>
      <c r="DT24" s="49"/>
      <c r="DU24" s="49"/>
      <c r="DV24" s="49"/>
      <c r="DW24" s="49"/>
      <c r="DX24" s="49"/>
      <c r="EK24" t="s">
        <v>1129</v>
      </c>
      <c r="EL24" s="49"/>
      <c r="EM24" s="49"/>
      <c r="EN24" s="49"/>
      <c r="EO24" s="49"/>
      <c r="EP24" s="49"/>
      <c r="EQ24" s="49"/>
      <c r="ER24" s="49"/>
      <c r="FE24" t="s">
        <v>1129</v>
      </c>
      <c r="FF24" s="49"/>
      <c r="FG24" s="49"/>
      <c r="FH24" s="49"/>
      <c r="FI24" s="49"/>
      <c r="FJ24" s="49"/>
      <c r="FK24" s="49"/>
      <c r="FL24" s="49"/>
      <c r="FY24" t="s">
        <v>1129</v>
      </c>
      <c r="FZ24" s="49"/>
      <c r="GA24" s="49"/>
      <c r="GB24" s="49"/>
      <c r="GC24" s="49"/>
      <c r="GD24" s="49"/>
      <c r="GE24" s="49"/>
      <c r="GF24" s="49"/>
      <c r="GS24" t="s">
        <v>1129</v>
      </c>
      <c r="GT24" s="49"/>
      <c r="GU24" s="49"/>
      <c r="GV24" s="49"/>
      <c r="GW24" s="49"/>
      <c r="GX24" s="49"/>
      <c r="GY24" s="49"/>
      <c r="GZ24" s="49"/>
      <c r="HM24" t="s">
        <v>1129</v>
      </c>
      <c r="HN24" s="49"/>
      <c r="HO24" s="49"/>
      <c r="HP24" s="49"/>
      <c r="HQ24" s="49"/>
      <c r="HR24" s="49"/>
      <c r="HS24" s="49"/>
      <c r="HT24" s="49"/>
      <c r="IG24" t="s">
        <v>1129</v>
      </c>
      <c r="IH24" s="49"/>
      <c r="II24" s="49"/>
      <c r="IJ24" s="49"/>
      <c r="IK24" s="49"/>
      <c r="IL24" s="49"/>
      <c r="IM24" s="49"/>
      <c r="IN24" s="49"/>
      <c r="JA24" t="s">
        <v>1129</v>
      </c>
      <c r="JB24" s="49"/>
      <c r="JC24" s="49"/>
      <c r="JD24" s="49"/>
      <c r="JE24" s="49"/>
      <c r="JF24" s="49"/>
      <c r="JG24" s="49"/>
      <c r="JH24" s="49"/>
      <c r="JU24" t="s">
        <v>1129</v>
      </c>
      <c r="JV24" s="49"/>
      <c r="JW24" s="49"/>
      <c r="JX24" s="49"/>
      <c r="JY24" s="49"/>
      <c r="JZ24" s="49"/>
      <c r="KA24" s="49"/>
      <c r="KB24" s="49"/>
      <c r="KO24" t="s">
        <v>1129</v>
      </c>
      <c r="KP24" s="49"/>
      <c r="KQ24" s="49"/>
      <c r="KR24" s="49"/>
      <c r="KS24" s="49"/>
      <c r="KT24" s="49"/>
      <c r="KU24" s="49"/>
      <c r="KV24" s="49"/>
      <c r="LI24" t="s">
        <v>1129</v>
      </c>
      <c r="LJ24" s="49"/>
      <c r="LK24" s="49"/>
      <c r="LL24" s="49"/>
      <c r="LM24" s="49"/>
      <c r="LN24" s="49"/>
      <c r="LO24" s="49"/>
      <c r="LP24" s="49"/>
      <c r="MC24" t="s">
        <v>1129</v>
      </c>
      <c r="MD24" s="49"/>
      <c r="ME24" s="49"/>
      <c r="MF24" s="49"/>
      <c r="MG24" s="49"/>
      <c r="MH24" s="49"/>
      <c r="MI24" s="49"/>
      <c r="MJ24" s="49"/>
      <c r="MW24" t="s">
        <v>1129</v>
      </c>
      <c r="MX24" s="49"/>
      <c r="MY24" s="49"/>
      <c r="MZ24" s="49"/>
      <c r="NA24" s="49"/>
      <c r="NB24" s="49"/>
      <c r="NC24" s="49"/>
      <c r="ND24" s="49"/>
      <c r="NQ24" t="s">
        <v>1129</v>
      </c>
      <c r="NR24" s="49"/>
      <c r="NS24" s="49"/>
      <c r="NT24" s="49"/>
      <c r="NU24" s="49"/>
      <c r="NV24" s="49"/>
      <c r="NW24" s="49"/>
      <c r="NX24" s="49"/>
      <c r="OK24" t="s">
        <v>1129</v>
      </c>
      <c r="OL24" s="49"/>
      <c r="OM24" s="49"/>
      <c r="ON24" s="49"/>
      <c r="OO24" s="49"/>
      <c r="OP24" s="49"/>
      <c r="OQ24" s="49"/>
      <c r="OR24" s="49"/>
    </row>
    <row r="25" spans="1:408">
      <c r="A25" t="s">
        <v>1130</v>
      </c>
      <c r="B25" s="49"/>
      <c r="C25" s="49"/>
      <c r="D25" s="49"/>
      <c r="E25" s="49"/>
      <c r="F25" s="49"/>
      <c r="G25" s="49"/>
      <c r="H25" s="49"/>
      <c r="U25" t="s">
        <v>1130</v>
      </c>
      <c r="V25" s="49"/>
      <c r="W25" s="49"/>
      <c r="X25" s="49"/>
      <c r="Y25" s="49"/>
      <c r="Z25" s="49"/>
      <c r="AA25" s="49"/>
      <c r="AB25" s="49"/>
      <c r="AO25" t="s">
        <v>1130</v>
      </c>
      <c r="AP25" s="49"/>
      <c r="AQ25" s="49"/>
      <c r="AR25" s="49"/>
      <c r="AS25" s="49"/>
      <c r="AT25" s="49"/>
      <c r="AU25" s="49"/>
      <c r="AV25" s="49"/>
      <c r="BI25" t="s">
        <v>1130</v>
      </c>
      <c r="BJ25" s="49"/>
      <c r="BK25" s="49"/>
      <c r="BL25" s="49"/>
      <c r="BM25" s="49"/>
      <c r="BN25" s="49"/>
      <c r="BO25" s="49"/>
      <c r="BP25" s="49"/>
      <c r="CC25" t="s">
        <v>1130</v>
      </c>
      <c r="CD25" s="49"/>
      <c r="CE25" s="49"/>
      <c r="CF25" s="49"/>
      <c r="CG25" s="49"/>
      <c r="CH25" s="49"/>
      <c r="CI25" s="49"/>
      <c r="CJ25" s="49"/>
      <c r="CW25" t="s">
        <v>1130</v>
      </c>
      <c r="CX25" s="49"/>
      <c r="CY25" s="49"/>
      <c r="CZ25" s="49"/>
      <c r="DA25" s="49"/>
      <c r="DB25" s="49"/>
      <c r="DC25" s="49"/>
      <c r="DD25" s="49"/>
      <c r="DQ25" t="s">
        <v>1130</v>
      </c>
      <c r="DR25" s="49"/>
      <c r="DS25" s="49"/>
      <c r="DT25" s="49"/>
      <c r="DU25" s="49"/>
      <c r="DV25" s="49"/>
      <c r="DW25" s="49"/>
      <c r="DX25" s="49"/>
      <c r="EK25" t="s">
        <v>1130</v>
      </c>
      <c r="EL25" s="49"/>
      <c r="EM25" s="49"/>
      <c r="EN25" s="49"/>
      <c r="EO25" s="49"/>
      <c r="EP25" s="49"/>
      <c r="EQ25" s="49"/>
      <c r="ER25" s="49"/>
      <c r="FE25" t="s">
        <v>1130</v>
      </c>
      <c r="FF25" s="49"/>
      <c r="FG25" s="49"/>
      <c r="FH25" s="49"/>
      <c r="FI25" s="49"/>
      <c r="FJ25" s="49"/>
      <c r="FK25" s="49"/>
      <c r="FL25" s="49"/>
      <c r="FY25" t="s">
        <v>1130</v>
      </c>
      <c r="FZ25" s="49"/>
      <c r="GA25" s="49"/>
      <c r="GB25" s="49"/>
      <c r="GC25" s="49"/>
      <c r="GD25" s="49"/>
      <c r="GE25" s="49"/>
      <c r="GF25" s="49"/>
      <c r="GS25" t="s">
        <v>1130</v>
      </c>
      <c r="GT25" s="49"/>
      <c r="GU25" s="49"/>
      <c r="GV25" s="49"/>
      <c r="GW25" s="49"/>
      <c r="GX25" s="49"/>
      <c r="GY25" s="49"/>
      <c r="GZ25" s="49"/>
      <c r="HM25" t="s">
        <v>1130</v>
      </c>
      <c r="HN25" s="49"/>
      <c r="HO25" s="49"/>
      <c r="HP25" s="49"/>
      <c r="HQ25" s="49"/>
      <c r="HR25" s="49"/>
      <c r="HS25" s="49"/>
      <c r="HT25" s="49"/>
      <c r="IG25" t="s">
        <v>1130</v>
      </c>
      <c r="IH25" s="49"/>
      <c r="II25" s="49"/>
      <c r="IJ25" s="49"/>
      <c r="IK25" s="49"/>
      <c r="IL25" s="49"/>
      <c r="IM25" s="49"/>
      <c r="IN25" s="49"/>
      <c r="JA25" t="s">
        <v>1130</v>
      </c>
      <c r="JB25" s="49"/>
      <c r="JC25" s="49"/>
      <c r="JD25" s="49"/>
      <c r="JE25" s="49"/>
      <c r="JF25" s="49"/>
      <c r="JG25" s="49"/>
      <c r="JH25" s="49"/>
      <c r="JU25" t="s">
        <v>1130</v>
      </c>
      <c r="JV25" s="49"/>
      <c r="JW25" s="49"/>
      <c r="JX25" s="49"/>
      <c r="JY25" s="49"/>
      <c r="JZ25" s="49"/>
      <c r="KA25" s="49"/>
      <c r="KB25" s="49"/>
      <c r="KO25" t="s">
        <v>1130</v>
      </c>
      <c r="KP25" s="49"/>
      <c r="KQ25" s="49"/>
      <c r="KR25" s="49"/>
      <c r="KS25" s="49"/>
      <c r="KT25" s="49"/>
      <c r="KU25" s="49"/>
      <c r="KV25" s="49"/>
      <c r="LI25" t="s">
        <v>1130</v>
      </c>
      <c r="LJ25" s="49"/>
      <c r="LK25" s="49"/>
      <c r="LL25" s="49"/>
      <c r="LM25" s="49"/>
      <c r="LN25" s="49"/>
      <c r="LO25" s="49"/>
      <c r="LP25" s="49"/>
      <c r="MC25" t="s">
        <v>1130</v>
      </c>
      <c r="MD25" s="49"/>
      <c r="ME25" s="49"/>
      <c r="MF25" s="49"/>
      <c r="MG25" s="49"/>
      <c r="MH25" s="49"/>
      <c r="MI25" s="49"/>
      <c r="MJ25" s="49"/>
      <c r="MW25" t="s">
        <v>1130</v>
      </c>
      <c r="MX25" s="49"/>
      <c r="MY25" s="49"/>
      <c r="MZ25" s="49"/>
      <c r="NA25" s="49"/>
      <c r="NB25" s="49"/>
      <c r="NC25" s="49"/>
      <c r="ND25" s="49"/>
      <c r="NQ25" t="s">
        <v>1130</v>
      </c>
      <c r="NR25" s="49"/>
      <c r="NS25" s="49"/>
      <c r="NT25" s="49"/>
      <c r="NU25" s="49"/>
      <c r="NV25" s="49"/>
      <c r="NW25" s="49"/>
      <c r="NX25" s="49"/>
      <c r="OK25" t="s">
        <v>1130</v>
      </c>
      <c r="OL25" s="49"/>
      <c r="OM25" s="49"/>
      <c r="ON25" s="49"/>
      <c r="OO25" s="49"/>
      <c r="OP25" s="49"/>
      <c r="OQ25" s="49"/>
      <c r="OR25" s="49"/>
    </row>
    <row r="26" spans="1:408">
      <c r="A26" t="s">
        <v>1131</v>
      </c>
      <c r="B26" s="49"/>
      <c r="C26" s="49"/>
      <c r="D26" s="49"/>
      <c r="E26" s="49"/>
      <c r="F26" s="173"/>
      <c r="G26" s="49"/>
      <c r="H26" s="49"/>
      <c r="U26" t="s">
        <v>1131</v>
      </c>
      <c r="V26" s="49"/>
      <c r="W26" s="49"/>
      <c r="X26" s="49"/>
      <c r="Y26" s="49"/>
      <c r="Z26" s="173"/>
      <c r="AA26" s="49"/>
      <c r="AB26" s="49"/>
      <c r="AO26" t="s">
        <v>1131</v>
      </c>
      <c r="AP26" s="49"/>
      <c r="AQ26" s="49"/>
      <c r="AR26" s="49"/>
      <c r="AS26" s="49"/>
      <c r="AT26" s="173"/>
      <c r="AU26" s="49"/>
      <c r="AV26" s="49"/>
      <c r="BI26" t="s">
        <v>1131</v>
      </c>
      <c r="BJ26" s="49"/>
      <c r="BK26" s="49"/>
      <c r="BL26" s="49"/>
      <c r="BM26" s="49"/>
      <c r="BN26" s="173"/>
      <c r="BO26" s="49"/>
      <c r="BP26" s="49"/>
      <c r="CC26" t="s">
        <v>1131</v>
      </c>
      <c r="CD26" s="49"/>
      <c r="CE26" s="49"/>
      <c r="CF26" s="49"/>
      <c r="CG26" s="49"/>
      <c r="CH26" s="173"/>
      <c r="CI26" s="49"/>
      <c r="CJ26" s="49"/>
      <c r="CW26" t="s">
        <v>1131</v>
      </c>
      <c r="CX26" s="49"/>
      <c r="CY26" s="49"/>
      <c r="CZ26" s="49"/>
      <c r="DA26" s="49"/>
      <c r="DB26" s="173"/>
      <c r="DC26" s="49"/>
      <c r="DD26" s="49"/>
      <c r="DQ26" t="s">
        <v>1131</v>
      </c>
      <c r="DR26" s="49"/>
      <c r="DS26" s="49"/>
      <c r="DT26" s="49"/>
      <c r="DU26" s="49"/>
      <c r="DV26" s="173"/>
      <c r="DW26" s="49"/>
      <c r="DX26" s="49"/>
      <c r="EK26" t="s">
        <v>1131</v>
      </c>
      <c r="EL26" s="49"/>
      <c r="EM26" s="49"/>
      <c r="EN26" s="49"/>
      <c r="EO26" s="49"/>
      <c r="EP26" s="173"/>
      <c r="EQ26" s="49"/>
      <c r="ER26" s="49"/>
      <c r="FE26" t="s">
        <v>1131</v>
      </c>
      <c r="FF26" s="49"/>
      <c r="FG26" s="49"/>
      <c r="FH26" s="49"/>
      <c r="FI26" s="49"/>
      <c r="FJ26" s="173"/>
      <c r="FK26" s="49"/>
      <c r="FL26" s="49"/>
      <c r="FY26" t="s">
        <v>1131</v>
      </c>
      <c r="FZ26" s="49"/>
      <c r="GA26" s="49"/>
      <c r="GB26" s="49"/>
      <c r="GC26" s="49"/>
      <c r="GD26" s="173"/>
      <c r="GE26" s="49"/>
      <c r="GF26" s="49"/>
      <c r="GS26" t="s">
        <v>1131</v>
      </c>
      <c r="GT26" s="49"/>
      <c r="GU26" s="49"/>
      <c r="GV26" s="49"/>
      <c r="GW26" s="49"/>
      <c r="GX26" s="173"/>
      <c r="GY26" s="49"/>
      <c r="GZ26" s="49"/>
      <c r="HM26" t="s">
        <v>1131</v>
      </c>
      <c r="HN26" s="49"/>
      <c r="HO26" s="49"/>
      <c r="HP26" s="49"/>
      <c r="HQ26" s="49"/>
      <c r="HR26" s="173"/>
      <c r="HS26" s="49"/>
      <c r="HT26" s="49"/>
      <c r="IG26" t="s">
        <v>1131</v>
      </c>
      <c r="IH26" s="49"/>
      <c r="II26" s="49"/>
      <c r="IJ26" s="49"/>
      <c r="IK26" s="49"/>
      <c r="IL26" s="173"/>
      <c r="IM26" s="49"/>
      <c r="IN26" s="49"/>
      <c r="JA26" t="s">
        <v>1131</v>
      </c>
      <c r="JB26" s="49"/>
      <c r="JC26" s="49"/>
      <c r="JD26" s="49"/>
      <c r="JE26" s="49"/>
      <c r="JF26" s="173"/>
      <c r="JG26" s="49"/>
      <c r="JH26" s="49"/>
      <c r="JU26" t="s">
        <v>1131</v>
      </c>
      <c r="JV26" s="49"/>
      <c r="JW26" s="49"/>
      <c r="JX26" s="49"/>
      <c r="JY26" s="49"/>
      <c r="JZ26" s="173"/>
      <c r="KA26" s="49"/>
      <c r="KB26" s="49"/>
      <c r="KO26" t="s">
        <v>1131</v>
      </c>
      <c r="KP26" s="49"/>
      <c r="KQ26" s="49"/>
      <c r="KR26" s="49"/>
      <c r="KS26" s="49"/>
      <c r="KT26" s="173"/>
      <c r="KU26" s="49"/>
      <c r="KV26" s="49"/>
      <c r="LI26" t="s">
        <v>1131</v>
      </c>
      <c r="LJ26" s="49"/>
      <c r="LK26" s="49"/>
      <c r="LL26" s="49"/>
      <c r="LM26" s="49"/>
      <c r="LN26" s="173"/>
      <c r="LO26" s="49"/>
      <c r="LP26" s="49"/>
      <c r="MC26" t="s">
        <v>1131</v>
      </c>
      <c r="MD26" s="49"/>
      <c r="ME26" s="49"/>
      <c r="MF26" s="49"/>
      <c r="MG26" s="49"/>
      <c r="MH26" s="173"/>
      <c r="MI26" s="49"/>
      <c r="MJ26" s="49"/>
      <c r="MW26" t="s">
        <v>1131</v>
      </c>
      <c r="MX26" s="49"/>
      <c r="MY26" s="49"/>
      <c r="MZ26" s="49"/>
      <c r="NA26" s="49"/>
      <c r="NB26" s="173"/>
      <c r="NC26" s="49"/>
      <c r="ND26" s="49"/>
      <c r="NQ26" t="s">
        <v>1131</v>
      </c>
      <c r="NR26" s="49"/>
      <c r="NS26" s="49"/>
      <c r="NT26" s="49"/>
      <c r="NU26" s="49"/>
      <c r="NV26" s="173"/>
      <c r="NW26" s="49"/>
      <c r="NX26" s="49"/>
      <c r="OK26" t="s">
        <v>1131</v>
      </c>
      <c r="OL26" s="49"/>
      <c r="OM26" s="49"/>
      <c r="ON26" s="49"/>
      <c r="OO26" s="49"/>
      <c r="OP26" s="173"/>
      <c r="OQ26" s="49"/>
      <c r="OR26" s="49"/>
    </row>
    <row r="27" spans="1:408">
      <c r="A27" t="s">
        <v>1132</v>
      </c>
      <c r="B27" s="49"/>
      <c r="C27" s="49"/>
      <c r="D27" s="49"/>
      <c r="E27" s="49"/>
      <c r="F27" s="49"/>
      <c r="G27" s="49"/>
      <c r="H27" s="49"/>
      <c r="U27" t="s">
        <v>1132</v>
      </c>
      <c r="V27" s="49"/>
      <c r="W27" s="49"/>
      <c r="X27" s="49"/>
      <c r="Y27" s="49"/>
      <c r="Z27" s="49"/>
      <c r="AA27" s="49"/>
      <c r="AB27" s="49"/>
      <c r="AO27" t="s">
        <v>1132</v>
      </c>
      <c r="AP27" s="49"/>
      <c r="AQ27" s="49"/>
      <c r="AR27" s="49"/>
      <c r="AS27" s="49"/>
      <c r="AT27" s="49"/>
      <c r="AU27" s="49"/>
      <c r="AV27" s="49"/>
      <c r="BI27" t="s">
        <v>1132</v>
      </c>
      <c r="BJ27" s="49"/>
      <c r="BK27" s="49"/>
      <c r="BL27" s="49"/>
      <c r="BM27" s="49"/>
      <c r="BN27" s="49"/>
      <c r="BO27" s="49"/>
      <c r="BP27" s="49"/>
      <c r="CC27" t="s">
        <v>1132</v>
      </c>
      <c r="CD27" s="49"/>
      <c r="CE27" s="49"/>
      <c r="CF27" s="49"/>
      <c r="CG27" s="49"/>
      <c r="CH27" s="49"/>
      <c r="CI27" s="49"/>
      <c r="CJ27" s="49"/>
      <c r="CW27" t="s">
        <v>1132</v>
      </c>
      <c r="CX27" s="49"/>
      <c r="CY27" s="49"/>
      <c r="CZ27" s="49"/>
      <c r="DA27" s="49"/>
      <c r="DB27" s="49"/>
      <c r="DC27" s="49"/>
      <c r="DD27" s="49"/>
      <c r="DQ27" t="s">
        <v>1132</v>
      </c>
      <c r="DR27" s="49"/>
      <c r="DS27" s="49"/>
      <c r="DT27" s="49"/>
      <c r="DU27" s="49"/>
      <c r="DV27" s="49"/>
      <c r="DW27" s="49"/>
      <c r="DX27" s="49"/>
      <c r="EK27" t="s">
        <v>1132</v>
      </c>
      <c r="EL27" s="49"/>
      <c r="EM27" s="49"/>
      <c r="EN27" s="49"/>
      <c r="EO27" s="49"/>
      <c r="EP27" s="49"/>
      <c r="EQ27" s="49"/>
      <c r="ER27" s="49"/>
      <c r="FE27" t="s">
        <v>1132</v>
      </c>
      <c r="FF27" s="49"/>
      <c r="FG27" s="49"/>
      <c r="FH27" s="49"/>
      <c r="FI27" s="49"/>
      <c r="FJ27" s="49"/>
      <c r="FK27" s="49"/>
      <c r="FL27" s="49"/>
      <c r="FY27" t="s">
        <v>1132</v>
      </c>
      <c r="FZ27" s="49"/>
      <c r="GA27" s="49"/>
      <c r="GB27" s="49"/>
      <c r="GC27" s="49"/>
      <c r="GD27" s="49"/>
      <c r="GE27" s="49"/>
      <c r="GF27" s="49"/>
      <c r="GS27" t="s">
        <v>1132</v>
      </c>
      <c r="GT27" s="49"/>
      <c r="GU27" s="49"/>
      <c r="GV27" s="49"/>
      <c r="GW27" s="49"/>
      <c r="GX27" s="49"/>
      <c r="GY27" s="49"/>
      <c r="GZ27" s="49"/>
      <c r="HM27" t="s">
        <v>1132</v>
      </c>
      <c r="HN27" s="49"/>
      <c r="HO27" s="49"/>
      <c r="HP27" s="49"/>
      <c r="HQ27" s="49"/>
      <c r="HR27" s="49"/>
      <c r="HS27" s="49"/>
      <c r="HT27" s="49"/>
      <c r="IG27" t="s">
        <v>1132</v>
      </c>
      <c r="IH27" s="49"/>
      <c r="II27" s="49"/>
      <c r="IJ27" s="49"/>
      <c r="IK27" s="49"/>
      <c r="IL27" s="49"/>
      <c r="IM27" s="49"/>
      <c r="IN27" s="49"/>
      <c r="JA27" t="s">
        <v>1132</v>
      </c>
      <c r="JB27" s="49"/>
      <c r="JC27" s="49"/>
      <c r="JD27" s="49"/>
      <c r="JE27" s="49"/>
      <c r="JF27" s="49"/>
      <c r="JG27" s="49"/>
      <c r="JH27" s="49"/>
      <c r="JU27" t="s">
        <v>1132</v>
      </c>
      <c r="JV27" s="49"/>
      <c r="JW27" s="49"/>
      <c r="JX27" s="49"/>
      <c r="JY27" s="49"/>
      <c r="JZ27" s="49"/>
      <c r="KA27" s="49"/>
      <c r="KB27" s="49"/>
      <c r="KO27" t="s">
        <v>1132</v>
      </c>
      <c r="KP27" s="49"/>
      <c r="KQ27" s="49"/>
      <c r="KR27" s="49"/>
      <c r="KS27" s="49"/>
      <c r="KT27" s="49"/>
      <c r="KU27" s="49"/>
      <c r="KV27" s="49"/>
      <c r="LI27" t="s">
        <v>1132</v>
      </c>
      <c r="LJ27" s="49"/>
      <c r="LK27" s="49"/>
      <c r="LL27" s="49"/>
      <c r="LM27" s="49"/>
      <c r="LN27" s="49"/>
      <c r="LO27" s="49"/>
      <c r="LP27" s="49"/>
      <c r="MC27" t="s">
        <v>1132</v>
      </c>
      <c r="MD27" s="49"/>
      <c r="ME27" s="49"/>
      <c r="MF27" s="49"/>
      <c r="MG27" s="49"/>
      <c r="MH27" s="49"/>
      <c r="MI27" s="49"/>
      <c r="MJ27" s="49"/>
      <c r="MW27" t="s">
        <v>1132</v>
      </c>
      <c r="MX27" s="49"/>
      <c r="MY27" s="49"/>
      <c r="MZ27" s="49"/>
      <c r="NA27" s="49"/>
      <c r="NB27" s="49"/>
      <c r="NC27" s="49"/>
      <c r="ND27" s="49"/>
      <c r="NQ27" t="s">
        <v>1132</v>
      </c>
      <c r="NR27" s="49"/>
      <c r="NS27" s="49"/>
      <c r="NT27" s="49"/>
      <c r="NU27" s="49"/>
      <c r="NV27" s="49"/>
      <c r="NW27" s="49"/>
      <c r="NX27" s="49"/>
      <c r="OK27" t="s">
        <v>1132</v>
      </c>
      <c r="OL27" s="49"/>
      <c r="OM27" s="49"/>
      <c r="ON27" s="49"/>
      <c r="OO27" s="49"/>
      <c r="OP27" s="49"/>
      <c r="OQ27" s="49"/>
      <c r="OR27" s="49"/>
    </row>
    <row r="28" spans="1:408">
      <c r="A28" t="s">
        <v>1133</v>
      </c>
      <c r="B28" s="49"/>
      <c r="C28" s="49"/>
      <c r="D28" s="49"/>
      <c r="E28" s="49"/>
      <c r="F28" s="49"/>
      <c r="G28" s="49"/>
      <c r="H28" s="49"/>
      <c r="U28" t="s">
        <v>1133</v>
      </c>
      <c r="V28" s="49"/>
      <c r="W28" s="49"/>
      <c r="X28" s="49"/>
      <c r="Y28" s="49"/>
      <c r="Z28" s="49"/>
      <c r="AA28" s="49"/>
      <c r="AB28" s="49"/>
      <c r="AO28" t="s">
        <v>1133</v>
      </c>
      <c r="AP28" s="49"/>
      <c r="AQ28" s="49"/>
      <c r="AR28" s="49"/>
      <c r="AS28" s="49"/>
      <c r="AT28" s="49"/>
      <c r="AU28" s="49"/>
      <c r="AV28" s="49"/>
      <c r="BI28" t="s">
        <v>1133</v>
      </c>
      <c r="BJ28" s="49"/>
      <c r="BK28" s="49"/>
      <c r="BL28" s="49"/>
      <c r="BM28" s="49"/>
      <c r="BN28" s="49"/>
      <c r="BO28" s="49"/>
      <c r="BP28" s="49"/>
      <c r="CC28" t="s">
        <v>1133</v>
      </c>
      <c r="CD28" s="49"/>
      <c r="CE28" s="49"/>
      <c r="CF28" s="49"/>
      <c r="CG28" s="49"/>
      <c r="CH28" s="49"/>
      <c r="CI28" s="49"/>
      <c r="CJ28" s="49"/>
      <c r="CW28" t="s">
        <v>1133</v>
      </c>
      <c r="CX28" s="49"/>
      <c r="CY28" s="49"/>
      <c r="CZ28" s="49"/>
      <c r="DA28" s="49"/>
      <c r="DB28" s="49"/>
      <c r="DC28" s="49"/>
      <c r="DD28" s="49"/>
      <c r="DQ28" t="s">
        <v>1133</v>
      </c>
      <c r="DR28" s="49"/>
      <c r="DS28" s="49"/>
      <c r="DT28" s="49"/>
      <c r="DU28" s="49"/>
      <c r="DV28" s="49"/>
      <c r="DW28" s="49"/>
      <c r="DX28" s="49"/>
      <c r="EK28" t="s">
        <v>1133</v>
      </c>
      <c r="EL28" s="49"/>
      <c r="EM28" s="49"/>
      <c r="EN28" s="49"/>
      <c r="EO28" s="49"/>
      <c r="EP28" s="49"/>
      <c r="EQ28" s="49"/>
      <c r="ER28" s="49"/>
      <c r="FE28" t="s">
        <v>1133</v>
      </c>
      <c r="FF28" s="49"/>
      <c r="FG28" s="49"/>
      <c r="FH28" s="49"/>
      <c r="FI28" s="49"/>
      <c r="FJ28" s="49"/>
      <c r="FK28" s="49"/>
      <c r="FL28" s="49"/>
      <c r="FY28" t="s">
        <v>1133</v>
      </c>
      <c r="FZ28" s="49"/>
      <c r="GA28" s="49"/>
      <c r="GB28" s="49"/>
      <c r="GC28" s="49"/>
      <c r="GD28" s="49"/>
      <c r="GE28" s="49"/>
      <c r="GF28" s="49"/>
      <c r="GS28" t="s">
        <v>1133</v>
      </c>
      <c r="GT28" s="49"/>
      <c r="GU28" s="49"/>
      <c r="GV28" s="49"/>
      <c r="GW28" s="49"/>
      <c r="GX28" s="49"/>
      <c r="GY28" s="49"/>
      <c r="GZ28" s="49"/>
      <c r="HM28" t="s">
        <v>1133</v>
      </c>
      <c r="HN28" s="49"/>
      <c r="HO28" s="49"/>
      <c r="HP28" s="49"/>
      <c r="HQ28" s="49"/>
      <c r="HR28" s="49"/>
      <c r="HS28" s="49"/>
      <c r="HT28" s="49"/>
      <c r="IG28" t="s">
        <v>1133</v>
      </c>
      <c r="IH28" s="49"/>
      <c r="II28" s="49"/>
      <c r="IJ28" s="49"/>
      <c r="IK28" s="49"/>
      <c r="IL28" s="49"/>
      <c r="IM28" s="49"/>
      <c r="IN28" s="49"/>
      <c r="JA28" t="s">
        <v>1133</v>
      </c>
      <c r="JB28" s="49"/>
      <c r="JC28" s="49"/>
      <c r="JD28" s="49"/>
      <c r="JE28" s="49"/>
      <c r="JF28" s="49"/>
      <c r="JG28" s="49"/>
      <c r="JH28" s="49"/>
      <c r="JU28" t="s">
        <v>1133</v>
      </c>
      <c r="JV28" s="49"/>
      <c r="JW28" s="49"/>
      <c r="JX28" s="49"/>
      <c r="JY28" s="49"/>
      <c r="JZ28" s="49"/>
      <c r="KA28" s="49"/>
      <c r="KB28" s="49"/>
      <c r="KO28" t="s">
        <v>1133</v>
      </c>
      <c r="KP28" s="49"/>
      <c r="KQ28" s="49"/>
      <c r="KR28" s="49"/>
      <c r="KS28" s="49"/>
      <c r="KT28" s="49"/>
      <c r="KU28" s="49"/>
      <c r="KV28" s="49"/>
      <c r="LI28" t="s">
        <v>1133</v>
      </c>
      <c r="LJ28" s="49"/>
      <c r="LK28" s="49"/>
      <c r="LL28" s="49"/>
      <c r="LM28" s="49"/>
      <c r="LN28" s="49"/>
      <c r="LO28" s="49"/>
      <c r="LP28" s="49"/>
      <c r="MC28" t="s">
        <v>1133</v>
      </c>
      <c r="MD28" s="49"/>
      <c r="ME28" s="49"/>
      <c r="MF28" s="49"/>
      <c r="MG28" s="49"/>
      <c r="MH28" s="49"/>
      <c r="MI28" s="49"/>
      <c r="MJ28" s="49"/>
      <c r="MW28" t="s">
        <v>1133</v>
      </c>
      <c r="MX28" s="49"/>
      <c r="MY28" s="49"/>
      <c r="MZ28" s="49"/>
      <c r="NA28" s="49"/>
      <c r="NB28" s="49"/>
      <c r="NC28" s="49"/>
      <c r="ND28" s="49"/>
      <c r="NQ28" t="s">
        <v>1133</v>
      </c>
      <c r="NR28" s="49"/>
      <c r="NS28" s="49"/>
      <c r="NT28" s="49"/>
      <c r="NU28" s="49"/>
      <c r="NV28" s="49"/>
      <c r="NW28" s="49"/>
      <c r="NX28" s="49"/>
      <c r="OK28" t="s">
        <v>1133</v>
      </c>
      <c r="OL28" s="49"/>
      <c r="OM28" s="49"/>
      <c r="ON28" s="49"/>
      <c r="OO28" s="49"/>
      <c r="OP28" s="49"/>
      <c r="OQ28" s="49"/>
      <c r="OR28" s="49"/>
    </row>
    <row r="29" spans="1:408">
      <c r="A29" t="s">
        <v>1134</v>
      </c>
      <c r="B29" s="49"/>
      <c r="C29" s="49"/>
      <c r="D29" s="49"/>
      <c r="E29" s="49"/>
      <c r="F29" s="49"/>
      <c r="G29" s="49"/>
      <c r="H29" s="49"/>
      <c r="U29" t="s">
        <v>1134</v>
      </c>
      <c r="V29" s="49"/>
      <c r="W29" s="49"/>
      <c r="X29" s="49"/>
      <c r="Y29" s="49"/>
      <c r="Z29" s="49"/>
      <c r="AA29" s="49"/>
      <c r="AB29" s="49"/>
      <c r="AO29" t="s">
        <v>1134</v>
      </c>
      <c r="AP29" s="49"/>
      <c r="AQ29" s="49"/>
      <c r="AR29" s="49"/>
      <c r="AS29" s="49"/>
      <c r="AT29" s="49"/>
      <c r="AU29" s="49"/>
      <c r="AV29" s="49"/>
      <c r="BI29" t="s">
        <v>1134</v>
      </c>
      <c r="BJ29" s="49"/>
      <c r="BK29" s="49"/>
      <c r="BL29" s="49"/>
      <c r="BM29" s="49"/>
      <c r="BN29" s="49"/>
      <c r="BO29" s="49"/>
      <c r="BP29" s="49"/>
      <c r="CC29" t="s">
        <v>1134</v>
      </c>
      <c r="CD29" s="49"/>
      <c r="CE29" s="49"/>
      <c r="CF29" s="49"/>
      <c r="CG29" s="49"/>
      <c r="CH29" s="49"/>
      <c r="CI29" s="49"/>
      <c r="CJ29" s="49"/>
      <c r="CW29" t="s">
        <v>1134</v>
      </c>
      <c r="CX29" s="49"/>
      <c r="CY29" s="49"/>
      <c r="CZ29" s="49"/>
      <c r="DA29" s="49"/>
      <c r="DB29" s="49"/>
      <c r="DC29" s="49"/>
      <c r="DD29" s="49"/>
      <c r="DQ29" t="s">
        <v>1134</v>
      </c>
      <c r="DR29" s="49"/>
      <c r="DS29" s="49"/>
      <c r="DT29" s="49"/>
      <c r="DU29" s="49"/>
      <c r="DV29" s="49"/>
      <c r="DW29" s="49"/>
      <c r="DX29" s="49"/>
      <c r="EK29" t="s">
        <v>1134</v>
      </c>
      <c r="EL29" s="49"/>
      <c r="EM29" s="49"/>
      <c r="EN29" s="49"/>
      <c r="EO29" s="49"/>
      <c r="EP29" s="49"/>
      <c r="EQ29" s="49"/>
      <c r="ER29" s="49"/>
      <c r="FE29" t="s">
        <v>1134</v>
      </c>
      <c r="FF29" s="49"/>
      <c r="FG29" s="49"/>
      <c r="FH29" s="49"/>
      <c r="FI29" s="49"/>
      <c r="FJ29" s="49"/>
      <c r="FK29" s="49"/>
      <c r="FL29" s="49"/>
      <c r="FY29" t="s">
        <v>1134</v>
      </c>
      <c r="FZ29" s="49"/>
      <c r="GA29" s="49"/>
      <c r="GB29" s="49"/>
      <c r="GC29" s="49"/>
      <c r="GD29" s="49"/>
      <c r="GE29" s="49"/>
      <c r="GF29" s="49"/>
      <c r="GS29" t="s">
        <v>1134</v>
      </c>
      <c r="GT29" s="49"/>
      <c r="GU29" s="49"/>
      <c r="GV29" s="49"/>
      <c r="GW29" s="49"/>
      <c r="GX29" s="49"/>
      <c r="GY29" s="49"/>
      <c r="GZ29" s="49"/>
      <c r="HM29" t="s">
        <v>1134</v>
      </c>
      <c r="HN29" s="49"/>
      <c r="HO29" s="49"/>
      <c r="HP29" s="49"/>
      <c r="HQ29" s="49"/>
      <c r="HR29" s="49"/>
      <c r="HS29" s="49"/>
      <c r="HT29" s="49"/>
      <c r="IG29" t="s">
        <v>1134</v>
      </c>
      <c r="IH29" s="49"/>
      <c r="II29" s="49"/>
      <c r="IJ29" s="49"/>
      <c r="IK29" s="49"/>
      <c r="IL29" s="49"/>
      <c r="IM29" s="49"/>
      <c r="IN29" s="49"/>
      <c r="JA29" t="s">
        <v>1134</v>
      </c>
      <c r="JB29" s="49"/>
      <c r="JC29" s="49"/>
      <c r="JD29" s="49"/>
      <c r="JE29" s="49"/>
      <c r="JF29" s="49"/>
      <c r="JG29" s="49"/>
      <c r="JH29" s="49"/>
      <c r="JU29" t="s">
        <v>1134</v>
      </c>
      <c r="JV29" s="49"/>
      <c r="JW29" s="49"/>
      <c r="JX29" s="49"/>
      <c r="JY29" s="49"/>
      <c r="JZ29" s="49"/>
      <c r="KA29" s="49"/>
      <c r="KB29" s="49"/>
      <c r="KO29" t="s">
        <v>1134</v>
      </c>
      <c r="KP29" s="49"/>
      <c r="KQ29" s="49"/>
      <c r="KR29" s="49"/>
      <c r="KS29" s="49"/>
      <c r="KT29" s="49"/>
      <c r="KU29" s="49"/>
      <c r="KV29" s="49"/>
      <c r="LI29" t="s">
        <v>1134</v>
      </c>
      <c r="LJ29" s="49"/>
      <c r="LK29" s="49"/>
      <c r="LL29" s="49"/>
      <c r="LM29" s="49"/>
      <c r="LN29" s="49"/>
      <c r="LO29" s="49"/>
      <c r="LP29" s="49"/>
      <c r="MC29" t="s">
        <v>1134</v>
      </c>
      <c r="MD29" s="49"/>
      <c r="ME29" s="49"/>
      <c r="MF29" s="49"/>
      <c r="MG29" s="49"/>
      <c r="MH29" s="49"/>
      <c r="MI29" s="49"/>
      <c r="MJ29" s="49"/>
      <c r="MW29" t="s">
        <v>1134</v>
      </c>
      <c r="MX29" s="49"/>
      <c r="MY29" s="49"/>
      <c r="MZ29" s="49"/>
      <c r="NA29" s="49"/>
      <c r="NB29" s="49"/>
      <c r="NC29" s="49"/>
      <c r="ND29" s="49"/>
      <c r="NQ29" t="s">
        <v>1134</v>
      </c>
      <c r="NR29" s="49"/>
      <c r="NS29" s="49"/>
      <c r="NT29" s="49"/>
      <c r="NU29" s="49"/>
      <c r="NV29" s="49"/>
      <c r="NW29" s="49"/>
      <c r="NX29" s="49"/>
      <c r="OK29" t="s">
        <v>1134</v>
      </c>
      <c r="OL29" s="49"/>
      <c r="OM29" s="49"/>
      <c r="ON29" s="49"/>
      <c r="OO29" s="49"/>
      <c r="OP29" s="49"/>
      <c r="OQ29" s="49"/>
      <c r="OR29" s="49"/>
    </row>
    <row r="30" spans="1:408">
      <c r="A30" t="s">
        <v>1135</v>
      </c>
      <c r="B30" s="49"/>
      <c r="C30" s="49"/>
      <c r="D30" s="49"/>
      <c r="E30" s="49"/>
      <c r="F30" s="49"/>
      <c r="G30" s="49"/>
      <c r="H30" s="49"/>
      <c r="U30" t="s">
        <v>1135</v>
      </c>
      <c r="V30" s="49"/>
      <c r="W30" s="49"/>
      <c r="X30" s="49"/>
      <c r="Y30" s="49"/>
      <c r="Z30" s="49"/>
      <c r="AA30" s="49"/>
      <c r="AB30" s="49"/>
      <c r="AO30" t="s">
        <v>1135</v>
      </c>
      <c r="AP30" s="49"/>
      <c r="AQ30" s="49"/>
      <c r="AR30" s="49"/>
      <c r="AS30" s="49"/>
      <c r="AT30" s="49"/>
      <c r="AU30" s="49"/>
      <c r="AV30" s="49"/>
      <c r="BI30" t="s">
        <v>1135</v>
      </c>
      <c r="BJ30" s="49"/>
      <c r="BK30" s="49"/>
      <c r="BL30" s="49"/>
      <c r="BM30" s="49"/>
      <c r="BN30" s="49"/>
      <c r="BO30" s="49"/>
      <c r="BP30" s="49"/>
      <c r="CC30" t="s">
        <v>1135</v>
      </c>
      <c r="CD30" s="49"/>
      <c r="CE30" s="49"/>
      <c r="CF30" s="49"/>
      <c r="CG30" s="49"/>
      <c r="CH30" s="49"/>
      <c r="CI30" s="49"/>
      <c r="CJ30" s="49"/>
      <c r="CW30" t="s">
        <v>1135</v>
      </c>
      <c r="CX30" s="49"/>
      <c r="CY30" s="49"/>
      <c r="CZ30" s="49"/>
      <c r="DA30" s="49"/>
      <c r="DB30" s="49"/>
      <c r="DC30" s="49"/>
      <c r="DD30" s="49"/>
      <c r="DQ30" t="s">
        <v>1135</v>
      </c>
      <c r="DR30" s="49"/>
      <c r="DS30" s="49"/>
      <c r="DT30" s="49"/>
      <c r="DU30" s="49"/>
      <c r="DV30" s="49"/>
      <c r="DW30" s="49"/>
      <c r="DX30" s="49"/>
      <c r="EK30" t="s">
        <v>1135</v>
      </c>
      <c r="EL30" s="49"/>
      <c r="EM30" s="49"/>
      <c r="EN30" s="49"/>
      <c r="EO30" s="49"/>
      <c r="EP30" s="49"/>
      <c r="EQ30" s="49"/>
      <c r="ER30" s="49"/>
      <c r="FE30" t="s">
        <v>1135</v>
      </c>
      <c r="FF30" s="49"/>
      <c r="FG30" s="49"/>
      <c r="FH30" s="49"/>
      <c r="FI30" s="49"/>
      <c r="FJ30" s="49"/>
      <c r="FK30" s="49"/>
      <c r="FL30" s="49"/>
      <c r="FY30" t="s">
        <v>1135</v>
      </c>
      <c r="FZ30" s="49"/>
      <c r="GA30" s="49"/>
      <c r="GB30" s="49"/>
      <c r="GC30" s="49"/>
      <c r="GD30" s="49"/>
      <c r="GE30" s="49"/>
      <c r="GF30" s="49"/>
      <c r="GS30" t="s">
        <v>1135</v>
      </c>
      <c r="GT30" s="49"/>
      <c r="GU30" s="49"/>
      <c r="GV30" s="49"/>
      <c r="GW30" s="49"/>
      <c r="GX30" s="49"/>
      <c r="GY30" s="49"/>
      <c r="GZ30" s="49"/>
      <c r="HM30" t="s">
        <v>1135</v>
      </c>
      <c r="HN30" s="49"/>
      <c r="HO30" s="49"/>
      <c r="HP30" s="49"/>
      <c r="HQ30" s="49"/>
      <c r="HR30" s="49"/>
      <c r="HS30" s="49"/>
      <c r="HT30" s="49"/>
      <c r="IG30" t="s">
        <v>1135</v>
      </c>
      <c r="IH30" s="49"/>
      <c r="II30" s="49"/>
      <c r="IJ30" s="49"/>
      <c r="IK30" s="49"/>
      <c r="IL30" s="49"/>
      <c r="IM30" s="49"/>
      <c r="IN30" s="49"/>
      <c r="JA30" t="s">
        <v>1135</v>
      </c>
      <c r="JB30" s="49"/>
      <c r="JC30" s="49"/>
      <c r="JD30" s="49"/>
      <c r="JE30" s="49"/>
      <c r="JF30" s="49"/>
      <c r="JG30" s="49"/>
      <c r="JH30" s="49"/>
      <c r="JU30" t="s">
        <v>1135</v>
      </c>
      <c r="JV30" s="49"/>
      <c r="JW30" s="49"/>
      <c r="JX30" s="49"/>
      <c r="JY30" s="49"/>
      <c r="JZ30" s="49"/>
      <c r="KA30" s="49"/>
      <c r="KB30" s="49"/>
      <c r="KO30" t="s">
        <v>1135</v>
      </c>
      <c r="KP30" s="49"/>
      <c r="KQ30" s="49"/>
      <c r="KR30" s="49"/>
      <c r="KS30" s="49"/>
      <c r="KT30" s="49"/>
      <c r="KU30" s="49"/>
      <c r="KV30" s="49"/>
      <c r="LI30" t="s">
        <v>1135</v>
      </c>
      <c r="LJ30" s="49"/>
      <c r="LK30" s="49"/>
      <c r="LL30" s="49"/>
      <c r="LM30" s="49"/>
      <c r="LN30" s="49"/>
      <c r="LO30" s="49"/>
      <c r="LP30" s="49"/>
      <c r="MC30" t="s">
        <v>1135</v>
      </c>
      <c r="MD30" s="49"/>
      <c r="ME30" s="49"/>
      <c r="MF30" s="49"/>
      <c r="MG30" s="49"/>
      <c r="MH30" s="49"/>
      <c r="MI30" s="49"/>
      <c r="MJ30" s="49"/>
      <c r="MW30" t="s">
        <v>1135</v>
      </c>
      <c r="MX30" s="49"/>
      <c r="MY30" s="49"/>
      <c r="MZ30" s="49"/>
      <c r="NA30" s="49"/>
      <c r="NB30" s="49"/>
      <c r="NC30" s="49"/>
      <c r="ND30" s="49"/>
      <c r="NQ30" t="s">
        <v>1135</v>
      </c>
      <c r="NR30" s="49"/>
      <c r="NS30" s="49"/>
      <c r="NT30" s="49"/>
      <c r="NU30" s="49"/>
      <c r="NV30" s="49"/>
      <c r="NW30" s="49"/>
      <c r="NX30" s="49"/>
      <c r="OK30" t="s">
        <v>1135</v>
      </c>
      <c r="OL30" s="49"/>
      <c r="OM30" s="49"/>
      <c r="ON30" s="49"/>
      <c r="OO30" s="49"/>
      <c r="OP30" s="49"/>
      <c r="OQ30" s="49"/>
      <c r="OR30" s="49"/>
    </row>
    <row r="31" spans="1:408">
      <c r="A31" t="s">
        <v>1136</v>
      </c>
      <c r="B31" s="49"/>
      <c r="C31" s="49"/>
      <c r="D31" s="49"/>
      <c r="E31" s="49"/>
      <c r="F31" s="49"/>
      <c r="G31" s="49"/>
      <c r="H31" s="49"/>
      <c r="U31" t="s">
        <v>1136</v>
      </c>
      <c r="V31" s="49"/>
      <c r="W31" s="49"/>
      <c r="X31" s="49"/>
      <c r="Y31" s="49"/>
      <c r="Z31" s="49"/>
      <c r="AA31" s="49"/>
      <c r="AB31" s="49"/>
      <c r="AO31" t="s">
        <v>1136</v>
      </c>
      <c r="AP31" s="49"/>
      <c r="AQ31" s="49"/>
      <c r="AR31" s="49"/>
      <c r="AS31" s="49"/>
      <c r="AT31" s="49"/>
      <c r="AU31" s="49"/>
      <c r="AV31" s="49"/>
      <c r="BI31" t="s">
        <v>1136</v>
      </c>
      <c r="BJ31" s="49"/>
      <c r="BK31" s="49"/>
      <c r="BL31" s="49"/>
      <c r="BM31" s="49"/>
      <c r="BN31" s="49"/>
      <c r="BO31" s="49"/>
      <c r="BP31" s="49"/>
      <c r="CC31" t="s">
        <v>1136</v>
      </c>
      <c r="CD31" s="49"/>
      <c r="CE31" s="49"/>
      <c r="CF31" s="49"/>
      <c r="CG31" s="49"/>
      <c r="CH31" s="49"/>
      <c r="CI31" s="49"/>
      <c r="CJ31" s="49"/>
      <c r="CW31" t="s">
        <v>1136</v>
      </c>
      <c r="CX31" s="49"/>
      <c r="CY31" s="49"/>
      <c r="CZ31" s="49"/>
      <c r="DA31" s="49"/>
      <c r="DB31" s="49"/>
      <c r="DC31" s="49"/>
      <c r="DD31" s="49"/>
      <c r="DQ31" t="s">
        <v>1136</v>
      </c>
      <c r="DR31" s="49"/>
      <c r="DS31" s="49"/>
      <c r="DT31" s="49"/>
      <c r="DU31" s="49"/>
      <c r="DV31" s="49"/>
      <c r="DW31" s="49"/>
      <c r="DX31" s="49"/>
      <c r="EK31" t="s">
        <v>1136</v>
      </c>
      <c r="EL31" s="49"/>
      <c r="EM31" s="49"/>
      <c r="EN31" s="49"/>
      <c r="EO31" s="49"/>
      <c r="EP31" s="49"/>
      <c r="EQ31" s="49"/>
      <c r="ER31" s="49"/>
      <c r="FE31" t="s">
        <v>1136</v>
      </c>
      <c r="FF31" s="49"/>
      <c r="FG31" s="49"/>
      <c r="FH31" s="49"/>
      <c r="FI31" s="49"/>
      <c r="FJ31" s="49"/>
      <c r="FK31" s="49"/>
      <c r="FL31" s="49"/>
      <c r="FY31" t="s">
        <v>1136</v>
      </c>
      <c r="FZ31" s="49"/>
      <c r="GA31" s="49"/>
      <c r="GB31" s="49"/>
      <c r="GC31" s="49"/>
      <c r="GD31" s="49"/>
      <c r="GE31" s="49"/>
      <c r="GF31" s="49"/>
      <c r="GS31" t="s">
        <v>1136</v>
      </c>
      <c r="GT31" s="49"/>
      <c r="GU31" s="49"/>
      <c r="GV31" s="49"/>
      <c r="GW31" s="49"/>
      <c r="GX31" s="49"/>
      <c r="GY31" s="49"/>
      <c r="GZ31" s="49"/>
      <c r="HM31" t="s">
        <v>1136</v>
      </c>
      <c r="HN31" s="49"/>
      <c r="HO31" s="49"/>
      <c r="HP31" s="49"/>
      <c r="HQ31" s="49"/>
      <c r="HR31" s="49"/>
      <c r="HS31" s="49"/>
      <c r="HT31" s="49"/>
      <c r="IG31" t="s">
        <v>1136</v>
      </c>
      <c r="IH31" s="49"/>
      <c r="II31" s="49"/>
      <c r="IJ31" s="49"/>
      <c r="IK31" s="49"/>
      <c r="IL31" s="49"/>
      <c r="IM31" s="49"/>
      <c r="IN31" s="49"/>
      <c r="JA31" t="s">
        <v>1136</v>
      </c>
      <c r="JB31" s="49"/>
      <c r="JC31" s="49"/>
      <c r="JD31" s="49"/>
      <c r="JE31" s="49"/>
      <c r="JF31" s="49"/>
      <c r="JG31" s="49"/>
      <c r="JH31" s="49"/>
      <c r="JU31" t="s">
        <v>1136</v>
      </c>
      <c r="JV31" s="49"/>
      <c r="JW31" s="49"/>
      <c r="JX31" s="49"/>
      <c r="JY31" s="49"/>
      <c r="JZ31" s="49"/>
      <c r="KA31" s="49"/>
      <c r="KB31" s="49"/>
      <c r="KO31" t="s">
        <v>1136</v>
      </c>
      <c r="KP31" s="49"/>
      <c r="KQ31" s="49"/>
      <c r="KR31" s="49"/>
      <c r="KS31" s="49"/>
      <c r="KT31" s="49"/>
      <c r="KU31" s="49"/>
      <c r="KV31" s="49"/>
      <c r="LI31" t="s">
        <v>1136</v>
      </c>
      <c r="LJ31" s="49"/>
      <c r="LK31" s="49"/>
      <c r="LL31" s="49"/>
      <c r="LM31" s="49"/>
      <c r="LN31" s="49"/>
      <c r="LO31" s="49"/>
      <c r="LP31" s="49"/>
      <c r="MC31" t="s">
        <v>1136</v>
      </c>
      <c r="MD31" s="49"/>
      <c r="ME31" s="49"/>
      <c r="MF31" s="49"/>
      <c r="MG31" s="49"/>
      <c r="MH31" s="49"/>
      <c r="MI31" s="49"/>
      <c r="MJ31" s="49"/>
      <c r="MW31" t="s">
        <v>1136</v>
      </c>
      <c r="MX31" s="49"/>
      <c r="MY31" s="49"/>
      <c r="MZ31" s="49"/>
      <c r="NA31" s="49"/>
      <c r="NB31" s="49"/>
      <c r="NC31" s="49"/>
      <c r="ND31" s="49"/>
      <c r="NQ31" t="s">
        <v>1136</v>
      </c>
      <c r="NR31" s="49"/>
      <c r="NS31" s="49"/>
      <c r="NT31" s="49"/>
      <c r="NU31" s="49"/>
      <c r="NV31" s="49"/>
      <c r="NW31" s="49"/>
      <c r="NX31" s="49"/>
      <c r="OK31" t="s">
        <v>1136</v>
      </c>
      <c r="OL31" s="49"/>
      <c r="OM31" s="49"/>
      <c r="ON31" s="49"/>
      <c r="OO31" s="49"/>
      <c r="OP31" s="49"/>
      <c r="OQ31" s="49"/>
      <c r="OR31" s="49"/>
    </row>
    <row r="32" spans="1:408">
      <c r="A32" t="s">
        <v>1137</v>
      </c>
      <c r="B32" s="49"/>
      <c r="C32" s="49"/>
      <c r="D32" s="49"/>
      <c r="E32" s="49"/>
      <c r="F32" s="49"/>
      <c r="G32" s="49"/>
      <c r="H32" s="49"/>
      <c r="U32" t="s">
        <v>1137</v>
      </c>
      <c r="V32" s="49"/>
      <c r="W32" s="49"/>
      <c r="X32" s="49"/>
      <c r="Y32" s="49"/>
      <c r="Z32" s="49"/>
      <c r="AA32" s="49"/>
      <c r="AB32" s="49"/>
      <c r="AO32" t="s">
        <v>1137</v>
      </c>
      <c r="AP32" s="49"/>
      <c r="AQ32" s="49"/>
      <c r="AR32" s="49"/>
      <c r="AS32" s="49"/>
      <c r="AT32" s="49"/>
      <c r="AU32" s="49"/>
      <c r="AV32" s="49"/>
      <c r="BI32" t="s">
        <v>1137</v>
      </c>
      <c r="BJ32" s="49"/>
      <c r="BK32" s="49"/>
      <c r="BL32" s="49"/>
      <c r="BM32" s="49"/>
      <c r="BN32" s="49"/>
      <c r="BO32" s="49"/>
      <c r="BP32" s="49"/>
      <c r="CC32" t="s">
        <v>1137</v>
      </c>
      <c r="CD32" s="49"/>
      <c r="CE32" s="49"/>
      <c r="CF32" s="49"/>
      <c r="CG32" s="49"/>
      <c r="CH32" s="49"/>
      <c r="CI32" s="49"/>
      <c r="CJ32" s="49"/>
      <c r="CW32" t="s">
        <v>1137</v>
      </c>
      <c r="CX32" s="49"/>
      <c r="CY32" s="49"/>
      <c r="CZ32" s="49"/>
      <c r="DA32" s="49"/>
      <c r="DB32" s="49"/>
      <c r="DC32" s="49"/>
      <c r="DD32" s="49"/>
      <c r="DQ32" t="s">
        <v>1137</v>
      </c>
      <c r="DR32" s="49"/>
      <c r="DS32" s="49"/>
      <c r="DT32" s="49"/>
      <c r="DU32" s="49"/>
      <c r="DV32" s="49"/>
      <c r="DW32" s="49"/>
      <c r="DX32" s="49"/>
      <c r="EK32" t="s">
        <v>1137</v>
      </c>
      <c r="EL32" s="49"/>
      <c r="EM32" s="49"/>
      <c r="EN32" s="49"/>
      <c r="EO32" s="49"/>
      <c r="EP32" s="49"/>
      <c r="EQ32" s="49"/>
      <c r="ER32" s="49"/>
      <c r="FE32" t="s">
        <v>1137</v>
      </c>
      <c r="FF32" s="49"/>
      <c r="FG32" s="49"/>
      <c r="FH32" s="49"/>
      <c r="FI32" s="49"/>
      <c r="FJ32" s="49"/>
      <c r="FK32" s="49"/>
      <c r="FL32" s="49"/>
      <c r="FY32" t="s">
        <v>1137</v>
      </c>
      <c r="FZ32" s="49"/>
      <c r="GA32" s="49"/>
      <c r="GB32" s="49"/>
      <c r="GC32" s="49"/>
      <c r="GD32" s="49"/>
      <c r="GE32" s="49"/>
      <c r="GF32" s="49"/>
      <c r="GS32" t="s">
        <v>1137</v>
      </c>
      <c r="GT32" s="49"/>
      <c r="GU32" s="49"/>
      <c r="GV32" s="49"/>
      <c r="GW32" s="49"/>
      <c r="GX32" s="49"/>
      <c r="GY32" s="49"/>
      <c r="GZ32" s="49"/>
      <c r="HM32" t="s">
        <v>1137</v>
      </c>
      <c r="HN32" s="49"/>
      <c r="HO32" s="49"/>
      <c r="HP32" s="49"/>
      <c r="HQ32" s="49"/>
      <c r="HR32" s="49"/>
      <c r="HS32" s="49"/>
      <c r="HT32" s="49"/>
      <c r="IG32" t="s">
        <v>1137</v>
      </c>
      <c r="IH32" s="49"/>
      <c r="II32" s="49"/>
      <c r="IJ32" s="49"/>
      <c r="IK32" s="49"/>
      <c r="IL32" s="49"/>
      <c r="IM32" s="49"/>
      <c r="IN32" s="49"/>
      <c r="JA32" t="s">
        <v>1137</v>
      </c>
      <c r="JB32" s="49"/>
      <c r="JC32" s="49"/>
      <c r="JD32" s="49"/>
      <c r="JE32" s="49"/>
      <c r="JF32" s="49"/>
      <c r="JG32" s="49"/>
      <c r="JH32" s="49"/>
      <c r="JU32" t="s">
        <v>1137</v>
      </c>
      <c r="JV32" s="49"/>
      <c r="JW32" s="49"/>
      <c r="JX32" s="49"/>
      <c r="JY32" s="49"/>
      <c r="JZ32" s="49"/>
      <c r="KA32" s="49"/>
      <c r="KB32" s="49"/>
      <c r="KO32" t="s">
        <v>1137</v>
      </c>
      <c r="KP32" s="49"/>
      <c r="KQ32" s="49"/>
      <c r="KR32" s="49"/>
      <c r="KS32" s="49"/>
      <c r="KT32" s="49"/>
      <c r="KU32" s="49"/>
      <c r="KV32" s="49"/>
      <c r="LI32" t="s">
        <v>1137</v>
      </c>
      <c r="LJ32" s="49"/>
      <c r="LK32" s="49"/>
      <c r="LL32" s="49"/>
      <c r="LM32" s="49"/>
      <c r="LN32" s="49"/>
      <c r="LO32" s="49"/>
      <c r="LP32" s="49"/>
      <c r="MC32" t="s">
        <v>1137</v>
      </c>
      <c r="MD32" s="49"/>
      <c r="ME32" s="49"/>
      <c r="MF32" s="49"/>
      <c r="MG32" s="49"/>
      <c r="MH32" s="49"/>
      <c r="MI32" s="49"/>
      <c r="MJ32" s="49"/>
      <c r="MW32" t="s">
        <v>1137</v>
      </c>
      <c r="MX32" s="49"/>
      <c r="MY32" s="49"/>
      <c r="MZ32" s="49"/>
      <c r="NA32" s="49"/>
      <c r="NB32" s="49"/>
      <c r="NC32" s="49"/>
      <c r="ND32" s="49"/>
      <c r="NQ32" t="s">
        <v>1137</v>
      </c>
      <c r="NR32" s="49"/>
      <c r="NS32" s="49"/>
      <c r="NT32" s="49"/>
      <c r="NU32" s="49"/>
      <c r="NV32" s="49"/>
      <c r="NW32" s="49"/>
      <c r="NX32" s="49"/>
      <c r="OK32" t="s">
        <v>1137</v>
      </c>
      <c r="OL32" s="49"/>
      <c r="OM32" s="49"/>
      <c r="ON32" s="49"/>
      <c r="OO32" s="49"/>
      <c r="OP32" s="49"/>
      <c r="OQ32" s="49"/>
      <c r="OR32" s="49"/>
    </row>
    <row r="33" spans="1:408">
      <c r="A33" t="s">
        <v>1138</v>
      </c>
      <c r="B33" s="49"/>
      <c r="C33" s="49"/>
      <c r="D33" s="49"/>
      <c r="E33" s="49"/>
      <c r="F33" s="49"/>
      <c r="G33" s="49"/>
      <c r="H33" s="49"/>
      <c r="U33" t="s">
        <v>1138</v>
      </c>
      <c r="V33" s="49"/>
      <c r="W33" s="49"/>
      <c r="X33" s="49"/>
      <c r="Y33" s="49"/>
      <c r="Z33" s="49"/>
      <c r="AA33" s="49"/>
      <c r="AB33" s="49"/>
      <c r="AO33" t="s">
        <v>1138</v>
      </c>
      <c r="AP33" s="49"/>
      <c r="AQ33" s="49"/>
      <c r="AR33" s="49"/>
      <c r="AS33" s="49"/>
      <c r="AT33" s="49"/>
      <c r="AU33" s="49"/>
      <c r="AV33" s="49"/>
      <c r="BI33" t="s">
        <v>1138</v>
      </c>
      <c r="BJ33" s="49"/>
      <c r="BK33" s="49"/>
      <c r="BL33" s="49"/>
      <c r="BM33" s="49"/>
      <c r="BN33" s="49"/>
      <c r="BO33" s="49"/>
      <c r="BP33" s="49"/>
      <c r="CC33" t="s">
        <v>1138</v>
      </c>
      <c r="CD33" s="49"/>
      <c r="CE33" s="49"/>
      <c r="CF33" s="49"/>
      <c r="CG33" s="49"/>
      <c r="CH33" s="49"/>
      <c r="CI33" s="49"/>
      <c r="CJ33" s="49"/>
      <c r="CW33" t="s">
        <v>1138</v>
      </c>
      <c r="CX33" s="49"/>
      <c r="CY33" s="49"/>
      <c r="CZ33" s="49"/>
      <c r="DA33" s="49"/>
      <c r="DB33" s="49"/>
      <c r="DC33" s="49"/>
      <c r="DD33" s="49"/>
      <c r="DQ33" t="s">
        <v>1138</v>
      </c>
      <c r="DR33" s="49"/>
      <c r="DS33" s="49"/>
      <c r="DT33" s="49"/>
      <c r="DU33" s="49"/>
      <c r="DV33" s="49"/>
      <c r="DW33" s="49"/>
      <c r="DX33" s="49"/>
      <c r="EK33" t="s">
        <v>1138</v>
      </c>
      <c r="EL33" s="49"/>
      <c r="EM33" s="49"/>
      <c r="EN33" s="49"/>
      <c r="EO33" s="49"/>
      <c r="EP33" s="49"/>
      <c r="EQ33" s="49"/>
      <c r="ER33" s="49"/>
      <c r="FE33" t="s">
        <v>1138</v>
      </c>
      <c r="FF33" s="49"/>
      <c r="FG33" s="49"/>
      <c r="FH33" s="49"/>
      <c r="FI33" s="49"/>
      <c r="FJ33" s="49"/>
      <c r="FK33" s="49"/>
      <c r="FL33" s="49"/>
      <c r="FY33" t="s">
        <v>1138</v>
      </c>
      <c r="FZ33" s="49"/>
      <c r="GA33" s="49"/>
      <c r="GB33" s="49"/>
      <c r="GC33" s="49"/>
      <c r="GD33" s="49"/>
      <c r="GE33" s="49"/>
      <c r="GF33" s="49"/>
      <c r="GS33" t="s">
        <v>1138</v>
      </c>
      <c r="GT33" s="49"/>
      <c r="GU33" s="49"/>
      <c r="GV33" s="49"/>
      <c r="GW33" s="49"/>
      <c r="GX33" s="49"/>
      <c r="GY33" s="49"/>
      <c r="GZ33" s="49"/>
      <c r="HM33" t="s">
        <v>1138</v>
      </c>
      <c r="HN33" s="49"/>
      <c r="HO33" s="49"/>
      <c r="HP33" s="49"/>
      <c r="HQ33" s="49"/>
      <c r="HR33" s="49"/>
      <c r="HS33" s="49"/>
      <c r="HT33" s="49"/>
      <c r="IG33" t="s">
        <v>1138</v>
      </c>
      <c r="IH33" s="49"/>
      <c r="II33" s="49"/>
      <c r="IJ33" s="49"/>
      <c r="IK33" s="49"/>
      <c r="IL33" s="49"/>
      <c r="IM33" s="49"/>
      <c r="IN33" s="49"/>
      <c r="JA33" t="s">
        <v>1138</v>
      </c>
      <c r="JB33" s="49"/>
      <c r="JC33" s="49"/>
      <c r="JD33" s="49"/>
      <c r="JE33" s="49"/>
      <c r="JF33" s="49"/>
      <c r="JG33" s="49"/>
      <c r="JH33" s="49"/>
      <c r="JU33" t="s">
        <v>1138</v>
      </c>
      <c r="JV33" s="49"/>
      <c r="JW33" s="49"/>
      <c r="JX33" s="49"/>
      <c r="JY33" s="49"/>
      <c r="JZ33" s="49"/>
      <c r="KA33" s="49"/>
      <c r="KB33" s="49"/>
      <c r="KO33" t="s">
        <v>1138</v>
      </c>
      <c r="KP33" s="49"/>
      <c r="KQ33" s="49"/>
      <c r="KR33" s="49"/>
      <c r="KS33" s="49"/>
      <c r="KT33" s="49"/>
      <c r="KU33" s="49"/>
      <c r="KV33" s="49"/>
      <c r="LI33" t="s">
        <v>1138</v>
      </c>
      <c r="LJ33" s="49"/>
      <c r="LK33" s="49"/>
      <c r="LL33" s="49"/>
      <c r="LM33" s="49"/>
      <c r="LN33" s="49"/>
      <c r="LO33" s="49"/>
      <c r="LP33" s="49"/>
      <c r="MC33" t="s">
        <v>1138</v>
      </c>
      <c r="MD33" s="49"/>
      <c r="ME33" s="49"/>
      <c r="MF33" s="49"/>
      <c r="MG33" s="49"/>
      <c r="MH33" s="49"/>
      <c r="MI33" s="49"/>
      <c r="MJ33" s="49"/>
      <c r="MW33" t="s">
        <v>1138</v>
      </c>
      <c r="MX33" s="49"/>
      <c r="MY33" s="49"/>
      <c r="MZ33" s="49"/>
      <c r="NA33" s="49"/>
      <c r="NB33" s="49"/>
      <c r="NC33" s="49"/>
      <c r="ND33" s="49"/>
      <c r="NQ33" t="s">
        <v>1138</v>
      </c>
      <c r="NR33" s="49"/>
      <c r="NS33" s="49"/>
      <c r="NT33" s="49"/>
      <c r="NU33" s="49"/>
      <c r="NV33" s="49"/>
      <c r="NW33" s="49"/>
      <c r="NX33" s="49"/>
      <c r="OK33" t="s">
        <v>1138</v>
      </c>
      <c r="OL33" s="49"/>
      <c r="OM33" s="49"/>
      <c r="ON33" s="49"/>
      <c r="OO33" s="49"/>
      <c r="OP33" s="49"/>
      <c r="OQ33" s="49"/>
      <c r="OR33" s="49"/>
    </row>
    <row r="34" spans="1:408">
      <c r="A34" t="s">
        <v>1139</v>
      </c>
      <c r="B34" s="49"/>
      <c r="C34" s="49"/>
      <c r="D34" s="49"/>
      <c r="E34" s="49"/>
      <c r="F34" s="49"/>
      <c r="G34" s="49"/>
      <c r="H34" s="49"/>
      <c r="U34" t="s">
        <v>1139</v>
      </c>
      <c r="V34" s="49"/>
      <c r="W34" s="49"/>
      <c r="X34" s="49"/>
      <c r="Y34" s="49"/>
      <c r="Z34" s="49"/>
      <c r="AA34" s="49"/>
      <c r="AB34" s="49"/>
      <c r="AO34" t="s">
        <v>1139</v>
      </c>
      <c r="AP34" s="49"/>
      <c r="AQ34" s="49"/>
      <c r="AR34" s="49"/>
      <c r="AS34" s="49"/>
      <c r="AT34" s="49"/>
      <c r="AU34" s="49"/>
      <c r="AV34" s="49"/>
      <c r="BI34" t="s">
        <v>1139</v>
      </c>
      <c r="BJ34" s="49"/>
      <c r="BK34" s="49"/>
      <c r="BL34" s="49"/>
      <c r="BM34" s="49"/>
      <c r="BN34" s="49"/>
      <c r="BO34" s="49"/>
      <c r="BP34" s="49"/>
      <c r="CC34" t="s">
        <v>1139</v>
      </c>
      <c r="CD34" s="49"/>
      <c r="CE34" s="49"/>
      <c r="CF34" s="49"/>
      <c r="CG34" s="49"/>
      <c r="CH34" s="49"/>
      <c r="CI34" s="49"/>
      <c r="CJ34" s="49"/>
      <c r="CW34" t="s">
        <v>1139</v>
      </c>
      <c r="CX34" s="49"/>
      <c r="CY34" s="49"/>
      <c r="CZ34" s="49"/>
      <c r="DA34" s="49"/>
      <c r="DB34" s="49"/>
      <c r="DC34" s="49"/>
      <c r="DD34" s="49"/>
      <c r="DQ34" t="s">
        <v>1139</v>
      </c>
      <c r="DR34" s="49"/>
      <c r="DS34" s="49"/>
      <c r="DT34" s="49"/>
      <c r="DU34" s="49"/>
      <c r="DV34" s="49"/>
      <c r="DW34" s="49"/>
      <c r="DX34" s="49"/>
      <c r="EK34" t="s">
        <v>1139</v>
      </c>
      <c r="EL34" s="49"/>
      <c r="EM34" s="49"/>
      <c r="EN34" s="49"/>
      <c r="EO34" s="49"/>
      <c r="EP34" s="49"/>
      <c r="EQ34" s="49"/>
      <c r="ER34" s="49"/>
      <c r="FE34" t="s">
        <v>1139</v>
      </c>
      <c r="FF34" s="49"/>
      <c r="FG34" s="49"/>
      <c r="FH34" s="49"/>
      <c r="FI34" s="49"/>
      <c r="FJ34" s="49"/>
      <c r="FK34" s="49"/>
      <c r="FL34" s="49"/>
      <c r="FY34" t="s">
        <v>1139</v>
      </c>
      <c r="FZ34" s="49"/>
      <c r="GA34" s="49"/>
      <c r="GB34" s="49"/>
      <c r="GC34" s="49"/>
      <c r="GD34" s="49"/>
      <c r="GE34" s="49"/>
      <c r="GF34" s="49"/>
      <c r="GS34" t="s">
        <v>1139</v>
      </c>
      <c r="GT34" s="49"/>
      <c r="GU34" s="49"/>
      <c r="GV34" s="49"/>
      <c r="GW34" s="49"/>
      <c r="GX34" s="49"/>
      <c r="GY34" s="49"/>
      <c r="GZ34" s="49"/>
      <c r="HM34" t="s">
        <v>1139</v>
      </c>
      <c r="HN34" s="49"/>
      <c r="HO34" s="49"/>
      <c r="HP34" s="49"/>
      <c r="HQ34" s="49"/>
      <c r="HR34" s="49"/>
      <c r="HS34" s="49"/>
      <c r="HT34" s="49"/>
      <c r="IG34" t="s">
        <v>1139</v>
      </c>
      <c r="IH34" s="49"/>
      <c r="II34" s="49"/>
      <c r="IJ34" s="49"/>
      <c r="IK34" s="49"/>
      <c r="IL34" s="49"/>
      <c r="IM34" s="49"/>
      <c r="IN34" s="49"/>
      <c r="JA34" t="s">
        <v>1139</v>
      </c>
      <c r="JB34" s="49"/>
      <c r="JC34" s="49"/>
      <c r="JD34" s="49"/>
      <c r="JE34" s="49"/>
      <c r="JF34" s="49"/>
      <c r="JG34" s="49"/>
      <c r="JH34" s="49"/>
      <c r="JU34" t="s">
        <v>1139</v>
      </c>
      <c r="JV34" s="49"/>
      <c r="JW34" s="49"/>
      <c r="JX34" s="49"/>
      <c r="JY34" s="49"/>
      <c r="JZ34" s="49"/>
      <c r="KA34" s="49"/>
      <c r="KB34" s="49"/>
      <c r="KO34" t="s">
        <v>1139</v>
      </c>
      <c r="KP34" s="49"/>
      <c r="KQ34" s="49"/>
      <c r="KR34" s="49"/>
      <c r="KS34" s="49"/>
      <c r="KT34" s="49"/>
      <c r="KU34" s="49"/>
      <c r="KV34" s="49"/>
      <c r="LI34" t="s">
        <v>1139</v>
      </c>
      <c r="LJ34" s="49"/>
      <c r="LK34" s="49"/>
      <c r="LL34" s="49"/>
      <c r="LM34" s="49"/>
      <c r="LN34" s="49"/>
      <c r="LO34" s="49"/>
      <c r="LP34" s="49"/>
      <c r="MC34" t="s">
        <v>1139</v>
      </c>
      <c r="MD34" s="49"/>
      <c r="ME34" s="49"/>
      <c r="MF34" s="49"/>
      <c r="MG34" s="49"/>
      <c r="MH34" s="49"/>
      <c r="MI34" s="49"/>
      <c r="MJ34" s="49"/>
      <c r="MW34" t="s">
        <v>1139</v>
      </c>
      <c r="MX34" s="49"/>
      <c r="MY34" s="49"/>
      <c r="MZ34" s="49"/>
      <c r="NA34" s="49"/>
      <c r="NB34" s="49"/>
      <c r="NC34" s="49"/>
      <c r="ND34" s="49"/>
      <c r="NQ34" t="s">
        <v>1139</v>
      </c>
      <c r="NR34" s="49"/>
      <c r="NS34" s="49"/>
      <c r="NT34" s="49"/>
      <c r="NU34" s="49"/>
      <c r="NV34" s="49"/>
      <c r="NW34" s="49"/>
      <c r="NX34" s="49"/>
      <c r="OK34" t="s">
        <v>1139</v>
      </c>
      <c r="OL34" s="49"/>
      <c r="OM34" s="49"/>
      <c r="ON34" s="49"/>
      <c r="OO34" s="49"/>
      <c r="OP34" s="49"/>
      <c r="OQ34" s="49"/>
      <c r="OR34" s="49"/>
    </row>
    <row r="35" spans="1:408">
      <c r="A35" t="s">
        <v>1140</v>
      </c>
      <c r="B35" s="49"/>
      <c r="C35" s="49"/>
      <c r="D35" s="49"/>
      <c r="E35" s="49"/>
      <c r="F35" s="49"/>
      <c r="G35" s="49"/>
      <c r="H35" s="49"/>
      <c r="U35" t="s">
        <v>1140</v>
      </c>
      <c r="V35" s="49"/>
      <c r="W35" s="49"/>
      <c r="X35" s="49"/>
      <c r="Y35" s="49"/>
      <c r="Z35" s="49"/>
      <c r="AA35" s="49"/>
      <c r="AB35" s="49"/>
      <c r="AO35" t="s">
        <v>1140</v>
      </c>
      <c r="AP35" s="49"/>
      <c r="AQ35" s="49"/>
      <c r="AR35" s="49"/>
      <c r="AS35" s="49"/>
      <c r="AT35" s="49"/>
      <c r="AU35" s="49"/>
      <c r="AV35" s="49"/>
      <c r="BI35" t="s">
        <v>1140</v>
      </c>
      <c r="BJ35" s="49"/>
      <c r="BK35" s="49"/>
      <c r="BL35" s="49"/>
      <c r="BM35" s="49"/>
      <c r="BN35" s="49"/>
      <c r="BO35" s="49"/>
      <c r="BP35" s="49"/>
      <c r="CC35" t="s">
        <v>1140</v>
      </c>
      <c r="CD35" s="49"/>
      <c r="CE35" s="49"/>
      <c r="CF35" s="49"/>
      <c r="CG35" s="49"/>
      <c r="CH35" s="49"/>
      <c r="CI35" s="49"/>
      <c r="CJ35" s="49"/>
      <c r="CW35" t="s">
        <v>1140</v>
      </c>
      <c r="CX35" s="49"/>
      <c r="CY35" s="49"/>
      <c r="CZ35" s="49"/>
      <c r="DA35" s="49"/>
      <c r="DB35" s="49"/>
      <c r="DC35" s="49"/>
      <c r="DD35" s="49"/>
      <c r="DQ35" t="s">
        <v>1140</v>
      </c>
      <c r="DR35" s="49"/>
      <c r="DS35" s="49"/>
      <c r="DT35" s="49"/>
      <c r="DU35" s="49"/>
      <c r="DV35" s="49"/>
      <c r="DW35" s="49"/>
      <c r="DX35" s="49"/>
      <c r="EK35" t="s">
        <v>1140</v>
      </c>
      <c r="EL35" s="49"/>
      <c r="EM35" s="49"/>
      <c r="EN35" s="49"/>
      <c r="EO35" s="49"/>
      <c r="EP35" s="49"/>
      <c r="EQ35" s="49"/>
      <c r="ER35" s="49"/>
      <c r="FE35" t="s">
        <v>1140</v>
      </c>
      <c r="FF35" s="49"/>
      <c r="FG35" s="49"/>
      <c r="FH35" s="49"/>
      <c r="FI35" s="49"/>
      <c r="FJ35" s="49"/>
      <c r="FK35" s="49"/>
      <c r="FL35" s="49"/>
      <c r="FY35" t="s">
        <v>1140</v>
      </c>
      <c r="FZ35" s="49"/>
      <c r="GA35" s="49"/>
      <c r="GB35" s="49"/>
      <c r="GC35" s="49"/>
      <c r="GD35" s="49"/>
      <c r="GE35" s="49"/>
      <c r="GF35" s="49"/>
      <c r="GS35" t="s">
        <v>1140</v>
      </c>
      <c r="GT35" s="49"/>
      <c r="GU35" s="49"/>
      <c r="GV35" s="49"/>
      <c r="GW35" s="49"/>
      <c r="GX35" s="49"/>
      <c r="GY35" s="49"/>
      <c r="GZ35" s="49"/>
      <c r="HM35" t="s">
        <v>1140</v>
      </c>
      <c r="HN35" s="49"/>
      <c r="HO35" s="49"/>
      <c r="HP35" s="49"/>
      <c r="HQ35" s="49"/>
      <c r="HR35" s="49"/>
      <c r="HS35" s="49"/>
      <c r="HT35" s="49"/>
      <c r="IG35" t="s">
        <v>1140</v>
      </c>
      <c r="IH35" s="49"/>
      <c r="II35" s="49"/>
      <c r="IJ35" s="49"/>
      <c r="IK35" s="49"/>
      <c r="IL35" s="49"/>
      <c r="IM35" s="49"/>
      <c r="IN35" s="49"/>
      <c r="JA35" t="s">
        <v>1140</v>
      </c>
      <c r="JB35" s="49"/>
      <c r="JC35" s="49"/>
      <c r="JD35" s="49"/>
      <c r="JE35" s="49"/>
      <c r="JF35" s="49"/>
      <c r="JG35" s="49"/>
      <c r="JH35" s="49"/>
      <c r="JU35" t="s">
        <v>1140</v>
      </c>
      <c r="JV35" s="49"/>
      <c r="JW35" s="49"/>
      <c r="JX35" s="49"/>
      <c r="JY35" s="49"/>
      <c r="JZ35" s="49"/>
      <c r="KA35" s="49"/>
      <c r="KB35" s="49"/>
      <c r="KO35" t="s">
        <v>1140</v>
      </c>
      <c r="KP35" s="49"/>
      <c r="KQ35" s="49"/>
      <c r="KR35" s="49"/>
      <c r="KS35" s="49"/>
      <c r="KT35" s="49"/>
      <c r="KU35" s="49"/>
      <c r="KV35" s="49"/>
      <c r="LI35" t="s">
        <v>1140</v>
      </c>
      <c r="LJ35" s="49"/>
      <c r="LK35" s="49"/>
      <c r="LL35" s="49"/>
      <c r="LM35" s="49"/>
      <c r="LN35" s="49"/>
      <c r="LO35" s="49"/>
      <c r="LP35" s="49"/>
      <c r="MC35" t="s">
        <v>1140</v>
      </c>
      <c r="MD35" s="49"/>
      <c r="ME35" s="49"/>
      <c r="MF35" s="49"/>
      <c r="MG35" s="49"/>
      <c r="MH35" s="49"/>
      <c r="MI35" s="49"/>
      <c r="MJ35" s="49"/>
      <c r="MW35" t="s">
        <v>1140</v>
      </c>
      <c r="MX35" s="49"/>
      <c r="MY35" s="49"/>
      <c r="MZ35" s="49"/>
      <c r="NA35" s="49"/>
      <c r="NB35" s="49"/>
      <c r="NC35" s="49"/>
      <c r="ND35" s="49"/>
      <c r="NQ35" t="s">
        <v>1140</v>
      </c>
      <c r="NR35" s="49"/>
      <c r="NS35" s="49"/>
      <c r="NT35" s="49"/>
      <c r="NU35" s="49"/>
      <c r="NV35" s="49"/>
      <c r="NW35" s="49"/>
      <c r="NX35" s="49"/>
      <c r="OK35" t="s">
        <v>1140</v>
      </c>
      <c r="OL35" s="49"/>
      <c r="OM35" s="49"/>
      <c r="ON35" s="49"/>
      <c r="OO35" s="49"/>
      <c r="OP35" s="49"/>
      <c r="OQ35" s="49"/>
      <c r="OR35" s="49"/>
    </row>
    <row r="36" spans="1:408">
      <c r="A36" t="s">
        <v>1141</v>
      </c>
      <c r="B36" s="49"/>
      <c r="C36" s="49"/>
      <c r="D36" s="49"/>
      <c r="E36" s="49"/>
      <c r="F36" s="49"/>
      <c r="G36" s="49"/>
      <c r="H36" s="49"/>
      <c r="U36" t="s">
        <v>1141</v>
      </c>
      <c r="V36" s="49"/>
      <c r="W36" s="49"/>
      <c r="X36" s="49"/>
      <c r="Y36" s="49"/>
      <c r="Z36" s="49"/>
      <c r="AA36" s="49"/>
      <c r="AB36" s="49"/>
      <c r="AO36" t="s">
        <v>1141</v>
      </c>
      <c r="AP36" s="49"/>
      <c r="AQ36" s="49"/>
      <c r="AR36" s="49"/>
      <c r="AS36" s="49"/>
      <c r="AT36" s="49"/>
      <c r="AU36" s="49"/>
      <c r="AV36" s="49"/>
      <c r="BI36" t="s">
        <v>1141</v>
      </c>
      <c r="BJ36" s="49"/>
      <c r="BK36" s="49"/>
      <c r="BL36" s="49"/>
      <c r="BM36" s="49"/>
      <c r="BN36" s="49"/>
      <c r="BO36" s="49"/>
      <c r="BP36" s="49"/>
      <c r="CC36" t="s">
        <v>1141</v>
      </c>
      <c r="CD36" s="49"/>
      <c r="CE36" s="49"/>
      <c r="CF36" s="49"/>
      <c r="CG36" s="49"/>
      <c r="CH36" s="49"/>
      <c r="CI36" s="49"/>
      <c r="CJ36" s="49"/>
      <c r="CW36" t="s">
        <v>1141</v>
      </c>
      <c r="CX36" s="49"/>
      <c r="CY36" s="49"/>
      <c r="CZ36" s="49"/>
      <c r="DA36" s="49"/>
      <c r="DB36" s="49"/>
      <c r="DC36" s="49"/>
      <c r="DD36" s="49"/>
      <c r="DQ36" t="s">
        <v>1141</v>
      </c>
      <c r="DR36" s="49"/>
      <c r="DS36" s="49"/>
      <c r="DT36" s="49"/>
      <c r="DU36" s="49"/>
      <c r="DV36" s="49"/>
      <c r="DW36" s="49"/>
      <c r="DX36" s="49"/>
      <c r="EK36" t="s">
        <v>1141</v>
      </c>
      <c r="EL36" s="49"/>
      <c r="EM36" s="49"/>
      <c r="EN36" s="49"/>
      <c r="EO36" s="49"/>
      <c r="EP36" s="49"/>
      <c r="EQ36" s="49"/>
      <c r="ER36" s="49"/>
      <c r="FE36" t="s">
        <v>1141</v>
      </c>
      <c r="FF36" s="49"/>
      <c r="FG36" s="49"/>
      <c r="FH36" s="49"/>
      <c r="FI36" s="49"/>
      <c r="FJ36" s="49"/>
      <c r="FK36" s="49"/>
      <c r="FL36" s="49"/>
      <c r="FY36" t="s">
        <v>1141</v>
      </c>
      <c r="FZ36" s="49"/>
      <c r="GA36" s="49"/>
      <c r="GB36" s="49"/>
      <c r="GC36" s="49"/>
      <c r="GD36" s="49"/>
      <c r="GE36" s="49"/>
      <c r="GF36" s="49"/>
      <c r="GS36" t="s">
        <v>1141</v>
      </c>
      <c r="GT36" s="49"/>
      <c r="GU36" s="49"/>
      <c r="GV36" s="49"/>
      <c r="GW36" s="49"/>
      <c r="GX36" s="49"/>
      <c r="GY36" s="49"/>
      <c r="GZ36" s="49"/>
      <c r="HM36" t="s">
        <v>1141</v>
      </c>
      <c r="HN36" s="49"/>
      <c r="HO36" s="49"/>
      <c r="HP36" s="49"/>
      <c r="HQ36" s="49"/>
      <c r="HR36" s="49"/>
      <c r="HS36" s="49"/>
      <c r="HT36" s="49"/>
      <c r="IG36" t="s">
        <v>1141</v>
      </c>
      <c r="IH36" s="49"/>
      <c r="II36" s="49"/>
      <c r="IJ36" s="49"/>
      <c r="IK36" s="49"/>
      <c r="IL36" s="49"/>
      <c r="IM36" s="49"/>
      <c r="IN36" s="49"/>
      <c r="JA36" t="s">
        <v>1141</v>
      </c>
      <c r="JB36" s="49"/>
      <c r="JC36" s="49"/>
      <c r="JD36" s="49"/>
      <c r="JE36" s="49"/>
      <c r="JF36" s="49"/>
      <c r="JG36" s="49"/>
      <c r="JH36" s="49"/>
      <c r="JU36" t="s">
        <v>1141</v>
      </c>
      <c r="JV36" s="49"/>
      <c r="JW36" s="49"/>
      <c r="JX36" s="49"/>
      <c r="JY36" s="49"/>
      <c r="JZ36" s="49"/>
      <c r="KA36" s="49"/>
      <c r="KB36" s="49"/>
      <c r="KO36" t="s">
        <v>1141</v>
      </c>
      <c r="KP36" s="49"/>
      <c r="KQ36" s="49"/>
      <c r="KR36" s="49"/>
      <c r="KS36" s="49"/>
      <c r="KT36" s="49"/>
      <c r="KU36" s="49"/>
      <c r="KV36" s="49"/>
      <c r="LI36" t="s">
        <v>1141</v>
      </c>
      <c r="LJ36" s="49"/>
      <c r="LK36" s="49"/>
      <c r="LL36" s="49"/>
      <c r="LM36" s="49"/>
      <c r="LN36" s="49"/>
      <c r="LO36" s="49"/>
      <c r="LP36" s="49"/>
      <c r="MC36" t="s">
        <v>1141</v>
      </c>
      <c r="MD36" s="49"/>
      <c r="ME36" s="49"/>
      <c r="MF36" s="49"/>
      <c r="MG36" s="49"/>
      <c r="MH36" s="49"/>
      <c r="MI36" s="49"/>
      <c r="MJ36" s="49"/>
      <c r="MW36" t="s">
        <v>1141</v>
      </c>
      <c r="MX36" s="49"/>
      <c r="MY36" s="49"/>
      <c r="MZ36" s="49"/>
      <c r="NA36" s="49"/>
      <c r="NB36" s="49"/>
      <c r="NC36" s="49"/>
      <c r="ND36" s="49"/>
      <c r="NQ36" t="s">
        <v>1141</v>
      </c>
      <c r="NR36" s="49"/>
      <c r="NS36" s="49"/>
      <c r="NT36" s="49"/>
      <c r="NU36" s="49"/>
      <c r="NV36" s="49"/>
      <c r="NW36" s="49"/>
      <c r="NX36" s="49"/>
      <c r="OK36" t="s">
        <v>1141</v>
      </c>
      <c r="OL36" s="49"/>
      <c r="OM36" s="49"/>
      <c r="ON36" s="49"/>
      <c r="OO36" s="49"/>
      <c r="OP36" s="49"/>
      <c r="OQ36" s="49"/>
      <c r="OR36" s="49"/>
    </row>
    <row r="37" spans="1:408">
      <c r="A37" t="s">
        <v>1142</v>
      </c>
      <c r="B37" s="49"/>
      <c r="C37" s="49"/>
      <c r="D37" s="49"/>
      <c r="E37" s="49"/>
      <c r="F37" s="49"/>
      <c r="G37" s="49"/>
      <c r="H37" s="49"/>
      <c r="U37" t="s">
        <v>1142</v>
      </c>
      <c r="V37" s="49"/>
      <c r="W37" s="49"/>
      <c r="X37" s="49"/>
      <c r="Y37" s="49"/>
      <c r="Z37" s="49"/>
      <c r="AA37" s="49"/>
      <c r="AB37" s="49"/>
      <c r="AO37" t="s">
        <v>1142</v>
      </c>
      <c r="AP37" s="49"/>
      <c r="AQ37" s="49"/>
      <c r="AR37" s="49"/>
      <c r="AS37" s="49"/>
      <c r="AT37" s="49"/>
      <c r="AU37" s="49"/>
      <c r="AV37" s="49"/>
      <c r="BI37" t="s">
        <v>1142</v>
      </c>
      <c r="BJ37" s="49"/>
      <c r="BK37" s="49"/>
      <c r="BL37" s="49"/>
      <c r="BM37" s="49"/>
      <c r="BN37" s="49"/>
      <c r="BO37" s="49"/>
      <c r="BP37" s="49"/>
      <c r="CC37" t="s">
        <v>1142</v>
      </c>
      <c r="CD37" s="49"/>
      <c r="CE37" s="49"/>
      <c r="CF37" s="49"/>
      <c r="CG37" s="49"/>
      <c r="CH37" s="49"/>
      <c r="CI37" s="49"/>
      <c r="CJ37" s="49"/>
      <c r="CW37" t="s">
        <v>1142</v>
      </c>
      <c r="CX37" s="49"/>
      <c r="CY37" s="49"/>
      <c r="CZ37" s="49"/>
      <c r="DA37" s="49"/>
      <c r="DB37" s="49"/>
      <c r="DC37" s="49"/>
      <c r="DD37" s="49"/>
      <c r="DQ37" t="s">
        <v>1142</v>
      </c>
      <c r="DR37" s="49"/>
      <c r="DS37" s="49"/>
      <c r="DT37" s="49"/>
      <c r="DU37" s="49"/>
      <c r="DV37" s="49"/>
      <c r="DW37" s="49"/>
      <c r="DX37" s="49"/>
      <c r="EK37" t="s">
        <v>1142</v>
      </c>
      <c r="EL37" s="49"/>
      <c r="EM37" s="49"/>
      <c r="EN37" s="49"/>
      <c r="EO37" s="49"/>
      <c r="EP37" s="49"/>
      <c r="EQ37" s="49"/>
      <c r="ER37" s="49"/>
      <c r="FE37" t="s">
        <v>1142</v>
      </c>
      <c r="FF37" s="49"/>
      <c r="FG37" s="49"/>
      <c r="FH37" s="49"/>
      <c r="FI37" s="49"/>
      <c r="FJ37" s="49"/>
      <c r="FK37" s="49"/>
      <c r="FL37" s="49"/>
      <c r="FY37" t="s">
        <v>1142</v>
      </c>
      <c r="FZ37" s="49"/>
      <c r="GA37" s="49"/>
      <c r="GB37" s="49"/>
      <c r="GC37" s="49"/>
      <c r="GD37" s="49"/>
      <c r="GE37" s="49"/>
      <c r="GF37" s="49"/>
      <c r="GS37" t="s">
        <v>1142</v>
      </c>
      <c r="GT37" s="49"/>
      <c r="GU37" s="49"/>
      <c r="GV37" s="49"/>
      <c r="GW37" s="49"/>
      <c r="GX37" s="49"/>
      <c r="GY37" s="49"/>
      <c r="GZ37" s="49"/>
      <c r="HM37" t="s">
        <v>1142</v>
      </c>
      <c r="HN37" s="49"/>
      <c r="HO37" s="49"/>
      <c r="HP37" s="49"/>
      <c r="HQ37" s="49"/>
      <c r="HR37" s="49"/>
      <c r="HS37" s="49"/>
      <c r="HT37" s="49"/>
      <c r="IG37" t="s">
        <v>1142</v>
      </c>
      <c r="IH37" s="49"/>
      <c r="II37" s="49"/>
      <c r="IJ37" s="49"/>
      <c r="IK37" s="49"/>
      <c r="IL37" s="49"/>
      <c r="IM37" s="49"/>
      <c r="IN37" s="49"/>
      <c r="JA37" t="s">
        <v>1142</v>
      </c>
      <c r="JB37" s="49"/>
      <c r="JC37" s="49"/>
      <c r="JD37" s="49"/>
      <c r="JE37" s="49"/>
      <c r="JF37" s="49"/>
      <c r="JG37" s="49"/>
      <c r="JH37" s="49"/>
      <c r="JU37" t="s">
        <v>1142</v>
      </c>
      <c r="JV37" s="49"/>
      <c r="JW37" s="49"/>
      <c r="JX37" s="49"/>
      <c r="JY37" s="49"/>
      <c r="JZ37" s="49"/>
      <c r="KA37" s="49"/>
      <c r="KB37" s="49"/>
      <c r="KO37" t="s">
        <v>1142</v>
      </c>
      <c r="KP37" s="49"/>
      <c r="KQ37" s="49"/>
      <c r="KR37" s="49"/>
      <c r="KS37" s="49"/>
      <c r="KT37" s="49"/>
      <c r="KU37" s="49"/>
      <c r="KV37" s="49"/>
      <c r="LI37" t="s">
        <v>1142</v>
      </c>
      <c r="LJ37" s="49"/>
      <c r="LK37" s="49"/>
      <c r="LL37" s="49"/>
      <c r="LM37" s="49"/>
      <c r="LN37" s="49"/>
      <c r="LO37" s="49"/>
      <c r="LP37" s="49"/>
      <c r="MC37" t="s">
        <v>1142</v>
      </c>
      <c r="MD37" s="49"/>
      <c r="ME37" s="49"/>
      <c r="MF37" s="49"/>
      <c r="MG37" s="49"/>
      <c r="MH37" s="49"/>
      <c r="MI37" s="49"/>
      <c r="MJ37" s="49"/>
      <c r="MW37" t="s">
        <v>1142</v>
      </c>
      <c r="MX37" s="49"/>
      <c r="MY37" s="49"/>
      <c r="MZ37" s="49"/>
      <c r="NA37" s="49"/>
      <c r="NB37" s="49"/>
      <c r="NC37" s="49"/>
      <c r="ND37" s="49"/>
      <c r="NQ37" t="s">
        <v>1142</v>
      </c>
      <c r="NR37" s="49"/>
      <c r="NS37" s="49"/>
      <c r="NT37" s="49"/>
      <c r="NU37" s="49"/>
      <c r="NV37" s="49"/>
      <c r="NW37" s="49"/>
      <c r="NX37" s="49"/>
      <c r="OK37" t="s">
        <v>1142</v>
      </c>
      <c r="OL37" s="49"/>
      <c r="OM37" s="49"/>
      <c r="ON37" s="49"/>
      <c r="OO37" s="49"/>
      <c r="OP37" s="49"/>
      <c r="OQ37" s="49"/>
      <c r="OR37" s="49"/>
    </row>
    <row r="38" spans="1:408">
      <c r="A38" t="s">
        <v>1143</v>
      </c>
      <c r="B38" s="49"/>
      <c r="C38" s="49"/>
      <c r="D38" s="49"/>
      <c r="E38" s="49"/>
      <c r="F38" s="49"/>
      <c r="G38" s="49"/>
      <c r="H38" s="49"/>
      <c r="U38" t="s">
        <v>1143</v>
      </c>
      <c r="V38" s="49"/>
      <c r="W38" s="49"/>
      <c r="X38" s="49"/>
      <c r="Y38" s="49"/>
      <c r="Z38" s="49"/>
      <c r="AA38" s="49"/>
      <c r="AB38" s="49"/>
      <c r="AO38" t="s">
        <v>1143</v>
      </c>
      <c r="AP38" s="49"/>
      <c r="AQ38" s="49"/>
      <c r="AR38" s="49"/>
      <c r="AS38" s="49"/>
      <c r="AT38" s="49"/>
      <c r="AU38" s="49"/>
      <c r="AV38" s="49"/>
      <c r="BI38" t="s">
        <v>1143</v>
      </c>
      <c r="BJ38" s="49"/>
      <c r="BK38" s="49"/>
      <c r="BL38" s="49"/>
      <c r="BM38" s="49"/>
      <c r="BN38" s="49"/>
      <c r="BO38" s="49"/>
      <c r="BP38" s="49"/>
      <c r="CC38" t="s">
        <v>1143</v>
      </c>
      <c r="CD38" s="49"/>
      <c r="CE38" s="49"/>
      <c r="CF38" s="49"/>
      <c r="CG38" s="49"/>
      <c r="CH38" s="49"/>
      <c r="CI38" s="49"/>
      <c r="CJ38" s="49"/>
      <c r="CW38" t="s">
        <v>1143</v>
      </c>
      <c r="CX38" s="49"/>
      <c r="CY38" s="49"/>
      <c r="CZ38" s="49"/>
      <c r="DA38" s="49"/>
      <c r="DB38" s="49"/>
      <c r="DC38" s="49"/>
      <c r="DD38" s="49"/>
      <c r="DQ38" t="s">
        <v>1143</v>
      </c>
      <c r="DR38" s="49"/>
      <c r="DS38" s="49"/>
      <c r="DT38" s="49"/>
      <c r="DU38" s="49"/>
      <c r="DV38" s="49"/>
      <c r="DW38" s="49"/>
      <c r="DX38" s="49"/>
      <c r="EK38" t="s">
        <v>1143</v>
      </c>
      <c r="EL38" s="49"/>
      <c r="EM38" s="49"/>
      <c r="EN38" s="49"/>
      <c r="EO38" s="49"/>
      <c r="EP38" s="49"/>
      <c r="EQ38" s="49"/>
      <c r="ER38" s="49"/>
      <c r="FE38" t="s">
        <v>1143</v>
      </c>
      <c r="FF38" s="49"/>
      <c r="FG38" s="49"/>
      <c r="FH38" s="49"/>
      <c r="FI38" s="49"/>
      <c r="FJ38" s="49"/>
      <c r="FK38" s="49"/>
      <c r="FL38" s="49"/>
      <c r="FY38" t="s">
        <v>1143</v>
      </c>
      <c r="FZ38" s="49"/>
      <c r="GA38" s="49"/>
      <c r="GB38" s="49"/>
      <c r="GC38" s="49"/>
      <c r="GD38" s="49"/>
      <c r="GE38" s="49"/>
      <c r="GF38" s="49"/>
      <c r="GS38" t="s">
        <v>1143</v>
      </c>
      <c r="GT38" s="49"/>
      <c r="GU38" s="49"/>
      <c r="GV38" s="49"/>
      <c r="GW38" s="49"/>
      <c r="GX38" s="49"/>
      <c r="GY38" s="49"/>
      <c r="GZ38" s="49"/>
      <c r="HM38" t="s">
        <v>1143</v>
      </c>
      <c r="HN38" s="49"/>
      <c r="HO38" s="49"/>
      <c r="HP38" s="49"/>
      <c r="HQ38" s="49"/>
      <c r="HR38" s="49"/>
      <c r="HS38" s="49"/>
      <c r="HT38" s="49"/>
      <c r="IG38" t="s">
        <v>1143</v>
      </c>
      <c r="IH38" s="49"/>
      <c r="II38" s="49"/>
      <c r="IJ38" s="49"/>
      <c r="IK38" s="49"/>
      <c r="IL38" s="49"/>
      <c r="IM38" s="49"/>
      <c r="IN38" s="49"/>
      <c r="JA38" t="s">
        <v>1143</v>
      </c>
      <c r="JB38" s="49"/>
      <c r="JC38" s="49"/>
      <c r="JD38" s="49"/>
      <c r="JE38" s="49"/>
      <c r="JF38" s="49"/>
      <c r="JG38" s="49"/>
      <c r="JH38" s="49"/>
      <c r="JU38" t="s">
        <v>1143</v>
      </c>
      <c r="JV38" s="49"/>
      <c r="JW38" s="49"/>
      <c r="JX38" s="49"/>
      <c r="JY38" s="49"/>
      <c r="JZ38" s="49"/>
      <c r="KA38" s="49"/>
      <c r="KB38" s="49"/>
      <c r="KO38" t="s">
        <v>1143</v>
      </c>
      <c r="KP38" s="49"/>
      <c r="KQ38" s="49"/>
      <c r="KR38" s="49"/>
      <c r="KS38" s="49"/>
      <c r="KT38" s="49"/>
      <c r="KU38" s="49"/>
      <c r="KV38" s="49"/>
      <c r="LI38" t="s">
        <v>1143</v>
      </c>
      <c r="LJ38" s="49"/>
      <c r="LK38" s="49"/>
      <c r="LL38" s="49"/>
      <c r="LM38" s="49"/>
      <c r="LN38" s="49"/>
      <c r="LO38" s="49"/>
      <c r="LP38" s="49"/>
      <c r="MC38" t="s">
        <v>1143</v>
      </c>
      <c r="MD38" s="49"/>
      <c r="ME38" s="49"/>
      <c r="MF38" s="49"/>
      <c r="MG38" s="49"/>
      <c r="MH38" s="49"/>
      <c r="MI38" s="49"/>
      <c r="MJ38" s="49"/>
      <c r="MW38" t="s">
        <v>1143</v>
      </c>
      <c r="MX38" s="49"/>
      <c r="MY38" s="49"/>
      <c r="MZ38" s="49"/>
      <c r="NA38" s="49"/>
      <c r="NB38" s="49"/>
      <c r="NC38" s="49"/>
      <c r="ND38" s="49"/>
      <c r="NQ38" t="s">
        <v>1143</v>
      </c>
      <c r="NR38" s="49"/>
      <c r="NS38" s="49"/>
      <c r="NT38" s="49"/>
      <c r="NU38" s="49"/>
      <c r="NV38" s="49"/>
      <c r="NW38" s="49"/>
      <c r="NX38" s="49"/>
      <c r="OK38" t="s">
        <v>1143</v>
      </c>
      <c r="OL38" s="49"/>
      <c r="OM38" s="49"/>
      <c r="ON38" s="49"/>
      <c r="OO38" s="49"/>
      <c r="OP38" s="49"/>
      <c r="OQ38" s="49"/>
      <c r="OR38" s="49"/>
    </row>
    <row r="39" spans="1:408">
      <c r="A39" t="s">
        <v>1144</v>
      </c>
      <c r="B39" s="49"/>
      <c r="C39" s="49"/>
      <c r="D39" s="49"/>
      <c r="E39" s="49"/>
      <c r="F39" s="49"/>
      <c r="G39" s="49"/>
      <c r="H39" s="49"/>
      <c r="U39" t="s">
        <v>1144</v>
      </c>
      <c r="V39" s="49"/>
      <c r="W39" s="49"/>
      <c r="X39" s="49"/>
      <c r="Y39" s="49"/>
      <c r="Z39" s="49"/>
      <c r="AA39" s="49"/>
      <c r="AB39" s="49"/>
      <c r="AO39" t="s">
        <v>1144</v>
      </c>
      <c r="AP39" s="49"/>
      <c r="AQ39" s="49"/>
      <c r="AR39" s="49"/>
      <c r="AS39" s="49"/>
      <c r="AT39" s="49"/>
      <c r="AU39" s="49"/>
      <c r="AV39" s="49"/>
      <c r="BI39" t="s">
        <v>1144</v>
      </c>
      <c r="BJ39" s="49"/>
      <c r="BK39" s="49"/>
      <c r="BL39" s="49"/>
      <c r="BM39" s="49"/>
      <c r="BN39" s="49"/>
      <c r="BO39" s="49"/>
      <c r="BP39" s="49"/>
      <c r="CC39" t="s">
        <v>1144</v>
      </c>
      <c r="CD39" s="49"/>
      <c r="CE39" s="49"/>
      <c r="CF39" s="49"/>
      <c r="CG39" s="49"/>
      <c r="CH39" s="49"/>
      <c r="CI39" s="49"/>
      <c r="CJ39" s="49"/>
      <c r="CW39" t="s">
        <v>1144</v>
      </c>
      <c r="CX39" s="49"/>
      <c r="CY39" s="49"/>
      <c r="CZ39" s="49"/>
      <c r="DA39" s="49"/>
      <c r="DB39" s="49"/>
      <c r="DC39" s="49"/>
      <c r="DD39" s="49"/>
      <c r="DQ39" t="s">
        <v>1144</v>
      </c>
      <c r="DR39" s="49"/>
      <c r="DS39" s="49"/>
      <c r="DT39" s="49"/>
      <c r="DU39" s="49"/>
      <c r="DV39" s="49"/>
      <c r="DW39" s="49"/>
      <c r="DX39" s="49"/>
      <c r="EK39" t="s">
        <v>1144</v>
      </c>
      <c r="EL39" s="49"/>
      <c r="EM39" s="49"/>
      <c r="EN39" s="49"/>
      <c r="EO39" s="49"/>
      <c r="EP39" s="49"/>
      <c r="EQ39" s="49"/>
      <c r="ER39" s="49"/>
      <c r="FE39" t="s">
        <v>1144</v>
      </c>
      <c r="FF39" s="49"/>
      <c r="FG39" s="49"/>
      <c r="FH39" s="49"/>
      <c r="FI39" s="49"/>
      <c r="FJ39" s="49"/>
      <c r="FK39" s="49"/>
      <c r="FL39" s="49"/>
      <c r="FY39" t="s">
        <v>1144</v>
      </c>
      <c r="FZ39" s="49"/>
      <c r="GA39" s="49"/>
      <c r="GB39" s="49"/>
      <c r="GC39" s="49"/>
      <c r="GD39" s="49"/>
      <c r="GE39" s="49"/>
      <c r="GF39" s="49"/>
      <c r="GS39" t="s">
        <v>1144</v>
      </c>
      <c r="GT39" s="49"/>
      <c r="GU39" s="49"/>
      <c r="GV39" s="49"/>
      <c r="GW39" s="49"/>
      <c r="GX39" s="49"/>
      <c r="GY39" s="49"/>
      <c r="GZ39" s="49"/>
      <c r="HM39" t="s">
        <v>1144</v>
      </c>
      <c r="HN39" s="49"/>
      <c r="HO39" s="49"/>
      <c r="HP39" s="49"/>
      <c r="HQ39" s="49"/>
      <c r="HR39" s="49"/>
      <c r="HS39" s="49"/>
      <c r="HT39" s="49"/>
      <c r="IG39" t="s">
        <v>1144</v>
      </c>
      <c r="IH39" s="49"/>
      <c r="II39" s="49"/>
      <c r="IJ39" s="49"/>
      <c r="IK39" s="49"/>
      <c r="IL39" s="49"/>
      <c r="IM39" s="49"/>
      <c r="IN39" s="49"/>
      <c r="JA39" t="s">
        <v>1144</v>
      </c>
      <c r="JB39" s="49"/>
      <c r="JC39" s="49"/>
      <c r="JD39" s="49"/>
      <c r="JE39" s="49"/>
      <c r="JF39" s="49"/>
      <c r="JG39" s="49"/>
      <c r="JH39" s="49"/>
      <c r="JU39" t="s">
        <v>1144</v>
      </c>
      <c r="JV39" s="49"/>
      <c r="JW39" s="49"/>
      <c r="JX39" s="49"/>
      <c r="JY39" s="49"/>
      <c r="JZ39" s="49"/>
      <c r="KA39" s="49"/>
      <c r="KB39" s="49"/>
      <c r="KO39" t="s">
        <v>1144</v>
      </c>
      <c r="KP39" s="49"/>
      <c r="KQ39" s="49"/>
      <c r="KR39" s="49"/>
      <c r="KS39" s="49"/>
      <c r="KT39" s="49"/>
      <c r="KU39" s="49"/>
      <c r="KV39" s="49"/>
      <c r="LI39" t="s">
        <v>1144</v>
      </c>
      <c r="LJ39" s="49"/>
      <c r="LK39" s="49"/>
      <c r="LL39" s="49"/>
      <c r="LM39" s="49"/>
      <c r="LN39" s="49"/>
      <c r="LO39" s="49"/>
      <c r="LP39" s="49"/>
      <c r="MC39" t="s">
        <v>1144</v>
      </c>
      <c r="MD39" s="49"/>
      <c r="ME39" s="49"/>
      <c r="MF39" s="49"/>
      <c r="MG39" s="49"/>
      <c r="MH39" s="49"/>
      <c r="MI39" s="49"/>
      <c r="MJ39" s="49"/>
      <c r="MW39" t="s">
        <v>1144</v>
      </c>
      <c r="MX39" s="49"/>
      <c r="MY39" s="49"/>
      <c r="MZ39" s="49"/>
      <c r="NA39" s="49"/>
      <c r="NB39" s="49"/>
      <c r="NC39" s="49"/>
      <c r="ND39" s="49"/>
      <c r="NQ39" t="s">
        <v>1144</v>
      </c>
      <c r="NR39" s="49"/>
      <c r="NS39" s="49"/>
      <c r="NT39" s="49"/>
      <c r="NU39" s="49"/>
      <c r="NV39" s="49"/>
      <c r="NW39" s="49"/>
      <c r="NX39" s="49"/>
      <c r="OK39" t="s">
        <v>1144</v>
      </c>
      <c r="OL39" s="49"/>
      <c r="OM39" s="49"/>
      <c r="ON39" s="49"/>
      <c r="OO39" s="49"/>
      <c r="OP39" s="49"/>
      <c r="OQ39" s="49"/>
      <c r="OR39" s="49"/>
    </row>
    <row r="40" spans="1:408">
      <c r="A40" t="s">
        <v>1145</v>
      </c>
      <c r="B40" s="49"/>
      <c r="C40" s="49"/>
      <c r="D40" s="49"/>
      <c r="E40" s="49"/>
      <c r="F40" s="49"/>
      <c r="G40" s="49"/>
      <c r="H40" s="49"/>
      <c r="U40" t="s">
        <v>1145</v>
      </c>
      <c r="V40" s="49"/>
      <c r="W40" s="49"/>
      <c r="X40" s="49"/>
      <c r="Y40" s="49"/>
      <c r="Z40" s="49"/>
      <c r="AA40" s="49"/>
      <c r="AB40" s="49"/>
      <c r="AO40" t="s">
        <v>1145</v>
      </c>
      <c r="AP40" s="49"/>
      <c r="AQ40" s="49"/>
      <c r="AR40" s="49"/>
      <c r="AS40" s="49"/>
      <c r="AT40" s="49"/>
      <c r="AU40" s="49"/>
      <c r="AV40" s="49"/>
      <c r="BI40" t="s">
        <v>1145</v>
      </c>
      <c r="BJ40" s="49"/>
      <c r="BK40" s="49"/>
      <c r="BL40" s="49"/>
      <c r="BM40" s="49"/>
      <c r="BN40" s="49"/>
      <c r="BO40" s="49"/>
      <c r="BP40" s="49"/>
      <c r="CC40" t="s">
        <v>1145</v>
      </c>
      <c r="CD40" s="49"/>
      <c r="CE40" s="49"/>
      <c r="CF40" s="49"/>
      <c r="CG40" s="49"/>
      <c r="CH40" s="49"/>
      <c r="CI40" s="49"/>
      <c r="CJ40" s="49"/>
      <c r="CW40" t="s">
        <v>1145</v>
      </c>
      <c r="CX40" s="49"/>
      <c r="CY40" s="49"/>
      <c r="CZ40" s="49"/>
      <c r="DA40" s="49"/>
      <c r="DB40" s="49"/>
      <c r="DC40" s="49"/>
      <c r="DD40" s="49"/>
      <c r="DQ40" t="s">
        <v>1145</v>
      </c>
      <c r="DR40" s="49"/>
      <c r="DS40" s="49"/>
      <c r="DT40" s="49"/>
      <c r="DU40" s="49"/>
      <c r="DV40" s="49"/>
      <c r="DW40" s="49"/>
      <c r="DX40" s="49"/>
      <c r="EK40" t="s">
        <v>1145</v>
      </c>
      <c r="EL40" s="49"/>
      <c r="EM40" s="49"/>
      <c r="EN40" s="49"/>
      <c r="EO40" s="49"/>
      <c r="EP40" s="49"/>
      <c r="EQ40" s="49"/>
      <c r="ER40" s="49"/>
      <c r="FE40" t="s">
        <v>1145</v>
      </c>
      <c r="FF40" s="49"/>
      <c r="FG40" s="49"/>
      <c r="FH40" s="49"/>
      <c r="FI40" s="49"/>
      <c r="FJ40" s="49"/>
      <c r="FK40" s="49"/>
      <c r="FL40" s="49"/>
      <c r="FY40" t="s">
        <v>1145</v>
      </c>
      <c r="FZ40" s="49"/>
      <c r="GA40" s="49"/>
      <c r="GB40" s="49"/>
      <c r="GC40" s="49"/>
      <c r="GD40" s="49"/>
      <c r="GE40" s="49"/>
      <c r="GF40" s="49"/>
      <c r="GS40" t="s">
        <v>1145</v>
      </c>
      <c r="GT40" s="49"/>
      <c r="GU40" s="49"/>
      <c r="GV40" s="49"/>
      <c r="GW40" s="49"/>
      <c r="GX40" s="49"/>
      <c r="GY40" s="49"/>
      <c r="GZ40" s="49"/>
      <c r="HM40" t="s">
        <v>1145</v>
      </c>
      <c r="HN40" s="49"/>
      <c r="HO40" s="49"/>
      <c r="HP40" s="49"/>
      <c r="HQ40" s="49"/>
      <c r="HR40" s="49"/>
      <c r="HS40" s="49"/>
      <c r="HT40" s="49"/>
      <c r="IG40" t="s">
        <v>1145</v>
      </c>
      <c r="IH40" s="49"/>
      <c r="II40" s="49"/>
      <c r="IJ40" s="49"/>
      <c r="IK40" s="49"/>
      <c r="IL40" s="49"/>
      <c r="IM40" s="49"/>
      <c r="IN40" s="49"/>
      <c r="JA40" t="s">
        <v>1145</v>
      </c>
      <c r="JB40" s="49"/>
      <c r="JC40" s="49"/>
      <c r="JD40" s="49"/>
      <c r="JE40" s="49"/>
      <c r="JF40" s="49"/>
      <c r="JG40" s="49"/>
      <c r="JH40" s="49"/>
      <c r="JU40" t="s">
        <v>1145</v>
      </c>
      <c r="JV40" s="49"/>
      <c r="JW40" s="49"/>
      <c r="JX40" s="49"/>
      <c r="JY40" s="49"/>
      <c r="JZ40" s="49"/>
      <c r="KA40" s="49"/>
      <c r="KB40" s="49"/>
      <c r="KO40" t="s">
        <v>1145</v>
      </c>
      <c r="KP40" s="49"/>
      <c r="KQ40" s="49"/>
      <c r="KR40" s="49"/>
      <c r="KS40" s="49"/>
      <c r="KT40" s="49"/>
      <c r="KU40" s="49"/>
      <c r="KV40" s="49"/>
      <c r="LI40" t="s">
        <v>1145</v>
      </c>
      <c r="LJ40" s="49"/>
      <c r="LK40" s="49"/>
      <c r="LL40" s="49"/>
      <c r="LM40" s="49"/>
      <c r="LN40" s="49"/>
      <c r="LO40" s="49"/>
      <c r="LP40" s="49"/>
      <c r="MC40" t="s">
        <v>1145</v>
      </c>
      <c r="MD40" s="49"/>
      <c r="ME40" s="49"/>
      <c r="MF40" s="49"/>
      <c r="MG40" s="49"/>
      <c r="MH40" s="49"/>
      <c r="MI40" s="49"/>
      <c r="MJ40" s="49"/>
      <c r="MW40" t="s">
        <v>1145</v>
      </c>
      <c r="MX40" s="49"/>
      <c r="MY40" s="49"/>
      <c r="MZ40" s="49"/>
      <c r="NA40" s="49"/>
      <c r="NB40" s="49"/>
      <c r="NC40" s="49"/>
      <c r="ND40" s="49"/>
      <c r="NQ40" t="s">
        <v>1145</v>
      </c>
      <c r="NR40" s="49"/>
      <c r="NS40" s="49"/>
      <c r="NT40" s="49"/>
      <c r="NU40" s="49"/>
      <c r="NV40" s="49"/>
      <c r="NW40" s="49"/>
      <c r="NX40" s="49"/>
      <c r="OK40" t="s">
        <v>1145</v>
      </c>
      <c r="OL40" s="49"/>
      <c r="OM40" s="49"/>
      <c r="ON40" s="49"/>
      <c r="OO40" s="49"/>
      <c r="OP40" s="49"/>
      <c r="OQ40" s="49"/>
      <c r="OR40" s="49"/>
    </row>
    <row r="41" spans="1:408">
      <c r="A41" t="s">
        <v>1146</v>
      </c>
      <c r="B41" s="49"/>
      <c r="C41" s="49"/>
      <c r="D41" s="49"/>
      <c r="E41" s="49"/>
      <c r="F41" s="49"/>
      <c r="G41" s="49"/>
      <c r="H41" s="49"/>
      <c r="U41" t="s">
        <v>1146</v>
      </c>
      <c r="V41" s="49"/>
      <c r="W41" s="49"/>
      <c r="X41" s="49"/>
      <c r="Y41" s="49"/>
      <c r="Z41" s="49"/>
      <c r="AA41" s="49"/>
      <c r="AB41" s="49"/>
      <c r="AO41" t="s">
        <v>1146</v>
      </c>
      <c r="AP41" s="49"/>
      <c r="AQ41" s="49"/>
      <c r="AR41" s="49"/>
      <c r="AS41" s="49"/>
      <c r="AT41" s="49"/>
      <c r="AU41" s="49"/>
      <c r="AV41" s="49"/>
      <c r="BI41" t="s">
        <v>1146</v>
      </c>
      <c r="BJ41" s="49"/>
      <c r="BK41" s="49"/>
      <c r="BL41" s="49"/>
      <c r="BM41" s="49"/>
      <c r="BN41" s="49"/>
      <c r="BO41" s="49"/>
      <c r="BP41" s="49"/>
      <c r="CC41" t="s">
        <v>1146</v>
      </c>
      <c r="CD41" s="49"/>
      <c r="CE41" s="49"/>
      <c r="CF41" s="49"/>
      <c r="CG41" s="49"/>
      <c r="CH41" s="49"/>
      <c r="CI41" s="49"/>
      <c r="CJ41" s="49"/>
      <c r="CW41" t="s">
        <v>1146</v>
      </c>
      <c r="CX41" s="49"/>
      <c r="CY41" s="49"/>
      <c r="CZ41" s="49"/>
      <c r="DA41" s="49"/>
      <c r="DB41" s="49"/>
      <c r="DC41" s="49"/>
      <c r="DD41" s="49"/>
      <c r="DQ41" t="s">
        <v>1146</v>
      </c>
      <c r="DR41" s="49"/>
      <c r="DS41" s="49"/>
      <c r="DT41" s="49"/>
      <c r="DU41" s="49"/>
      <c r="DV41" s="49"/>
      <c r="DW41" s="49"/>
      <c r="DX41" s="49"/>
      <c r="EK41" t="s">
        <v>1146</v>
      </c>
      <c r="EL41" s="49"/>
      <c r="EM41" s="49"/>
      <c r="EN41" s="49"/>
      <c r="EO41" s="49"/>
      <c r="EP41" s="49"/>
      <c r="EQ41" s="49"/>
      <c r="ER41" s="49"/>
      <c r="FE41" t="s">
        <v>1146</v>
      </c>
      <c r="FF41" s="49"/>
      <c r="FG41" s="49"/>
      <c r="FH41" s="49"/>
      <c r="FI41" s="49"/>
      <c r="FJ41" s="49"/>
      <c r="FK41" s="49"/>
      <c r="FL41" s="49"/>
      <c r="FY41" t="s">
        <v>1146</v>
      </c>
      <c r="FZ41" s="49"/>
      <c r="GA41" s="49"/>
      <c r="GB41" s="49"/>
      <c r="GC41" s="49"/>
      <c r="GD41" s="49"/>
      <c r="GE41" s="49"/>
      <c r="GF41" s="49"/>
      <c r="GS41" t="s">
        <v>1146</v>
      </c>
      <c r="GT41" s="49"/>
      <c r="GU41" s="49"/>
      <c r="GV41" s="49"/>
      <c r="GW41" s="49"/>
      <c r="GX41" s="49"/>
      <c r="GY41" s="49"/>
      <c r="GZ41" s="49"/>
      <c r="HM41" t="s">
        <v>1146</v>
      </c>
      <c r="HN41" s="49"/>
      <c r="HO41" s="49"/>
      <c r="HP41" s="49"/>
      <c r="HQ41" s="49"/>
      <c r="HR41" s="49"/>
      <c r="HS41" s="49"/>
      <c r="HT41" s="49"/>
      <c r="IG41" t="s">
        <v>1146</v>
      </c>
      <c r="IH41" s="49"/>
      <c r="II41" s="49"/>
      <c r="IJ41" s="49"/>
      <c r="IK41" s="49"/>
      <c r="IL41" s="49"/>
      <c r="IM41" s="49"/>
      <c r="IN41" s="49"/>
      <c r="JA41" t="s">
        <v>1146</v>
      </c>
      <c r="JB41" s="49"/>
      <c r="JC41" s="49"/>
      <c r="JD41" s="49"/>
      <c r="JE41" s="49"/>
      <c r="JF41" s="49"/>
      <c r="JG41" s="49"/>
      <c r="JH41" s="49"/>
      <c r="JU41" t="s">
        <v>1146</v>
      </c>
      <c r="JV41" s="49"/>
      <c r="JW41" s="49"/>
      <c r="JX41" s="49"/>
      <c r="JY41" s="49"/>
      <c r="JZ41" s="49"/>
      <c r="KA41" s="49"/>
      <c r="KB41" s="49"/>
      <c r="KO41" t="s">
        <v>1146</v>
      </c>
      <c r="KP41" s="49"/>
      <c r="KQ41" s="49"/>
      <c r="KR41" s="49"/>
      <c r="KS41" s="49"/>
      <c r="KT41" s="49"/>
      <c r="KU41" s="49"/>
      <c r="KV41" s="49"/>
      <c r="LI41" t="s">
        <v>1146</v>
      </c>
      <c r="LJ41" s="49"/>
      <c r="LK41" s="49"/>
      <c r="LL41" s="49"/>
      <c r="LM41" s="49"/>
      <c r="LN41" s="49"/>
      <c r="LO41" s="49"/>
      <c r="LP41" s="49"/>
      <c r="MC41" t="s">
        <v>1146</v>
      </c>
      <c r="MD41" s="49"/>
      <c r="ME41" s="49"/>
      <c r="MF41" s="49"/>
      <c r="MG41" s="49"/>
      <c r="MH41" s="49"/>
      <c r="MI41" s="49"/>
      <c r="MJ41" s="49"/>
      <c r="MW41" t="s">
        <v>1146</v>
      </c>
      <c r="MX41" s="49"/>
      <c r="MY41" s="49"/>
      <c r="MZ41" s="49"/>
      <c r="NA41" s="49"/>
      <c r="NB41" s="49"/>
      <c r="NC41" s="49"/>
      <c r="ND41" s="49"/>
      <c r="NQ41" t="s">
        <v>1146</v>
      </c>
      <c r="NR41" s="49"/>
      <c r="NS41" s="49"/>
      <c r="NT41" s="49"/>
      <c r="NU41" s="49"/>
      <c r="NV41" s="49"/>
      <c r="NW41" s="49"/>
      <c r="NX41" s="49"/>
      <c r="OK41" t="s">
        <v>1146</v>
      </c>
      <c r="OL41" s="49"/>
      <c r="OM41" s="49"/>
      <c r="ON41" s="49"/>
      <c r="OO41" s="49"/>
      <c r="OP41" s="49"/>
      <c r="OQ41" s="49"/>
      <c r="OR41" s="49"/>
    </row>
    <row r="42" spans="1:408">
      <c r="A42" t="s">
        <v>1147</v>
      </c>
      <c r="B42" s="49"/>
      <c r="C42" s="49"/>
      <c r="D42" s="49"/>
      <c r="E42" s="49"/>
      <c r="F42" s="49"/>
      <c r="G42" s="49"/>
      <c r="H42" s="49"/>
      <c r="U42" t="s">
        <v>1147</v>
      </c>
      <c r="V42" s="49"/>
      <c r="W42" s="49"/>
      <c r="X42" s="49"/>
      <c r="Y42" s="49"/>
      <c r="Z42" s="49"/>
      <c r="AA42" s="49"/>
      <c r="AB42" s="49"/>
      <c r="AO42" t="s">
        <v>1147</v>
      </c>
      <c r="AP42" s="49"/>
      <c r="AQ42" s="49"/>
      <c r="AR42" s="49"/>
      <c r="AS42" s="49"/>
      <c r="AT42" s="49"/>
      <c r="AU42" s="49"/>
      <c r="AV42" s="49"/>
      <c r="BI42" t="s">
        <v>1147</v>
      </c>
      <c r="BJ42" s="49"/>
      <c r="BK42" s="49"/>
      <c r="BL42" s="49"/>
      <c r="BM42" s="49"/>
      <c r="BN42" s="49"/>
      <c r="BO42" s="49"/>
      <c r="BP42" s="49"/>
      <c r="CC42" t="s">
        <v>1147</v>
      </c>
      <c r="CD42" s="49"/>
      <c r="CE42" s="49"/>
      <c r="CF42" s="49"/>
      <c r="CG42" s="49"/>
      <c r="CH42" s="49"/>
      <c r="CI42" s="49"/>
      <c r="CJ42" s="49"/>
      <c r="CW42" t="s">
        <v>1147</v>
      </c>
      <c r="CX42" s="49"/>
      <c r="CY42" s="49"/>
      <c r="CZ42" s="49"/>
      <c r="DA42" s="49"/>
      <c r="DB42" s="49"/>
      <c r="DC42" s="49"/>
      <c r="DD42" s="49"/>
      <c r="DQ42" t="s">
        <v>1147</v>
      </c>
      <c r="DR42" s="49"/>
      <c r="DS42" s="49"/>
      <c r="DT42" s="49"/>
      <c r="DU42" s="49"/>
      <c r="DV42" s="49"/>
      <c r="DW42" s="49"/>
      <c r="DX42" s="49"/>
      <c r="EK42" t="s">
        <v>1147</v>
      </c>
      <c r="EL42" s="49"/>
      <c r="EM42" s="49"/>
      <c r="EN42" s="49"/>
      <c r="EO42" s="49"/>
      <c r="EP42" s="49"/>
      <c r="EQ42" s="49"/>
      <c r="ER42" s="49"/>
      <c r="FE42" t="s">
        <v>1147</v>
      </c>
      <c r="FF42" s="49"/>
      <c r="FG42" s="49"/>
      <c r="FH42" s="49"/>
      <c r="FI42" s="49"/>
      <c r="FJ42" s="49"/>
      <c r="FK42" s="49"/>
      <c r="FL42" s="49"/>
      <c r="FY42" t="s">
        <v>1147</v>
      </c>
      <c r="FZ42" s="49"/>
      <c r="GA42" s="49"/>
      <c r="GB42" s="49"/>
      <c r="GC42" s="49"/>
      <c r="GD42" s="49"/>
      <c r="GE42" s="49"/>
      <c r="GF42" s="49"/>
      <c r="GS42" t="s">
        <v>1147</v>
      </c>
      <c r="GT42" s="49"/>
      <c r="GU42" s="49"/>
      <c r="GV42" s="49"/>
      <c r="GW42" s="49"/>
      <c r="GX42" s="49"/>
      <c r="GY42" s="49"/>
      <c r="GZ42" s="49"/>
      <c r="HM42" t="s">
        <v>1147</v>
      </c>
      <c r="HN42" s="49"/>
      <c r="HO42" s="49"/>
      <c r="HP42" s="49"/>
      <c r="HQ42" s="49"/>
      <c r="HR42" s="49"/>
      <c r="HS42" s="49"/>
      <c r="HT42" s="49"/>
      <c r="IG42" t="s">
        <v>1147</v>
      </c>
      <c r="IH42" s="49"/>
      <c r="II42" s="49"/>
      <c r="IJ42" s="49"/>
      <c r="IK42" s="49"/>
      <c r="IL42" s="49"/>
      <c r="IM42" s="49"/>
      <c r="IN42" s="49"/>
      <c r="JA42" t="s">
        <v>1147</v>
      </c>
      <c r="JB42" s="49"/>
      <c r="JC42" s="49"/>
      <c r="JD42" s="49"/>
      <c r="JE42" s="49"/>
      <c r="JF42" s="49"/>
      <c r="JG42" s="49"/>
      <c r="JH42" s="49"/>
      <c r="JU42" t="s">
        <v>1147</v>
      </c>
      <c r="JV42" s="49"/>
      <c r="JW42" s="49"/>
      <c r="JX42" s="49"/>
      <c r="JY42" s="49"/>
      <c r="JZ42" s="49"/>
      <c r="KA42" s="49"/>
      <c r="KB42" s="49"/>
      <c r="KO42" t="s">
        <v>1147</v>
      </c>
      <c r="KP42" s="49"/>
      <c r="KQ42" s="49"/>
      <c r="KR42" s="49"/>
      <c r="KS42" s="49"/>
      <c r="KT42" s="49"/>
      <c r="KU42" s="49"/>
      <c r="KV42" s="49"/>
      <c r="LI42" t="s">
        <v>1147</v>
      </c>
      <c r="LJ42" s="49"/>
      <c r="LK42" s="49"/>
      <c r="LL42" s="49"/>
      <c r="LM42" s="49"/>
      <c r="LN42" s="49"/>
      <c r="LO42" s="49"/>
      <c r="LP42" s="49"/>
      <c r="MC42" t="s">
        <v>1147</v>
      </c>
      <c r="MD42" s="49"/>
      <c r="ME42" s="49"/>
      <c r="MF42" s="49"/>
      <c r="MG42" s="49"/>
      <c r="MH42" s="49"/>
      <c r="MI42" s="49"/>
      <c r="MJ42" s="49"/>
      <c r="MW42" t="s">
        <v>1147</v>
      </c>
      <c r="MX42" s="49"/>
      <c r="MY42" s="49"/>
      <c r="MZ42" s="49"/>
      <c r="NA42" s="49"/>
      <c r="NB42" s="49"/>
      <c r="NC42" s="49"/>
      <c r="ND42" s="49"/>
      <c r="NQ42" t="s">
        <v>1147</v>
      </c>
      <c r="NR42" s="49"/>
      <c r="NS42" s="49"/>
      <c r="NT42" s="49"/>
      <c r="NU42" s="49"/>
      <c r="NV42" s="49"/>
      <c r="NW42" s="49"/>
      <c r="NX42" s="49"/>
      <c r="OK42" t="s">
        <v>1147</v>
      </c>
      <c r="OL42" s="49"/>
      <c r="OM42" s="49"/>
      <c r="ON42" s="49"/>
      <c r="OO42" s="49"/>
      <c r="OP42" s="49"/>
      <c r="OQ42" s="49"/>
      <c r="OR42" s="49"/>
    </row>
    <row r="43" spans="1:408">
      <c r="A43" t="s">
        <v>1148</v>
      </c>
      <c r="B43" s="49"/>
      <c r="C43" s="49"/>
      <c r="D43" s="49"/>
      <c r="E43" s="49"/>
      <c r="F43" s="49"/>
      <c r="G43" s="49"/>
      <c r="H43" s="49"/>
      <c r="U43" t="s">
        <v>1148</v>
      </c>
      <c r="V43" s="49"/>
      <c r="W43" s="49"/>
      <c r="X43" s="49"/>
      <c r="Y43" s="49"/>
      <c r="Z43" s="49"/>
      <c r="AA43" s="49"/>
      <c r="AB43" s="49"/>
      <c r="AO43" t="s">
        <v>1148</v>
      </c>
      <c r="AP43" s="49"/>
      <c r="AQ43" s="49"/>
      <c r="AR43" s="49"/>
      <c r="AS43" s="49"/>
      <c r="AT43" s="49"/>
      <c r="AU43" s="49"/>
      <c r="AV43" s="49"/>
      <c r="BI43" t="s">
        <v>1148</v>
      </c>
      <c r="BJ43" s="49"/>
      <c r="BK43" s="49"/>
      <c r="BL43" s="49"/>
      <c r="BM43" s="49"/>
      <c r="BN43" s="49"/>
      <c r="BO43" s="49"/>
      <c r="BP43" s="49"/>
      <c r="CC43" t="s">
        <v>1148</v>
      </c>
      <c r="CD43" s="49"/>
      <c r="CE43" s="49"/>
      <c r="CF43" s="49"/>
      <c r="CG43" s="49"/>
      <c r="CH43" s="49"/>
      <c r="CI43" s="49"/>
      <c r="CJ43" s="49"/>
      <c r="CW43" t="s">
        <v>1148</v>
      </c>
      <c r="CX43" s="49"/>
      <c r="CY43" s="49"/>
      <c r="CZ43" s="49"/>
      <c r="DA43" s="49"/>
      <c r="DB43" s="49"/>
      <c r="DC43" s="49"/>
      <c r="DD43" s="49"/>
      <c r="DQ43" t="s">
        <v>1148</v>
      </c>
      <c r="DR43" s="49"/>
      <c r="DS43" s="49"/>
      <c r="DT43" s="49"/>
      <c r="DU43" s="49"/>
      <c r="DV43" s="49"/>
      <c r="DW43" s="49"/>
      <c r="DX43" s="49"/>
      <c r="EK43" t="s">
        <v>1148</v>
      </c>
      <c r="EL43" s="49"/>
      <c r="EM43" s="49"/>
      <c r="EN43" s="49"/>
      <c r="EO43" s="49"/>
      <c r="EP43" s="49"/>
      <c r="EQ43" s="49"/>
      <c r="ER43" s="49"/>
      <c r="FE43" t="s">
        <v>1148</v>
      </c>
      <c r="FF43" s="49"/>
      <c r="FG43" s="49"/>
      <c r="FH43" s="49"/>
      <c r="FI43" s="49"/>
      <c r="FJ43" s="49"/>
      <c r="FK43" s="49"/>
      <c r="FL43" s="49"/>
      <c r="FY43" t="s">
        <v>1148</v>
      </c>
      <c r="FZ43" s="49"/>
      <c r="GA43" s="49"/>
      <c r="GB43" s="49"/>
      <c r="GC43" s="49"/>
      <c r="GD43" s="49"/>
      <c r="GE43" s="49"/>
      <c r="GF43" s="49"/>
      <c r="GS43" t="s">
        <v>1148</v>
      </c>
      <c r="GT43" s="49"/>
      <c r="GU43" s="49"/>
      <c r="GV43" s="49"/>
      <c r="GW43" s="49"/>
      <c r="GX43" s="49"/>
      <c r="GY43" s="49"/>
      <c r="GZ43" s="49"/>
      <c r="HM43" t="s">
        <v>1148</v>
      </c>
      <c r="HN43" s="49"/>
      <c r="HO43" s="49"/>
      <c r="HP43" s="49"/>
      <c r="HQ43" s="49"/>
      <c r="HR43" s="49"/>
      <c r="HS43" s="49"/>
      <c r="HT43" s="49"/>
      <c r="IG43" t="s">
        <v>1148</v>
      </c>
      <c r="IH43" s="49"/>
      <c r="II43" s="49"/>
      <c r="IJ43" s="49"/>
      <c r="IK43" s="49"/>
      <c r="IL43" s="49"/>
      <c r="IM43" s="49"/>
      <c r="IN43" s="49"/>
      <c r="JA43" t="s">
        <v>1148</v>
      </c>
      <c r="JB43" s="49"/>
      <c r="JC43" s="49"/>
      <c r="JD43" s="49"/>
      <c r="JE43" s="49"/>
      <c r="JF43" s="49"/>
      <c r="JG43" s="49"/>
      <c r="JH43" s="49"/>
      <c r="JU43" t="s">
        <v>1148</v>
      </c>
      <c r="JV43" s="49"/>
      <c r="JW43" s="49"/>
      <c r="JX43" s="49"/>
      <c r="JY43" s="49"/>
      <c r="JZ43" s="49"/>
      <c r="KA43" s="49"/>
      <c r="KB43" s="49"/>
      <c r="KO43" t="s">
        <v>1148</v>
      </c>
      <c r="KP43" s="49"/>
      <c r="KQ43" s="49"/>
      <c r="KR43" s="49"/>
      <c r="KS43" s="49"/>
      <c r="KT43" s="49"/>
      <c r="KU43" s="49"/>
      <c r="KV43" s="49"/>
      <c r="LI43" t="s">
        <v>1148</v>
      </c>
      <c r="LJ43" s="49"/>
      <c r="LK43" s="49"/>
      <c r="LL43" s="49"/>
      <c r="LM43" s="49"/>
      <c r="LN43" s="49"/>
      <c r="LO43" s="49"/>
      <c r="LP43" s="49"/>
      <c r="MC43" t="s">
        <v>1148</v>
      </c>
      <c r="MD43" s="49"/>
      <c r="ME43" s="49"/>
      <c r="MF43" s="49"/>
      <c r="MG43" s="49"/>
      <c r="MH43" s="49"/>
      <c r="MI43" s="49"/>
      <c r="MJ43" s="49"/>
      <c r="MW43" t="s">
        <v>1148</v>
      </c>
      <c r="MX43" s="49"/>
      <c r="MY43" s="49"/>
      <c r="MZ43" s="49"/>
      <c r="NA43" s="49"/>
      <c r="NB43" s="49"/>
      <c r="NC43" s="49"/>
      <c r="ND43" s="49"/>
      <c r="NQ43" t="s">
        <v>1148</v>
      </c>
      <c r="NR43" s="49"/>
      <c r="NS43" s="49"/>
      <c r="NT43" s="49"/>
      <c r="NU43" s="49"/>
      <c r="NV43" s="49"/>
      <c r="NW43" s="49"/>
      <c r="NX43" s="49"/>
      <c r="OK43" t="s">
        <v>1148</v>
      </c>
      <c r="OL43" s="49"/>
      <c r="OM43" s="49"/>
      <c r="ON43" s="49"/>
      <c r="OO43" s="49"/>
      <c r="OP43" s="49"/>
      <c r="OQ43" s="49"/>
      <c r="OR43" s="49"/>
    </row>
    <row r="44" spans="1:408">
      <c r="A44" t="s">
        <v>1149</v>
      </c>
      <c r="B44" s="49"/>
      <c r="C44" s="49"/>
      <c r="D44" s="49"/>
      <c r="E44" s="49"/>
      <c r="F44" s="49"/>
      <c r="G44" s="49"/>
      <c r="H44" s="49"/>
      <c r="U44" t="s">
        <v>1149</v>
      </c>
      <c r="V44" s="49"/>
      <c r="W44" s="49"/>
      <c r="X44" s="49"/>
      <c r="Y44" s="49"/>
      <c r="Z44" s="49"/>
      <c r="AA44" s="49"/>
      <c r="AB44" s="49"/>
      <c r="AO44" t="s">
        <v>1149</v>
      </c>
      <c r="AP44" s="49"/>
      <c r="AQ44" s="49"/>
      <c r="AR44" s="49"/>
      <c r="AS44" s="49"/>
      <c r="AT44" s="49"/>
      <c r="AU44" s="49"/>
      <c r="AV44" s="49"/>
      <c r="BI44" t="s">
        <v>1149</v>
      </c>
      <c r="BJ44" s="49"/>
      <c r="BK44" s="49"/>
      <c r="BL44" s="49"/>
      <c r="BM44" s="49"/>
      <c r="BN44" s="49"/>
      <c r="BO44" s="49"/>
      <c r="BP44" s="49"/>
      <c r="CC44" t="s">
        <v>1149</v>
      </c>
      <c r="CD44" s="49"/>
      <c r="CE44" s="49"/>
      <c r="CF44" s="49"/>
      <c r="CG44" s="49"/>
      <c r="CH44" s="49"/>
      <c r="CI44" s="49"/>
      <c r="CJ44" s="49"/>
      <c r="CW44" t="s">
        <v>1149</v>
      </c>
      <c r="CX44" s="49"/>
      <c r="CY44" s="49"/>
      <c r="CZ44" s="49"/>
      <c r="DA44" s="49"/>
      <c r="DB44" s="49"/>
      <c r="DC44" s="49"/>
      <c r="DD44" s="49"/>
      <c r="DQ44" t="s">
        <v>1149</v>
      </c>
      <c r="DR44" s="49"/>
      <c r="DS44" s="49"/>
      <c r="DT44" s="49"/>
      <c r="DU44" s="49"/>
      <c r="DV44" s="49"/>
      <c r="DW44" s="49"/>
      <c r="DX44" s="49"/>
      <c r="EK44" t="s">
        <v>1149</v>
      </c>
      <c r="EL44" s="49"/>
      <c r="EM44" s="49"/>
      <c r="EN44" s="49"/>
      <c r="EO44" s="49"/>
      <c r="EP44" s="49"/>
      <c r="EQ44" s="49"/>
      <c r="ER44" s="49"/>
      <c r="FE44" t="s">
        <v>1149</v>
      </c>
      <c r="FF44" s="49"/>
      <c r="FG44" s="49"/>
      <c r="FH44" s="49"/>
      <c r="FI44" s="49"/>
      <c r="FJ44" s="49"/>
      <c r="FK44" s="49"/>
      <c r="FL44" s="49"/>
      <c r="FY44" t="s">
        <v>1149</v>
      </c>
      <c r="FZ44" s="49"/>
      <c r="GA44" s="49"/>
      <c r="GB44" s="49"/>
      <c r="GC44" s="49"/>
      <c r="GD44" s="49"/>
      <c r="GE44" s="49"/>
      <c r="GF44" s="49"/>
      <c r="GS44" t="s">
        <v>1149</v>
      </c>
      <c r="GT44" s="49"/>
      <c r="GU44" s="49"/>
      <c r="GV44" s="49"/>
      <c r="GW44" s="49"/>
      <c r="GX44" s="49"/>
      <c r="GY44" s="49"/>
      <c r="GZ44" s="49"/>
      <c r="HM44" t="s">
        <v>1149</v>
      </c>
      <c r="HN44" s="49"/>
      <c r="HO44" s="49"/>
      <c r="HP44" s="49"/>
      <c r="HQ44" s="49"/>
      <c r="HR44" s="49"/>
      <c r="HS44" s="49"/>
      <c r="HT44" s="49"/>
      <c r="IG44" t="s">
        <v>1149</v>
      </c>
      <c r="IH44" s="49"/>
      <c r="II44" s="49"/>
      <c r="IJ44" s="49"/>
      <c r="IK44" s="49"/>
      <c r="IL44" s="49"/>
      <c r="IM44" s="49"/>
      <c r="IN44" s="49"/>
      <c r="JA44" t="s">
        <v>1149</v>
      </c>
      <c r="JB44" s="49"/>
      <c r="JC44" s="49"/>
      <c r="JD44" s="49"/>
      <c r="JE44" s="49"/>
      <c r="JF44" s="49"/>
      <c r="JG44" s="49"/>
      <c r="JH44" s="49"/>
      <c r="JU44" t="s">
        <v>1149</v>
      </c>
      <c r="JV44" s="49"/>
      <c r="JW44" s="49"/>
      <c r="JX44" s="49"/>
      <c r="JY44" s="49"/>
      <c r="JZ44" s="49"/>
      <c r="KA44" s="49"/>
      <c r="KB44" s="49"/>
      <c r="KO44" t="s">
        <v>1149</v>
      </c>
      <c r="KP44" s="49"/>
      <c r="KQ44" s="49"/>
      <c r="KR44" s="49"/>
      <c r="KS44" s="49"/>
      <c r="KT44" s="49"/>
      <c r="KU44" s="49"/>
      <c r="KV44" s="49"/>
      <c r="LI44" t="s">
        <v>1149</v>
      </c>
      <c r="LJ44" s="49"/>
      <c r="LK44" s="49"/>
      <c r="LL44" s="49"/>
      <c r="LM44" s="49"/>
      <c r="LN44" s="49"/>
      <c r="LO44" s="49"/>
      <c r="LP44" s="49"/>
      <c r="MC44" t="s">
        <v>1149</v>
      </c>
      <c r="MD44" s="49"/>
      <c r="ME44" s="49"/>
      <c r="MF44" s="49"/>
      <c r="MG44" s="49"/>
      <c r="MH44" s="49"/>
      <c r="MI44" s="49"/>
      <c r="MJ44" s="49"/>
      <c r="MW44" t="s">
        <v>1149</v>
      </c>
      <c r="MX44" s="49"/>
      <c r="MY44" s="49"/>
      <c r="MZ44" s="49"/>
      <c r="NA44" s="49"/>
      <c r="NB44" s="49"/>
      <c r="NC44" s="49"/>
      <c r="ND44" s="49"/>
      <c r="NQ44" t="s">
        <v>1149</v>
      </c>
      <c r="NR44" s="49"/>
      <c r="NS44" s="49"/>
      <c r="NT44" s="49"/>
      <c r="NU44" s="49"/>
      <c r="NV44" s="49"/>
      <c r="NW44" s="49"/>
      <c r="NX44" s="49"/>
      <c r="OK44" t="s">
        <v>1149</v>
      </c>
      <c r="OL44" s="49"/>
      <c r="OM44" s="49"/>
      <c r="ON44" s="49"/>
      <c r="OO44" s="49"/>
      <c r="OP44" s="49"/>
      <c r="OQ44" s="49"/>
      <c r="OR44" s="49"/>
    </row>
    <row r="45" spans="1:408">
      <c r="A45" t="s">
        <v>1150</v>
      </c>
      <c r="B45" s="49"/>
      <c r="C45" s="49"/>
      <c r="D45" s="49"/>
      <c r="E45" s="49"/>
      <c r="F45" s="49"/>
      <c r="G45" s="49"/>
      <c r="H45" s="49"/>
      <c r="U45" t="s">
        <v>1150</v>
      </c>
      <c r="V45" s="49"/>
      <c r="W45" s="49"/>
      <c r="X45" s="49"/>
      <c r="Y45" s="49"/>
      <c r="Z45" s="49"/>
      <c r="AA45" s="49"/>
      <c r="AB45" s="49"/>
      <c r="AO45" t="s">
        <v>1150</v>
      </c>
      <c r="AP45" s="49"/>
      <c r="AQ45" s="49"/>
      <c r="AR45" s="49"/>
      <c r="AS45" s="49"/>
      <c r="AT45" s="49"/>
      <c r="AU45" s="49"/>
      <c r="AV45" s="49"/>
      <c r="BI45" t="s">
        <v>1150</v>
      </c>
      <c r="BJ45" s="49"/>
      <c r="BK45" s="49"/>
      <c r="BL45" s="49"/>
      <c r="BM45" s="49"/>
      <c r="BN45" s="49"/>
      <c r="BO45" s="49"/>
      <c r="BP45" s="49"/>
      <c r="CC45" t="s">
        <v>1150</v>
      </c>
      <c r="CD45" s="49"/>
      <c r="CE45" s="49"/>
      <c r="CF45" s="49"/>
      <c r="CG45" s="49"/>
      <c r="CH45" s="49"/>
      <c r="CI45" s="49"/>
      <c r="CJ45" s="49"/>
      <c r="CW45" t="s">
        <v>1150</v>
      </c>
      <c r="CX45" s="49"/>
      <c r="CY45" s="49"/>
      <c r="CZ45" s="49"/>
      <c r="DA45" s="49"/>
      <c r="DB45" s="49"/>
      <c r="DC45" s="49"/>
      <c r="DD45" s="49"/>
      <c r="DQ45" t="s">
        <v>1150</v>
      </c>
      <c r="DR45" s="49"/>
      <c r="DS45" s="49"/>
      <c r="DT45" s="49"/>
      <c r="DU45" s="49"/>
      <c r="DV45" s="49"/>
      <c r="DW45" s="49"/>
      <c r="DX45" s="49"/>
      <c r="EK45" t="s">
        <v>1150</v>
      </c>
      <c r="EL45" s="49"/>
      <c r="EM45" s="49"/>
      <c r="EN45" s="49"/>
      <c r="EO45" s="49"/>
      <c r="EP45" s="49"/>
      <c r="EQ45" s="49"/>
      <c r="ER45" s="49"/>
      <c r="FE45" t="s">
        <v>1150</v>
      </c>
      <c r="FF45" s="49"/>
      <c r="FG45" s="49"/>
      <c r="FH45" s="49"/>
      <c r="FI45" s="49"/>
      <c r="FJ45" s="49"/>
      <c r="FK45" s="49"/>
      <c r="FL45" s="49"/>
      <c r="FY45" t="s">
        <v>1150</v>
      </c>
      <c r="FZ45" s="49"/>
      <c r="GA45" s="49"/>
      <c r="GB45" s="49"/>
      <c r="GC45" s="49"/>
      <c r="GD45" s="49"/>
      <c r="GE45" s="49"/>
      <c r="GF45" s="49"/>
      <c r="GS45" t="s">
        <v>1150</v>
      </c>
      <c r="GT45" s="49"/>
      <c r="GU45" s="49"/>
      <c r="GV45" s="49"/>
      <c r="GW45" s="49"/>
      <c r="GX45" s="49"/>
      <c r="GY45" s="49"/>
      <c r="GZ45" s="49"/>
      <c r="HM45" t="s">
        <v>1150</v>
      </c>
      <c r="HN45" s="49"/>
      <c r="HO45" s="49"/>
      <c r="HP45" s="49"/>
      <c r="HQ45" s="49"/>
      <c r="HR45" s="49"/>
      <c r="HS45" s="49"/>
      <c r="HT45" s="49"/>
      <c r="IG45" t="s">
        <v>1150</v>
      </c>
      <c r="IH45" s="49"/>
      <c r="II45" s="49"/>
      <c r="IJ45" s="49"/>
      <c r="IK45" s="49"/>
      <c r="IL45" s="49"/>
      <c r="IM45" s="49"/>
      <c r="IN45" s="49"/>
      <c r="JA45" t="s">
        <v>1150</v>
      </c>
      <c r="JB45" s="49"/>
      <c r="JC45" s="49"/>
      <c r="JD45" s="49"/>
      <c r="JE45" s="49"/>
      <c r="JF45" s="49"/>
      <c r="JG45" s="49"/>
      <c r="JH45" s="49"/>
      <c r="JU45" t="s">
        <v>1150</v>
      </c>
      <c r="JV45" s="49"/>
      <c r="JW45" s="49"/>
      <c r="JX45" s="49"/>
      <c r="JY45" s="49"/>
      <c r="JZ45" s="49"/>
      <c r="KA45" s="49"/>
      <c r="KB45" s="49"/>
      <c r="KO45" t="s">
        <v>1150</v>
      </c>
      <c r="KP45" s="49"/>
      <c r="KQ45" s="49"/>
      <c r="KR45" s="49"/>
      <c r="KS45" s="49"/>
      <c r="KT45" s="49"/>
      <c r="KU45" s="49"/>
      <c r="KV45" s="49"/>
      <c r="LI45" t="s">
        <v>1150</v>
      </c>
      <c r="LJ45" s="49"/>
      <c r="LK45" s="49"/>
      <c r="LL45" s="49"/>
      <c r="LM45" s="49"/>
      <c r="LN45" s="49"/>
      <c r="LO45" s="49"/>
      <c r="LP45" s="49"/>
      <c r="MC45" t="s">
        <v>1150</v>
      </c>
      <c r="MD45" s="49"/>
      <c r="ME45" s="49"/>
      <c r="MF45" s="49"/>
      <c r="MG45" s="49"/>
      <c r="MH45" s="49"/>
      <c r="MI45" s="49"/>
      <c r="MJ45" s="49"/>
      <c r="MW45" t="s">
        <v>1150</v>
      </c>
      <c r="MX45" s="49"/>
      <c r="MY45" s="49"/>
      <c r="MZ45" s="49"/>
      <c r="NA45" s="49"/>
      <c r="NB45" s="49"/>
      <c r="NC45" s="49"/>
      <c r="ND45" s="49"/>
      <c r="NQ45" t="s">
        <v>1150</v>
      </c>
      <c r="NR45" s="49"/>
      <c r="NS45" s="49"/>
      <c r="NT45" s="49"/>
      <c r="NU45" s="49"/>
      <c r="NV45" s="49"/>
      <c r="NW45" s="49"/>
      <c r="NX45" s="49"/>
      <c r="OK45" t="s">
        <v>1150</v>
      </c>
      <c r="OL45" s="49"/>
      <c r="OM45" s="49"/>
      <c r="ON45" s="49"/>
      <c r="OO45" s="49"/>
      <c r="OP45" s="49"/>
      <c r="OQ45" s="49"/>
      <c r="OR45" s="49"/>
    </row>
    <row r="46" spans="1:408">
      <c r="A46" t="s">
        <v>1151</v>
      </c>
      <c r="B46" s="49"/>
      <c r="C46" s="49"/>
      <c r="D46" s="49"/>
      <c r="E46" s="49"/>
      <c r="F46" s="49"/>
      <c r="G46" s="49"/>
      <c r="H46" s="49"/>
      <c r="U46" t="s">
        <v>1151</v>
      </c>
      <c r="V46" s="49"/>
      <c r="W46" s="49"/>
      <c r="X46" s="49"/>
      <c r="Y46" s="49"/>
      <c r="Z46" s="49"/>
      <c r="AA46" s="49"/>
      <c r="AB46" s="49"/>
      <c r="AO46" t="s">
        <v>1151</v>
      </c>
      <c r="AP46" s="49"/>
      <c r="AQ46" s="49"/>
      <c r="AR46" s="49"/>
      <c r="AS46" s="49"/>
      <c r="AT46" s="49"/>
      <c r="AU46" s="49"/>
      <c r="AV46" s="49"/>
      <c r="BI46" t="s">
        <v>1151</v>
      </c>
      <c r="BJ46" s="49"/>
      <c r="BK46" s="49"/>
      <c r="BL46" s="49"/>
      <c r="BM46" s="49"/>
      <c r="BN46" s="49"/>
      <c r="BO46" s="49"/>
      <c r="BP46" s="49"/>
      <c r="CC46" t="s">
        <v>1151</v>
      </c>
      <c r="CD46" s="49"/>
      <c r="CE46" s="49"/>
      <c r="CF46" s="49"/>
      <c r="CG46" s="49"/>
      <c r="CH46" s="49"/>
      <c r="CI46" s="49"/>
      <c r="CJ46" s="49"/>
      <c r="CW46" t="s">
        <v>1151</v>
      </c>
      <c r="CX46" s="49"/>
      <c r="CY46" s="49"/>
      <c r="CZ46" s="49"/>
      <c r="DA46" s="49"/>
      <c r="DB46" s="49"/>
      <c r="DC46" s="49"/>
      <c r="DD46" s="49"/>
      <c r="DQ46" t="s">
        <v>1151</v>
      </c>
      <c r="DR46" s="49"/>
      <c r="DS46" s="49"/>
      <c r="DT46" s="49"/>
      <c r="DU46" s="49"/>
      <c r="DV46" s="49"/>
      <c r="DW46" s="49"/>
      <c r="DX46" s="49"/>
      <c r="EK46" t="s">
        <v>1151</v>
      </c>
      <c r="EL46" s="49"/>
      <c r="EM46" s="49"/>
      <c r="EN46" s="49"/>
      <c r="EO46" s="49"/>
      <c r="EP46" s="49"/>
      <c r="EQ46" s="49"/>
      <c r="ER46" s="49"/>
      <c r="FE46" t="s">
        <v>1151</v>
      </c>
      <c r="FF46" s="49"/>
      <c r="FG46" s="49"/>
      <c r="FH46" s="49"/>
      <c r="FI46" s="49"/>
      <c r="FJ46" s="49"/>
      <c r="FK46" s="49"/>
      <c r="FL46" s="49"/>
      <c r="FY46" t="s">
        <v>1151</v>
      </c>
      <c r="FZ46" s="49"/>
      <c r="GA46" s="49"/>
      <c r="GB46" s="49"/>
      <c r="GC46" s="49"/>
      <c r="GD46" s="49"/>
      <c r="GE46" s="49"/>
      <c r="GF46" s="49"/>
      <c r="GS46" t="s">
        <v>1151</v>
      </c>
      <c r="GT46" s="49"/>
      <c r="GU46" s="49"/>
      <c r="GV46" s="49"/>
      <c r="GW46" s="49"/>
      <c r="GX46" s="49"/>
      <c r="GY46" s="49"/>
      <c r="GZ46" s="49"/>
      <c r="HM46" t="s">
        <v>1151</v>
      </c>
      <c r="HN46" s="49"/>
      <c r="HO46" s="49"/>
      <c r="HP46" s="49"/>
      <c r="HQ46" s="49"/>
      <c r="HR46" s="49"/>
      <c r="HS46" s="49"/>
      <c r="HT46" s="49"/>
      <c r="IG46" t="s">
        <v>1151</v>
      </c>
      <c r="IH46" s="49"/>
      <c r="II46" s="49"/>
      <c r="IJ46" s="49"/>
      <c r="IK46" s="49"/>
      <c r="IL46" s="49"/>
      <c r="IM46" s="49"/>
      <c r="IN46" s="49"/>
      <c r="JA46" t="s">
        <v>1151</v>
      </c>
      <c r="JB46" s="49"/>
      <c r="JC46" s="49"/>
      <c r="JD46" s="49"/>
      <c r="JE46" s="49"/>
      <c r="JF46" s="49"/>
      <c r="JG46" s="49"/>
      <c r="JH46" s="49"/>
      <c r="JU46" t="s">
        <v>1151</v>
      </c>
      <c r="JV46" s="49"/>
      <c r="JW46" s="49"/>
      <c r="JX46" s="49"/>
      <c r="JY46" s="49"/>
      <c r="JZ46" s="49"/>
      <c r="KA46" s="49"/>
      <c r="KB46" s="49"/>
      <c r="KO46" t="s">
        <v>1151</v>
      </c>
      <c r="KP46" s="49"/>
      <c r="KQ46" s="49"/>
      <c r="KR46" s="49"/>
      <c r="KS46" s="49"/>
      <c r="KT46" s="49"/>
      <c r="KU46" s="49"/>
      <c r="KV46" s="49"/>
      <c r="LI46" t="s">
        <v>1151</v>
      </c>
      <c r="LJ46" s="49"/>
      <c r="LK46" s="49"/>
      <c r="LL46" s="49"/>
      <c r="LM46" s="49"/>
      <c r="LN46" s="49"/>
      <c r="LO46" s="49"/>
      <c r="LP46" s="49"/>
      <c r="MC46" t="s">
        <v>1151</v>
      </c>
      <c r="MD46" s="49"/>
      <c r="ME46" s="49"/>
      <c r="MF46" s="49"/>
      <c r="MG46" s="49"/>
      <c r="MH46" s="49"/>
      <c r="MI46" s="49"/>
      <c r="MJ46" s="49"/>
      <c r="MW46" t="s">
        <v>1151</v>
      </c>
      <c r="MX46" s="49"/>
      <c r="MY46" s="49"/>
      <c r="MZ46" s="49"/>
      <c r="NA46" s="49"/>
      <c r="NB46" s="49"/>
      <c r="NC46" s="49"/>
      <c r="ND46" s="49"/>
      <c r="NQ46" t="s">
        <v>1151</v>
      </c>
      <c r="NR46" s="49"/>
      <c r="NS46" s="49"/>
      <c r="NT46" s="49"/>
      <c r="NU46" s="49"/>
      <c r="NV46" s="49"/>
      <c r="NW46" s="49"/>
      <c r="NX46" s="49"/>
      <c r="OK46" t="s">
        <v>1151</v>
      </c>
      <c r="OL46" s="49"/>
      <c r="OM46" s="49"/>
      <c r="ON46" s="49"/>
      <c r="OO46" s="49"/>
      <c r="OP46" s="49"/>
      <c r="OQ46" s="49"/>
      <c r="OR46" s="49"/>
    </row>
    <row r="47" spans="1:408">
      <c r="A47" t="s">
        <v>1152</v>
      </c>
      <c r="B47" s="49"/>
      <c r="C47" s="49"/>
      <c r="D47" s="49"/>
      <c r="E47" s="49"/>
      <c r="F47" s="49"/>
      <c r="G47" s="49"/>
      <c r="H47" s="49"/>
      <c r="U47" t="s">
        <v>1152</v>
      </c>
      <c r="V47" s="49"/>
      <c r="W47" s="49"/>
      <c r="X47" s="49"/>
      <c r="Y47" s="49"/>
      <c r="Z47" s="49"/>
      <c r="AA47" s="49"/>
      <c r="AB47" s="49"/>
      <c r="AO47" t="s">
        <v>1152</v>
      </c>
      <c r="AP47" s="49"/>
      <c r="AQ47" s="49"/>
      <c r="AR47" s="49"/>
      <c r="AS47" s="49"/>
      <c r="AT47" s="49"/>
      <c r="AU47" s="49"/>
      <c r="AV47" s="49"/>
      <c r="BI47" t="s">
        <v>1152</v>
      </c>
      <c r="BJ47" s="49"/>
      <c r="BK47" s="49"/>
      <c r="BL47" s="49"/>
      <c r="BM47" s="49"/>
      <c r="BN47" s="49"/>
      <c r="BO47" s="49"/>
      <c r="BP47" s="49"/>
      <c r="CC47" t="s">
        <v>1152</v>
      </c>
      <c r="CD47" s="49"/>
      <c r="CE47" s="49"/>
      <c r="CF47" s="49"/>
      <c r="CG47" s="49"/>
      <c r="CH47" s="49"/>
      <c r="CI47" s="49"/>
      <c r="CJ47" s="49"/>
      <c r="CW47" t="s">
        <v>1152</v>
      </c>
      <c r="CX47" s="49"/>
      <c r="CY47" s="49"/>
      <c r="CZ47" s="49"/>
      <c r="DA47" s="49"/>
      <c r="DB47" s="49"/>
      <c r="DC47" s="49"/>
      <c r="DD47" s="49"/>
      <c r="DQ47" t="s">
        <v>1152</v>
      </c>
      <c r="DR47" s="49"/>
      <c r="DS47" s="49"/>
      <c r="DT47" s="49"/>
      <c r="DU47" s="49"/>
      <c r="DV47" s="49"/>
      <c r="DW47" s="49"/>
      <c r="DX47" s="49"/>
      <c r="EK47" t="s">
        <v>1152</v>
      </c>
      <c r="EL47" s="49"/>
      <c r="EM47" s="49"/>
      <c r="EN47" s="49"/>
      <c r="EO47" s="49"/>
      <c r="EP47" s="49"/>
      <c r="EQ47" s="49"/>
      <c r="ER47" s="49"/>
      <c r="FE47" t="s">
        <v>1152</v>
      </c>
      <c r="FF47" s="49"/>
      <c r="FG47" s="49"/>
      <c r="FH47" s="49"/>
      <c r="FI47" s="49"/>
      <c r="FJ47" s="49"/>
      <c r="FK47" s="49"/>
      <c r="FL47" s="49"/>
      <c r="FY47" t="s">
        <v>1152</v>
      </c>
      <c r="FZ47" s="49"/>
      <c r="GA47" s="49"/>
      <c r="GB47" s="49"/>
      <c r="GC47" s="49"/>
      <c r="GD47" s="49"/>
      <c r="GE47" s="49"/>
      <c r="GF47" s="49"/>
      <c r="GS47" t="s">
        <v>1152</v>
      </c>
      <c r="GT47" s="49"/>
      <c r="GU47" s="49"/>
      <c r="GV47" s="49"/>
      <c r="GW47" s="49"/>
      <c r="GX47" s="49"/>
      <c r="GY47" s="49"/>
      <c r="GZ47" s="49"/>
      <c r="HM47" t="s">
        <v>1152</v>
      </c>
      <c r="HN47" s="49"/>
      <c r="HO47" s="49"/>
      <c r="HP47" s="49"/>
      <c r="HQ47" s="49"/>
      <c r="HR47" s="49"/>
      <c r="HS47" s="49"/>
      <c r="HT47" s="49"/>
      <c r="IG47" t="s">
        <v>1152</v>
      </c>
      <c r="IH47" s="49"/>
      <c r="II47" s="49"/>
      <c r="IJ47" s="49"/>
      <c r="IK47" s="49"/>
      <c r="IL47" s="49"/>
      <c r="IM47" s="49"/>
      <c r="IN47" s="49"/>
      <c r="JA47" t="s">
        <v>1152</v>
      </c>
      <c r="JB47" s="49"/>
      <c r="JC47" s="49"/>
      <c r="JD47" s="49"/>
      <c r="JE47" s="49"/>
      <c r="JF47" s="49"/>
      <c r="JG47" s="49"/>
      <c r="JH47" s="49"/>
      <c r="JU47" t="s">
        <v>1152</v>
      </c>
      <c r="JV47" s="49"/>
      <c r="JW47" s="49"/>
      <c r="JX47" s="49"/>
      <c r="JY47" s="49"/>
      <c r="JZ47" s="49"/>
      <c r="KA47" s="49"/>
      <c r="KB47" s="49"/>
      <c r="KO47" t="s">
        <v>1152</v>
      </c>
      <c r="KP47" s="49"/>
      <c r="KQ47" s="49"/>
      <c r="KR47" s="49"/>
      <c r="KS47" s="49"/>
      <c r="KT47" s="49"/>
      <c r="KU47" s="49"/>
      <c r="KV47" s="49"/>
      <c r="LI47" t="s">
        <v>1152</v>
      </c>
      <c r="LJ47" s="49"/>
      <c r="LK47" s="49"/>
      <c r="LL47" s="49"/>
      <c r="LM47" s="49"/>
      <c r="LN47" s="49"/>
      <c r="LO47" s="49"/>
      <c r="LP47" s="49"/>
      <c r="MC47" t="s">
        <v>1152</v>
      </c>
      <c r="MD47" s="49"/>
      <c r="ME47" s="49"/>
      <c r="MF47" s="49"/>
      <c r="MG47" s="49"/>
      <c r="MH47" s="49"/>
      <c r="MI47" s="49"/>
      <c r="MJ47" s="49"/>
      <c r="MW47" t="s">
        <v>1152</v>
      </c>
      <c r="MX47" s="49"/>
      <c r="MY47" s="49"/>
      <c r="MZ47" s="49"/>
      <c r="NA47" s="49"/>
      <c r="NB47" s="49"/>
      <c r="NC47" s="49"/>
      <c r="ND47" s="49"/>
      <c r="NQ47" t="s">
        <v>1152</v>
      </c>
      <c r="NR47" s="49"/>
      <c r="NS47" s="49"/>
      <c r="NT47" s="49"/>
      <c r="NU47" s="49"/>
      <c r="NV47" s="49"/>
      <c r="NW47" s="49"/>
      <c r="NX47" s="49"/>
      <c r="OK47" t="s">
        <v>1152</v>
      </c>
      <c r="OL47" s="49"/>
      <c r="OM47" s="49"/>
      <c r="ON47" s="49"/>
      <c r="OO47" s="49"/>
      <c r="OP47" s="49"/>
      <c r="OQ47" s="49"/>
      <c r="OR47" s="49"/>
    </row>
    <row r="48" spans="1:408">
      <c r="A48" t="s">
        <v>1153</v>
      </c>
      <c r="B48" s="49"/>
      <c r="C48" s="49"/>
      <c r="D48" s="49"/>
      <c r="E48" s="49"/>
      <c r="F48" s="49"/>
      <c r="G48" s="49"/>
      <c r="H48" s="49"/>
      <c r="U48" t="s">
        <v>1153</v>
      </c>
      <c r="V48" s="49"/>
      <c r="W48" s="49"/>
      <c r="X48" s="49"/>
      <c r="Y48" s="49"/>
      <c r="Z48" s="49"/>
      <c r="AA48" s="49"/>
      <c r="AB48" s="49"/>
      <c r="AO48" t="s">
        <v>1153</v>
      </c>
      <c r="AP48" s="49"/>
      <c r="AQ48" s="49"/>
      <c r="AR48" s="49"/>
      <c r="AS48" s="49"/>
      <c r="AT48" s="49"/>
      <c r="AU48" s="49"/>
      <c r="AV48" s="49"/>
      <c r="BI48" t="s">
        <v>1153</v>
      </c>
      <c r="BJ48" s="49"/>
      <c r="BK48" s="49"/>
      <c r="BL48" s="49"/>
      <c r="BM48" s="49"/>
      <c r="BN48" s="49"/>
      <c r="BO48" s="49"/>
      <c r="BP48" s="49"/>
      <c r="CC48" t="s">
        <v>1153</v>
      </c>
      <c r="CD48" s="49"/>
      <c r="CE48" s="49"/>
      <c r="CF48" s="49"/>
      <c r="CG48" s="49"/>
      <c r="CH48" s="49"/>
      <c r="CI48" s="49"/>
      <c r="CJ48" s="49"/>
      <c r="CW48" t="s">
        <v>1153</v>
      </c>
      <c r="CX48" s="49"/>
      <c r="CY48" s="49"/>
      <c r="CZ48" s="49"/>
      <c r="DA48" s="49"/>
      <c r="DB48" s="49"/>
      <c r="DC48" s="49"/>
      <c r="DD48" s="49"/>
      <c r="DQ48" t="s">
        <v>1153</v>
      </c>
      <c r="DR48" s="49"/>
      <c r="DS48" s="49"/>
      <c r="DT48" s="49"/>
      <c r="DU48" s="49"/>
      <c r="DV48" s="49"/>
      <c r="DW48" s="49"/>
      <c r="DX48" s="49"/>
      <c r="EK48" t="s">
        <v>1153</v>
      </c>
      <c r="EL48" s="49"/>
      <c r="EM48" s="49"/>
      <c r="EN48" s="49"/>
      <c r="EO48" s="49"/>
      <c r="EP48" s="49"/>
      <c r="EQ48" s="49"/>
      <c r="ER48" s="49"/>
      <c r="FE48" t="s">
        <v>1153</v>
      </c>
      <c r="FF48" s="49"/>
      <c r="FG48" s="49"/>
      <c r="FH48" s="49"/>
      <c r="FI48" s="49"/>
      <c r="FJ48" s="49"/>
      <c r="FK48" s="49"/>
      <c r="FL48" s="49"/>
      <c r="FY48" t="s">
        <v>1153</v>
      </c>
      <c r="FZ48" s="49"/>
      <c r="GA48" s="49"/>
      <c r="GB48" s="49"/>
      <c r="GC48" s="49"/>
      <c r="GD48" s="49"/>
      <c r="GE48" s="49"/>
      <c r="GF48" s="49"/>
      <c r="GS48" t="s">
        <v>1153</v>
      </c>
      <c r="GT48" s="49"/>
      <c r="GU48" s="49"/>
      <c r="GV48" s="49"/>
      <c r="GW48" s="49"/>
      <c r="GX48" s="49"/>
      <c r="GY48" s="49"/>
      <c r="GZ48" s="49"/>
      <c r="HM48" t="s">
        <v>1153</v>
      </c>
      <c r="HN48" s="49"/>
      <c r="HO48" s="49"/>
      <c r="HP48" s="49"/>
      <c r="HQ48" s="49"/>
      <c r="HR48" s="49"/>
      <c r="HS48" s="49"/>
      <c r="HT48" s="49"/>
      <c r="IG48" t="s">
        <v>1153</v>
      </c>
      <c r="IH48" s="49"/>
      <c r="II48" s="49"/>
      <c r="IJ48" s="49"/>
      <c r="IK48" s="49"/>
      <c r="IL48" s="49"/>
      <c r="IM48" s="49"/>
      <c r="IN48" s="49"/>
      <c r="JA48" t="s">
        <v>1153</v>
      </c>
      <c r="JB48" s="49"/>
      <c r="JC48" s="49"/>
      <c r="JD48" s="49"/>
      <c r="JE48" s="49"/>
      <c r="JF48" s="49"/>
      <c r="JG48" s="49"/>
      <c r="JH48" s="49"/>
      <c r="JU48" t="s">
        <v>1153</v>
      </c>
      <c r="JV48" s="49"/>
      <c r="JW48" s="49"/>
      <c r="JX48" s="49"/>
      <c r="JY48" s="49"/>
      <c r="JZ48" s="49"/>
      <c r="KA48" s="49"/>
      <c r="KB48" s="49"/>
      <c r="KO48" t="s">
        <v>1153</v>
      </c>
      <c r="KP48" s="49"/>
      <c r="KQ48" s="49"/>
      <c r="KR48" s="49"/>
      <c r="KS48" s="49"/>
      <c r="KT48" s="49"/>
      <c r="KU48" s="49"/>
      <c r="KV48" s="49"/>
      <c r="LI48" t="s">
        <v>1153</v>
      </c>
      <c r="LJ48" s="49"/>
      <c r="LK48" s="49"/>
      <c r="LL48" s="49"/>
      <c r="LM48" s="49"/>
      <c r="LN48" s="49"/>
      <c r="LO48" s="49"/>
      <c r="LP48" s="49"/>
      <c r="MC48" t="s">
        <v>1153</v>
      </c>
      <c r="MD48" s="49"/>
      <c r="ME48" s="49"/>
      <c r="MF48" s="49"/>
      <c r="MG48" s="49"/>
      <c r="MH48" s="49"/>
      <c r="MI48" s="49"/>
      <c r="MJ48" s="49"/>
      <c r="MW48" t="s">
        <v>1153</v>
      </c>
      <c r="MX48" s="49"/>
      <c r="MY48" s="49"/>
      <c r="MZ48" s="49"/>
      <c r="NA48" s="49"/>
      <c r="NB48" s="49"/>
      <c r="NC48" s="49"/>
      <c r="ND48" s="49"/>
      <c r="NQ48" t="s">
        <v>1153</v>
      </c>
      <c r="NR48" s="49"/>
      <c r="NS48" s="49"/>
      <c r="NT48" s="49"/>
      <c r="NU48" s="49"/>
      <c r="NV48" s="49"/>
      <c r="NW48" s="49"/>
      <c r="NX48" s="49"/>
      <c r="OK48" t="s">
        <v>1153</v>
      </c>
      <c r="OL48" s="49"/>
      <c r="OM48" s="49"/>
      <c r="ON48" s="49"/>
      <c r="OO48" s="49"/>
      <c r="OP48" s="49"/>
      <c r="OQ48" s="49"/>
      <c r="OR48" s="49"/>
    </row>
    <row r="49" spans="1:412">
      <c r="B49" s="49"/>
      <c r="C49" s="49"/>
      <c r="D49" s="49"/>
      <c r="E49" s="49"/>
      <c r="F49" s="49"/>
      <c r="G49" s="49"/>
      <c r="H49" s="49"/>
      <c r="K49" t="s">
        <v>2255</v>
      </c>
      <c r="V49" s="49"/>
      <c r="W49" s="49"/>
      <c r="X49" s="49"/>
      <c r="Y49" s="49"/>
      <c r="Z49" s="49"/>
      <c r="AA49" s="49"/>
      <c r="AB49" s="49"/>
      <c r="AE49" t="s">
        <v>2255</v>
      </c>
      <c r="AP49" s="49"/>
      <c r="AQ49" s="49"/>
      <c r="AR49" s="49"/>
      <c r="AS49" s="49"/>
      <c r="AT49" s="49"/>
      <c r="AU49" s="49"/>
      <c r="AV49" s="49"/>
      <c r="AY49" t="s">
        <v>2255</v>
      </c>
      <c r="BJ49" s="49"/>
      <c r="BK49" s="49"/>
      <c r="BL49" s="49"/>
      <c r="BM49" s="49"/>
      <c r="BN49" s="49"/>
      <c r="BO49" s="49"/>
      <c r="BP49" s="49"/>
      <c r="BS49" t="s">
        <v>2255</v>
      </c>
      <c r="CD49" s="49"/>
      <c r="CE49" s="49"/>
      <c r="CF49" s="49"/>
      <c r="CG49" s="49"/>
      <c r="CH49" s="49"/>
      <c r="CI49" s="49"/>
      <c r="CJ49" s="49"/>
      <c r="CM49" t="s">
        <v>2255</v>
      </c>
      <c r="CX49" s="49"/>
      <c r="CY49" s="49"/>
      <c r="CZ49" s="49"/>
      <c r="DA49" s="49"/>
      <c r="DB49" s="49"/>
      <c r="DC49" s="49"/>
      <c r="DD49" s="49"/>
      <c r="DG49" t="s">
        <v>2255</v>
      </c>
      <c r="DR49" s="49"/>
      <c r="DS49" s="49"/>
      <c r="DT49" s="49"/>
      <c r="DU49" s="49"/>
      <c r="DV49" s="49"/>
      <c r="DW49" s="49"/>
      <c r="DX49" s="49"/>
      <c r="EA49" t="s">
        <v>2255</v>
      </c>
      <c r="EL49" s="49"/>
      <c r="EM49" s="49"/>
      <c r="EN49" s="49"/>
      <c r="EO49" s="49"/>
      <c r="EP49" s="49"/>
      <c r="EQ49" s="49"/>
      <c r="ER49" s="49"/>
      <c r="EU49" t="s">
        <v>2255</v>
      </c>
      <c r="FF49" s="49"/>
      <c r="FG49" s="49"/>
      <c r="FH49" s="49"/>
      <c r="FI49" s="49"/>
      <c r="FJ49" s="49"/>
      <c r="FK49" s="49"/>
      <c r="FL49" s="49"/>
      <c r="FO49" t="s">
        <v>2255</v>
      </c>
      <c r="FZ49" s="49"/>
      <c r="GA49" s="49"/>
      <c r="GB49" s="49"/>
      <c r="GC49" s="49"/>
      <c r="GD49" s="49"/>
      <c r="GE49" s="49"/>
      <c r="GF49" s="49"/>
      <c r="GI49" t="s">
        <v>2255</v>
      </c>
      <c r="GT49" s="49"/>
      <c r="GU49" s="49"/>
      <c r="GV49" s="49"/>
      <c r="GW49" s="49"/>
      <c r="GX49" s="49"/>
      <c r="GY49" s="49"/>
      <c r="GZ49" s="49"/>
      <c r="HC49" t="s">
        <v>2255</v>
      </c>
      <c r="HN49" s="49"/>
      <c r="HO49" s="49"/>
      <c r="HP49" s="49"/>
      <c r="HQ49" s="49"/>
      <c r="HR49" s="49"/>
      <c r="HS49" s="49"/>
      <c r="HT49" s="49"/>
      <c r="HW49" t="s">
        <v>2255</v>
      </c>
      <c r="IH49" s="49"/>
      <c r="II49" s="49"/>
      <c r="IJ49" s="49"/>
      <c r="IK49" s="49"/>
      <c r="IL49" s="49"/>
      <c r="IM49" s="49"/>
      <c r="IN49" s="49"/>
      <c r="IQ49" t="s">
        <v>2255</v>
      </c>
      <c r="JB49" s="49"/>
      <c r="JC49" s="49"/>
      <c r="JD49" s="49"/>
      <c r="JE49" s="49"/>
      <c r="JF49" s="49"/>
      <c r="JG49" s="49"/>
      <c r="JH49" s="49"/>
      <c r="JK49" t="s">
        <v>2255</v>
      </c>
      <c r="JV49" s="49"/>
      <c r="JW49" s="49"/>
      <c r="JX49" s="49"/>
      <c r="JY49" s="49"/>
      <c r="JZ49" s="49"/>
      <c r="KA49" s="49"/>
      <c r="KB49" s="49"/>
      <c r="KE49" t="s">
        <v>2255</v>
      </c>
      <c r="KP49" s="49"/>
      <c r="KQ49" s="49"/>
      <c r="KR49" s="49"/>
      <c r="KS49" s="49"/>
      <c r="KT49" s="49"/>
      <c r="KU49" s="49"/>
      <c r="KV49" s="49"/>
      <c r="KY49" t="s">
        <v>2255</v>
      </c>
      <c r="LJ49" s="49"/>
      <c r="LK49" s="49"/>
      <c r="LL49" s="49"/>
      <c r="LM49" s="49"/>
      <c r="LN49" s="49"/>
      <c r="LO49" s="49"/>
      <c r="LP49" s="49"/>
      <c r="LS49" t="s">
        <v>2255</v>
      </c>
      <c r="MD49" s="49"/>
      <c r="ME49" s="49"/>
      <c r="MF49" s="49"/>
      <c r="MG49" s="49"/>
      <c r="MH49" s="49"/>
      <c r="MI49" s="49"/>
      <c r="MJ49" s="49"/>
      <c r="MM49" t="s">
        <v>2255</v>
      </c>
      <c r="MX49" s="49"/>
      <c r="MY49" s="49"/>
      <c r="MZ49" s="49"/>
      <c r="NA49" s="49"/>
      <c r="NB49" s="49"/>
      <c r="NC49" s="49"/>
      <c r="ND49" s="49"/>
      <c r="NG49" t="s">
        <v>2255</v>
      </c>
      <c r="NR49" s="49"/>
      <c r="NS49" s="49"/>
      <c r="NT49" s="49"/>
      <c r="NU49" s="49"/>
      <c r="NV49" s="49"/>
      <c r="NW49" s="49"/>
      <c r="NX49" s="49"/>
      <c r="OA49" t="s">
        <v>2255</v>
      </c>
      <c r="OL49" s="49"/>
      <c r="OM49" s="49"/>
      <c r="ON49" s="49"/>
      <c r="OO49" s="49"/>
      <c r="OP49" s="49"/>
      <c r="OQ49" s="49"/>
      <c r="OR49" s="49"/>
      <c r="OU49" t="s">
        <v>2255</v>
      </c>
    </row>
    <row r="50" spans="1:412">
      <c r="A50" s="288" t="s">
        <v>1594</v>
      </c>
      <c r="B50" s="412">
        <f>IF(SUM(data!N:N)=0,0,MEDIAN(data!N:N))</f>
        <v>50</v>
      </c>
      <c r="C50" s="380">
        <f>IF(SUM(data!N:N)=0,0,STDEV(data!N:N))</f>
        <v>0</v>
      </c>
      <c r="D50" s="380">
        <f>IF(ISERROR(B50)=TRUE,0,IF(B50=0,0,C50/B50*100))</f>
        <v>0</v>
      </c>
      <c r="E50" s="380"/>
      <c r="F50" s="380">
        <f>IF(SUM(data!N:N)=0,0,MIN(data!N:N))</f>
        <v>50</v>
      </c>
      <c r="G50" s="380"/>
      <c r="H50" s="380">
        <f>IF(SUM(data!N:N)=0,0,MAX(data!N:N))</f>
        <v>50</v>
      </c>
      <c r="I50" s="287">
        <f>IF(B50&lt;40,1,IF(B50&lt;60,2,3))</f>
        <v>2</v>
      </c>
      <c r="K50" s="569">
        <f>IF(B50&lt;10,1,IF(B50&lt;20,2,IF(B50&lt;30,3,IF(B50&lt;40,4,IF(B50&lt;50,5,IF(B50&lt;60,6,IF(B50&lt;70,7,IF(B50&lt;80,8,IF(B50&lt;90,9,IF(B50&lt;100,10,0))))))))))</f>
        <v>6</v>
      </c>
      <c r="L50" s="570" t="str">
        <f>INDEX(info!$AR$3:$BA$12,K51,K50)</f>
        <v>유쾌한</v>
      </c>
      <c r="U50" s="288" t="s">
        <v>1594</v>
      </c>
      <c r="V50" s="412">
        <f>IF(SUM(data!AN:AN)=0,0,MEDIAN(data!AN:AN))</f>
        <v>50</v>
      </c>
      <c r="W50" s="380">
        <f>IF(SUM(data!AN:AN)=0,0,STDEV(data!AN:AN))</f>
        <v>0</v>
      </c>
      <c r="X50" s="380">
        <f>IF(ISERROR(V50)=TRUE,0,IF(V50=0,0,W50/V50*100))</f>
        <v>0</v>
      </c>
      <c r="Y50" s="380"/>
      <c r="Z50" s="380">
        <f>IF(SUM(data!AN:AN)=0,0,MIN(data!AN:AN))</f>
        <v>50</v>
      </c>
      <c r="AA50" s="380"/>
      <c r="AB50" s="380">
        <f>IF(SUM(data!AN:AN)=0,0,MAX(data!AN:AN))</f>
        <v>50</v>
      </c>
      <c r="AC50" s="287">
        <f>IF(V50&lt;40,1,IF(V50&lt;60,2,3))</f>
        <v>2</v>
      </c>
      <c r="AE50" s="569">
        <f>IF(V50&lt;10,1,IF(V50&lt;20,2,IF(V50&lt;30,3,IF(V50&lt;40,4,IF(V50&lt;50,5,IF(V50&lt;60,6,IF(V50&lt;70,7,IF(V50&lt;80,8,IF(V50&lt;90,9,IF(V50&lt;100,10,0))))))))))</f>
        <v>6</v>
      </c>
      <c r="AF50" s="570" t="str">
        <f>INDEX(info!$AR$3:$BA$12,AE51,AE50)</f>
        <v>유쾌한</v>
      </c>
      <c r="AO50" s="288" t="s">
        <v>1594</v>
      </c>
      <c r="AP50" s="412">
        <f>IF(SUM(data!BN:BN)=0,0,MEDIAN(data!BN:BN))</f>
        <v>50</v>
      </c>
      <c r="AQ50" s="380">
        <f>IF(SUM(data!BN:BN)=0,0,STDEV(data!BN:BN))</f>
        <v>0</v>
      </c>
      <c r="AR50" s="380">
        <f>IF(ISERROR(AP50)=TRUE,0,IF(AP50=0,0,AQ50/AP50*100))</f>
        <v>0</v>
      </c>
      <c r="AS50" s="380"/>
      <c r="AT50" s="380">
        <f>IF(SUM(data!BN:BN)=0,0,MIN(data!BN:BN))</f>
        <v>50</v>
      </c>
      <c r="AU50" s="380"/>
      <c r="AV50" s="380">
        <f>IF(SUM(data!BN:BN)=0,0,MAX(data!BN:BN))</f>
        <v>50</v>
      </c>
      <c r="AW50" s="287">
        <f>IF(AP50&lt;40,1,IF(AP50&lt;60,2,3))</f>
        <v>2</v>
      </c>
      <c r="AY50" s="569">
        <f>IF(AP50&lt;10,1,IF(AP50&lt;20,2,IF(AP50&lt;30,3,IF(AP50&lt;40,4,IF(AP50&lt;50,5,IF(AP50&lt;60,6,IF(AP50&lt;70,7,IF(AP50&lt;80,8,IF(AP50&lt;90,9,IF(AP50&lt;100,10,0))))))))))</f>
        <v>6</v>
      </c>
      <c r="AZ50" s="570" t="str">
        <f>INDEX(info!$AR$3:$BA$12,AY51,AY50)</f>
        <v>유쾌한</v>
      </c>
      <c r="BI50" s="288" t="s">
        <v>1594</v>
      </c>
      <c r="BJ50" s="412">
        <f>IF(SUM(data!CN:CN)=0,0,MEDIAN(data!CN:CN))</f>
        <v>50</v>
      </c>
      <c r="BK50" s="380">
        <f>IF(SUM(data!CN:CN)=0,0,STDEV(data!CN:CN))</f>
        <v>0</v>
      </c>
      <c r="BL50" s="380">
        <f>IF(ISERROR(BJ50)=TRUE,0,IF(BJ50=0,0,BK50/BJ50*100))</f>
        <v>0</v>
      </c>
      <c r="BM50" s="380"/>
      <c r="BN50" s="380">
        <f>IF(SUM(data!CN:CN)=0,0,MIN(data!CN:CN))</f>
        <v>50</v>
      </c>
      <c r="BO50" s="380"/>
      <c r="BP50" s="380">
        <f>IF(SUM(data!CN:CN)=0,0,MAX(data!CN:CN))</f>
        <v>50</v>
      </c>
      <c r="BQ50" s="287">
        <f>IF(BJ50&lt;40,1,IF(BJ50&lt;60,2,3))</f>
        <v>2</v>
      </c>
      <c r="BS50" s="569">
        <f>IF(BJ50&lt;10,1,IF(BJ50&lt;20,2,IF(BJ50&lt;30,3,IF(BJ50&lt;40,4,IF(BJ50&lt;50,5,IF(BJ50&lt;60,6,IF(BJ50&lt;70,7,IF(BJ50&lt;80,8,IF(BJ50&lt;90,9,IF(BJ50&lt;100,10,0))))))))))</f>
        <v>6</v>
      </c>
      <c r="BT50" s="570" t="str">
        <f>INDEX(info!$AR$3:$BA$12,BS51,BS50)</f>
        <v>유쾌한</v>
      </c>
      <c r="CC50" s="288" t="s">
        <v>1594</v>
      </c>
      <c r="CD50" s="412">
        <f>IF(SUM(data!DN:DN)=0,0,MEDIAN(data!DN:DN))</f>
        <v>50</v>
      </c>
      <c r="CE50" s="380">
        <f>IF(SUM(data!DN:DN)=0,0,STDEV(data!DN:DN))</f>
        <v>0</v>
      </c>
      <c r="CF50" s="380">
        <f>IF(ISERROR(CD50)=TRUE,0,IF(CD50=0,0,CE50/CD50*100))</f>
        <v>0</v>
      </c>
      <c r="CG50" s="380"/>
      <c r="CH50" s="380">
        <f>IF(SUM(data!DN:DN)=0,0,MIN(data!DN:DN))</f>
        <v>50</v>
      </c>
      <c r="CI50" s="380"/>
      <c r="CJ50" s="380">
        <f>IF(SUM(data!DN:DN)=0,0,MAX(data!DN:DN))</f>
        <v>50</v>
      </c>
      <c r="CK50" s="287">
        <f>IF(CD50&lt;40,1,IF(CD50&lt;60,2,3))</f>
        <v>2</v>
      </c>
      <c r="CM50" s="569">
        <f>IF(CD50&lt;10,1,IF(CD50&lt;20,2,IF(CD50&lt;30,3,IF(CD50&lt;40,4,IF(CD50&lt;50,5,IF(CD50&lt;60,6,IF(CD50&lt;70,7,IF(CD50&lt;80,8,IF(CD50&lt;90,9,IF(CD50&lt;100,10,0))))))))))</f>
        <v>6</v>
      </c>
      <c r="CN50" s="570" t="str">
        <f>INDEX(info!$AR$3:$BA$12,CM51,CM50)</f>
        <v>유쾌한</v>
      </c>
      <c r="CW50" s="288" t="s">
        <v>1594</v>
      </c>
      <c r="CX50" s="412">
        <f>IF(SUM(data!EN:EN)=0,0,MEDIAN(data!EN:EN))</f>
        <v>50</v>
      </c>
      <c r="CY50" s="380">
        <f>IF(SUM(data!EN:EN)=0,0,STDEV(data!EN:EN))</f>
        <v>0</v>
      </c>
      <c r="CZ50" s="380">
        <f>IF(ISERROR(CX50)=TRUE,0,IF(CX50=0,0,CY50/CX50*100))</f>
        <v>0</v>
      </c>
      <c r="DA50" s="380"/>
      <c r="DB50" s="380">
        <f>IF(SUM(data!EN:EN)=0,0,MIN(data!EN:EN))</f>
        <v>50</v>
      </c>
      <c r="DC50" s="380"/>
      <c r="DD50" s="380">
        <f>IF(SUM(data!EN:EN)=0,0,MAX(data!EN:EN))</f>
        <v>50</v>
      </c>
      <c r="DE50" s="287">
        <f>IF(CX50&lt;40,1,IF(CX50&lt;60,2,3))</f>
        <v>2</v>
      </c>
      <c r="DG50" s="569">
        <f>IF(CX50&lt;10,1,IF(CX50&lt;20,2,IF(CX50&lt;30,3,IF(CX50&lt;40,4,IF(CX50&lt;50,5,IF(CX50&lt;60,6,IF(CX50&lt;70,7,IF(CX50&lt;80,8,IF(CX50&lt;90,9,IF(CX50&lt;100,10,0))))))))))</f>
        <v>6</v>
      </c>
      <c r="DH50" s="570" t="str">
        <f>INDEX(info!$AR$3:$BA$12,DG51,DG50)</f>
        <v>유쾌한</v>
      </c>
      <c r="DQ50" s="288" t="s">
        <v>1594</v>
      </c>
      <c r="DR50" s="412">
        <f>IF(SUM(data!FN:FN)=0,0,MEDIAN(data!FN:FN))</f>
        <v>50</v>
      </c>
      <c r="DS50" s="380">
        <f>IF(SUM(data!FN:FN)=0,0,STDEV(data!FN:FN))</f>
        <v>0</v>
      </c>
      <c r="DT50" s="380">
        <f>IF(ISERROR(DR50)=TRUE,0,IF(DR50=0,0,DS50/DR50*100))</f>
        <v>0</v>
      </c>
      <c r="DU50" s="380"/>
      <c r="DV50" s="380">
        <f>IF(SUM(data!FN:FN)=0,0,MIN(data!FN:FN))</f>
        <v>50</v>
      </c>
      <c r="DW50" s="380"/>
      <c r="DX50" s="380">
        <f>IF(SUM(data!FN:FN)=0,0,MAX(data!FN:FN))</f>
        <v>50</v>
      </c>
      <c r="DY50" s="287">
        <f>IF(DR50&lt;40,1,IF(DR50&lt;60,2,3))</f>
        <v>2</v>
      </c>
      <c r="EA50" s="569">
        <f>IF(DR50&lt;10,1,IF(DR50&lt;20,2,IF(DR50&lt;30,3,IF(DR50&lt;40,4,IF(DR50&lt;50,5,IF(DR50&lt;60,6,IF(DR50&lt;70,7,IF(DR50&lt;80,8,IF(DR50&lt;90,9,IF(DR50&lt;100,10,0))))))))))</f>
        <v>6</v>
      </c>
      <c r="EB50" s="570" t="str">
        <f>INDEX(info!$AR$3:$BA$12,EA51,EA50)</f>
        <v>유쾌한</v>
      </c>
      <c r="EK50" s="288" t="s">
        <v>1594</v>
      </c>
      <c r="EL50" s="412">
        <f>IF(SUM(data!GN:GN)=0,0,MEDIAN(data!GN:GN))</f>
        <v>50</v>
      </c>
      <c r="EM50" s="380">
        <f>IF(SUM(data!GN:GN)=0,0,STDEV(data!GN:GN))</f>
        <v>0</v>
      </c>
      <c r="EN50" s="380">
        <f>IF(ISERROR(EL50)=TRUE,0,IF(EL50=0,0,EM50/EL50*100))</f>
        <v>0</v>
      </c>
      <c r="EO50" s="380"/>
      <c r="EP50" s="380">
        <f>IF(SUM(data!GN:GN)=0,0,MIN(data!GN:GN))</f>
        <v>50</v>
      </c>
      <c r="EQ50" s="380"/>
      <c r="ER50" s="380">
        <f>IF(SUM(data!GN:GN)=0,0,MAX(data!GN:GN))</f>
        <v>50</v>
      </c>
      <c r="ES50" s="287">
        <f>IF(EL50&lt;40,1,IF(EL50&lt;60,2,3))</f>
        <v>2</v>
      </c>
      <c r="EU50" s="569">
        <f>IF(EL50&lt;10,1,IF(EL50&lt;20,2,IF(EL50&lt;30,3,IF(EL50&lt;40,4,IF(EL50&lt;50,5,IF(EL50&lt;60,6,IF(EL50&lt;70,7,IF(EL50&lt;80,8,IF(EL50&lt;90,9,IF(EL50&lt;100,10,0))))))))))</f>
        <v>6</v>
      </c>
      <c r="EV50" s="570" t="str">
        <f>INDEX(info!$AR$3:$BA$12,EU51,EU50)</f>
        <v>유쾌한</v>
      </c>
      <c r="FE50" s="288" t="s">
        <v>1594</v>
      </c>
      <c r="FF50" s="412">
        <f>IF(SUM(data!HN:HN)=0,0,MEDIAN(data!HN:HN))</f>
        <v>50</v>
      </c>
      <c r="FG50" s="380">
        <f>IF(SUM(data!HN:HN)=0,0,STDEV(data!HN:HN))</f>
        <v>0</v>
      </c>
      <c r="FH50" s="380">
        <f>IF(ISERROR(FF50)=TRUE,0,IF(FF50=0,0,FG50/FF50*100))</f>
        <v>0</v>
      </c>
      <c r="FI50" s="380"/>
      <c r="FJ50" s="380">
        <f>IF(SUM(data!HN:HN)=0,0,MIN(data!HN:HN))</f>
        <v>50</v>
      </c>
      <c r="FK50" s="380"/>
      <c r="FL50" s="380">
        <f>IF(SUM(data!HN:HN)=0,0,MAX(data!HN:HN))</f>
        <v>50</v>
      </c>
      <c r="FM50" s="287">
        <f>IF(FF50&lt;40,1,IF(FF50&lt;60,2,3))</f>
        <v>2</v>
      </c>
      <c r="FO50" s="569">
        <f>IF(FF50&lt;10,1,IF(FF50&lt;20,2,IF(FF50&lt;30,3,IF(FF50&lt;40,4,IF(FF50&lt;50,5,IF(FF50&lt;60,6,IF(FF50&lt;70,7,IF(FF50&lt;80,8,IF(FF50&lt;90,9,IF(FF50&lt;100,10,0))))))))))</f>
        <v>6</v>
      </c>
      <c r="FP50" s="570" t="str">
        <f>INDEX(info!$AR$3:$BA$12,FO51,FO50)</f>
        <v>유쾌한</v>
      </c>
      <c r="FY50" s="288" t="s">
        <v>1594</v>
      </c>
      <c r="FZ50" s="412">
        <f>IF(SUM(data!IN:IN)=0,0,MEDIAN(data!IN:IN))</f>
        <v>50</v>
      </c>
      <c r="GA50" s="380">
        <f>IF(SUM(data!IN:IN)=0,0,STDEV(data!IN:IN))</f>
        <v>0</v>
      </c>
      <c r="GB50" s="380">
        <f>IF(ISERROR(FZ50)=TRUE,0,IF(FZ50=0,0,GA50/FZ50*100))</f>
        <v>0</v>
      </c>
      <c r="GC50" s="380"/>
      <c r="GD50" s="380">
        <f>IF(SUM(data!IN:IN)=0,0,MIN(data!IN:IN))</f>
        <v>50</v>
      </c>
      <c r="GE50" s="380"/>
      <c r="GF50" s="380">
        <f>IF(SUM(data!IN:IN)=0,0,MAX(data!IN:IN))</f>
        <v>50</v>
      </c>
      <c r="GG50" s="287">
        <f>IF(FZ50&lt;40,1,IF(FZ50&lt;60,2,3))</f>
        <v>2</v>
      </c>
      <c r="GI50" s="569">
        <f>IF(FZ50&lt;10,1,IF(FZ50&lt;20,2,IF(FZ50&lt;30,3,IF(FZ50&lt;40,4,IF(FZ50&lt;50,5,IF(FZ50&lt;60,6,IF(FZ50&lt;70,7,IF(FZ50&lt;80,8,IF(FZ50&lt;90,9,IF(FZ50&lt;100,10,0))))))))))</f>
        <v>6</v>
      </c>
      <c r="GJ50" s="570" t="str">
        <f>INDEX(info!$AR$3:$BA$12,GI51,GI50)</f>
        <v>유쾌한</v>
      </c>
      <c r="GS50" s="288" t="s">
        <v>1594</v>
      </c>
      <c r="GT50" s="412">
        <f>IF(SUM(data!JN:JN)=0,0,MEDIAN(data!JN:JN))</f>
        <v>50</v>
      </c>
      <c r="GU50" s="380">
        <f>IF(SUM(data!JN:JN)=0,0,STDEV(data!JN:JN))</f>
        <v>0</v>
      </c>
      <c r="GV50" s="380">
        <f>IF(ISERROR(GT50)=TRUE,0,IF(GT50=0,0,GU50/GT50*100))</f>
        <v>0</v>
      </c>
      <c r="GW50" s="380"/>
      <c r="GX50" s="380">
        <f>IF(SUM(data!JN:JN)=0,0,MIN(data!JN:JN))</f>
        <v>50</v>
      </c>
      <c r="GY50" s="380"/>
      <c r="GZ50" s="380">
        <f>IF(SUM(data!JN:JN)=0,0,MAX(data!JN:JN))</f>
        <v>50</v>
      </c>
      <c r="HA50" s="287">
        <f>IF(GT50&lt;40,1,IF(GT50&lt;60,2,3))</f>
        <v>2</v>
      </c>
      <c r="HC50" s="569">
        <f>IF(GT50&lt;10,1,IF(GT50&lt;20,2,IF(GT50&lt;30,3,IF(GT50&lt;40,4,IF(GT50&lt;50,5,IF(GT50&lt;60,6,IF(GT50&lt;70,7,IF(GT50&lt;80,8,IF(GT50&lt;90,9,IF(GT50&lt;100,10,0))))))))))</f>
        <v>6</v>
      </c>
      <c r="HD50" s="570" t="str">
        <f>INDEX(info!$AR$3:$BA$12,HC51,HC50)</f>
        <v>유쾌한</v>
      </c>
      <c r="HM50" s="288" t="s">
        <v>1594</v>
      </c>
      <c r="HN50" s="412">
        <f>IF(SUM(data!KN:KN)=0,0,MEDIAN(data!KN:KN))</f>
        <v>50</v>
      </c>
      <c r="HO50" s="380">
        <f>IF(SUM(data!KN:KN)=0,0,STDEV(data!KN:KN))</f>
        <v>0</v>
      </c>
      <c r="HP50" s="380">
        <f>IF(ISERROR(HN50)=TRUE,0,IF(HN50=0,0,HO50/HN50*100))</f>
        <v>0</v>
      </c>
      <c r="HQ50" s="380"/>
      <c r="HR50" s="380">
        <f>IF(SUM(data!KN:KN)=0,0,MIN(data!KN:KN))</f>
        <v>50</v>
      </c>
      <c r="HS50" s="380"/>
      <c r="HT50" s="380">
        <f>IF(SUM(data!KN:KN)=0,0,MAX(data!KN:KN))</f>
        <v>50</v>
      </c>
      <c r="HU50" s="287">
        <f>IF(HN50&lt;40,1,IF(HN50&lt;60,2,3))</f>
        <v>2</v>
      </c>
      <c r="HW50" s="569">
        <f>IF(HN50&lt;10,1,IF(HN50&lt;20,2,IF(HN50&lt;30,3,IF(HN50&lt;40,4,IF(HN50&lt;50,5,IF(HN50&lt;60,6,IF(HN50&lt;70,7,IF(HN50&lt;80,8,IF(HN50&lt;90,9,IF(HN50&lt;100,10,0))))))))))</f>
        <v>6</v>
      </c>
      <c r="HX50" s="570" t="str">
        <f>INDEX(info!$AR$3:$BA$12,HW51,HW50)</f>
        <v>유쾌한</v>
      </c>
      <c r="IG50" s="288" t="s">
        <v>1594</v>
      </c>
      <c r="IH50" s="412">
        <f>IF(SUM(data!LN:LN)=0,0,MEDIAN(data!LN:LN))</f>
        <v>50</v>
      </c>
      <c r="II50" s="380">
        <f>IF(SUM(data!LN:LN)=0,0,STDEV(data!LN:LN))</f>
        <v>0</v>
      </c>
      <c r="IJ50" s="380">
        <f>IF(ISERROR(IH50)=TRUE,0,IF(IH50=0,0,II50/IH50*100))</f>
        <v>0</v>
      </c>
      <c r="IK50" s="380"/>
      <c r="IL50" s="380">
        <f>IF(SUM(data!LN:LN)=0,0,MIN(data!LN:LN))</f>
        <v>50</v>
      </c>
      <c r="IM50" s="380"/>
      <c r="IN50" s="380">
        <f>IF(SUM(data!LN:LN)=0,0,MAX(data!LN:LN))</f>
        <v>50</v>
      </c>
      <c r="IO50" s="287">
        <f>IF(IH50&lt;40,1,IF(IH50&lt;60,2,3))</f>
        <v>2</v>
      </c>
      <c r="IQ50" s="569">
        <f>IF(IH50&lt;10,1,IF(IH50&lt;20,2,IF(IH50&lt;30,3,IF(IH50&lt;40,4,IF(IH50&lt;50,5,IF(IH50&lt;60,6,IF(IH50&lt;70,7,IF(IH50&lt;80,8,IF(IH50&lt;90,9,IF(IH50&lt;100,10,0))))))))))</f>
        <v>6</v>
      </c>
      <c r="IR50" s="570" t="str">
        <f>INDEX(info!$AR$3:$BA$12,IQ51,IQ50)</f>
        <v>유쾌한</v>
      </c>
      <c r="JA50" s="288" t="s">
        <v>1594</v>
      </c>
      <c r="JB50" s="412">
        <f>IF(SUM(data!MN:MN)=0,0,MEDIAN(data!MN:MN))</f>
        <v>50</v>
      </c>
      <c r="JC50" s="380">
        <f>IF(SUM(data!MN:MN)=0,0,STDEV(data!MN:MN))</f>
        <v>0</v>
      </c>
      <c r="JD50" s="380">
        <f>IF(ISERROR(JB50)=TRUE,0,IF(JB50=0,0,JC50/JB50*100))</f>
        <v>0</v>
      </c>
      <c r="JE50" s="380"/>
      <c r="JF50" s="380">
        <f>IF(SUM(data!MN:MN)=0,0,MIN(data!MN:MN))</f>
        <v>50</v>
      </c>
      <c r="JG50" s="380"/>
      <c r="JH50" s="380">
        <f>IF(SUM(data!MN:MN)=0,0,MAX(data!MN:MN))</f>
        <v>50</v>
      </c>
      <c r="JI50" s="287">
        <f>IF(JB50&lt;40,1,IF(JB50&lt;60,2,3))</f>
        <v>2</v>
      </c>
      <c r="JK50" s="569">
        <f>IF(JB50&lt;10,1,IF(JB50&lt;20,2,IF(JB50&lt;30,3,IF(JB50&lt;40,4,IF(JB50&lt;50,5,IF(JB50&lt;60,6,IF(JB50&lt;70,7,IF(JB50&lt;80,8,IF(JB50&lt;90,9,IF(JB50&lt;100,10,0))))))))))</f>
        <v>6</v>
      </c>
      <c r="JL50" s="570" t="str">
        <f>INDEX(info!$AR$3:$BA$12,JK51,JK50)</f>
        <v>유쾌한</v>
      </c>
      <c r="JU50" s="288" t="s">
        <v>1594</v>
      </c>
      <c r="JV50" s="412">
        <f>IF(SUM(data!NN:NN)=0,0,MEDIAN(data!NN:NN))</f>
        <v>50</v>
      </c>
      <c r="JW50" s="380">
        <f>IF(SUM(data!NN:NN)=0,0,STDEV(data!NN:NN))</f>
        <v>0</v>
      </c>
      <c r="JX50" s="380">
        <f>IF(ISERROR(JV50)=TRUE,0,IF(JV50=0,0,JW50/JV50*100))</f>
        <v>0</v>
      </c>
      <c r="JY50" s="380"/>
      <c r="JZ50" s="380">
        <f>IF(SUM(data!NN:NN)=0,0,MIN(data!NN:NN))</f>
        <v>50</v>
      </c>
      <c r="KA50" s="380"/>
      <c r="KB50" s="380">
        <f>IF(SUM(data!NN:NN)=0,0,MAX(data!NN:NN))</f>
        <v>50</v>
      </c>
      <c r="KC50" s="287">
        <f>IF(JV50&lt;40,1,IF(JV50&lt;60,2,3))</f>
        <v>2</v>
      </c>
      <c r="KE50" s="569">
        <f>IF(JV50&lt;10,1,IF(JV50&lt;20,2,IF(JV50&lt;30,3,IF(JV50&lt;40,4,IF(JV50&lt;50,5,IF(JV50&lt;60,6,IF(JV50&lt;70,7,IF(JV50&lt;80,8,IF(JV50&lt;90,9,IF(JV50&lt;100,10,0))))))))))</f>
        <v>6</v>
      </c>
      <c r="KF50" s="570" t="str">
        <f>INDEX(info!$AR$3:$BA$12,KE51,KE50)</f>
        <v>유쾌한</v>
      </c>
      <c r="KO50" s="288" t="s">
        <v>1594</v>
      </c>
      <c r="KP50" s="412">
        <f>IF(SUM(data!ON:ON)=0,0,MEDIAN(data!ON:ON))</f>
        <v>50</v>
      </c>
      <c r="KQ50" s="380">
        <f>IF(SUM(data!ON:ON)=0,0,STDEV(data!ON:ON))</f>
        <v>0</v>
      </c>
      <c r="KR50" s="380">
        <f>IF(ISERROR(KP50)=TRUE,0,IF(KP50=0,0,KQ50/KP50*100))</f>
        <v>0</v>
      </c>
      <c r="KS50" s="380"/>
      <c r="KT50" s="380">
        <f>IF(SUM(data!ON:ON)=0,0,MIN(data!ON:ON))</f>
        <v>50</v>
      </c>
      <c r="KU50" s="380"/>
      <c r="KV50" s="380">
        <f>IF(SUM(data!ON:ON)=0,0,MAX(data!ON:ON))</f>
        <v>50</v>
      </c>
      <c r="KW50" s="287">
        <f>IF(KP50&lt;40,1,IF(KP50&lt;60,2,3))</f>
        <v>2</v>
      </c>
      <c r="KY50" s="569">
        <f>IF(KP50&lt;10,1,IF(KP50&lt;20,2,IF(KP50&lt;30,3,IF(KP50&lt;40,4,IF(KP50&lt;50,5,IF(KP50&lt;60,6,IF(KP50&lt;70,7,IF(KP50&lt;80,8,IF(KP50&lt;90,9,IF(KP50&lt;100,10,0))))))))))</f>
        <v>6</v>
      </c>
      <c r="KZ50" s="570" t="str">
        <f>INDEX(info!$AR$3:$BA$12,KY51,KY50)</f>
        <v>유쾌한</v>
      </c>
      <c r="LI50" s="288" t="s">
        <v>1594</v>
      </c>
      <c r="LJ50" s="412">
        <f>IF(SUM(data!PN:PN)=0,0,MEDIAN(data!PN:PN))</f>
        <v>50</v>
      </c>
      <c r="LK50" s="380">
        <f>IF(SUM(data!PN:PN)=0,0,STDEV(data!PN:PN))</f>
        <v>0</v>
      </c>
      <c r="LL50" s="380">
        <f>IF(ISERROR(LJ50)=TRUE,0,IF(LJ50=0,0,LK50/LJ50*100))</f>
        <v>0</v>
      </c>
      <c r="LM50" s="380"/>
      <c r="LN50" s="380">
        <f>IF(SUM(data!PN:PN)=0,0,MIN(data!PN:PN))</f>
        <v>50</v>
      </c>
      <c r="LO50" s="380"/>
      <c r="LP50" s="380">
        <f>IF(SUM(data!PN:PN)=0,0,MAX(data!PN:PN))</f>
        <v>50</v>
      </c>
      <c r="LQ50" s="287">
        <f>IF(LJ50&lt;40,1,IF(LJ50&lt;60,2,3))</f>
        <v>2</v>
      </c>
      <c r="LS50" s="569">
        <f>IF(LJ50&lt;10,1,IF(LJ50&lt;20,2,IF(LJ50&lt;30,3,IF(LJ50&lt;40,4,IF(LJ50&lt;50,5,IF(LJ50&lt;60,6,IF(LJ50&lt;70,7,IF(LJ50&lt;80,8,IF(LJ50&lt;90,9,IF(LJ50&lt;100,10,0))))))))))</f>
        <v>6</v>
      </c>
      <c r="LT50" s="570" t="str">
        <f>INDEX(info!$AR$3:$BA$12,LS51,LS50)</f>
        <v>유쾌한</v>
      </c>
      <c r="MC50" s="288" t="s">
        <v>1594</v>
      </c>
      <c r="MD50" s="412">
        <f>IF(SUM(data!QN:QN)=0,0,MEDIAN(data!QN:QN))</f>
        <v>50</v>
      </c>
      <c r="ME50" s="380">
        <f>IF(SUM(data!QN:QN)=0,0,STDEV(data!QN:QN))</f>
        <v>0</v>
      </c>
      <c r="MF50" s="380">
        <f>IF(ISERROR(MD50)=TRUE,0,IF(MD50=0,0,ME50/MD50*100))</f>
        <v>0</v>
      </c>
      <c r="MG50" s="380"/>
      <c r="MH50" s="380">
        <f>IF(SUM(data!QN:QN)=0,0,MIN(data!QN:QN))</f>
        <v>50</v>
      </c>
      <c r="MI50" s="380"/>
      <c r="MJ50" s="380">
        <f>IF(SUM(data!QN:QN)=0,0,MAX(data!QN:QN))</f>
        <v>50</v>
      </c>
      <c r="MK50" s="287">
        <f>IF(MD50&lt;40,1,IF(MD50&lt;60,2,3))</f>
        <v>2</v>
      </c>
      <c r="MM50" s="569">
        <f>IF(MD50&lt;10,1,IF(MD50&lt;20,2,IF(MD50&lt;30,3,IF(MD50&lt;40,4,IF(MD50&lt;50,5,IF(MD50&lt;60,6,IF(MD50&lt;70,7,IF(MD50&lt;80,8,IF(MD50&lt;90,9,IF(MD50&lt;100,10,0))))))))))</f>
        <v>6</v>
      </c>
      <c r="MN50" s="570" t="str">
        <f>INDEX(info!$AR$3:$BA$12,MM51,MM50)</f>
        <v>유쾌한</v>
      </c>
      <c r="MW50" s="288" t="s">
        <v>1594</v>
      </c>
      <c r="MX50" s="412">
        <f>IF(SUM(data!RN:RN)=0,0,MEDIAN(data!RN:RN))</f>
        <v>50</v>
      </c>
      <c r="MY50" s="380">
        <f>IF(SUM(data!RN:RN)=0,0,STDEV(data!RN:RN))</f>
        <v>0</v>
      </c>
      <c r="MZ50" s="380">
        <f>IF(ISERROR(MX50)=TRUE,0,IF(MX50=0,0,MY50/MX50*100))</f>
        <v>0</v>
      </c>
      <c r="NA50" s="380"/>
      <c r="NB50" s="380">
        <f>IF(SUM(data!RN:RN)=0,0,MIN(data!RN:RN))</f>
        <v>50</v>
      </c>
      <c r="NC50" s="380"/>
      <c r="ND50" s="380">
        <f>IF(SUM(data!RN:RN)=0,0,MAX(data!RN:RN))</f>
        <v>50</v>
      </c>
      <c r="NE50" s="287">
        <f>IF(MX50&lt;40,1,IF(MX50&lt;60,2,3))</f>
        <v>2</v>
      </c>
      <c r="NG50" s="569">
        <f>IF(MX50&lt;10,1,IF(MX50&lt;20,2,IF(MX50&lt;30,3,IF(MX50&lt;40,4,IF(MX50&lt;50,5,IF(MX50&lt;60,6,IF(MX50&lt;70,7,IF(MX50&lt;80,8,IF(MX50&lt;90,9,IF(MX50&lt;100,10,0))))))))))</f>
        <v>6</v>
      </c>
      <c r="NH50" s="570" t="str">
        <f>INDEX(info!$AR$3:$BA$12,NG51,NG50)</f>
        <v>유쾌한</v>
      </c>
      <c r="NQ50" s="288" t="s">
        <v>1594</v>
      </c>
      <c r="NR50" s="412">
        <f>IF(SUM(data!SN:SN)=0,0,MEDIAN(data!SN:SN))</f>
        <v>50</v>
      </c>
      <c r="NS50" s="380">
        <f>IF(SUM(data!SN:SN)=0,0,STDEV(data!SN:SN))</f>
        <v>0</v>
      </c>
      <c r="NT50" s="380">
        <f>IF(ISERROR(NR50)=TRUE,0,IF(NR50=0,0,NS50/NR50*100))</f>
        <v>0</v>
      </c>
      <c r="NU50" s="380"/>
      <c r="NV50" s="380">
        <f>IF(SUM(data!SN:SN)=0,0,MIN(data!SN:SN))</f>
        <v>50</v>
      </c>
      <c r="NW50" s="380"/>
      <c r="NX50" s="380">
        <f>IF(SUM(data!SN:SN)=0,0,MAX(data!SN:SN))</f>
        <v>50</v>
      </c>
      <c r="NY50" s="287">
        <f>IF(NR50&lt;40,1,IF(NR50&lt;60,2,3))</f>
        <v>2</v>
      </c>
      <c r="OA50" s="569">
        <f>IF(NR50&lt;10,1,IF(NR50&lt;20,2,IF(NR50&lt;30,3,IF(NR50&lt;40,4,IF(NR50&lt;50,5,IF(NR50&lt;60,6,IF(NR50&lt;70,7,IF(NR50&lt;80,8,IF(NR50&lt;90,9,IF(NR50&lt;100,10,0))))))))))</f>
        <v>6</v>
      </c>
      <c r="OB50" s="570" t="str">
        <f>INDEX(info!$AR$3:$BA$12,OA51,OA50)</f>
        <v>유쾌한</v>
      </c>
      <c r="OK50" s="288" t="s">
        <v>1594</v>
      </c>
      <c r="OL50" s="412">
        <f>IF(SUM(data!TN:TN)=0,0,MEDIAN(data!TN:TN))</f>
        <v>50</v>
      </c>
      <c r="OM50" s="380">
        <f>IF(SUM(data!TN:TN)=0,0,STDEV(data!TN:TN))</f>
        <v>0</v>
      </c>
      <c r="ON50" s="380">
        <f>IF(ISERROR(OL50)=TRUE,0,IF(OL50=0,0,OM50/OL50*100))</f>
        <v>0</v>
      </c>
      <c r="OO50" s="380"/>
      <c r="OP50" s="380">
        <f>IF(SUM(data!TN:TN)=0,0,MIN(data!TN:TN))</f>
        <v>50</v>
      </c>
      <c r="OQ50" s="380"/>
      <c r="OR50" s="380">
        <f>IF(SUM(data!TN:TN)=0,0,MAX(data!TN:TN))</f>
        <v>50</v>
      </c>
      <c r="OS50" s="287">
        <f>IF(OL50&lt;40,1,IF(OL50&lt;60,2,3))</f>
        <v>2</v>
      </c>
      <c r="OU50" s="569">
        <f>IF(OL50&lt;10,1,IF(OL50&lt;20,2,IF(OL50&lt;30,3,IF(OL50&lt;40,4,IF(OL50&lt;50,5,IF(OL50&lt;60,6,IF(OL50&lt;70,7,IF(OL50&lt;80,8,IF(OL50&lt;90,9,IF(OL50&lt;100,10,0))))))))))</f>
        <v>6</v>
      </c>
      <c r="OV50" s="570" t="str">
        <f>INDEX(info!$AR$3:$BA$12,OU51,OU50)</f>
        <v>유쾌한</v>
      </c>
    </row>
    <row r="51" spans="1:412">
      <c r="A51" s="288" t="s">
        <v>1595</v>
      </c>
      <c r="B51" s="412">
        <f>IF(SUM(data!O:O)=0,0,MEDIAN(data!O:O))</f>
        <v>50</v>
      </c>
      <c r="C51" s="380">
        <f>IF(SUM(data!O:O)=0,0,STDEV(data!O:O))</f>
        <v>0</v>
      </c>
      <c r="D51" s="380">
        <f t="shared" ref="D51:D54" si="21">IF(ISERROR(B51)=TRUE,0,IF(B51=0,0,C51/B51*100))</f>
        <v>0</v>
      </c>
      <c r="E51" s="380"/>
      <c r="F51" s="380">
        <f>IF(SUM(data!O:O)=0,0,MIN(data!O:O))</f>
        <v>50</v>
      </c>
      <c r="G51" s="380"/>
      <c r="H51" s="380">
        <f>IF(SUM(data!O:O)=0,0,MAX(data!O:O))</f>
        <v>50</v>
      </c>
      <c r="I51" s="287">
        <f>IF(B51&lt;40,1,IF(B51&lt;60,2,3))</f>
        <v>2</v>
      </c>
      <c r="K51" s="569">
        <f>IF(B51&lt;10,10,IF(B51&lt;20,9,IF(B51&lt;30,8,IF(B51&lt;40,7,IF(B51&lt;50,6,IF(B51&lt;60,5,IF(B51&lt;70,4,IF(B51&lt;80,3,IF(B51&lt;90,2,IF(B51&lt;=100,1,0))))))))))</f>
        <v>5</v>
      </c>
      <c r="U51" s="288" t="s">
        <v>1595</v>
      </c>
      <c r="V51" s="412">
        <f>IF(SUM(data!AO:AO)=0,0,MEDIAN(data!AO:AO))</f>
        <v>50</v>
      </c>
      <c r="W51" s="380">
        <f>IF(SUM(data!AO:AO)=0,0,STDEV(data!AO:AO))</f>
        <v>0</v>
      </c>
      <c r="X51" s="380">
        <f t="shared" ref="X51:X54" si="22">IF(ISERROR(V51)=TRUE,0,IF(V51=0,0,W51/V51*100))</f>
        <v>0</v>
      </c>
      <c r="Y51" s="380"/>
      <c r="Z51" s="380">
        <f>IF(SUM(data!AO:AO)=0,0,MIN(data!AO:AO))</f>
        <v>50</v>
      </c>
      <c r="AA51" s="380"/>
      <c r="AB51" s="380">
        <f>IF(SUM(data!AO:AO)=0,0,MAX(data!AO:AO))</f>
        <v>50</v>
      </c>
      <c r="AC51" s="287">
        <f>IF(V51&lt;40,1,IF(V51&lt;60,2,3))</f>
        <v>2</v>
      </c>
      <c r="AE51" s="569">
        <f>IF(V51&lt;10,10,IF(V51&lt;20,9,IF(V51&lt;30,8,IF(V51&lt;40,7,IF(V51&lt;50,6,IF(V51&lt;60,5,IF(V51&lt;70,4,IF(V51&lt;80,3,IF(V51&lt;90,2,IF(V51&lt;=100,1,0))))))))))</f>
        <v>5</v>
      </c>
      <c r="AO51" s="288" t="s">
        <v>1595</v>
      </c>
      <c r="AP51" s="412">
        <f>IF(SUM(data!BO:BO)=0,0,MEDIAN(data!BO:BO))</f>
        <v>50</v>
      </c>
      <c r="AQ51" s="380">
        <f>IF(SUM(data!BO:BO)=0,0,STDEV(data!BO:BO))</f>
        <v>0</v>
      </c>
      <c r="AR51" s="380">
        <f t="shared" ref="AR51:AR54" si="23">IF(ISERROR(AP51)=TRUE,0,IF(AP51=0,0,AQ51/AP51*100))</f>
        <v>0</v>
      </c>
      <c r="AS51" s="380"/>
      <c r="AT51" s="380">
        <f>IF(SUM(data!BO:BO)=0,0,MIN(data!BO:BO))</f>
        <v>50</v>
      </c>
      <c r="AU51" s="380"/>
      <c r="AV51" s="380">
        <f>IF(SUM(data!BO:BO)=0,0,MAX(data!BO:BO))</f>
        <v>50</v>
      </c>
      <c r="AW51" s="287">
        <f>IF(AP51&lt;40,1,IF(AP51&lt;60,2,3))</f>
        <v>2</v>
      </c>
      <c r="AY51" s="569">
        <f>IF(AP51&lt;10,10,IF(AP51&lt;20,9,IF(AP51&lt;30,8,IF(AP51&lt;40,7,IF(AP51&lt;50,6,IF(AP51&lt;60,5,IF(AP51&lt;70,4,IF(AP51&lt;80,3,IF(AP51&lt;90,2,IF(AP51&lt;=100,1,0))))))))))</f>
        <v>5</v>
      </c>
      <c r="BI51" s="288" t="s">
        <v>1595</v>
      </c>
      <c r="BJ51" s="412">
        <f>IF(SUM(data!CO:CO)=0,0,MEDIAN(data!CO:CO))</f>
        <v>50</v>
      </c>
      <c r="BK51" s="380">
        <f>IF(SUM(data!CO:CO)=0,0,STDEV(data!CO:CO))</f>
        <v>0</v>
      </c>
      <c r="BL51" s="380">
        <f t="shared" ref="BL51:BL54" si="24">IF(ISERROR(BJ51)=TRUE,0,IF(BJ51=0,0,BK51/BJ51*100))</f>
        <v>0</v>
      </c>
      <c r="BM51" s="380"/>
      <c r="BN51" s="380">
        <f>IF(SUM(data!CO:CO)=0,0,MIN(data!CO:CO))</f>
        <v>50</v>
      </c>
      <c r="BO51" s="380"/>
      <c r="BP51" s="380">
        <f>IF(SUM(data!CO:CO)=0,0,MAX(data!CO:CO))</f>
        <v>50</v>
      </c>
      <c r="BQ51" s="287">
        <f>IF(BJ51&lt;40,1,IF(BJ51&lt;60,2,3))</f>
        <v>2</v>
      </c>
      <c r="BS51" s="569">
        <f>IF(BJ51&lt;10,10,IF(BJ51&lt;20,9,IF(BJ51&lt;30,8,IF(BJ51&lt;40,7,IF(BJ51&lt;50,6,IF(BJ51&lt;60,5,IF(BJ51&lt;70,4,IF(BJ51&lt;80,3,IF(BJ51&lt;90,2,IF(BJ51&lt;=100,1,0))))))))))</f>
        <v>5</v>
      </c>
      <c r="CC51" s="288" t="s">
        <v>1595</v>
      </c>
      <c r="CD51" s="412">
        <f>IF(SUM(data!DO:DO)=0,0,MEDIAN(data!DO:DO))</f>
        <v>50</v>
      </c>
      <c r="CE51" s="380">
        <f>IF(SUM(data!DO:DO)=0,0,STDEV(data!DO:DO))</f>
        <v>0</v>
      </c>
      <c r="CF51" s="380">
        <f t="shared" ref="CF51:CF54" si="25">IF(ISERROR(CD51)=TRUE,0,IF(CD51=0,0,CE51/CD51*100))</f>
        <v>0</v>
      </c>
      <c r="CG51" s="380"/>
      <c r="CH51" s="380">
        <f>IF(SUM(data!DO:DO)=0,0,MIN(data!DO:DO))</f>
        <v>50</v>
      </c>
      <c r="CI51" s="380"/>
      <c r="CJ51" s="380">
        <f>IF(SUM(data!DO:DO)=0,0,MAX(data!DO:DO))</f>
        <v>50</v>
      </c>
      <c r="CK51" s="287">
        <f>IF(CD51&lt;40,1,IF(CD51&lt;60,2,3))</f>
        <v>2</v>
      </c>
      <c r="CM51" s="569">
        <f>IF(CD51&lt;10,10,IF(CD51&lt;20,9,IF(CD51&lt;30,8,IF(CD51&lt;40,7,IF(CD51&lt;50,6,IF(CD51&lt;60,5,IF(CD51&lt;70,4,IF(CD51&lt;80,3,IF(CD51&lt;90,2,IF(CD51&lt;=100,1,0))))))))))</f>
        <v>5</v>
      </c>
      <c r="CW51" s="288" t="s">
        <v>1595</v>
      </c>
      <c r="CX51" s="412">
        <f>IF(SUM(data!EO:EO)=0,0,MEDIAN(data!EO:EO))</f>
        <v>50</v>
      </c>
      <c r="CY51" s="380">
        <f>IF(SUM(data!EO:EO)=0,0,STDEV(data!EO:EO))</f>
        <v>0</v>
      </c>
      <c r="CZ51" s="380">
        <f t="shared" ref="CZ51:CZ54" si="26">IF(ISERROR(CX51)=TRUE,0,IF(CX51=0,0,CY51/CX51*100))</f>
        <v>0</v>
      </c>
      <c r="DA51" s="380"/>
      <c r="DB51" s="380">
        <f>IF(SUM(data!EO:EO)=0,0,MIN(data!EO:EO))</f>
        <v>50</v>
      </c>
      <c r="DC51" s="380"/>
      <c r="DD51" s="380">
        <f>IF(SUM(data!EO:EO)=0,0,MAX(data!EO:EO))</f>
        <v>50</v>
      </c>
      <c r="DE51" s="287">
        <f>IF(CX51&lt;40,1,IF(CX51&lt;60,2,3))</f>
        <v>2</v>
      </c>
      <c r="DG51" s="569">
        <f>IF(CX51&lt;10,10,IF(CX51&lt;20,9,IF(CX51&lt;30,8,IF(CX51&lt;40,7,IF(CX51&lt;50,6,IF(CX51&lt;60,5,IF(CX51&lt;70,4,IF(CX51&lt;80,3,IF(CX51&lt;90,2,IF(CX51&lt;=100,1,0))))))))))</f>
        <v>5</v>
      </c>
      <c r="DQ51" s="288" t="s">
        <v>1595</v>
      </c>
      <c r="DR51" s="412">
        <f>IF(SUM(data!FO:FO)=0,0,MEDIAN(data!FO:FO))</f>
        <v>50</v>
      </c>
      <c r="DS51" s="380">
        <f>IF(SUM(data!FO:FO)=0,0,STDEV(data!FO:FO))</f>
        <v>0</v>
      </c>
      <c r="DT51" s="380">
        <f t="shared" ref="DT51:DT54" si="27">IF(ISERROR(DR51)=TRUE,0,IF(DR51=0,0,DS51/DR51*100))</f>
        <v>0</v>
      </c>
      <c r="DU51" s="380"/>
      <c r="DV51" s="380">
        <f>IF(SUM(data!FO:FO)=0,0,MIN(data!FO:FO))</f>
        <v>50</v>
      </c>
      <c r="DW51" s="380"/>
      <c r="DX51" s="380">
        <f>IF(SUM(data!FO:FO)=0,0,MAX(data!FO:FO))</f>
        <v>50</v>
      </c>
      <c r="DY51" s="287">
        <f>IF(DR51&lt;40,1,IF(DR51&lt;60,2,3))</f>
        <v>2</v>
      </c>
      <c r="EA51" s="569">
        <f>IF(DR51&lt;10,10,IF(DR51&lt;20,9,IF(DR51&lt;30,8,IF(DR51&lt;40,7,IF(DR51&lt;50,6,IF(DR51&lt;60,5,IF(DR51&lt;70,4,IF(DR51&lt;80,3,IF(DR51&lt;90,2,IF(DR51&lt;=100,1,0))))))))))</f>
        <v>5</v>
      </c>
      <c r="EK51" s="288" t="s">
        <v>1595</v>
      </c>
      <c r="EL51" s="412">
        <f>IF(SUM(data!GO:GO)=0,0,MEDIAN(data!GO:GO))</f>
        <v>50</v>
      </c>
      <c r="EM51" s="380">
        <f>IF(SUM(data!GO:GO)=0,0,STDEV(data!GO:GO))</f>
        <v>0</v>
      </c>
      <c r="EN51" s="380">
        <f t="shared" ref="EN51:EN54" si="28">IF(ISERROR(EL51)=TRUE,0,IF(EL51=0,0,EM51/EL51*100))</f>
        <v>0</v>
      </c>
      <c r="EO51" s="380"/>
      <c r="EP51" s="380">
        <f>IF(SUM(data!GO:GO)=0,0,MIN(data!GO:GO))</f>
        <v>50</v>
      </c>
      <c r="EQ51" s="380"/>
      <c r="ER51" s="380">
        <f>IF(SUM(data!GO:GO)=0,0,MAX(data!GO:GO))</f>
        <v>50</v>
      </c>
      <c r="ES51" s="287">
        <f>IF(EL51&lt;40,1,IF(EL51&lt;60,2,3))</f>
        <v>2</v>
      </c>
      <c r="EU51" s="569">
        <f>IF(EL51&lt;10,10,IF(EL51&lt;20,9,IF(EL51&lt;30,8,IF(EL51&lt;40,7,IF(EL51&lt;50,6,IF(EL51&lt;60,5,IF(EL51&lt;70,4,IF(EL51&lt;80,3,IF(EL51&lt;90,2,IF(EL51&lt;=100,1,0))))))))))</f>
        <v>5</v>
      </c>
      <c r="FE51" s="288" t="s">
        <v>1595</v>
      </c>
      <c r="FF51" s="412">
        <f>IF(SUM(data!HO:HO)=0,0,MEDIAN(data!HO:HO))</f>
        <v>50</v>
      </c>
      <c r="FG51" s="380">
        <f>IF(SUM(data!HO:HO)=0,0,STDEV(data!HO:HO))</f>
        <v>0</v>
      </c>
      <c r="FH51" s="380">
        <f t="shared" ref="FH51:FH54" si="29">IF(ISERROR(FF51)=TRUE,0,IF(FF51=0,0,FG51/FF51*100))</f>
        <v>0</v>
      </c>
      <c r="FI51" s="380"/>
      <c r="FJ51" s="380">
        <f>IF(SUM(data!HO:HO)=0,0,MIN(data!HO:HO))</f>
        <v>50</v>
      </c>
      <c r="FK51" s="380"/>
      <c r="FL51" s="380">
        <f>IF(SUM(data!HO:HO)=0,0,MAX(data!HO:HO))</f>
        <v>50</v>
      </c>
      <c r="FM51" s="287">
        <f>IF(FF51&lt;40,1,IF(FF51&lt;60,2,3))</f>
        <v>2</v>
      </c>
      <c r="FO51" s="569">
        <f>IF(FF51&lt;10,10,IF(FF51&lt;20,9,IF(FF51&lt;30,8,IF(FF51&lt;40,7,IF(FF51&lt;50,6,IF(FF51&lt;60,5,IF(FF51&lt;70,4,IF(FF51&lt;80,3,IF(FF51&lt;90,2,IF(FF51&lt;=100,1,0))))))))))</f>
        <v>5</v>
      </c>
      <c r="FY51" s="288" t="s">
        <v>1595</v>
      </c>
      <c r="FZ51" s="412">
        <f>IF(SUM(data!IO:IO)=0,0,MEDIAN(data!IO:IO))</f>
        <v>50</v>
      </c>
      <c r="GA51" s="380">
        <f>IF(SUM(data!IO:IO)=0,0,STDEV(data!IO:IO))</f>
        <v>0</v>
      </c>
      <c r="GB51" s="380">
        <f t="shared" ref="GB51:GB54" si="30">IF(ISERROR(FZ51)=TRUE,0,IF(FZ51=0,0,GA51/FZ51*100))</f>
        <v>0</v>
      </c>
      <c r="GC51" s="380"/>
      <c r="GD51" s="380">
        <f>IF(SUM(data!IO:IO)=0,0,MIN(data!IO:IO))</f>
        <v>50</v>
      </c>
      <c r="GE51" s="380"/>
      <c r="GF51" s="380">
        <f>IF(SUM(data!IO:IO)=0,0,MAX(data!IO:IO))</f>
        <v>50</v>
      </c>
      <c r="GG51" s="287">
        <f>IF(FZ51&lt;40,1,IF(FZ51&lt;60,2,3))</f>
        <v>2</v>
      </c>
      <c r="GI51" s="569">
        <f>IF(FZ51&lt;10,10,IF(FZ51&lt;20,9,IF(FZ51&lt;30,8,IF(FZ51&lt;40,7,IF(FZ51&lt;50,6,IF(FZ51&lt;60,5,IF(FZ51&lt;70,4,IF(FZ51&lt;80,3,IF(FZ51&lt;90,2,IF(FZ51&lt;=100,1,0))))))))))</f>
        <v>5</v>
      </c>
      <c r="GS51" s="288" t="s">
        <v>1595</v>
      </c>
      <c r="GT51" s="412">
        <f>IF(SUM(data!JO:JO)=0,0,MEDIAN(data!JO:JO))</f>
        <v>50</v>
      </c>
      <c r="GU51" s="380">
        <f>IF(SUM(data!JO:JO)=0,0,STDEV(data!JO:JO))</f>
        <v>0</v>
      </c>
      <c r="GV51" s="380">
        <f t="shared" ref="GV51:GV54" si="31">IF(ISERROR(GT51)=TRUE,0,IF(GT51=0,0,GU51/GT51*100))</f>
        <v>0</v>
      </c>
      <c r="GW51" s="380"/>
      <c r="GX51" s="380">
        <f>IF(SUM(data!JO:JO)=0,0,MIN(data!JO:JO))</f>
        <v>50</v>
      </c>
      <c r="GY51" s="380"/>
      <c r="GZ51" s="380">
        <f>IF(SUM(data!JO:JO)=0,0,MAX(data!JO:JO))</f>
        <v>50</v>
      </c>
      <c r="HA51" s="287">
        <f>IF(GT51&lt;40,1,IF(GT51&lt;60,2,3))</f>
        <v>2</v>
      </c>
      <c r="HC51" s="569">
        <f>IF(GT51&lt;10,10,IF(GT51&lt;20,9,IF(GT51&lt;30,8,IF(GT51&lt;40,7,IF(GT51&lt;50,6,IF(GT51&lt;60,5,IF(GT51&lt;70,4,IF(GT51&lt;80,3,IF(GT51&lt;90,2,IF(GT51&lt;=100,1,0))))))))))</f>
        <v>5</v>
      </c>
      <c r="HM51" s="288" t="s">
        <v>1595</v>
      </c>
      <c r="HN51" s="412">
        <f>IF(SUM(data!KO:KO)=0,0,MEDIAN(data!KO:KO))</f>
        <v>50</v>
      </c>
      <c r="HO51" s="380">
        <f>IF(SUM(data!KO:KO)=0,0,STDEV(data!KO:KO))</f>
        <v>0</v>
      </c>
      <c r="HP51" s="380">
        <f t="shared" ref="HP51:HP54" si="32">IF(ISERROR(HN51)=TRUE,0,IF(HN51=0,0,HO51/HN51*100))</f>
        <v>0</v>
      </c>
      <c r="HQ51" s="380"/>
      <c r="HR51" s="380">
        <f>IF(SUM(data!KO:KO)=0,0,MIN(data!KO:KO))</f>
        <v>50</v>
      </c>
      <c r="HS51" s="380"/>
      <c r="HT51" s="380">
        <f>IF(SUM(data!KO:KO)=0,0,MAX(data!KO:KO))</f>
        <v>50</v>
      </c>
      <c r="HU51" s="287">
        <f>IF(HN51&lt;40,1,IF(HN51&lt;60,2,3))</f>
        <v>2</v>
      </c>
      <c r="HW51" s="569">
        <f>IF(HN51&lt;10,10,IF(HN51&lt;20,9,IF(HN51&lt;30,8,IF(HN51&lt;40,7,IF(HN51&lt;50,6,IF(HN51&lt;60,5,IF(HN51&lt;70,4,IF(HN51&lt;80,3,IF(HN51&lt;90,2,IF(HN51&lt;=100,1,0))))))))))</f>
        <v>5</v>
      </c>
      <c r="IG51" s="288" t="s">
        <v>1595</v>
      </c>
      <c r="IH51" s="412">
        <f>IF(SUM(data!LO:LO)=0,0,MEDIAN(data!LO:LO))</f>
        <v>50</v>
      </c>
      <c r="II51" s="380">
        <f>IF(SUM(data!LO:LO)=0,0,STDEV(data!LO:LO))</f>
        <v>0</v>
      </c>
      <c r="IJ51" s="380">
        <f t="shared" ref="IJ51:IJ54" si="33">IF(ISERROR(IH51)=TRUE,0,IF(IH51=0,0,II51/IH51*100))</f>
        <v>0</v>
      </c>
      <c r="IK51" s="380"/>
      <c r="IL51" s="380">
        <f>IF(SUM(data!LO:LO)=0,0,MIN(data!LO:LO))</f>
        <v>50</v>
      </c>
      <c r="IM51" s="380"/>
      <c r="IN51" s="380">
        <f>IF(SUM(data!LO:LO)=0,0,MAX(data!LO:LO))</f>
        <v>50</v>
      </c>
      <c r="IO51" s="287">
        <f>IF(IH51&lt;40,1,IF(IH51&lt;60,2,3))</f>
        <v>2</v>
      </c>
      <c r="IQ51" s="569">
        <f>IF(IH51&lt;10,10,IF(IH51&lt;20,9,IF(IH51&lt;30,8,IF(IH51&lt;40,7,IF(IH51&lt;50,6,IF(IH51&lt;60,5,IF(IH51&lt;70,4,IF(IH51&lt;80,3,IF(IH51&lt;90,2,IF(IH51&lt;=100,1,0))))))))))</f>
        <v>5</v>
      </c>
      <c r="JA51" s="288" t="s">
        <v>1595</v>
      </c>
      <c r="JB51" s="412">
        <f>IF(SUM(data!MO:MO)=0,0,MEDIAN(data!MO:MO))</f>
        <v>50</v>
      </c>
      <c r="JC51" s="380">
        <f>IF(SUM(data!MO:MO)=0,0,STDEV(data!MO:MO))</f>
        <v>0</v>
      </c>
      <c r="JD51" s="380">
        <f t="shared" ref="JD51:JD54" si="34">IF(ISERROR(JB51)=TRUE,0,IF(JB51=0,0,JC51/JB51*100))</f>
        <v>0</v>
      </c>
      <c r="JE51" s="380"/>
      <c r="JF51" s="380">
        <f>IF(SUM(data!MO:MO)=0,0,MIN(data!MO:MO))</f>
        <v>50</v>
      </c>
      <c r="JG51" s="380"/>
      <c r="JH51" s="380">
        <f>IF(SUM(data!MO:MO)=0,0,MAX(data!MO:MO))</f>
        <v>50</v>
      </c>
      <c r="JI51" s="287">
        <f>IF(JB51&lt;40,1,IF(JB51&lt;60,2,3))</f>
        <v>2</v>
      </c>
      <c r="JK51" s="569">
        <f>IF(JB51&lt;10,10,IF(JB51&lt;20,9,IF(JB51&lt;30,8,IF(JB51&lt;40,7,IF(JB51&lt;50,6,IF(JB51&lt;60,5,IF(JB51&lt;70,4,IF(JB51&lt;80,3,IF(JB51&lt;90,2,IF(JB51&lt;=100,1,0))))))))))</f>
        <v>5</v>
      </c>
      <c r="JU51" s="288" t="s">
        <v>1595</v>
      </c>
      <c r="JV51" s="412">
        <f>IF(SUM(data!NO:NO)=0,0,MEDIAN(data!NO:NO))</f>
        <v>50</v>
      </c>
      <c r="JW51" s="380">
        <f>IF(SUM(data!NO:NO)=0,0,STDEV(data!NO:NO))</f>
        <v>0</v>
      </c>
      <c r="JX51" s="380">
        <f t="shared" ref="JX51:JX54" si="35">IF(ISERROR(JV51)=TRUE,0,IF(JV51=0,0,JW51/JV51*100))</f>
        <v>0</v>
      </c>
      <c r="JY51" s="380"/>
      <c r="JZ51" s="380">
        <f>IF(SUM(data!NO:NO)=0,0,MIN(data!NO:NO))</f>
        <v>50</v>
      </c>
      <c r="KA51" s="380"/>
      <c r="KB51" s="380">
        <f>IF(SUM(data!NO:NO)=0,0,MAX(data!NO:NO))</f>
        <v>50</v>
      </c>
      <c r="KC51" s="287">
        <f>IF(JV51&lt;40,1,IF(JV51&lt;60,2,3))</f>
        <v>2</v>
      </c>
      <c r="KE51" s="569">
        <f>IF(JV51&lt;10,10,IF(JV51&lt;20,9,IF(JV51&lt;30,8,IF(JV51&lt;40,7,IF(JV51&lt;50,6,IF(JV51&lt;60,5,IF(JV51&lt;70,4,IF(JV51&lt;80,3,IF(JV51&lt;90,2,IF(JV51&lt;=100,1,0))))))))))</f>
        <v>5</v>
      </c>
      <c r="KO51" s="288" t="s">
        <v>1595</v>
      </c>
      <c r="KP51" s="412">
        <f>IF(SUM(data!OO:OO)=0,0,MEDIAN(data!OO:OO))</f>
        <v>50</v>
      </c>
      <c r="KQ51" s="380">
        <f>IF(SUM(data!OO:OO)=0,0,STDEV(data!OO:OO))</f>
        <v>0</v>
      </c>
      <c r="KR51" s="380">
        <f t="shared" ref="KR51:KR54" si="36">IF(ISERROR(KP51)=TRUE,0,IF(KP51=0,0,KQ51/KP51*100))</f>
        <v>0</v>
      </c>
      <c r="KS51" s="380"/>
      <c r="KT51" s="380">
        <f>IF(SUM(data!OO:OO)=0,0,MIN(data!OO:OO))</f>
        <v>50</v>
      </c>
      <c r="KU51" s="380"/>
      <c r="KV51" s="380">
        <f>IF(SUM(data!OO:OO)=0,0,MAX(data!OO:OO))</f>
        <v>50</v>
      </c>
      <c r="KW51" s="287">
        <f>IF(KP51&lt;40,1,IF(KP51&lt;60,2,3))</f>
        <v>2</v>
      </c>
      <c r="KY51" s="569">
        <f>IF(KP51&lt;10,10,IF(KP51&lt;20,9,IF(KP51&lt;30,8,IF(KP51&lt;40,7,IF(KP51&lt;50,6,IF(KP51&lt;60,5,IF(KP51&lt;70,4,IF(KP51&lt;80,3,IF(KP51&lt;90,2,IF(KP51&lt;=100,1,0))))))))))</f>
        <v>5</v>
      </c>
      <c r="LI51" s="288" t="s">
        <v>1595</v>
      </c>
      <c r="LJ51" s="412">
        <f>IF(SUM(data!PO:PO)=0,0,MEDIAN(data!PO:PO))</f>
        <v>50</v>
      </c>
      <c r="LK51" s="380">
        <f>IF(SUM(data!PO:PO)=0,0,STDEV(data!PO:PO))</f>
        <v>0</v>
      </c>
      <c r="LL51" s="380">
        <f t="shared" ref="LL51:LL54" si="37">IF(ISERROR(LJ51)=TRUE,0,IF(LJ51=0,0,LK51/LJ51*100))</f>
        <v>0</v>
      </c>
      <c r="LM51" s="380"/>
      <c r="LN51" s="380">
        <f>IF(SUM(data!PO:PO)=0,0,MIN(data!PO:PO))</f>
        <v>50</v>
      </c>
      <c r="LO51" s="380"/>
      <c r="LP51" s="380">
        <f>IF(SUM(data!PO:PO)=0,0,MAX(data!PO:PO))</f>
        <v>50</v>
      </c>
      <c r="LQ51" s="287">
        <f>IF(LJ51&lt;40,1,IF(LJ51&lt;60,2,3))</f>
        <v>2</v>
      </c>
      <c r="LS51" s="569">
        <f>IF(LJ51&lt;10,10,IF(LJ51&lt;20,9,IF(LJ51&lt;30,8,IF(LJ51&lt;40,7,IF(LJ51&lt;50,6,IF(LJ51&lt;60,5,IF(LJ51&lt;70,4,IF(LJ51&lt;80,3,IF(LJ51&lt;90,2,IF(LJ51&lt;=100,1,0))))))))))</f>
        <v>5</v>
      </c>
      <c r="MC51" s="288" t="s">
        <v>1595</v>
      </c>
      <c r="MD51" s="412">
        <f>IF(SUM(data!QO:QO)=0,0,MEDIAN(data!QO:QO))</f>
        <v>50</v>
      </c>
      <c r="ME51" s="380">
        <f>IF(SUM(data!QO:QO)=0,0,STDEV(data!QO:QO))</f>
        <v>0</v>
      </c>
      <c r="MF51" s="380">
        <f t="shared" ref="MF51:MF54" si="38">IF(ISERROR(MD51)=TRUE,0,IF(MD51=0,0,ME51/MD51*100))</f>
        <v>0</v>
      </c>
      <c r="MG51" s="380"/>
      <c r="MH51" s="380">
        <f>IF(SUM(data!QO:QO)=0,0,MIN(data!QO:QO))</f>
        <v>50</v>
      </c>
      <c r="MI51" s="380"/>
      <c r="MJ51" s="380">
        <f>IF(SUM(data!QO:QO)=0,0,MAX(data!QO:QO))</f>
        <v>50</v>
      </c>
      <c r="MK51" s="287">
        <f>IF(MD51&lt;40,1,IF(MD51&lt;60,2,3))</f>
        <v>2</v>
      </c>
      <c r="MM51" s="569">
        <f>IF(MD51&lt;10,10,IF(MD51&lt;20,9,IF(MD51&lt;30,8,IF(MD51&lt;40,7,IF(MD51&lt;50,6,IF(MD51&lt;60,5,IF(MD51&lt;70,4,IF(MD51&lt;80,3,IF(MD51&lt;90,2,IF(MD51&lt;=100,1,0))))))))))</f>
        <v>5</v>
      </c>
      <c r="MW51" s="288" t="s">
        <v>1595</v>
      </c>
      <c r="MX51" s="412">
        <f>IF(SUM(data!RO:RO)=0,0,MEDIAN(data!RO:RO))</f>
        <v>50</v>
      </c>
      <c r="MY51" s="380">
        <f>IF(SUM(data!RO:RO)=0,0,STDEV(data!RO:RO))</f>
        <v>0</v>
      </c>
      <c r="MZ51" s="380">
        <f t="shared" ref="MZ51:MZ54" si="39">IF(ISERROR(MX51)=TRUE,0,IF(MX51=0,0,MY51/MX51*100))</f>
        <v>0</v>
      </c>
      <c r="NA51" s="380"/>
      <c r="NB51" s="380">
        <f>IF(SUM(data!RO:RO)=0,0,MIN(data!RO:RO))</f>
        <v>50</v>
      </c>
      <c r="NC51" s="380"/>
      <c r="ND51" s="380">
        <f>IF(SUM(data!RO:RO)=0,0,MAX(data!RO:RO))</f>
        <v>50</v>
      </c>
      <c r="NE51" s="287">
        <f>IF(MX51&lt;40,1,IF(MX51&lt;60,2,3))</f>
        <v>2</v>
      </c>
      <c r="NG51" s="569">
        <f>IF(MX51&lt;10,10,IF(MX51&lt;20,9,IF(MX51&lt;30,8,IF(MX51&lt;40,7,IF(MX51&lt;50,6,IF(MX51&lt;60,5,IF(MX51&lt;70,4,IF(MX51&lt;80,3,IF(MX51&lt;90,2,IF(MX51&lt;=100,1,0))))))))))</f>
        <v>5</v>
      </c>
      <c r="NQ51" s="288" t="s">
        <v>1595</v>
      </c>
      <c r="NR51" s="412">
        <f>IF(SUM(data!SO:SO)=0,0,MEDIAN(data!SO:SO))</f>
        <v>50</v>
      </c>
      <c r="NS51" s="380">
        <f>IF(SUM(data!SO:SO)=0,0,STDEV(data!SO:SO))</f>
        <v>0</v>
      </c>
      <c r="NT51" s="380">
        <f t="shared" ref="NT51:NT54" si="40">IF(ISERROR(NR51)=TRUE,0,IF(NR51=0,0,NS51/NR51*100))</f>
        <v>0</v>
      </c>
      <c r="NU51" s="380"/>
      <c r="NV51" s="380">
        <f>IF(SUM(data!SO:SO)=0,0,MIN(data!SO:SO))</f>
        <v>50</v>
      </c>
      <c r="NW51" s="380"/>
      <c r="NX51" s="380">
        <f>IF(SUM(data!SO:SO)=0,0,MAX(data!SO:SO))</f>
        <v>50</v>
      </c>
      <c r="NY51" s="287">
        <f>IF(NR51&lt;40,1,IF(NR51&lt;60,2,3))</f>
        <v>2</v>
      </c>
      <c r="OA51" s="569">
        <f>IF(NR51&lt;10,10,IF(NR51&lt;20,9,IF(NR51&lt;30,8,IF(NR51&lt;40,7,IF(NR51&lt;50,6,IF(NR51&lt;60,5,IF(NR51&lt;70,4,IF(NR51&lt;80,3,IF(NR51&lt;90,2,IF(NR51&lt;=100,1,0))))))))))</f>
        <v>5</v>
      </c>
      <c r="OK51" s="288" t="s">
        <v>1595</v>
      </c>
      <c r="OL51" s="412">
        <f>IF(SUM(data!TO:TO)=0,0,MEDIAN(data!TO:TO))</f>
        <v>50</v>
      </c>
      <c r="OM51" s="380">
        <f>IF(SUM(data!TO:TO)=0,0,STDEV(data!TO:TO))</f>
        <v>0</v>
      </c>
      <c r="ON51" s="380">
        <f t="shared" ref="ON51:ON54" si="41">IF(ISERROR(OL51)=TRUE,0,IF(OL51=0,0,OM51/OL51*100))</f>
        <v>0</v>
      </c>
      <c r="OO51" s="380"/>
      <c r="OP51" s="380">
        <f>IF(SUM(data!TO:TO)=0,0,MIN(data!TO:TO))</f>
        <v>50</v>
      </c>
      <c r="OQ51" s="380"/>
      <c r="OR51" s="380">
        <f>IF(SUM(data!TO:TO)=0,0,MAX(data!TO:TO))</f>
        <v>50</v>
      </c>
      <c r="OS51" s="287">
        <f>IF(OL51&lt;40,1,IF(OL51&lt;60,2,3))</f>
        <v>2</v>
      </c>
      <c r="OU51" s="569">
        <f>IF(OL51&lt;10,10,IF(OL51&lt;20,9,IF(OL51&lt;30,8,IF(OL51&lt;40,7,IF(OL51&lt;50,6,IF(OL51&lt;60,5,IF(OL51&lt;70,4,IF(OL51&lt;80,3,IF(OL51&lt;90,2,IF(OL51&lt;=100,1,0))))))))))</f>
        <v>5</v>
      </c>
    </row>
    <row r="52" spans="1:412">
      <c r="A52" s="288" t="s">
        <v>1596</v>
      </c>
      <c r="B52" s="412">
        <f>IF(SUM(data!P:P)=0,0,MEDIAN(data!P:P))</f>
        <v>50</v>
      </c>
      <c r="C52" s="380">
        <f>IF(SUM(data!P:P)=0,0,STDEV(data!P:P))</f>
        <v>0</v>
      </c>
      <c r="D52" s="380">
        <f t="shared" si="21"/>
        <v>0</v>
      </c>
      <c r="E52" s="380"/>
      <c r="F52" s="380">
        <f>IF(SUM(data!P:P)=0,0,MIN(data!P:P))</f>
        <v>50</v>
      </c>
      <c r="G52" s="380"/>
      <c r="H52" s="380">
        <f>IF(SUM(data!P:P)=0,0,MAX(data!P:P))</f>
        <v>50</v>
      </c>
      <c r="I52" s="287">
        <f>IF(B52&gt;=60,1,IF(B52&gt;=35,2,3))</f>
        <v>2</v>
      </c>
      <c r="J52" t="str">
        <f>VLOOKUP(I52,$B$91:$C$93,2,FALSE)</f>
        <v>보통</v>
      </c>
      <c r="U52" s="288" t="s">
        <v>1596</v>
      </c>
      <c r="V52" s="412">
        <f>IF(SUM(data!AP:AP)=0,0,MEDIAN(data!AP:AP))</f>
        <v>50</v>
      </c>
      <c r="W52" s="380">
        <f>IF(SUM(data!AP:AP)=0,0,STDEV(data!AP:AP))</f>
        <v>0</v>
      </c>
      <c r="X52" s="380">
        <f t="shared" si="22"/>
        <v>0</v>
      </c>
      <c r="Y52" s="380"/>
      <c r="Z52" s="380">
        <f>IF(SUM(data!AP:AP)=0,0,MIN(data!AP:AP))</f>
        <v>50</v>
      </c>
      <c r="AA52" s="380"/>
      <c r="AB52" s="380">
        <f>IF(SUM(data!AP:AP)=0,0,MAX(data!AP:AP))</f>
        <v>50</v>
      </c>
      <c r="AC52" s="287">
        <f>IF(V52&gt;=60,1,IF(V52&gt;=35,2,3))</f>
        <v>2</v>
      </c>
      <c r="AD52" t="str">
        <f>VLOOKUP(AC52,$B$91:$C$93,2,FALSE)</f>
        <v>보통</v>
      </c>
      <c r="AO52" s="288" t="s">
        <v>1596</v>
      </c>
      <c r="AP52" s="412">
        <f>IF(SUM(data!BP:BP)=0,0,MEDIAN(data!BP:BP))</f>
        <v>50</v>
      </c>
      <c r="AQ52" s="380">
        <f>IF(SUM(data!BP:BP)=0,0,STDEV(data!BP:BP))</f>
        <v>0</v>
      </c>
      <c r="AR52" s="380">
        <f t="shared" si="23"/>
        <v>0</v>
      </c>
      <c r="AS52" s="380"/>
      <c r="AT52" s="380">
        <f>IF(SUM(data!BP:BP)=0,0,MIN(data!BP:BP))</f>
        <v>50</v>
      </c>
      <c r="AU52" s="380"/>
      <c r="AV52" s="380">
        <f>IF(SUM(data!BP:BP)=0,0,MAX(data!BP:BP))</f>
        <v>50</v>
      </c>
      <c r="AW52" s="287">
        <f>IF(AP52&gt;=60,1,IF(AP52&gt;=35,2,3))</f>
        <v>2</v>
      </c>
      <c r="AX52" t="str">
        <f>VLOOKUP(AW52,$B$91:$C$93,2,FALSE)</f>
        <v>보통</v>
      </c>
      <c r="BI52" s="288" t="s">
        <v>1596</v>
      </c>
      <c r="BJ52" s="412">
        <f>IF(SUM(data!CP:CP)=0,0,MEDIAN(data!CP:CP))</f>
        <v>50</v>
      </c>
      <c r="BK52" s="380">
        <f>IF(SUM(data!CP:CP)=0,0,STDEV(data!CP:CP))</f>
        <v>0</v>
      </c>
      <c r="BL52" s="380">
        <f t="shared" si="24"/>
        <v>0</v>
      </c>
      <c r="BM52" s="380"/>
      <c r="BN52" s="380">
        <f>IF(SUM(data!CP:CP)=0,0,MIN(data!CP:CP))</f>
        <v>50</v>
      </c>
      <c r="BO52" s="380"/>
      <c r="BP52" s="380">
        <f>IF(SUM(data!CP:CP)=0,0,MAX(data!CP:CP))</f>
        <v>50</v>
      </c>
      <c r="BQ52" s="287">
        <f>IF(BJ52&gt;=60,1,IF(BJ52&gt;=35,2,3))</f>
        <v>2</v>
      </c>
      <c r="BR52" t="str">
        <f>VLOOKUP(BQ52,$B$91:$C$93,2,FALSE)</f>
        <v>보통</v>
      </c>
      <c r="CC52" s="288" t="s">
        <v>1596</v>
      </c>
      <c r="CD52" s="412">
        <f>IF(SUM(data!DP:DP)=0,0,MEDIAN(data!DP:DP))</f>
        <v>50</v>
      </c>
      <c r="CE52" s="380">
        <f>IF(SUM(data!DP:DP)=0,0,STDEV(data!DP:DP))</f>
        <v>0</v>
      </c>
      <c r="CF52" s="380">
        <f t="shared" si="25"/>
        <v>0</v>
      </c>
      <c r="CG52" s="380"/>
      <c r="CH52" s="380">
        <f>IF(SUM(data!DP:DP)=0,0,MIN(data!DP:DP))</f>
        <v>50</v>
      </c>
      <c r="CI52" s="380"/>
      <c r="CJ52" s="380">
        <f>IF(SUM(data!DP:DP)=0,0,MAX(data!DP:DP))</f>
        <v>50</v>
      </c>
      <c r="CK52" s="287">
        <f>IF(CD52&gt;=60,1,IF(CD52&gt;=35,2,3))</f>
        <v>2</v>
      </c>
      <c r="CL52" t="str">
        <f>VLOOKUP(CK52,$B$91:$C$93,2,FALSE)</f>
        <v>보통</v>
      </c>
      <c r="CW52" s="288" t="s">
        <v>1596</v>
      </c>
      <c r="CX52" s="412">
        <f>IF(SUM(data!EP:EP)=0,0,MEDIAN(data!EP:EP))</f>
        <v>50</v>
      </c>
      <c r="CY52" s="380">
        <f>IF(SUM(data!EP:EP)=0,0,STDEV(data!EP:EP))</f>
        <v>0</v>
      </c>
      <c r="CZ52" s="380">
        <f t="shared" si="26"/>
        <v>0</v>
      </c>
      <c r="DA52" s="380"/>
      <c r="DB52" s="380">
        <f>IF(SUM(data!EP:EP)=0,0,MIN(data!EP:EP))</f>
        <v>50</v>
      </c>
      <c r="DC52" s="380"/>
      <c r="DD52" s="380">
        <f>IF(SUM(data!EP:EP)=0,0,MAX(data!EP:EP))</f>
        <v>50</v>
      </c>
      <c r="DE52" s="287">
        <f>IF(CX52&gt;=60,1,IF(CX52&gt;=35,2,3))</f>
        <v>2</v>
      </c>
      <c r="DF52" t="str">
        <f>VLOOKUP(DE52,$B$91:$C$93,2,FALSE)</f>
        <v>보통</v>
      </c>
      <c r="DQ52" s="288" t="s">
        <v>1596</v>
      </c>
      <c r="DR52" s="412">
        <f>IF(SUM(data!FP:FP)=0,0,MEDIAN(data!FP:FP))</f>
        <v>50</v>
      </c>
      <c r="DS52" s="380">
        <f>IF(SUM(data!FP:FP)=0,0,STDEV(data!FP:FP))</f>
        <v>0</v>
      </c>
      <c r="DT52" s="380">
        <f t="shared" si="27"/>
        <v>0</v>
      </c>
      <c r="DU52" s="380"/>
      <c r="DV52" s="380">
        <f>IF(SUM(data!FP:FP)=0,0,MIN(data!FP:FP))</f>
        <v>50</v>
      </c>
      <c r="DW52" s="380"/>
      <c r="DX52" s="380">
        <f>IF(SUM(data!FP:FP)=0,0,MAX(data!FP:FP))</f>
        <v>50</v>
      </c>
      <c r="DY52" s="287">
        <f>IF(DR52&gt;=60,1,IF(DR52&gt;=35,2,3))</f>
        <v>2</v>
      </c>
      <c r="DZ52" t="str">
        <f>VLOOKUP(DY52,$B$91:$C$93,2,FALSE)</f>
        <v>보통</v>
      </c>
      <c r="EK52" s="288" t="s">
        <v>1596</v>
      </c>
      <c r="EL52" s="412">
        <f>IF(SUM(data!GP:GP)=0,0,MEDIAN(data!GP:GP))</f>
        <v>50</v>
      </c>
      <c r="EM52" s="380">
        <f>IF(SUM(data!GP:GP)=0,0,STDEV(data!GP:GP))</f>
        <v>0</v>
      </c>
      <c r="EN52" s="380">
        <f t="shared" si="28"/>
        <v>0</v>
      </c>
      <c r="EO52" s="380"/>
      <c r="EP52" s="380">
        <f>IF(SUM(data!GP:GP)=0,0,MIN(data!GP:GP))</f>
        <v>50</v>
      </c>
      <c r="EQ52" s="380"/>
      <c r="ER52" s="380">
        <f>IF(SUM(data!GP:GP)=0,0,MAX(data!GP:GP))</f>
        <v>50</v>
      </c>
      <c r="ES52" s="287">
        <f>IF(EL52&gt;=60,1,IF(EL52&gt;=35,2,3))</f>
        <v>2</v>
      </c>
      <c r="ET52" t="str">
        <f>VLOOKUP(ES52,$B$91:$C$93,2,FALSE)</f>
        <v>보통</v>
      </c>
      <c r="FE52" s="288" t="s">
        <v>1596</v>
      </c>
      <c r="FF52" s="412">
        <f>IF(SUM(data!HP:HP)=0,0,MEDIAN(data!HP:HP))</f>
        <v>50</v>
      </c>
      <c r="FG52" s="380">
        <f>IF(SUM(data!HP:HP)=0,0,STDEV(data!HP:HP))</f>
        <v>0</v>
      </c>
      <c r="FH52" s="380">
        <f t="shared" si="29"/>
        <v>0</v>
      </c>
      <c r="FI52" s="380"/>
      <c r="FJ52" s="380">
        <f>IF(SUM(data!HP:HP)=0,0,MIN(data!HP:HP))</f>
        <v>50</v>
      </c>
      <c r="FK52" s="380"/>
      <c r="FL52" s="380">
        <f>IF(SUM(data!HP:HP)=0,0,MAX(data!HP:HP))</f>
        <v>50</v>
      </c>
      <c r="FM52" s="287">
        <f>IF(FF52&gt;=60,1,IF(FF52&gt;=35,2,3))</f>
        <v>2</v>
      </c>
      <c r="FN52" t="str">
        <f>VLOOKUP(FM52,$B$91:$C$93,2,FALSE)</f>
        <v>보통</v>
      </c>
      <c r="FY52" s="288" t="s">
        <v>1596</v>
      </c>
      <c r="FZ52" s="412">
        <f>IF(SUM(data!IP:IP)=0,0,MEDIAN(data!IP:IP))</f>
        <v>50</v>
      </c>
      <c r="GA52" s="380">
        <f>IF(SUM(data!IP:IP)=0,0,STDEV(data!IP:IP))</f>
        <v>0</v>
      </c>
      <c r="GB52" s="380">
        <f t="shared" si="30"/>
        <v>0</v>
      </c>
      <c r="GC52" s="380"/>
      <c r="GD52" s="380">
        <f>IF(SUM(data!IP:IP)=0,0,MIN(data!IP:IP))</f>
        <v>50</v>
      </c>
      <c r="GE52" s="380"/>
      <c r="GF52" s="380">
        <f>IF(SUM(data!IP:IP)=0,0,MAX(data!IP:IP))</f>
        <v>50</v>
      </c>
      <c r="GG52" s="287">
        <f>IF(FZ52&gt;=60,1,IF(FZ52&gt;=35,2,3))</f>
        <v>2</v>
      </c>
      <c r="GH52" t="str">
        <f>VLOOKUP(GG52,$B$91:$C$93,2,FALSE)</f>
        <v>보통</v>
      </c>
      <c r="GS52" s="288" t="s">
        <v>1596</v>
      </c>
      <c r="GT52" s="412">
        <f>IF(SUM(data!JP:JP)=0,0,MEDIAN(data!JP:JP))</f>
        <v>50</v>
      </c>
      <c r="GU52" s="380">
        <f>IF(SUM(data!JP:JP)=0,0,STDEV(data!JP:JP))</f>
        <v>0</v>
      </c>
      <c r="GV52" s="380">
        <f t="shared" si="31"/>
        <v>0</v>
      </c>
      <c r="GW52" s="380"/>
      <c r="GX52" s="380">
        <f>IF(SUM(data!JP:JP)=0,0,MIN(data!JP:JP))</f>
        <v>50</v>
      </c>
      <c r="GY52" s="380"/>
      <c r="GZ52" s="380">
        <f>IF(SUM(data!JP:JP)=0,0,MAX(data!JP:JP))</f>
        <v>50</v>
      </c>
      <c r="HA52" s="287">
        <f>IF(GT52&gt;=60,1,IF(GT52&gt;=35,2,3))</f>
        <v>2</v>
      </c>
      <c r="HB52" t="str">
        <f>VLOOKUP(HA52,$B$91:$C$93,2,FALSE)</f>
        <v>보통</v>
      </c>
      <c r="HM52" s="288" t="s">
        <v>1596</v>
      </c>
      <c r="HN52" s="412">
        <f>IF(SUM(data!KP:KP)=0,0,MEDIAN(data!KP:KP))</f>
        <v>50</v>
      </c>
      <c r="HO52" s="380">
        <f>IF(SUM(data!KP:KP)=0,0,STDEV(data!KP:KP))</f>
        <v>0</v>
      </c>
      <c r="HP52" s="380">
        <f t="shared" si="32"/>
        <v>0</v>
      </c>
      <c r="HQ52" s="380"/>
      <c r="HR52" s="380">
        <f>IF(SUM(data!KP:KP)=0,0,MIN(data!KP:KP))</f>
        <v>50</v>
      </c>
      <c r="HS52" s="380"/>
      <c r="HT52" s="380">
        <f>IF(SUM(data!KP:KP)=0,0,MAX(data!KP:KP))</f>
        <v>50</v>
      </c>
      <c r="HU52" s="287">
        <f>IF(HN52&gt;=60,1,IF(HN52&gt;=35,2,3))</f>
        <v>2</v>
      </c>
      <c r="HV52" t="str">
        <f>VLOOKUP(HU52,$B$91:$C$93,2,FALSE)</f>
        <v>보통</v>
      </c>
      <c r="IG52" s="288" t="s">
        <v>1596</v>
      </c>
      <c r="IH52" s="412">
        <f>IF(SUM(data!LP:LP)=0,0,MEDIAN(data!LP:LP))</f>
        <v>50</v>
      </c>
      <c r="II52" s="380">
        <f>IF(SUM(data!LP:LP)=0,0,STDEV(data!LP:LP))</f>
        <v>0</v>
      </c>
      <c r="IJ52" s="380">
        <f t="shared" si="33"/>
        <v>0</v>
      </c>
      <c r="IK52" s="380"/>
      <c r="IL52" s="380">
        <f>IF(SUM(data!LP:LP)=0,0,MIN(data!LP:LP))</f>
        <v>50</v>
      </c>
      <c r="IM52" s="380"/>
      <c r="IN52" s="380">
        <f>IF(SUM(data!LP:LP)=0,0,MAX(data!LP:LP))</f>
        <v>50</v>
      </c>
      <c r="IO52" s="287">
        <f>IF(IH52&gt;=60,1,IF(IH52&gt;=35,2,3))</f>
        <v>2</v>
      </c>
      <c r="IP52" t="str">
        <f>VLOOKUP(IO52,$B$91:$C$93,2,FALSE)</f>
        <v>보통</v>
      </c>
      <c r="JA52" s="288" t="s">
        <v>1596</v>
      </c>
      <c r="JB52" s="412">
        <f>IF(SUM(data!MP:MP)=0,0,MEDIAN(data!MP:MP))</f>
        <v>50</v>
      </c>
      <c r="JC52" s="380">
        <f>IF(SUM(data!MP:MP)=0,0,STDEV(data!MP:MP))</f>
        <v>0</v>
      </c>
      <c r="JD52" s="380">
        <f t="shared" si="34"/>
        <v>0</v>
      </c>
      <c r="JE52" s="380"/>
      <c r="JF52" s="380">
        <f>IF(SUM(data!MP:MP)=0,0,MIN(data!MP:MP))</f>
        <v>50</v>
      </c>
      <c r="JG52" s="380"/>
      <c r="JH52" s="380">
        <f>IF(SUM(data!MP:MP)=0,0,MAX(data!MP:MP))</f>
        <v>50</v>
      </c>
      <c r="JI52" s="287">
        <f>IF(JB52&gt;=60,1,IF(JB52&gt;=35,2,3))</f>
        <v>2</v>
      </c>
      <c r="JJ52" t="str">
        <f>VLOOKUP(JI52,$B$91:$C$93,2,FALSE)</f>
        <v>보통</v>
      </c>
      <c r="JU52" s="288" t="s">
        <v>1596</v>
      </c>
      <c r="JV52" s="412">
        <f>IF(SUM(data!NP:NP)=0,0,MEDIAN(data!NP:NP))</f>
        <v>50</v>
      </c>
      <c r="JW52" s="380">
        <f>IF(SUM(data!NP:NP)=0,0,STDEV(data!NP:NP))</f>
        <v>0</v>
      </c>
      <c r="JX52" s="380">
        <f t="shared" si="35"/>
        <v>0</v>
      </c>
      <c r="JY52" s="380"/>
      <c r="JZ52" s="380">
        <f>IF(SUM(data!NP:NP)=0,0,MIN(data!NP:NP))</f>
        <v>50</v>
      </c>
      <c r="KA52" s="380"/>
      <c r="KB52" s="380">
        <f>IF(SUM(data!NP:NP)=0,0,MAX(data!NP:NP))</f>
        <v>50</v>
      </c>
      <c r="KC52" s="287">
        <f>IF(JV52&gt;=60,1,IF(JV52&gt;=35,2,3))</f>
        <v>2</v>
      </c>
      <c r="KD52" t="str">
        <f>VLOOKUP(KC52,$B$91:$C$93,2,FALSE)</f>
        <v>보통</v>
      </c>
      <c r="KO52" s="288" t="s">
        <v>1596</v>
      </c>
      <c r="KP52" s="412">
        <f>IF(SUM(data!OP:OP)=0,0,MEDIAN(data!OP:OP))</f>
        <v>50</v>
      </c>
      <c r="KQ52" s="380">
        <f>IF(SUM(data!OP:OP)=0,0,STDEV(data!OP:OP))</f>
        <v>0</v>
      </c>
      <c r="KR52" s="380">
        <f t="shared" si="36"/>
        <v>0</v>
      </c>
      <c r="KS52" s="380"/>
      <c r="KT52" s="380">
        <f>IF(SUM(data!OP:OP)=0,0,MIN(data!OP:OP))</f>
        <v>50</v>
      </c>
      <c r="KU52" s="380"/>
      <c r="KV52" s="380">
        <f>IF(SUM(data!OP:OP)=0,0,MAX(data!OP:OP))</f>
        <v>50</v>
      </c>
      <c r="KW52" s="287">
        <f>IF(KP52&gt;=60,1,IF(KP52&gt;=35,2,3))</f>
        <v>2</v>
      </c>
      <c r="KX52" t="str">
        <f>VLOOKUP(KW52,$B$91:$C$93,2,FALSE)</f>
        <v>보통</v>
      </c>
      <c r="LI52" s="288" t="s">
        <v>1596</v>
      </c>
      <c r="LJ52" s="412">
        <f>IF(SUM(data!PP:PP)=0,0,MEDIAN(data!PP:PP))</f>
        <v>50</v>
      </c>
      <c r="LK52" s="380">
        <f>IF(SUM(data!PP:PP)=0,0,STDEV(data!PP:PP))</f>
        <v>0</v>
      </c>
      <c r="LL52" s="380">
        <f t="shared" si="37"/>
        <v>0</v>
      </c>
      <c r="LM52" s="380"/>
      <c r="LN52" s="380">
        <f>IF(SUM(data!PP:PP)=0,0,MIN(data!PP:PP))</f>
        <v>50</v>
      </c>
      <c r="LO52" s="380"/>
      <c r="LP52" s="380">
        <f>IF(SUM(data!PP:PP)=0,0,MAX(data!PP:PP))</f>
        <v>50</v>
      </c>
      <c r="LQ52" s="287">
        <f>IF(LJ52&gt;=60,1,IF(LJ52&gt;=35,2,3))</f>
        <v>2</v>
      </c>
      <c r="LR52" t="str">
        <f>VLOOKUP(LQ52,$B$91:$C$93,2,FALSE)</f>
        <v>보통</v>
      </c>
      <c r="MC52" s="288" t="s">
        <v>1596</v>
      </c>
      <c r="MD52" s="412">
        <f>IF(SUM(data!QP:QP)=0,0,MEDIAN(data!QP:QP))</f>
        <v>50</v>
      </c>
      <c r="ME52" s="380">
        <f>IF(SUM(data!QP:QP)=0,0,STDEV(data!QP:QP))</f>
        <v>0</v>
      </c>
      <c r="MF52" s="380">
        <f t="shared" si="38"/>
        <v>0</v>
      </c>
      <c r="MG52" s="380"/>
      <c r="MH52" s="380">
        <f>IF(SUM(data!QP:QP)=0,0,MIN(data!QP:QP))</f>
        <v>50</v>
      </c>
      <c r="MI52" s="380"/>
      <c r="MJ52" s="380">
        <f>IF(SUM(data!QP:QP)=0,0,MAX(data!QP:QP))</f>
        <v>50</v>
      </c>
      <c r="MK52" s="287">
        <f>IF(MD52&gt;=60,1,IF(MD52&gt;=35,2,3))</f>
        <v>2</v>
      </c>
      <c r="ML52" t="str">
        <f>VLOOKUP(MK52,$B$91:$C$93,2,FALSE)</f>
        <v>보통</v>
      </c>
      <c r="MW52" s="288" t="s">
        <v>1596</v>
      </c>
      <c r="MX52" s="412">
        <f>IF(SUM(data!RP:RP)=0,0,MEDIAN(data!RP:RP))</f>
        <v>50</v>
      </c>
      <c r="MY52" s="380">
        <f>IF(SUM(data!RP:RP)=0,0,STDEV(data!RP:RP))</f>
        <v>0</v>
      </c>
      <c r="MZ52" s="380">
        <f t="shared" si="39"/>
        <v>0</v>
      </c>
      <c r="NA52" s="380"/>
      <c r="NB52" s="380">
        <f>IF(SUM(data!RP:RP)=0,0,MIN(data!RP:RP))</f>
        <v>50</v>
      </c>
      <c r="NC52" s="380"/>
      <c r="ND52" s="380">
        <f>IF(SUM(data!RP:RP)=0,0,MAX(data!RP:RP))</f>
        <v>50</v>
      </c>
      <c r="NE52" s="287">
        <f>IF(MX52&gt;=60,1,IF(MX52&gt;=35,2,3))</f>
        <v>2</v>
      </c>
      <c r="NF52" t="str">
        <f>VLOOKUP(NE52,$B$91:$C$93,2,FALSE)</f>
        <v>보통</v>
      </c>
      <c r="NQ52" s="288" t="s">
        <v>1596</v>
      </c>
      <c r="NR52" s="412">
        <f>IF(SUM(data!SP:SP)=0,0,MEDIAN(data!SP:SP))</f>
        <v>50</v>
      </c>
      <c r="NS52" s="380">
        <f>IF(SUM(data!SP:SP)=0,0,STDEV(data!SP:SP))</f>
        <v>0</v>
      </c>
      <c r="NT52" s="380">
        <f t="shared" si="40"/>
        <v>0</v>
      </c>
      <c r="NU52" s="380"/>
      <c r="NV52" s="380">
        <f>IF(SUM(data!SP:SP)=0,0,MIN(data!SP:SP))</f>
        <v>50</v>
      </c>
      <c r="NW52" s="380"/>
      <c r="NX52" s="380">
        <f>IF(SUM(data!SP:SP)=0,0,MAX(data!SP:SP))</f>
        <v>50</v>
      </c>
      <c r="NY52" s="287">
        <f>IF(NR52&gt;=60,1,IF(NR52&gt;=35,2,3))</f>
        <v>2</v>
      </c>
      <c r="NZ52" t="str">
        <f>VLOOKUP(NY52,$B$91:$C$93,2,FALSE)</f>
        <v>보통</v>
      </c>
      <c r="OK52" s="288" t="s">
        <v>1596</v>
      </c>
      <c r="OL52" s="412">
        <f>IF(SUM(data!TP:TP)=0,0,MEDIAN(data!TP:TP))</f>
        <v>50</v>
      </c>
      <c r="OM52" s="380">
        <f>IF(SUM(data!TP:TP)=0,0,STDEV(data!TP:TP))</f>
        <v>0</v>
      </c>
      <c r="ON52" s="380">
        <f t="shared" si="41"/>
        <v>0</v>
      </c>
      <c r="OO52" s="380"/>
      <c r="OP52" s="380">
        <f>IF(SUM(data!TP:TP)=0,0,MIN(data!TP:TP))</f>
        <v>50</v>
      </c>
      <c r="OQ52" s="380"/>
      <c r="OR52" s="380">
        <f>IF(SUM(data!TP:TP)=0,0,MAX(data!TP:TP))</f>
        <v>50</v>
      </c>
      <c r="OS52" s="287">
        <f>IF(OL52&gt;=60,1,IF(OL52&gt;=35,2,3))</f>
        <v>2</v>
      </c>
      <c r="OT52" t="str">
        <f>VLOOKUP(OS52,$B$91:$C$93,2,FALSE)</f>
        <v>보통</v>
      </c>
    </row>
    <row r="53" spans="1:412">
      <c r="A53" s="288" t="s">
        <v>1597</v>
      </c>
      <c r="B53" s="412">
        <f>IF(SUM(data!Q:Q)=0,0,MEDIAN(data!Q:Q))</f>
        <v>50</v>
      </c>
      <c r="C53" s="380">
        <f>IF(SUM(data!Q:Q)=0,0,STDEV(data!Q:Q))</f>
        <v>0</v>
      </c>
      <c r="D53" s="380">
        <f t="shared" si="21"/>
        <v>0</v>
      </c>
      <c r="E53" s="380"/>
      <c r="F53" s="380">
        <f>IF(SUM(data!Q:Q)=0,0,MIN(data!Q:Q))</f>
        <v>50</v>
      </c>
      <c r="G53" s="380"/>
      <c r="H53" s="380">
        <f>IF(SUM(data!Q:Q)=0,0,MAX(data!Q:Q))</f>
        <v>50</v>
      </c>
      <c r="I53" s="287">
        <f>IF(B53&lt;35,1,IF(B53&lt;60,2,IF(B53&lt;67.5,3,IF(B53&lt;75,4,5))))</f>
        <v>2</v>
      </c>
      <c r="J53" t="str">
        <f>VLOOKUP(I53,$B$95:$C$99,2,FALSE)</f>
        <v>보통</v>
      </c>
      <c r="U53" s="288" t="s">
        <v>1597</v>
      </c>
      <c r="V53" s="412">
        <f>IF(SUM(data!AQ:AQ)=0,0,MEDIAN(data!AQ:AQ))</f>
        <v>50</v>
      </c>
      <c r="W53" s="380">
        <f>IF(SUM(data!AQ:AQ)=0,0,STDEV(data!AQ:AQ))</f>
        <v>0</v>
      </c>
      <c r="X53" s="380">
        <f t="shared" si="22"/>
        <v>0</v>
      </c>
      <c r="Y53" s="380"/>
      <c r="Z53" s="380">
        <f>IF(SUM(data!AQ:AQ)=0,0,MIN(data!AQ:AQ))</f>
        <v>50</v>
      </c>
      <c r="AA53" s="380"/>
      <c r="AB53" s="380">
        <f>IF(SUM(data!AQ:AQ)=0,0,MAX(data!AQ:AQ))</f>
        <v>50</v>
      </c>
      <c r="AC53" s="287">
        <f>IF(V53&lt;35,1,IF(V53&lt;60,2,IF(V53&lt;67.5,3,IF(V53&lt;75,4,5))))</f>
        <v>2</v>
      </c>
      <c r="AD53" t="str">
        <f>VLOOKUP(AC53,$B$95:$C$99,2,FALSE)</f>
        <v>보통</v>
      </c>
      <c r="AO53" s="288" t="s">
        <v>1597</v>
      </c>
      <c r="AP53" s="412">
        <f>IF(SUM(data!BQ:BQ)=0,0,MEDIAN(data!BQ:BQ))</f>
        <v>50</v>
      </c>
      <c r="AQ53" s="380">
        <f>IF(SUM(data!BQ:BQ)=0,0,STDEV(data!BQ:BQ))</f>
        <v>0</v>
      </c>
      <c r="AR53" s="380">
        <f t="shared" si="23"/>
        <v>0</v>
      </c>
      <c r="AS53" s="380"/>
      <c r="AT53" s="380">
        <f>IF(SUM(data!BQ:BQ)=0,0,MIN(data!BQ:BQ))</f>
        <v>50</v>
      </c>
      <c r="AU53" s="380"/>
      <c r="AV53" s="380">
        <f>IF(SUM(data!BQ:BQ)=0,0,MAX(data!BQ:BQ))</f>
        <v>50</v>
      </c>
      <c r="AW53" s="287">
        <f>IF(AP53&lt;35,1,IF(AP53&lt;60,2,IF(AP53&lt;67.5,3,IF(AP53&lt;75,4,5))))</f>
        <v>2</v>
      </c>
      <c r="AX53" t="str">
        <f>VLOOKUP(AW53,$B$95:$C$99,2,FALSE)</f>
        <v>보통</v>
      </c>
      <c r="BI53" s="288" t="s">
        <v>1597</v>
      </c>
      <c r="BJ53" s="412">
        <f>IF(SUM(data!CQ:CQ)=0,0,MEDIAN(data!CQ:CQ))</f>
        <v>50</v>
      </c>
      <c r="BK53" s="380">
        <f>IF(SUM(data!CQ:CQ)=0,0,STDEV(data!CQ:CQ))</f>
        <v>0</v>
      </c>
      <c r="BL53" s="380">
        <f t="shared" si="24"/>
        <v>0</v>
      </c>
      <c r="BM53" s="380"/>
      <c r="BN53" s="380">
        <f>IF(SUM(data!CQ:CQ)=0,0,MIN(data!CQ:CQ))</f>
        <v>50</v>
      </c>
      <c r="BO53" s="380"/>
      <c r="BP53" s="380">
        <f>IF(SUM(data!CQ:CQ)=0,0,MAX(data!CQ:CQ))</f>
        <v>50</v>
      </c>
      <c r="BQ53" s="287">
        <f>IF(BJ53&lt;35,1,IF(BJ53&lt;60,2,IF(BJ53&lt;67.5,3,IF(BJ53&lt;75,4,5))))</f>
        <v>2</v>
      </c>
      <c r="BR53" t="str">
        <f>VLOOKUP(BQ53,$B$95:$C$99,2,FALSE)</f>
        <v>보통</v>
      </c>
      <c r="CC53" s="288" t="s">
        <v>1597</v>
      </c>
      <c r="CD53" s="412">
        <f>IF(SUM(data!DQ:DQ)=0,0,MEDIAN(data!DQ:DQ))</f>
        <v>50</v>
      </c>
      <c r="CE53" s="380">
        <f>IF(SUM(data!DQ:DQ)=0,0,STDEV(data!DQ:DQ))</f>
        <v>0</v>
      </c>
      <c r="CF53" s="380">
        <f t="shared" si="25"/>
        <v>0</v>
      </c>
      <c r="CG53" s="380"/>
      <c r="CH53" s="380">
        <f>IF(SUM(data!DQ:DQ)=0,0,MIN(data!DQ:DQ))</f>
        <v>50</v>
      </c>
      <c r="CI53" s="380"/>
      <c r="CJ53" s="380">
        <f>IF(SUM(data!DQ:DQ)=0,0,MAX(data!DQ:DQ))</f>
        <v>50</v>
      </c>
      <c r="CK53" s="287">
        <f>IF(CD53&lt;35,1,IF(CD53&lt;60,2,IF(CD53&lt;67.5,3,IF(CD53&lt;75,4,5))))</f>
        <v>2</v>
      </c>
      <c r="CL53" t="str">
        <f>VLOOKUP(CK53,$B$95:$C$99,2,FALSE)</f>
        <v>보통</v>
      </c>
      <c r="CW53" s="288" t="s">
        <v>1597</v>
      </c>
      <c r="CX53" s="412">
        <f>IF(SUM(data!EQ:EQ)=0,0,MEDIAN(data!EQ:EQ))</f>
        <v>50</v>
      </c>
      <c r="CY53" s="380">
        <f>IF(SUM(data!EQ:EQ)=0,0,STDEV(data!EQ:EQ))</f>
        <v>0</v>
      </c>
      <c r="CZ53" s="380">
        <f t="shared" si="26"/>
        <v>0</v>
      </c>
      <c r="DA53" s="380"/>
      <c r="DB53" s="380">
        <f>IF(SUM(data!EQ:EQ)=0,0,MIN(data!EQ:EQ))</f>
        <v>50</v>
      </c>
      <c r="DC53" s="380"/>
      <c r="DD53" s="380">
        <f>IF(SUM(data!EQ:EQ)=0,0,MAX(data!EQ:EQ))</f>
        <v>50</v>
      </c>
      <c r="DE53" s="287">
        <f>IF(CX53&lt;35,1,IF(CX53&lt;60,2,IF(CX53&lt;67.5,3,IF(CX53&lt;75,4,5))))</f>
        <v>2</v>
      </c>
      <c r="DF53" t="str">
        <f>VLOOKUP(DE53,$B$95:$C$99,2,FALSE)</f>
        <v>보통</v>
      </c>
      <c r="DQ53" s="288" t="s">
        <v>1597</v>
      </c>
      <c r="DR53" s="412">
        <f>IF(SUM(data!FQ:FQ)=0,0,MEDIAN(data!FQ:FQ))</f>
        <v>50</v>
      </c>
      <c r="DS53" s="380">
        <f>IF(SUM(data!FQ:FQ)=0,0,STDEV(data!FQ:FQ))</f>
        <v>0</v>
      </c>
      <c r="DT53" s="380">
        <f t="shared" si="27"/>
        <v>0</v>
      </c>
      <c r="DU53" s="380"/>
      <c r="DV53" s="380">
        <f>IF(SUM(data!FQ:FQ)=0,0,MIN(data!FQ:FQ))</f>
        <v>50</v>
      </c>
      <c r="DW53" s="380"/>
      <c r="DX53" s="380">
        <f>IF(SUM(data!FQ:FQ)=0,0,MAX(data!FQ:FQ))</f>
        <v>50</v>
      </c>
      <c r="DY53" s="287">
        <f>IF(DR53&lt;35,1,IF(DR53&lt;60,2,IF(DR53&lt;67.5,3,IF(DR53&lt;75,4,5))))</f>
        <v>2</v>
      </c>
      <c r="DZ53" t="str">
        <f>VLOOKUP(DY53,$B$95:$C$99,2,FALSE)</f>
        <v>보통</v>
      </c>
      <c r="EK53" s="288" t="s">
        <v>1597</v>
      </c>
      <c r="EL53" s="412">
        <f>IF(SUM(data!GQ:GQ)=0,0,MEDIAN(data!GQ:GQ))</f>
        <v>50</v>
      </c>
      <c r="EM53" s="380">
        <f>IF(SUM(data!GQ:GQ)=0,0,STDEV(data!GQ:GQ))</f>
        <v>0</v>
      </c>
      <c r="EN53" s="380">
        <f t="shared" si="28"/>
        <v>0</v>
      </c>
      <c r="EO53" s="380"/>
      <c r="EP53" s="380">
        <f>IF(SUM(data!GQ:GQ)=0,0,MIN(data!GQ:GQ))</f>
        <v>50</v>
      </c>
      <c r="EQ53" s="380"/>
      <c r="ER53" s="380">
        <f>IF(SUM(data!GQ:GQ)=0,0,MAX(data!GQ:GQ))</f>
        <v>50</v>
      </c>
      <c r="ES53" s="287">
        <f>IF(EL53&lt;35,1,IF(EL53&lt;60,2,IF(EL53&lt;67.5,3,IF(EL53&lt;75,4,5))))</f>
        <v>2</v>
      </c>
      <c r="ET53" t="str">
        <f>VLOOKUP(ES53,$B$95:$C$99,2,FALSE)</f>
        <v>보통</v>
      </c>
      <c r="FE53" s="288" t="s">
        <v>1597</v>
      </c>
      <c r="FF53" s="412">
        <f>IF(SUM(data!HQ:HQ)=0,0,MEDIAN(data!HQ:HQ))</f>
        <v>50</v>
      </c>
      <c r="FG53" s="380">
        <f>IF(SUM(data!HQ:HQ)=0,0,STDEV(data!HQ:HQ))</f>
        <v>0</v>
      </c>
      <c r="FH53" s="380">
        <f t="shared" si="29"/>
        <v>0</v>
      </c>
      <c r="FI53" s="380"/>
      <c r="FJ53" s="380">
        <f>IF(SUM(data!HQ:HQ)=0,0,MIN(data!HQ:HQ))</f>
        <v>50</v>
      </c>
      <c r="FK53" s="380"/>
      <c r="FL53" s="380">
        <f>IF(SUM(data!HQ:HQ)=0,0,MAX(data!HQ:HQ))</f>
        <v>50</v>
      </c>
      <c r="FM53" s="287">
        <f>IF(FF53&lt;35,1,IF(FF53&lt;60,2,IF(FF53&lt;67.5,3,IF(FF53&lt;75,4,5))))</f>
        <v>2</v>
      </c>
      <c r="FN53" t="str">
        <f>VLOOKUP(FM53,$B$95:$C$99,2,FALSE)</f>
        <v>보통</v>
      </c>
      <c r="FY53" s="288" t="s">
        <v>1597</v>
      </c>
      <c r="FZ53" s="412">
        <f>IF(SUM(data!IQ:IQ)=0,0,MEDIAN(data!IQ:IQ))</f>
        <v>50</v>
      </c>
      <c r="GA53" s="380">
        <f>IF(SUM(data!IQ:IQ)=0,0,STDEV(data!IQ:IQ))</f>
        <v>0</v>
      </c>
      <c r="GB53" s="380">
        <f t="shared" si="30"/>
        <v>0</v>
      </c>
      <c r="GC53" s="380"/>
      <c r="GD53" s="380">
        <f>IF(SUM(data!IQ:IQ)=0,0,MIN(data!IQ:IQ))</f>
        <v>50</v>
      </c>
      <c r="GE53" s="380"/>
      <c r="GF53" s="380">
        <f>IF(SUM(data!IQ:IQ)=0,0,MAX(data!IQ:IQ))</f>
        <v>50</v>
      </c>
      <c r="GG53" s="287">
        <f>IF(FZ53&lt;35,1,IF(FZ53&lt;60,2,IF(FZ53&lt;67.5,3,IF(FZ53&lt;75,4,5))))</f>
        <v>2</v>
      </c>
      <c r="GH53" t="str">
        <f>VLOOKUP(GG53,$B$95:$C$99,2,FALSE)</f>
        <v>보통</v>
      </c>
      <c r="GS53" s="288" t="s">
        <v>1597</v>
      </c>
      <c r="GT53" s="412">
        <f>IF(SUM(data!JQ:JQ)=0,0,MEDIAN(data!JQ:JQ))</f>
        <v>50</v>
      </c>
      <c r="GU53" s="380">
        <f>IF(SUM(data!JQ:JQ)=0,0,STDEV(data!JQ:JQ))</f>
        <v>0</v>
      </c>
      <c r="GV53" s="380">
        <f t="shared" si="31"/>
        <v>0</v>
      </c>
      <c r="GW53" s="380"/>
      <c r="GX53" s="380">
        <f>IF(SUM(data!JQ:JQ)=0,0,MIN(data!JQ:JQ))</f>
        <v>50</v>
      </c>
      <c r="GY53" s="380"/>
      <c r="GZ53" s="380">
        <f>IF(SUM(data!JQ:JQ)=0,0,MAX(data!JQ:JQ))</f>
        <v>50</v>
      </c>
      <c r="HA53" s="287">
        <f>IF(GT53&lt;35,1,IF(GT53&lt;60,2,IF(GT53&lt;67.5,3,IF(GT53&lt;75,4,5))))</f>
        <v>2</v>
      </c>
      <c r="HB53" t="str">
        <f>VLOOKUP(HA53,$B$95:$C$99,2,FALSE)</f>
        <v>보통</v>
      </c>
      <c r="HM53" s="288" t="s">
        <v>1597</v>
      </c>
      <c r="HN53" s="412">
        <f>IF(SUM(data!KQ:KQ)=0,0,MEDIAN(data!KQ:KQ))</f>
        <v>50</v>
      </c>
      <c r="HO53" s="380">
        <f>IF(SUM(data!KQ:KQ)=0,0,STDEV(data!KQ:KQ))</f>
        <v>0</v>
      </c>
      <c r="HP53" s="380">
        <f t="shared" si="32"/>
        <v>0</v>
      </c>
      <c r="HQ53" s="380"/>
      <c r="HR53" s="380">
        <f>IF(SUM(data!KQ:KQ)=0,0,MIN(data!KQ:KQ))</f>
        <v>50</v>
      </c>
      <c r="HS53" s="380"/>
      <c r="HT53" s="380">
        <f>IF(SUM(data!KQ:KQ)=0,0,MAX(data!KQ:KQ))</f>
        <v>50</v>
      </c>
      <c r="HU53" s="287">
        <f>IF(HN53&lt;35,1,IF(HN53&lt;60,2,IF(HN53&lt;67.5,3,IF(HN53&lt;75,4,5))))</f>
        <v>2</v>
      </c>
      <c r="HV53" t="str">
        <f>VLOOKUP(HU53,$B$95:$C$99,2,FALSE)</f>
        <v>보통</v>
      </c>
      <c r="IG53" s="288" t="s">
        <v>1597</v>
      </c>
      <c r="IH53" s="412">
        <f>IF(SUM(data!LQ:LQ)=0,0,MEDIAN(data!LQ:LQ))</f>
        <v>50</v>
      </c>
      <c r="II53" s="380">
        <f>IF(SUM(data!LQ:LQ)=0,0,STDEV(data!LQ:LQ))</f>
        <v>0</v>
      </c>
      <c r="IJ53" s="380">
        <f t="shared" si="33"/>
        <v>0</v>
      </c>
      <c r="IK53" s="380"/>
      <c r="IL53" s="380">
        <f>IF(SUM(data!LQ:LQ)=0,0,MIN(data!LQ:LQ))</f>
        <v>50</v>
      </c>
      <c r="IM53" s="380"/>
      <c r="IN53" s="380">
        <f>IF(SUM(data!LQ:LQ)=0,0,MAX(data!LQ:LQ))</f>
        <v>50</v>
      </c>
      <c r="IO53" s="287">
        <f>IF(IH53&lt;35,1,IF(IH53&lt;60,2,IF(IH53&lt;67.5,3,IF(IH53&lt;75,4,5))))</f>
        <v>2</v>
      </c>
      <c r="IP53" t="str">
        <f>VLOOKUP(IO53,$B$95:$C$99,2,FALSE)</f>
        <v>보통</v>
      </c>
      <c r="JA53" s="288" t="s">
        <v>1597</v>
      </c>
      <c r="JB53" s="412">
        <f>IF(SUM(data!MQ:MQ)=0,0,MEDIAN(data!MQ:MQ))</f>
        <v>50</v>
      </c>
      <c r="JC53" s="380">
        <f>IF(SUM(data!MQ:MQ)=0,0,STDEV(data!MQ:MQ))</f>
        <v>0</v>
      </c>
      <c r="JD53" s="380">
        <f t="shared" si="34"/>
        <v>0</v>
      </c>
      <c r="JE53" s="380"/>
      <c r="JF53" s="380">
        <f>IF(SUM(data!MQ:MQ)=0,0,MIN(data!MQ:MQ))</f>
        <v>50</v>
      </c>
      <c r="JG53" s="380"/>
      <c r="JH53" s="380">
        <f>IF(SUM(data!MQ:MQ)=0,0,MAX(data!MQ:MQ))</f>
        <v>50</v>
      </c>
      <c r="JI53" s="287">
        <f>IF(JB53&lt;35,1,IF(JB53&lt;60,2,IF(JB53&lt;67.5,3,IF(JB53&lt;75,4,5))))</f>
        <v>2</v>
      </c>
      <c r="JJ53" t="str">
        <f>VLOOKUP(JI53,$B$95:$C$99,2,FALSE)</f>
        <v>보통</v>
      </c>
      <c r="JU53" s="288" t="s">
        <v>1597</v>
      </c>
      <c r="JV53" s="412">
        <f>IF(SUM(data!NQ:NQ)=0,0,MEDIAN(data!NQ:NQ))</f>
        <v>50</v>
      </c>
      <c r="JW53" s="380">
        <f>IF(SUM(data!NQ:NQ)=0,0,STDEV(data!NQ:NQ))</f>
        <v>0</v>
      </c>
      <c r="JX53" s="380">
        <f t="shared" si="35"/>
        <v>0</v>
      </c>
      <c r="JY53" s="380"/>
      <c r="JZ53" s="380">
        <f>IF(SUM(data!NQ:NQ)=0,0,MIN(data!NQ:NQ))</f>
        <v>50</v>
      </c>
      <c r="KA53" s="380"/>
      <c r="KB53" s="380">
        <f>IF(SUM(data!NQ:NQ)=0,0,MAX(data!NQ:NQ))</f>
        <v>50</v>
      </c>
      <c r="KC53" s="287">
        <f>IF(JV53&lt;35,1,IF(JV53&lt;60,2,IF(JV53&lt;67.5,3,IF(JV53&lt;75,4,5))))</f>
        <v>2</v>
      </c>
      <c r="KD53" t="str">
        <f>VLOOKUP(KC53,$B$95:$C$99,2,FALSE)</f>
        <v>보통</v>
      </c>
      <c r="KO53" s="288" t="s">
        <v>1597</v>
      </c>
      <c r="KP53" s="412">
        <f>IF(SUM(data!OQ:OQ)=0,0,MEDIAN(data!OQ:OQ))</f>
        <v>50</v>
      </c>
      <c r="KQ53" s="380">
        <f>IF(SUM(data!OQ:OQ)=0,0,STDEV(data!OQ:OQ))</f>
        <v>0</v>
      </c>
      <c r="KR53" s="380">
        <f t="shared" si="36"/>
        <v>0</v>
      </c>
      <c r="KS53" s="380"/>
      <c r="KT53" s="380">
        <f>IF(SUM(data!OQ:OQ)=0,0,MIN(data!OQ:OQ))</f>
        <v>50</v>
      </c>
      <c r="KU53" s="380"/>
      <c r="KV53" s="380">
        <f>IF(SUM(data!OQ:OQ)=0,0,MAX(data!OQ:OQ))</f>
        <v>50</v>
      </c>
      <c r="KW53" s="287">
        <f>IF(KP53&lt;35,1,IF(KP53&lt;60,2,IF(KP53&lt;67.5,3,IF(KP53&lt;75,4,5))))</f>
        <v>2</v>
      </c>
      <c r="KX53" t="str">
        <f>VLOOKUP(KW53,$B$95:$C$99,2,FALSE)</f>
        <v>보통</v>
      </c>
      <c r="LI53" s="288" t="s">
        <v>1597</v>
      </c>
      <c r="LJ53" s="412">
        <f>IF(SUM(data!PQ:PQ)=0,0,MEDIAN(data!PQ:PQ))</f>
        <v>50</v>
      </c>
      <c r="LK53" s="380">
        <f>IF(SUM(data!PQ:PQ)=0,0,STDEV(data!PQ:PQ))</f>
        <v>0</v>
      </c>
      <c r="LL53" s="380">
        <f t="shared" si="37"/>
        <v>0</v>
      </c>
      <c r="LM53" s="380"/>
      <c r="LN53" s="380">
        <f>IF(SUM(data!PQ:PQ)=0,0,MIN(data!PQ:PQ))</f>
        <v>50</v>
      </c>
      <c r="LO53" s="380"/>
      <c r="LP53" s="380">
        <f>IF(SUM(data!PQ:PQ)=0,0,MAX(data!PQ:PQ))</f>
        <v>50</v>
      </c>
      <c r="LQ53" s="287">
        <f>IF(LJ53&lt;35,1,IF(LJ53&lt;60,2,IF(LJ53&lt;67.5,3,IF(LJ53&lt;75,4,5))))</f>
        <v>2</v>
      </c>
      <c r="LR53" t="str">
        <f>VLOOKUP(LQ53,$B$95:$C$99,2,FALSE)</f>
        <v>보통</v>
      </c>
      <c r="MC53" s="288" t="s">
        <v>1597</v>
      </c>
      <c r="MD53" s="412">
        <f>IF(SUM(data!QQ:QQ)=0,0,MEDIAN(data!QQ:QQ))</f>
        <v>50</v>
      </c>
      <c r="ME53" s="380">
        <f>IF(SUM(data!QQ:QQ)=0,0,STDEV(data!QQ:QQ))</f>
        <v>0</v>
      </c>
      <c r="MF53" s="380">
        <f t="shared" si="38"/>
        <v>0</v>
      </c>
      <c r="MG53" s="380"/>
      <c r="MH53" s="380">
        <f>IF(SUM(data!QQ:QQ)=0,0,MIN(data!QQ:QQ))</f>
        <v>50</v>
      </c>
      <c r="MI53" s="380"/>
      <c r="MJ53" s="380">
        <f>IF(SUM(data!QQ:QQ)=0,0,MAX(data!QQ:QQ))</f>
        <v>50</v>
      </c>
      <c r="MK53" s="287">
        <f>IF(MD53&lt;35,1,IF(MD53&lt;60,2,IF(MD53&lt;67.5,3,IF(MD53&lt;75,4,5))))</f>
        <v>2</v>
      </c>
      <c r="ML53" t="str">
        <f>VLOOKUP(MK53,$B$95:$C$99,2,FALSE)</f>
        <v>보통</v>
      </c>
      <c r="MW53" s="288" t="s">
        <v>1597</v>
      </c>
      <c r="MX53" s="412">
        <f>IF(SUM(data!RQ:RQ)=0,0,MEDIAN(data!RQ:RQ))</f>
        <v>50</v>
      </c>
      <c r="MY53" s="380">
        <f>IF(SUM(data!RQ:RQ)=0,0,STDEV(data!RQ:RQ))</f>
        <v>0</v>
      </c>
      <c r="MZ53" s="380">
        <f t="shared" si="39"/>
        <v>0</v>
      </c>
      <c r="NA53" s="380"/>
      <c r="NB53" s="380">
        <f>IF(SUM(data!RQ:RQ)=0,0,MIN(data!RQ:RQ))</f>
        <v>50</v>
      </c>
      <c r="NC53" s="380"/>
      <c r="ND53" s="380">
        <f>IF(SUM(data!RQ:RQ)=0,0,MAX(data!RQ:RQ))</f>
        <v>50</v>
      </c>
      <c r="NE53" s="287">
        <f>IF(MX53&lt;35,1,IF(MX53&lt;60,2,IF(MX53&lt;67.5,3,IF(MX53&lt;75,4,5))))</f>
        <v>2</v>
      </c>
      <c r="NF53" t="str">
        <f>VLOOKUP(NE53,$B$95:$C$99,2,FALSE)</f>
        <v>보통</v>
      </c>
      <c r="NQ53" s="288" t="s">
        <v>1597</v>
      </c>
      <c r="NR53" s="412">
        <f>IF(SUM(data!SQ:SQ)=0,0,MEDIAN(data!SQ:SQ))</f>
        <v>50</v>
      </c>
      <c r="NS53" s="380">
        <f>IF(SUM(data!SQ:SQ)=0,0,STDEV(data!SQ:SQ))</f>
        <v>0</v>
      </c>
      <c r="NT53" s="380">
        <f t="shared" si="40"/>
        <v>0</v>
      </c>
      <c r="NU53" s="380"/>
      <c r="NV53" s="380">
        <f>IF(SUM(data!SQ:SQ)=0,0,MIN(data!SQ:SQ))</f>
        <v>50</v>
      </c>
      <c r="NW53" s="380"/>
      <c r="NX53" s="380">
        <f>IF(SUM(data!SQ:SQ)=0,0,MAX(data!SQ:SQ))</f>
        <v>50</v>
      </c>
      <c r="NY53" s="287">
        <f>IF(NR53&lt;35,1,IF(NR53&lt;60,2,IF(NR53&lt;67.5,3,IF(NR53&lt;75,4,5))))</f>
        <v>2</v>
      </c>
      <c r="NZ53" t="str">
        <f>VLOOKUP(NY53,$B$95:$C$99,2,FALSE)</f>
        <v>보통</v>
      </c>
      <c r="OK53" s="288" t="s">
        <v>1597</v>
      </c>
      <c r="OL53" s="412">
        <f>IF(SUM(data!TQ:TQ)=0,0,MEDIAN(data!TQ:TQ))</f>
        <v>50</v>
      </c>
      <c r="OM53" s="380">
        <f>IF(SUM(data!TQ:TQ)=0,0,STDEV(data!TQ:TQ))</f>
        <v>0</v>
      </c>
      <c r="ON53" s="380">
        <f t="shared" si="41"/>
        <v>0</v>
      </c>
      <c r="OO53" s="380"/>
      <c r="OP53" s="380">
        <f>IF(SUM(data!TQ:TQ)=0,0,MIN(data!TQ:TQ))</f>
        <v>50</v>
      </c>
      <c r="OQ53" s="380"/>
      <c r="OR53" s="380">
        <f>IF(SUM(data!TQ:TQ)=0,0,MAX(data!TQ:TQ))</f>
        <v>50</v>
      </c>
      <c r="OS53" s="287">
        <f>IF(OL53&lt;35,1,IF(OL53&lt;60,2,IF(OL53&lt;67.5,3,IF(OL53&lt;75,4,5))))</f>
        <v>2</v>
      </c>
      <c r="OT53" t="str">
        <f>VLOOKUP(OS53,$B$95:$C$99,2,FALSE)</f>
        <v>보통</v>
      </c>
    </row>
    <row r="54" spans="1:412">
      <c r="A54" s="288" t="s">
        <v>1631</v>
      </c>
      <c r="B54" s="412">
        <f>IF(SUM(data!R:R)=0,0,MEDIAN(data!R:R))</f>
        <v>1</v>
      </c>
      <c r="C54" s="380">
        <f>IF(SUM(data!R:R)=0,0,STDEV(data!R:R))</f>
        <v>0</v>
      </c>
      <c r="D54" s="380">
        <f t="shared" si="21"/>
        <v>0</v>
      </c>
      <c r="E54" s="380"/>
      <c r="F54" s="380">
        <f>IF(SUM(data!R:R)=0,0,MIN(data!R:R))</f>
        <v>1</v>
      </c>
      <c r="G54" s="380"/>
      <c r="H54" s="380">
        <f>IF(SUM(data!R:R)=0,0,MAX(data!R:R))</f>
        <v>1</v>
      </c>
      <c r="I54" s="287">
        <f>IF(B50&gt;60,IF(B51&gt;50,1,4),IF(B50&gt;50,IF(B51&gt;60,1,IF(B51&lt;40,4,0)),IF(B50&gt;40,IF(B51&gt;60,2,IF(B51&lt;40,3,0)),IF(B51&gt;50,2,3))))</f>
        <v>0</v>
      </c>
      <c r="J54" t="str">
        <f>VLOOKUP(I54,$B$85:$C$89,2,FALSE)</f>
        <v>중립</v>
      </c>
      <c r="U54" s="288" t="s">
        <v>1631</v>
      </c>
      <c r="V54" s="412">
        <f>IF(SUM(data!AR:AR)=0,0,MEDIAN(data!AR:AR))</f>
        <v>1</v>
      </c>
      <c r="W54" s="380">
        <f>IF(SUM(data!AR:AR)=0,0,STDEV(data!AR:AR))</f>
        <v>0</v>
      </c>
      <c r="X54" s="380">
        <f t="shared" si="22"/>
        <v>0</v>
      </c>
      <c r="Y54" s="380"/>
      <c r="Z54" s="380">
        <f>IF(SUM(data!AR:AR)=0,0,MIN(data!AR:AR))</f>
        <v>1</v>
      </c>
      <c r="AA54" s="380"/>
      <c r="AB54" s="380">
        <f>IF(SUM(data!AR:AR)=0,0,MAX(data!AR:AR))</f>
        <v>1</v>
      </c>
      <c r="AC54" s="287">
        <f>IF(V50&gt;60,IF(V51&gt;50,1,4),IF(V50&gt;50,IF(V51&gt;60,1,IF(V51&lt;40,4,0)),IF(V50&gt;40,IF(V51&gt;60,2,IF(V51&lt;40,3,0)),IF(V51&gt;50,2,3))))</f>
        <v>0</v>
      </c>
      <c r="AD54" t="str">
        <f>VLOOKUP(AC54,$B$85:$C$89,2,FALSE)</f>
        <v>중립</v>
      </c>
      <c r="AO54" s="288" t="s">
        <v>1631</v>
      </c>
      <c r="AP54" s="412">
        <f>IF(SUM(data!BR:BR)=0,0,MEDIAN(data!BR:BR))</f>
        <v>1</v>
      </c>
      <c r="AQ54" s="380">
        <f>IF(SUM(data!BR:BR)=0,0,STDEV(data!BR:BR))</f>
        <v>0</v>
      </c>
      <c r="AR54" s="380">
        <f t="shared" si="23"/>
        <v>0</v>
      </c>
      <c r="AS54" s="380"/>
      <c r="AT54" s="380">
        <f>IF(SUM(data!BR:BR)=0,0,MIN(data!BR:BR))</f>
        <v>1</v>
      </c>
      <c r="AU54" s="380"/>
      <c r="AV54" s="380">
        <f>IF(SUM(data!BR:BR)=0,0,MAX(data!BR:BR))</f>
        <v>1</v>
      </c>
      <c r="AW54" s="287">
        <f>IF(AP50&gt;60,IF(AP51&gt;50,1,4),IF(AP50&gt;50,IF(AP51&gt;60,1,IF(AP51&lt;40,4,0)),IF(AP50&gt;40,IF(AP51&gt;60,2,IF(AP51&lt;40,3,0)),IF(AP51&gt;50,2,3))))</f>
        <v>0</v>
      </c>
      <c r="AX54" t="str">
        <f>VLOOKUP(AW54,$B$85:$C$89,2,FALSE)</f>
        <v>중립</v>
      </c>
      <c r="BI54" s="288" t="s">
        <v>1631</v>
      </c>
      <c r="BJ54" s="412">
        <f>IF(SUM(data!CR:CR)=0,0,MEDIAN(data!CR:CR))</f>
        <v>1</v>
      </c>
      <c r="BK54" s="380">
        <f>IF(SUM(data!CR:CR)=0,0,STDEV(data!CR:CR))</f>
        <v>0</v>
      </c>
      <c r="BL54" s="380">
        <f t="shared" si="24"/>
        <v>0</v>
      </c>
      <c r="BM54" s="380"/>
      <c r="BN54" s="380">
        <f>IF(SUM(data!CR:CR)=0,0,MIN(data!CR:CR))</f>
        <v>1</v>
      </c>
      <c r="BO54" s="380"/>
      <c r="BP54" s="380">
        <f>IF(SUM(data!CR:CR)=0,0,MAX(data!CR:CR))</f>
        <v>1</v>
      </c>
      <c r="BQ54" s="287">
        <f>IF(BJ50&gt;60,IF(BJ51&gt;50,1,4),IF(BJ50&gt;50,IF(BJ51&gt;60,1,IF(BJ51&lt;40,4,0)),IF(BJ50&gt;40,IF(BJ51&gt;60,2,IF(BJ51&lt;40,3,0)),IF(BJ51&gt;50,2,3))))</f>
        <v>0</v>
      </c>
      <c r="BR54" t="str">
        <f>VLOOKUP(BQ54,$B$85:$C$89,2,FALSE)</f>
        <v>중립</v>
      </c>
      <c r="CC54" s="288" t="s">
        <v>1631</v>
      </c>
      <c r="CD54" s="412">
        <f>IF(SUM(data!DR:DR)=0,0,MEDIAN(data!DR:DR))</f>
        <v>1</v>
      </c>
      <c r="CE54" s="380">
        <f>IF(SUM(data!DR:DR)=0,0,STDEV(data!DR:DR))</f>
        <v>0</v>
      </c>
      <c r="CF54" s="380">
        <f t="shared" si="25"/>
        <v>0</v>
      </c>
      <c r="CG54" s="380"/>
      <c r="CH54" s="380">
        <f>IF(SUM(data!DR:DR)=0,0,MIN(data!DR:DR))</f>
        <v>1</v>
      </c>
      <c r="CI54" s="380"/>
      <c r="CJ54" s="380">
        <f>IF(SUM(data!DR:DR)=0,0,MAX(data!DR:DR))</f>
        <v>1</v>
      </c>
      <c r="CK54" s="287">
        <f>IF(CD50&gt;60,IF(CD51&gt;50,1,4),IF(CD50&gt;50,IF(CD51&gt;60,1,IF(CD51&lt;40,4,0)),IF(CD50&gt;40,IF(CD51&gt;60,2,IF(CD51&lt;40,3,0)),IF(CD51&gt;50,2,3))))</f>
        <v>0</v>
      </c>
      <c r="CL54" t="str">
        <f>VLOOKUP(CK54,$B$85:$C$89,2,FALSE)</f>
        <v>중립</v>
      </c>
      <c r="CW54" s="288" t="s">
        <v>1631</v>
      </c>
      <c r="CX54" s="412">
        <f>IF(SUM(data!ER:ER)=0,0,MEDIAN(data!ER:ER))</f>
        <v>1</v>
      </c>
      <c r="CY54" s="380">
        <f>IF(SUM(data!ER:ER)=0,0,STDEV(data!ER:ER))</f>
        <v>0</v>
      </c>
      <c r="CZ54" s="380">
        <f t="shared" si="26"/>
        <v>0</v>
      </c>
      <c r="DA54" s="380"/>
      <c r="DB54" s="380">
        <f>IF(SUM(data!ER:ER)=0,0,MIN(data!ER:ER))</f>
        <v>1</v>
      </c>
      <c r="DC54" s="380"/>
      <c r="DD54" s="380">
        <f>IF(SUM(data!ER:ER)=0,0,MAX(data!ER:ER))</f>
        <v>1</v>
      </c>
      <c r="DE54" s="287">
        <f>IF(CX50&gt;60,IF(CX51&gt;50,1,4),IF(CX50&gt;50,IF(CX51&gt;60,1,IF(CX51&lt;40,4,0)),IF(CX50&gt;40,IF(CX51&gt;60,2,IF(CX51&lt;40,3,0)),IF(CX51&gt;50,2,3))))</f>
        <v>0</v>
      </c>
      <c r="DF54" t="str">
        <f>VLOOKUP(DE54,$B$85:$C$89,2,FALSE)</f>
        <v>중립</v>
      </c>
      <c r="DQ54" s="288" t="s">
        <v>1631</v>
      </c>
      <c r="DR54" s="412">
        <f>IF(SUM(data!FR:FR)=0,0,MEDIAN(data!FR:FR))</f>
        <v>1</v>
      </c>
      <c r="DS54" s="380">
        <f>IF(SUM(data!FR:FR)=0,0,STDEV(data!FR:FR))</f>
        <v>0</v>
      </c>
      <c r="DT54" s="380">
        <f t="shared" si="27"/>
        <v>0</v>
      </c>
      <c r="DU54" s="380"/>
      <c r="DV54" s="380">
        <f>IF(SUM(data!FR:FR)=0,0,MIN(data!FR:FR))</f>
        <v>1</v>
      </c>
      <c r="DW54" s="380"/>
      <c r="DX54" s="380">
        <f>IF(SUM(data!FR:FR)=0,0,MAX(data!FR:FR))</f>
        <v>1</v>
      </c>
      <c r="DY54" s="287">
        <f>IF(DR50&gt;60,IF(DR51&gt;50,1,4),IF(DR50&gt;50,IF(DR51&gt;60,1,IF(DR51&lt;40,4,0)),IF(DR50&gt;40,IF(DR51&gt;60,2,IF(DR51&lt;40,3,0)),IF(DR51&gt;50,2,3))))</f>
        <v>0</v>
      </c>
      <c r="DZ54" t="str">
        <f>VLOOKUP(DY54,$B$85:$C$89,2,FALSE)</f>
        <v>중립</v>
      </c>
      <c r="EK54" s="288" t="s">
        <v>1631</v>
      </c>
      <c r="EL54" s="412">
        <f>IF(SUM(data!GR:GR)=0,0,MEDIAN(data!GR:GR))</f>
        <v>1</v>
      </c>
      <c r="EM54" s="380">
        <f>IF(SUM(data!GR:GR)=0,0,STDEV(data!GR:GR))</f>
        <v>0</v>
      </c>
      <c r="EN54" s="380">
        <f t="shared" si="28"/>
        <v>0</v>
      </c>
      <c r="EO54" s="380"/>
      <c r="EP54" s="380">
        <f>IF(SUM(data!GR:GR)=0,0,MIN(data!GR:GR))</f>
        <v>1</v>
      </c>
      <c r="EQ54" s="380"/>
      <c r="ER54" s="380">
        <f>IF(SUM(data!GR:GR)=0,0,MAX(data!GR:GR))</f>
        <v>1</v>
      </c>
      <c r="ES54" s="287">
        <f>IF(EL50&gt;60,IF(EL51&gt;50,1,4),IF(EL50&gt;50,IF(EL51&gt;60,1,IF(EL51&lt;40,4,0)),IF(EL50&gt;40,IF(EL51&gt;60,2,IF(EL51&lt;40,3,0)),IF(EL51&gt;50,2,3))))</f>
        <v>0</v>
      </c>
      <c r="ET54" t="str">
        <f>VLOOKUP(ES54,$B$85:$C$89,2,FALSE)</f>
        <v>중립</v>
      </c>
      <c r="FE54" s="288" t="s">
        <v>1631</v>
      </c>
      <c r="FF54" s="412">
        <f>IF(SUM(data!HR:HR)=0,0,MEDIAN(data!HR:HR))</f>
        <v>1</v>
      </c>
      <c r="FG54" s="380">
        <f>IF(SUM(data!HR:HR)=0,0,STDEV(data!HR:HR))</f>
        <v>0</v>
      </c>
      <c r="FH54" s="380">
        <f t="shared" si="29"/>
        <v>0</v>
      </c>
      <c r="FI54" s="380"/>
      <c r="FJ54" s="380">
        <f>IF(SUM(data!HR:HR)=0,0,MIN(data!HR:HR))</f>
        <v>1</v>
      </c>
      <c r="FK54" s="380"/>
      <c r="FL54" s="380">
        <f>IF(SUM(data!HR:HR)=0,0,MAX(data!HR:HR))</f>
        <v>1</v>
      </c>
      <c r="FM54" s="287">
        <f>IF(FF50&gt;60,IF(FF51&gt;50,1,4),IF(FF50&gt;50,IF(FF51&gt;60,1,IF(FF51&lt;40,4,0)),IF(FF50&gt;40,IF(FF51&gt;60,2,IF(FF51&lt;40,3,0)),IF(FF51&gt;50,2,3))))</f>
        <v>0</v>
      </c>
      <c r="FN54" t="str">
        <f>VLOOKUP(FM54,$B$85:$C$89,2,FALSE)</f>
        <v>중립</v>
      </c>
      <c r="FY54" s="288" t="s">
        <v>1631</v>
      </c>
      <c r="FZ54" s="412">
        <f>IF(SUM(data!IR:IR)=0,0,MEDIAN(data!IR:IR))</f>
        <v>1</v>
      </c>
      <c r="GA54" s="380">
        <f>IF(SUM(data!IR:IR)=0,0,STDEV(data!IR:IR))</f>
        <v>0</v>
      </c>
      <c r="GB54" s="380">
        <f t="shared" si="30"/>
        <v>0</v>
      </c>
      <c r="GC54" s="380"/>
      <c r="GD54" s="380">
        <f>IF(SUM(data!IR:IR)=0,0,MIN(data!IR:IR))</f>
        <v>1</v>
      </c>
      <c r="GE54" s="380"/>
      <c r="GF54" s="380">
        <f>IF(SUM(data!IR:IR)=0,0,MAX(data!IR:IR))</f>
        <v>1</v>
      </c>
      <c r="GG54" s="287">
        <f>IF(FZ50&gt;60,IF(FZ51&gt;50,1,4),IF(FZ50&gt;50,IF(FZ51&gt;60,1,IF(FZ51&lt;40,4,0)),IF(FZ50&gt;40,IF(FZ51&gt;60,2,IF(FZ51&lt;40,3,0)),IF(FZ51&gt;50,2,3))))</f>
        <v>0</v>
      </c>
      <c r="GH54" t="str">
        <f>VLOOKUP(GG54,$B$85:$C$89,2,FALSE)</f>
        <v>중립</v>
      </c>
      <c r="GS54" s="288" t="s">
        <v>1631</v>
      </c>
      <c r="GT54" s="412">
        <f>IF(SUM(data!JR:JR)=0,0,MEDIAN(data!JR:JR))</f>
        <v>1</v>
      </c>
      <c r="GU54" s="380">
        <f>IF(SUM(data!JR:JR)=0,0,STDEV(data!JR:JR))</f>
        <v>0</v>
      </c>
      <c r="GV54" s="380">
        <f t="shared" si="31"/>
        <v>0</v>
      </c>
      <c r="GW54" s="380"/>
      <c r="GX54" s="380">
        <f>IF(SUM(data!JR:JR)=0,0,MIN(data!JR:JR))</f>
        <v>1</v>
      </c>
      <c r="GY54" s="380"/>
      <c r="GZ54" s="380">
        <f>IF(SUM(data!JR:JR)=0,0,MAX(data!JR:JR))</f>
        <v>1</v>
      </c>
      <c r="HA54" s="287">
        <f>IF(GT50&gt;60,IF(GT51&gt;50,1,4),IF(GT50&gt;50,IF(GT51&gt;60,1,IF(GT51&lt;40,4,0)),IF(GT50&gt;40,IF(GT51&gt;60,2,IF(GT51&lt;40,3,0)),IF(GT51&gt;50,2,3))))</f>
        <v>0</v>
      </c>
      <c r="HB54" t="str">
        <f>VLOOKUP(HA54,$B$85:$C$89,2,FALSE)</f>
        <v>중립</v>
      </c>
      <c r="HM54" s="288" t="s">
        <v>1631</v>
      </c>
      <c r="HN54" s="412">
        <f>IF(SUM(data!KR:KR)=0,0,MEDIAN(data!KR:KR))</f>
        <v>1</v>
      </c>
      <c r="HO54" s="380">
        <f>IF(SUM(data!KR:KR)=0,0,STDEV(data!KR:KR))</f>
        <v>0</v>
      </c>
      <c r="HP54" s="380">
        <f t="shared" si="32"/>
        <v>0</v>
      </c>
      <c r="HQ54" s="380"/>
      <c r="HR54" s="380">
        <f>IF(SUM(data!KR:KR)=0,0,MIN(data!KR:KR))</f>
        <v>1</v>
      </c>
      <c r="HS54" s="380"/>
      <c r="HT54" s="380">
        <f>IF(SUM(data!KR:KR)=0,0,MAX(data!KR:KR))</f>
        <v>1</v>
      </c>
      <c r="HU54" s="287">
        <f>IF(HN50&gt;60,IF(HN51&gt;50,1,4),IF(HN50&gt;50,IF(HN51&gt;60,1,IF(HN51&lt;40,4,0)),IF(HN50&gt;40,IF(HN51&gt;60,2,IF(HN51&lt;40,3,0)),IF(HN51&gt;50,2,3))))</f>
        <v>0</v>
      </c>
      <c r="HV54" t="str">
        <f>VLOOKUP(HU54,$B$85:$C$89,2,FALSE)</f>
        <v>중립</v>
      </c>
      <c r="IG54" s="288" t="s">
        <v>1631</v>
      </c>
      <c r="IH54" s="412">
        <f>IF(SUM(data!LR:LR)=0,0,MEDIAN(data!LR:LR))</f>
        <v>1</v>
      </c>
      <c r="II54" s="380">
        <f>IF(SUM(data!LR:LR)=0,0,STDEV(data!LR:LR))</f>
        <v>0</v>
      </c>
      <c r="IJ54" s="380">
        <f t="shared" si="33"/>
        <v>0</v>
      </c>
      <c r="IK54" s="380"/>
      <c r="IL54" s="380">
        <f>IF(SUM(data!LR:LR)=0,0,MIN(data!LR:LR))</f>
        <v>1</v>
      </c>
      <c r="IM54" s="380"/>
      <c r="IN54" s="380">
        <f>IF(SUM(data!LR:LR)=0,0,MAX(data!LR:LR))</f>
        <v>1</v>
      </c>
      <c r="IO54" s="287">
        <f>IF(IH50&gt;60,IF(IH51&gt;50,1,4),IF(IH50&gt;50,IF(IH51&gt;60,1,IF(IH51&lt;40,4,0)),IF(IH50&gt;40,IF(IH51&gt;60,2,IF(IH51&lt;40,3,0)),IF(IH51&gt;50,2,3))))</f>
        <v>0</v>
      </c>
      <c r="IP54" t="str">
        <f>VLOOKUP(IO54,$B$85:$C$89,2,FALSE)</f>
        <v>중립</v>
      </c>
      <c r="JA54" s="288" t="s">
        <v>1631</v>
      </c>
      <c r="JB54" s="412">
        <f>IF(SUM(data!MR:MR)=0,0,MEDIAN(data!MR:MR))</f>
        <v>1</v>
      </c>
      <c r="JC54" s="380">
        <f>IF(SUM(data!MR:MR)=0,0,STDEV(data!MR:MR))</f>
        <v>0</v>
      </c>
      <c r="JD54" s="380">
        <f t="shared" si="34"/>
        <v>0</v>
      </c>
      <c r="JE54" s="380"/>
      <c r="JF54" s="380">
        <f>IF(SUM(data!MR:MR)=0,0,MIN(data!MR:MR))</f>
        <v>1</v>
      </c>
      <c r="JG54" s="380"/>
      <c r="JH54" s="380">
        <f>IF(SUM(data!MR:MR)=0,0,MAX(data!MR:MR))</f>
        <v>1</v>
      </c>
      <c r="JI54" s="287">
        <f>IF(JB50&gt;60,IF(JB51&gt;50,1,4),IF(JB50&gt;50,IF(JB51&gt;60,1,IF(JB51&lt;40,4,0)),IF(JB50&gt;40,IF(JB51&gt;60,2,IF(JB51&lt;40,3,0)),IF(JB51&gt;50,2,3))))</f>
        <v>0</v>
      </c>
      <c r="JJ54" t="str">
        <f>VLOOKUP(JI54,$B$85:$C$89,2,FALSE)</f>
        <v>중립</v>
      </c>
      <c r="JU54" s="288" t="s">
        <v>1631</v>
      </c>
      <c r="JV54" s="412">
        <f>IF(SUM(data!NR:NR)=0,0,MEDIAN(data!NR:NR))</f>
        <v>1</v>
      </c>
      <c r="JW54" s="380">
        <f>IF(SUM(data!NR:NR)=0,0,STDEV(data!NR:NR))</f>
        <v>0</v>
      </c>
      <c r="JX54" s="380">
        <f t="shared" si="35"/>
        <v>0</v>
      </c>
      <c r="JY54" s="380"/>
      <c r="JZ54" s="380">
        <f>IF(SUM(data!NR:NR)=0,0,MIN(data!NR:NR))</f>
        <v>1</v>
      </c>
      <c r="KA54" s="380"/>
      <c r="KB54" s="380">
        <f>IF(SUM(data!NR:NR)=0,0,MAX(data!NR:NR))</f>
        <v>1</v>
      </c>
      <c r="KC54" s="287">
        <f>IF(JV50&gt;60,IF(JV51&gt;50,1,4),IF(JV50&gt;50,IF(JV51&gt;60,1,IF(JV51&lt;40,4,0)),IF(JV50&gt;40,IF(JV51&gt;60,2,IF(JV51&lt;40,3,0)),IF(JV51&gt;50,2,3))))</f>
        <v>0</v>
      </c>
      <c r="KD54" t="str">
        <f>VLOOKUP(KC54,$B$85:$C$89,2,FALSE)</f>
        <v>중립</v>
      </c>
      <c r="KO54" s="288" t="s">
        <v>1631</v>
      </c>
      <c r="KP54" s="412">
        <f>IF(SUM(data!OR:OR)=0,0,MEDIAN(data!OR:OR))</f>
        <v>1</v>
      </c>
      <c r="KQ54" s="380">
        <f>IF(SUM(data!OR:OR)=0,0,STDEV(data!OR:OR))</f>
        <v>0</v>
      </c>
      <c r="KR54" s="380">
        <f t="shared" si="36"/>
        <v>0</v>
      </c>
      <c r="KS54" s="380"/>
      <c r="KT54" s="380">
        <f>IF(SUM(data!OR:OR)=0,0,MIN(data!OR:OR))</f>
        <v>1</v>
      </c>
      <c r="KU54" s="380"/>
      <c r="KV54" s="380">
        <f>IF(SUM(data!OR:OR)=0,0,MAX(data!OR:OR))</f>
        <v>1</v>
      </c>
      <c r="KW54" s="287">
        <f>IF(KP50&gt;60,IF(KP51&gt;50,1,4),IF(KP50&gt;50,IF(KP51&gt;60,1,IF(KP51&lt;40,4,0)),IF(KP50&gt;40,IF(KP51&gt;60,2,IF(KP51&lt;40,3,0)),IF(KP51&gt;50,2,3))))</f>
        <v>0</v>
      </c>
      <c r="KX54" t="str">
        <f>VLOOKUP(KW54,$B$85:$C$89,2,FALSE)</f>
        <v>중립</v>
      </c>
      <c r="LI54" s="288" t="s">
        <v>1631</v>
      </c>
      <c r="LJ54" s="412">
        <f>IF(SUM(data!PR:PR)=0,0,MEDIAN(data!PR:PR))</f>
        <v>1</v>
      </c>
      <c r="LK54" s="380">
        <f>IF(SUM(data!PR:PR)=0,0,STDEV(data!PR:PR))</f>
        <v>0</v>
      </c>
      <c r="LL54" s="380">
        <f t="shared" si="37"/>
        <v>0</v>
      </c>
      <c r="LM54" s="380"/>
      <c r="LN54" s="380">
        <f>IF(SUM(data!PR:PR)=0,0,MIN(data!PR:PR))</f>
        <v>1</v>
      </c>
      <c r="LO54" s="380"/>
      <c r="LP54" s="380">
        <f>IF(SUM(data!PR:PR)=0,0,MAX(data!PR:PR))</f>
        <v>1</v>
      </c>
      <c r="LQ54" s="287">
        <f>IF(LJ50&gt;60,IF(LJ51&gt;50,1,4),IF(LJ50&gt;50,IF(LJ51&gt;60,1,IF(LJ51&lt;40,4,0)),IF(LJ50&gt;40,IF(LJ51&gt;60,2,IF(LJ51&lt;40,3,0)),IF(LJ51&gt;50,2,3))))</f>
        <v>0</v>
      </c>
      <c r="LR54" t="str">
        <f>VLOOKUP(LQ54,$B$85:$C$89,2,FALSE)</f>
        <v>중립</v>
      </c>
      <c r="MC54" s="288" t="s">
        <v>1631</v>
      </c>
      <c r="MD54" s="412">
        <f>IF(SUM(data!QR:QR)=0,0,MEDIAN(data!QR:QR))</f>
        <v>1</v>
      </c>
      <c r="ME54" s="380">
        <f>IF(SUM(data!QR:QR)=0,0,STDEV(data!QR:QR))</f>
        <v>0</v>
      </c>
      <c r="MF54" s="380">
        <f t="shared" si="38"/>
        <v>0</v>
      </c>
      <c r="MG54" s="380"/>
      <c r="MH54" s="380">
        <f>IF(SUM(data!QR:QR)=0,0,MIN(data!QR:QR))</f>
        <v>1</v>
      </c>
      <c r="MI54" s="380"/>
      <c r="MJ54" s="380">
        <f>IF(SUM(data!QR:QR)=0,0,MAX(data!QR:QR))</f>
        <v>1</v>
      </c>
      <c r="MK54" s="287">
        <f>IF(MD50&gt;60,IF(MD51&gt;50,1,4),IF(MD50&gt;50,IF(MD51&gt;60,1,IF(MD51&lt;40,4,0)),IF(MD50&gt;40,IF(MD51&gt;60,2,IF(MD51&lt;40,3,0)),IF(MD51&gt;50,2,3))))</f>
        <v>0</v>
      </c>
      <c r="ML54" t="str">
        <f>VLOOKUP(MK54,$B$85:$C$89,2,FALSE)</f>
        <v>중립</v>
      </c>
      <c r="MW54" s="288" t="s">
        <v>1631</v>
      </c>
      <c r="MX54" s="412">
        <f>IF(SUM(data!RR:RR)=0,0,MEDIAN(data!RR:RR))</f>
        <v>1</v>
      </c>
      <c r="MY54" s="380">
        <f>IF(SUM(data!RR:RR)=0,0,STDEV(data!RR:RR))</f>
        <v>0</v>
      </c>
      <c r="MZ54" s="380">
        <f t="shared" si="39"/>
        <v>0</v>
      </c>
      <c r="NA54" s="380"/>
      <c r="NB54" s="380">
        <f>IF(SUM(data!RR:RR)=0,0,MIN(data!RR:RR))</f>
        <v>1</v>
      </c>
      <c r="NC54" s="380"/>
      <c r="ND54" s="380">
        <f>IF(SUM(data!RR:RR)=0,0,MAX(data!RR:RR))</f>
        <v>1</v>
      </c>
      <c r="NE54" s="287">
        <f>IF(MX50&gt;60,IF(MX51&gt;50,1,4),IF(MX50&gt;50,IF(MX51&gt;60,1,IF(MX51&lt;40,4,0)),IF(MX50&gt;40,IF(MX51&gt;60,2,IF(MX51&lt;40,3,0)),IF(MX51&gt;50,2,3))))</f>
        <v>0</v>
      </c>
      <c r="NF54" t="str">
        <f>VLOOKUP(NE54,$B$85:$C$89,2,FALSE)</f>
        <v>중립</v>
      </c>
      <c r="NQ54" s="288" t="s">
        <v>1631</v>
      </c>
      <c r="NR54" s="412">
        <f>IF(SUM(data!SR:SR)=0,0,MEDIAN(data!SR:SR))</f>
        <v>1</v>
      </c>
      <c r="NS54" s="380">
        <f>IF(SUM(data!SR:SR)=0,0,STDEV(data!SR:SR))</f>
        <v>0</v>
      </c>
      <c r="NT54" s="380">
        <f t="shared" si="40"/>
        <v>0</v>
      </c>
      <c r="NU54" s="380"/>
      <c r="NV54" s="380">
        <f>IF(SUM(data!SR:SR)=0,0,MIN(data!SR:SR))</f>
        <v>1</v>
      </c>
      <c r="NW54" s="380"/>
      <c r="NX54" s="380">
        <f>IF(SUM(data!SR:SR)=0,0,MAX(data!SR:SR))</f>
        <v>1</v>
      </c>
      <c r="NY54" s="287">
        <f>IF(NR50&gt;60,IF(NR51&gt;50,1,4),IF(NR50&gt;50,IF(NR51&gt;60,1,IF(NR51&lt;40,4,0)),IF(NR50&gt;40,IF(NR51&gt;60,2,IF(NR51&lt;40,3,0)),IF(NR51&gt;50,2,3))))</f>
        <v>0</v>
      </c>
      <c r="NZ54" t="str">
        <f>VLOOKUP(NY54,$B$85:$C$89,2,FALSE)</f>
        <v>중립</v>
      </c>
      <c r="OK54" s="288" t="s">
        <v>1631</v>
      </c>
      <c r="OL54" s="412">
        <f>IF(SUM(data!TR:TR)=0,0,MEDIAN(data!TR:TR))</f>
        <v>1</v>
      </c>
      <c r="OM54" s="380">
        <f>IF(SUM(data!TR:TR)=0,0,STDEV(data!TR:TR))</f>
        <v>0</v>
      </c>
      <c r="ON54" s="380">
        <f t="shared" si="41"/>
        <v>0</v>
      </c>
      <c r="OO54" s="380"/>
      <c r="OP54" s="380">
        <f>IF(SUM(data!TR:TR)=0,0,MIN(data!TR:TR))</f>
        <v>1</v>
      </c>
      <c r="OQ54" s="380"/>
      <c r="OR54" s="380">
        <f>IF(SUM(data!TR:TR)=0,0,MAX(data!TR:TR))</f>
        <v>1</v>
      </c>
      <c r="OS54" s="287">
        <f>IF(OL50&gt;60,IF(OL51&gt;50,1,4),IF(OL50&gt;50,IF(OL51&gt;60,1,IF(OL51&lt;40,4,0)),IF(OL50&gt;40,IF(OL51&gt;60,2,IF(OL51&lt;40,3,0)),IF(OL51&gt;50,2,3))))</f>
        <v>0</v>
      </c>
      <c r="OT54" t="str">
        <f>VLOOKUP(OS54,$B$85:$C$89,2,FALSE)</f>
        <v>중립</v>
      </c>
    </row>
    <row r="55" spans="1:412">
      <c r="A55" s="288" t="s">
        <v>1661</v>
      </c>
      <c r="B55" s="49" t="str">
        <f>"("&amp;ROUND(B50,1) &amp;" , "&amp;ROUND(B51,1)&amp;")"</f>
        <v>(50 , 50)</v>
      </c>
      <c r="C55" s="49"/>
      <c r="D55" s="49"/>
      <c r="E55" s="49"/>
      <c r="F55" s="49"/>
      <c r="G55" s="49"/>
      <c r="H55" s="49"/>
      <c r="U55" s="288" t="s">
        <v>1661</v>
      </c>
      <c r="V55" s="49" t="str">
        <f>"("&amp;ROUND(V50,1) &amp;" , "&amp;ROUND(V51,1)&amp;")"</f>
        <v>(50 , 50)</v>
      </c>
      <c r="W55" s="49"/>
      <c r="X55" s="49"/>
      <c r="Y55" s="49"/>
      <c r="Z55" s="49"/>
      <c r="AA55" s="49"/>
      <c r="AB55" s="49"/>
      <c r="AO55" s="288" t="s">
        <v>1661</v>
      </c>
      <c r="AP55" s="49" t="str">
        <f>"("&amp;ROUND(AP50,1) &amp;" , "&amp;ROUND(AP51,1)&amp;")"</f>
        <v>(50 , 50)</v>
      </c>
      <c r="AQ55" s="49"/>
      <c r="AR55" s="49"/>
      <c r="AS55" s="49"/>
      <c r="AT55" s="49"/>
      <c r="AU55" s="49"/>
      <c r="AV55" s="49"/>
      <c r="BI55" s="288" t="s">
        <v>1661</v>
      </c>
      <c r="BJ55" s="49" t="str">
        <f>"("&amp;ROUND(BJ50,1) &amp;" , "&amp;ROUND(BJ51,1)&amp;")"</f>
        <v>(50 , 50)</v>
      </c>
      <c r="BK55" s="49"/>
      <c r="BL55" s="49"/>
      <c r="BM55" s="49"/>
      <c r="BN55" s="49"/>
      <c r="BO55" s="49"/>
      <c r="BP55" s="49"/>
      <c r="CC55" s="288" t="s">
        <v>1661</v>
      </c>
      <c r="CD55" s="49" t="str">
        <f>"("&amp;ROUND(CD50,1) &amp;" , "&amp;ROUND(CD51,1)&amp;")"</f>
        <v>(50 , 50)</v>
      </c>
      <c r="CE55" s="49"/>
      <c r="CF55" s="49"/>
      <c r="CG55" s="49"/>
      <c r="CH55" s="49"/>
      <c r="CI55" s="49"/>
      <c r="CJ55" s="49"/>
      <c r="CW55" s="288" t="s">
        <v>1661</v>
      </c>
      <c r="CX55" s="49" t="str">
        <f>"("&amp;ROUND(CX50,1) &amp;" , "&amp;ROUND(CX51,1)&amp;")"</f>
        <v>(50 , 50)</v>
      </c>
      <c r="CY55" s="49"/>
      <c r="CZ55" s="49"/>
      <c r="DA55" s="49"/>
      <c r="DB55" s="49"/>
      <c r="DC55" s="49"/>
      <c r="DD55" s="49"/>
      <c r="DQ55" s="288" t="s">
        <v>1661</v>
      </c>
      <c r="DR55" s="49" t="str">
        <f>"("&amp;ROUND(DR50,1) &amp;" , "&amp;ROUND(DR51,1)&amp;")"</f>
        <v>(50 , 50)</v>
      </c>
      <c r="DS55" s="49"/>
      <c r="DT55" s="49"/>
      <c r="DU55" s="49"/>
      <c r="DV55" s="49"/>
      <c r="DW55" s="49"/>
      <c r="DX55" s="49"/>
      <c r="EK55" s="288" t="s">
        <v>1661</v>
      </c>
      <c r="EL55" s="49" t="str">
        <f>"("&amp;ROUND(EL50,1) &amp;" , "&amp;ROUND(EL51,1)&amp;")"</f>
        <v>(50 , 50)</v>
      </c>
      <c r="EM55" s="49"/>
      <c r="EN55" s="49"/>
      <c r="EO55" s="49"/>
      <c r="EP55" s="49"/>
      <c r="EQ55" s="49"/>
      <c r="ER55" s="49"/>
      <c r="FE55" s="288" t="s">
        <v>1661</v>
      </c>
      <c r="FF55" s="49" t="str">
        <f>"("&amp;ROUND(FF50,1) &amp;" , "&amp;ROUND(FF51,1)&amp;")"</f>
        <v>(50 , 50)</v>
      </c>
      <c r="FG55" s="49"/>
      <c r="FH55" s="49"/>
      <c r="FI55" s="49"/>
      <c r="FJ55" s="49"/>
      <c r="FK55" s="49"/>
      <c r="FL55" s="49"/>
      <c r="FY55" s="288" t="s">
        <v>1661</v>
      </c>
      <c r="FZ55" s="49" t="str">
        <f>"("&amp;ROUND(FZ50,1) &amp;" , "&amp;ROUND(FZ51,1)&amp;")"</f>
        <v>(50 , 50)</v>
      </c>
      <c r="GA55" s="49"/>
      <c r="GB55" s="49"/>
      <c r="GC55" s="49"/>
      <c r="GD55" s="49"/>
      <c r="GE55" s="49"/>
      <c r="GF55" s="49"/>
      <c r="GS55" s="288" t="s">
        <v>1661</v>
      </c>
      <c r="GT55" s="49" t="str">
        <f>"("&amp;ROUND(GT50,1) &amp;" , "&amp;ROUND(GT51,1)&amp;")"</f>
        <v>(50 , 50)</v>
      </c>
      <c r="GU55" s="49"/>
      <c r="GV55" s="49"/>
      <c r="GW55" s="49"/>
      <c r="GX55" s="49"/>
      <c r="GY55" s="49"/>
      <c r="GZ55" s="49"/>
      <c r="HM55" s="288" t="s">
        <v>1661</v>
      </c>
      <c r="HN55" s="49" t="str">
        <f>"("&amp;ROUND(HN50,1) &amp;" , "&amp;ROUND(HN51,1)&amp;")"</f>
        <v>(50 , 50)</v>
      </c>
      <c r="HO55" s="49"/>
      <c r="HP55" s="49"/>
      <c r="HQ55" s="49"/>
      <c r="HR55" s="49"/>
      <c r="HS55" s="49"/>
      <c r="HT55" s="49"/>
      <c r="IG55" s="288" t="s">
        <v>1661</v>
      </c>
      <c r="IH55" s="49" t="str">
        <f>"("&amp;ROUND(IH50,1) &amp;" , "&amp;ROUND(IH51,1)&amp;")"</f>
        <v>(50 , 50)</v>
      </c>
      <c r="II55" s="49"/>
      <c r="IJ55" s="49"/>
      <c r="IK55" s="49"/>
      <c r="IL55" s="49"/>
      <c r="IM55" s="49"/>
      <c r="IN55" s="49"/>
      <c r="JA55" s="288" t="s">
        <v>1661</v>
      </c>
      <c r="JB55" s="49" t="str">
        <f>"("&amp;ROUND(JB50,1) &amp;" , "&amp;ROUND(JB51,1)&amp;")"</f>
        <v>(50 , 50)</v>
      </c>
      <c r="JC55" s="49"/>
      <c r="JD55" s="49"/>
      <c r="JE55" s="49"/>
      <c r="JF55" s="49"/>
      <c r="JG55" s="49"/>
      <c r="JH55" s="49"/>
      <c r="JU55" s="288" t="s">
        <v>1661</v>
      </c>
      <c r="JV55" s="49" t="str">
        <f>"("&amp;ROUND(JV50,1) &amp;" , "&amp;ROUND(JV51,1)&amp;")"</f>
        <v>(50 , 50)</v>
      </c>
      <c r="JW55" s="49"/>
      <c r="JX55" s="49"/>
      <c r="JY55" s="49"/>
      <c r="JZ55" s="49"/>
      <c r="KA55" s="49"/>
      <c r="KB55" s="49"/>
      <c r="KO55" s="288" t="s">
        <v>1661</v>
      </c>
      <c r="KP55" s="49" t="str">
        <f>"("&amp;ROUND(KP50,1) &amp;" , "&amp;ROUND(KP51,1)&amp;")"</f>
        <v>(50 , 50)</v>
      </c>
      <c r="KQ55" s="49"/>
      <c r="KR55" s="49"/>
      <c r="KS55" s="49"/>
      <c r="KT55" s="49"/>
      <c r="KU55" s="49"/>
      <c r="KV55" s="49"/>
      <c r="LI55" s="288" t="s">
        <v>1661</v>
      </c>
      <c r="LJ55" s="49" t="str">
        <f>"("&amp;ROUND(LJ50,1) &amp;" , "&amp;ROUND(LJ51,1)&amp;")"</f>
        <v>(50 , 50)</v>
      </c>
      <c r="LK55" s="49"/>
      <c r="LL55" s="49"/>
      <c r="LM55" s="49"/>
      <c r="LN55" s="49"/>
      <c r="LO55" s="49"/>
      <c r="LP55" s="49"/>
      <c r="MC55" s="288" t="s">
        <v>1661</v>
      </c>
      <c r="MD55" s="49" t="str">
        <f>"("&amp;ROUND(MD50,1) &amp;" , "&amp;ROUND(MD51,1)&amp;")"</f>
        <v>(50 , 50)</v>
      </c>
      <c r="ME55" s="49"/>
      <c r="MF55" s="49"/>
      <c r="MG55" s="49"/>
      <c r="MH55" s="49"/>
      <c r="MI55" s="49"/>
      <c r="MJ55" s="49"/>
      <c r="MW55" s="288" t="s">
        <v>1661</v>
      </c>
      <c r="MX55" s="49" t="str">
        <f>"("&amp;ROUND(MX50,1) &amp;" , "&amp;ROUND(MX51,1)&amp;")"</f>
        <v>(50 , 50)</v>
      </c>
      <c r="MY55" s="49"/>
      <c r="MZ55" s="49"/>
      <c r="NA55" s="49"/>
      <c r="NB55" s="49"/>
      <c r="NC55" s="49"/>
      <c r="ND55" s="49"/>
      <c r="NQ55" s="288" t="s">
        <v>1661</v>
      </c>
      <c r="NR55" s="49" t="str">
        <f>"("&amp;ROUND(NR50,1) &amp;" , "&amp;ROUND(NR51,1)&amp;")"</f>
        <v>(50 , 50)</v>
      </c>
      <c r="NS55" s="49"/>
      <c r="NT55" s="49"/>
      <c r="NU55" s="49"/>
      <c r="NV55" s="49"/>
      <c r="NW55" s="49"/>
      <c r="NX55" s="49"/>
      <c r="OK55" s="288" t="s">
        <v>1661</v>
      </c>
      <c r="OL55" s="49" t="str">
        <f>"("&amp;ROUND(OL50,1) &amp;" , "&amp;ROUND(OL51,1)&amp;")"</f>
        <v>(50 , 50)</v>
      </c>
      <c r="OM55" s="49"/>
      <c r="ON55" s="49"/>
      <c r="OO55" s="49"/>
      <c r="OP55" s="49"/>
      <c r="OQ55" s="49"/>
      <c r="OR55" s="49"/>
    </row>
    <row r="56" spans="1:412">
      <c r="A56">
        <v>1</v>
      </c>
      <c r="B56" s="49" t="str">
        <f>"Step"&amp;A56&amp;" "&amp;V55</f>
        <v>Step1 (50 , 50)</v>
      </c>
      <c r="C56" s="380">
        <f>V50</f>
        <v>50</v>
      </c>
      <c r="D56" s="380">
        <f>V51</f>
        <v>50</v>
      </c>
      <c r="E56" s="49"/>
      <c r="F56" s="49"/>
      <c r="G56" s="49"/>
      <c r="H56" s="49"/>
      <c r="V56" s="49"/>
      <c r="W56" s="49"/>
      <c r="X56" s="49"/>
      <c r="Y56" s="49"/>
      <c r="Z56" s="49"/>
      <c r="AA56" s="49"/>
      <c r="AB56" s="49"/>
      <c r="AP56" s="49"/>
      <c r="AQ56" s="49"/>
      <c r="AR56" s="49"/>
      <c r="AS56" s="49"/>
      <c r="AT56" s="49"/>
      <c r="AU56" s="49"/>
      <c r="AV56" s="49"/>
      <c r="BJ56" s="49"/>
      <c r="BK56" s="49"/>
      <c r="BL56" s="49"/>
      <c r="BM56" s="49"/>
      <c r="BN56" s="49"/>
      <c r="BO56" s="49"/>
      <c r="BP56" s="49"/>
      <c r="CD56" s="49"/>
      <c r="CE56" s="49"/>
      <c r="CF56" s="49"/>
      <c r="CG56" s="49"/>
      <c r="CH56" s="49"/>
      <c r="CI56" s="49"/>
      <c r="CJ56" s="49"/>
      <c r="CX56" s="49"/>
      <c r="CY56" s="49"/>
      <c r="CZ56" s="49"/>
      <c r="DA56" s="49"/>
      <c r="DB56" s="49"/>
      <c r="DC56" s="49"/>
      <c r="DD56" s="49"/>
      <c r="DR56" s="49"/>
      <c r="DS56" s="49"/>
      <c r="DT56" s="49"/>
      <c r="DU56" s="49"/>
      <c r="DV56" s="49"/>
      <c r="DW56" s="49"/>
      <c r="DX56" s="49"/>
      <c r="EL56" s="49"/>
      <c r="EM56" s="49"/>
      <c r="EN56" s="49"/>
      <c r="EO56" s="49"/>
      <c r="EP56" s="49"/>
      <c r="EQ56" s="49"/>
      <c r="ER56" s="49"/>
      <c r="FF56" s="49"/>
      <c r="FG56" s="49"/>
      <c r="FH56" s="49"/>
      <c r="FI56" s="49"/>
      <c r="FJ56" s="49"/>
      <c r="FK56" s="49"/>
      <c r="FL56" s="49"/>
      <c r="FZ56" s="49"/>
      <c r="GA56" s="49"/>
      <c r="GB56" s="49"/>
      <c r="GC56" s="49"/>
      <c r="GD56" s="49"/>
      <c r="GE56" s="49"/>
      <c r="GF56" s="49"/>
      <c r="GT56" s="49"/>
      <c r="GU56" s="49"/>
      <c r="GV56" s="49"/>
      <c r="GW56" s="49"/>
      <c r="GX56" s="49"/>
      <c r="GY56" s="49"/>
      <c r="GZ56" s="49"/>
      <c r="HN56" s="49"/>
      <c r="HO56" s="49"/>
      <c r="HP56" s="49"/>
      <c r="HQ56" s="49"/>
      <c r="HR56" s="49"/>
      <c r="HS56" s="49"/>
      <c r="HT56" s="49"/>
      <c r="IH56" s="49"/>
      <c r="II56" s="49"/>
      <c r="IJ56" s="49"/>
      <c r="IK56" s="49"/>
      <c r="IL56" s="49"/>
      <c r="IM56" s="49"/>
      <c r="IN56" s="49"/>
      <c r="JB56" s="49"/>
      <c r="JC56" s="49"/>
      <c r="JD56" s="49"/>
      <c r="JE56" s="49"/>
      <c r="JF56" s="49"/>
      <c r="JG56" s="49"/>
      <c r="JH56" s="49"/>
      <c r="JV56" s="49"/>
      <c r="JW56" s="49"/>
      <c r="JX56" s="49"/>
      <c r="JY56" s="49"/>
      <c r="JZ56" s="49"/>
      <c r="KA56" s="49"/>
      <c r="KB56" s="49"/>
      <c r="KP56" s="49"/>
      <c r="KQ56" s="49"/>
      <c r="KR56" s="49"/>
      <c r="KS56" s="49"/>
      <c r="KT56" s="49"/>
      <c r="KU56" s="49"/>
      <c r="KV56" s="49"/>
      <c r="LJ56" s="49"/>
      <c r="LK56" s="49"/>
      <c r="LL56" s="49"/>
      <c r="LM56" s="49"/>
      <c r="LN56" s="49"/>
      <c r="LO56" s="49"/>
      <c r="LP56" s="49"/>
      <c r="MD56" s="49"/>
      <c r="ME56" s="49"/>
      <c r="MF56" s="49"/>
      <c r="MG56" s="49"/>
      <c r="MH56" s="49"/>
      <c r="MI56" s="49"/>
      <c r="MJ56" s="49"/>
      <c r="MX56" s="49"/>
      <c r="MY56" s="49"/>
      <c r="MZ56" s="49"/>
      <c r="NA56" s="49"/>
      <c r="NB56" s="49"/>
      <c r="NC56" s="49"/>
      <c r="ND56" s="49"/>
      <c r="NR56" s="49"/>
      <c r="NS56" s="49"/>
      <c r="NT56" s="49"/>
      <c r="NU56" s="49"/>
      <c r="NV56" s="49"/>
      <c r="NW56" s="49"/>
      <c r="NX56" s="49"/>
      <c r="OL56" s="49"/>
      <c r="OM56" s="49"/>
      <c r="ON56" s="49"/>
      <c r="OO56" s="49"/>
      <c r="OP56" s="49"/>
      <c r="OQ56" s="49"/>
      <c r="OR56" s="49"/>
    </row>
    <row r="57" spans="1:412">
      <c r="A57">
        <v>2</v>
      </c>
      <c r="B57" s="49" t="str">
        <f>"Step"&amp;A57&amp;" "&amp;AP55</f>
        <v>Step2 (50 , 50)</v>
      </c>
      <c r="C57" s="380">
        <f>AP50</f>
        <v>50</v>
      </c>
      <c r="D57" s="380">
        <f>AP51</f>
        <v>50</v>
      </c>
      <c r="E57" s="49"/>
      <c r="F57" s="49"/>
      <c r="G57" s="49"/>
      <c r="H57" s="49"/>
      <c r="V57" s="49"/>
      <c r="W57" s="49"/>
      <c r="X57" s="49"/>
      <c r="Y57" s="49"/>
      <c r="Z57" s="49"/>
      <c r="AA57" s="49"/>
      <c r="AB57" s="49"/>
      <c r="AP57" s="49"/>
      <c r="AQ57" s="49"/>
      <c r="AR57" s="49"/>
      <c r="AS57" s="49"/>
      <c r="AT57" s="49"/>
      <c r="AU57" s="49"/>
      <c r="AV57" s="49"/>
      <c r="BJ57" s="49"/>
      <c r="BK57" s="49"/>
      <c r="BL57" s="49"/>
      <c r="BM57" s="49"/>
      <c r="BN57" s="49"/>
      <c r="BO57" s="49"/>
      <c r="BP57" s="49"/>
      <c r="CD57" s="49"/>
      <c r="CE57" s="49"/>
      <c r="CF57" s="49"/>
      <c r="CG57" s="49"/>
      <c r="CH57" s="49"/>
      <c r="CI57" s="49"/>
      <c r="CJ57" s="49"/>
      <c r="CX57" s="49"/>
      <c r="CY57" s="49"/>
      <c r="CZ57" s="49"/>
      <c r="DA57" s="49"/>
      <c r="DB57" s="49"/>
      <c r="DC57" s="49"/>
      <c r="DD57" s="49"/>
      <c r="DR57" s="49"/>
      <c r="DS57" s="49"/>
      <c r="DT57" s="49"/>
      <c r="DU57" s="49"/>
      <c r="DV57" s="49"/>
      <c r="DW57" s="49"/>
      <c r="DX57" s="49"/>
      <c r="EL57" s="49"/>
      <c r="EM57" s="49"/>
      <c r="EN57" s="49"/>
      <c r="EO57" s="49"/>
      <c r="EP57" s="49"/>
      <c r="EQ57" s="49"/>
      <c r="ER57" s="49"/>
      <c r="FF57" s="49"/>
      <c r="FG57" s="49"/>
      <c r="FH57" s="49"/>
      <c r="FI57" s="49"/>
      <c r="FJ57" s="49"/>
      <c r="FK57" s="49"/>
      <c r="FL57" s="49"/>
      <c r="FZ57" s="49"/>
      <c r="GA57" s="49"/>
      <c r="GB57" s="49"/>
      <c r="GC57" s="49"/>
      <c r="GD57" s="49"/>
      <c r="GE57" s="49"/>
      <c r="GF57" s="49"/>
      <c r="GT57" s="49"/>
      <c r="GU57" s="49"/>
      <c r="GV57" s="49"/>
      <c r="GW57" s="49"/>
      <c r="GX57" s="49"/>
      <c r="GY57" s="49"/>
      <c r="GZ57" s="49"/>
      <c r="HN57" s="49"/>
      <c r="HO57" s="49"/>
      <c r="HP57" s="49"/>
      <c r="HQ57" s="49"/>
      <c r="HR57" s="49"/>
      <c r="HS57" s="49"/>
      <c r="HT57" s="49"/>
      <c r="IH57" s="49"/>
      <c r="II57" s="49"/>
      <c r="IJ57" s="49"/>
      <c r="IK57" s="49"/>
      <c r="IL57" s="49"/>
      <c r="IM57" s="49"/>
      <c r="IN57" s="49"/>
      <c r="JB57" s="49"/>
      <c r="JC57" s="49"/>
      <c r="JD57" s="49"/>
      <c r="JE57" s="49"/>
      <c r="JF57" s="49"/>
      <c r="JG57" s="49"/>
      <c r="JH57" s="49"/>
      <c r="JV57" s="49"/>
      <c r="JW57" s="49"/>
      <c r="JX57" s="49"/>
      <c r="JY57" s="49"/>
      <c r="JZ57" s="49"/>
      <c r="KA57" s="49"/>
      <c r="KB57" s="49"/>
      <c r="KP57" s="49"/>
      <c r="KQ57" s="49"/>
      <c r="KR57" s="49"/>
      <c r="KS57" s="49"/>
      <c r="KT57" s="49"/>
      <c r="KU57" s="49"/>
      <c r="KV57" s="49"/>
      <c r="LJ57" s="49"/>
      <c r="LK57" s="49"/>
      <c r="LL57" s="49"/>
      <c r="LM57" s="49"/>
      <c r="LN57" s="49"/>
      <c r="LO57" s="49"/>
      <c r="LP57" s="49"/>
      <c r="MD57" s="49"/>
      <c r="ME57" s="49"/>
      <c r="MF57" s="49"/>
      <c r="MG57" s="49"/>
      <c r="MH57" s="49"/>
      <c r="MI57" s="49"/>
      <c r="MJ57" s="49"/>
      <c r="MX57" s="49"/>
      <c r="MY57" s="49"/>
      <c r="MZ57" s="49"/>
      <c r="NA57" s="49"/>
      <c r="NB57" s="49"/>
      <c r="NC57" s="49"/>
      <c r="ND57" s="49"/>
      <c r="NR57" s="49"/>
      <c r="NS57" s="49"/>
      <c r="NT57" s="49"/>
      <c r="NU57" s="49"/>
      <c r="NV57" s="49"/>
      <c r="NW57" s="49"/>
      <c r="NX57" s="49"/>
      <c r="OL57" s="49"/>
      <c r="OM57" s="49"/>
      <c r="ON57" s="49"/>
      <c r="OO57" s="49"/>
      <c r="OP57" s="49"/>
      <c r="OQ57" s="49"/>
      <c r="OR57" s="49"/>
    </row>
    <row r="58" spans="1:412">
      <c r="A58">
        <v>3</v>
      </c>
      <c r="B58" s="49" t="str">
        <f>"Step"&amp;A58&amp;" "&amp;BJ55</f>
        <v>Step3 (50 , 50)</v>
      </c>
      <c r="C58" s="380">
        <f>BJ50</f>
        <v>50</v>
      </c>
      <c r="D58" s="380">
        <f>BJ51</f>
        <v>50</v>
      </c>
      <c r="E58" s="49"/>
      <c r="F58" s="49"/>
      <c r="G58" s="49"/>
      <c r="H58" s="49"/>
      <c r="V58" s="49"/>
      <c r="W58" s="49"/>
      <c r="X58" s="49"/>
      <c r="Y58" s="49"/>
      <c r="Z58" s="49"/>
      <c r="AA58" s="49"/>
      <c r="AB58" s="49"/>
      <c r="AP58" s="49"/>
      <c r="AQ58" s="49"/>
      <c r="AR58" s="49"/>
      <c r="AS58" s="49"/>
      <c r="AT58" s="49"/>
      <c r="AU58" s="49"/>
      <c r="AV58" s="49"/>
      <c r="BJ58" s="49"/>
      <c r="BK58" s="49"/>
      <c r="BL58" s="49"/>
      <c r="BM58" s="49"/>
      <c r="BN58" s="49"/>
      <c r="BO58" s="49"/>
      <c r="BP58" s="49"/>
      <c r="CD58" s="49"/>
      <c r="CE58" s="49"/>
      <c r="CF58" s="49"/>
      <c r="CG58" s="49"/>
      <c r="CH58" s="49"/>
      <c r="CI58" s="49"/>
      <c r="CJ58" s="49"/>
      <c r="CX58" s="49"/>
      <c r="CY58" s="49"/>
      <c r="CZ58" s="49"/>
      <c r="DA58" s="49"/>
      <c r="DB58" s="49"/>
      <c r="DC58" s="49"/>
      <c r="DD58" s="49"/>
      <c r="DR58" s="49"/>
      <c r="DS58" s="49"/>
      <c r="DT58" s="49"/>
      <c r="DU58" s="49"/>
      <c r="DV58" s="49"/>
      <c r="DW58" s="49"/>
      <c r="DX58" s="49"/>
      <c r="EL58" s="49"/>
      <c r="EM58" s="49"/>
      <c r="EN58" s="49"/>
      <c r="EO58" s="49"/>
      <c r="EP58" s="49"/>
      <c r="EQ58" s="49"/>
      <c r="ER58" s="49"/>
      <c r="FF58" s="49"/>
      <c r="FG58" s="49"/>
      <c r="FH58" s="49"/>
      <c r="FI58" s="49"/>
      <c r="FJ58" s="49"/>
      <c r="FK58" s="49"/>
      <c r="FL58" s="49"/>
      <c r="FZ58" s="49"/>
      <c r="GA58" s="49"/>
      <c r="GB58" s="49"/>
      <c r="GC58" s="49"/>
      <c r="GD58" s="49"/>
      <c r="GE58" s="49"/>
      <c r="GF58" s="49"/>
      <c r="GT58" s="49"/>
      <c r="GU58" s="49"/>
      <c r="GV58" s="49"/>
      <c r="GW58" s="49"/>
      <c r="GX58" s="49"/>
      <c r="GY58" s="49"/>
      <c r="GZ58" s="49"/>
      <c r="HN58" s="49"/>
      <c r="HO58" s="49"/>
      <c r="HP58" s="49"/>
      <c r="HQ58" s="49"/>
      <c r="HR58" s="49"/>
      <c r="HS58" s="49"/>
      <c r="HT58" s="49"/>
      <c r="IH58" s="49"/>
      <c r="II58" s="49"/>
      <c r="IJ58" s="49"/>
      <c r="IK58" s="49"/>
      <c r="IL58" s="49"/>
      <c r="IM58" s="49"/>
      <c r="IN58" s="49"/>
      <c r="JB58" s="49"/>
      <c r="JC58" s="49"/>
      <c r="JD58" s="49"/>
      <c r="JE58" s="49"/>
      <c r="JF58" s="49"/>
      <c r="JG58" s="49"/>
      <c r="JH58" s="49"/>
      <c r="JV58" s="49"/>
      <c r="JW58" s="49"/>
      <c r="JX58" s="49"/>
      <c r="JY58" s="49"/>
      <c r="JZ58" s="49"/>
      <c r="KA58" s="49"/>
      <c r="KB58" s="49"/>
      <c r="KP58" s="49"/>
      <c r="KQ58" s="49"/>
      <c r="KR58" s="49"/>
      <c r="KS58" s="49"/>
      <c r="KT58" s="49"/>
      <c r="KU58" s="49"/>
      <c r="KV58" s="49"/>
      <c r="LJ58" s="49"/>
      <c r="LK58" s="49"/>
      <c r="LL58" s="49"/>
      <c r="LM58" s="49"/>
      <c r="LN58" s="49"/>
      <c r="LO58" s="49"/>
      <c r="LP58" s="49"/>
      <c r="MD58" s="49"/>
      <c r="ME58" s="49"/>
      <c r="MF58" s="49"/>
      <c r="MG58" s="49"/>
      <c r="MH58" s="49"/>
      <c r="MI58" s="49"/>
      <c r="MJ58" s="49"/>
      <c r="MX58" s="49"/>
      <c r="MY58" s="49"/>
      <c r="MZ58" s="49"/>
      <c r="NA58" s="49"/>
      <c r="NB58" s="49"/>
      <c r="NC58" s="49"/>
      <c r="ND58" s="49"/>
      <c r="NR58" s="49"/>
      <c r="NS58" s="49"/>
      <c r="NT58" s="49"/>
      <c r="NU58" s="49"/>
      <c r="NV58" s="49"/>
      <c r="NW58" s="49"/>
      <c r="NX58" s="49"/>
      <c r="OL58" s="49"/>
      <c r="OM58" s="49"/>
      <c r="ON58" s="49"/>
      <c r="OO58" s="49"/>
      <c r="OP58" s="49"/>
      <c r="OQ58" s="49"/>
      <c r="OR58" s="49"/>
    </row>
    <row r="59" spans="1:412">
      <c r="A59">
        <v>4</v>
      </c>
      <c r="B59" s="49" t="str">
        <f>"Step"&amp;A59&amp;" "&amp;AP55</f>
        <v>Step4 (50 , 50)</v>
      </c>
      <c r="C59" s="380">
        <f>CD50</f>
        <v>50</v>
      </c>
      <c r="D59" s="380">
        <f>CD51</f>
        <v>50</v>
      </c>
      <c r="E59" s="49"/>
      <c r="F59" s="49"/>
      <c r="G59" s="49"/>
      <c r="H59" s="49"/>
      <c r="V59" s="49"/>
      <c r="W59" s="49"/>
      <c r="X59" s="49"/>
      <c r="Y59" s="49"/>
      <c r="Z59" s="49"/>
      <c r="AA59" s="49"/>
      <c r="AB59" s="49"/>
      <c r="AP59" s="49"/>
      <c r="AQ59" s="49"/>
      <c r="AR59" s="49"/>
      <c r="AS59" s="49"/>
      <c r="AT59" s="49"/>
      <c r="AU59" s="49"/>
      <c r="AV59" s="49"/>
      <c r="BJ59" s="49"/>
      <c r="BK59" s="49"/>
      <c r="BL59" s="49"/>
      <c r="BM59" s="49"/>
      <c r="BN59" s="49"/>
      <c r="BO59" s="49"/>
      <c r="BP59" s="49"/>
      <c r="CD59" s="49"/>
      <c r="CE59" s="49"/>
      <c r="CF59" s="49"/>
      <c r="CG59" s="49"/>
      <c r="CH59" s="49"/>
      <c r="CI59" s="49"/>
      <c r="CJ59" s="49"/>
      <c r="CX59" s="49"/>
      <c r="CY59" s="49"/>
      <c r="CZ59" s="49"/>
      <c r="DA59" s="49"/>
      <c r="DB59" s="49"/>
      <c r="DC59" s="49"/>
      <c r="DD59" s="49"/>
      <c r="DR59" s="49"/>
      <c r="DS59" s="49"/>
      <c r="DT59" s="49"/>
      <c r="DU59" s="49"/>
      <c r="DV59" s="49"/>
      <c r="DW59" s="49"/>
      <c r="DX59" s="49"/>
      <c r="EL59" s="49"/>
      <c r="EM59" s="49"/>
      <c r="EN59" s="49"/>
      <c r="EO59" s="49"/>
      <c r="EP59" s="49"/>
      <c r="EQ59" s="49"/>
      <c r="ER59" s="49"/>
      <c r="FF59" s="49"/>
      <c r="FG59" s="49"/>
      <c r="FH59" s="49"/>
      <c r="FI59" s="49"/>
      <c r="FJ59" s="49"/>
      <c r="FK59" s="49"/>
      <c r="FL59" s="49"/>
      <c r="FZ59" s="49"/>
      <c r="GA59" s="49"/>
      <c r="GB59" s="49"/>
      <c r="GC59" s="49"/>
      <c r="GD59" s="49"/>
      <c r="GE59" s="49"/>
      <c r="GF59" s="49"/>
      <c r="GT59" s="49"/>
      <c r="GU59" s="49"/>
      <c r="GV59" s="49"/>
      <c r="GW59" s="49"/>
      <c r="GX59" s="49"/>
      <c r="GY59" s="49"/>
      <c r="GZ59" s="49"/>
      <c r="HN59" s="49"/>
      <c r="HO59" s="49"/>
      <c r="HP59" s="49"/>
      <c r="HQ59" s="49"/>
      <c r="HR59" s="49"/>
      <c r="HS59" s="49"/>
      <c r="HT59" s="49"/>
      <c r="IH59" s="49"/>
      <c r="II59" s="49"/>
      <c r="IJ59" s="49"/>
      <c r="IK59" s="49"/>
      <c r="IL59" s="49"/>
      <c r="IM59" s="49"/>
      <c r="IN59" s="49"/>
      <c r="JB59" s="49"/>
      <c r="JC59" s="49"/>
      <c r="JD59" s="49"/>
      <c r="JE59" s="49"/>
      <c r="JF59" s="49"/>
      <c r="JG59" s="49"/>
      <c r="JH59" s="49"/>
      <c r="JV59" s="49"/>
      <c r="JW59" s="49"/>
      <c r="JX59" s="49"/>
      <c r="JY59" s="49"/>
      <c r="JZ59" s="49"/>
      <c r="KA59" s="49"/>
      <c r="KB59" s="49"/>
      <c r="KP59" s="49"/>
      <c r="KQ59" s="49"/>
      <c r="KR59" s="49"/>
      <c r="KS59" s="49"/>
      <c r="KT59" s="49"/>
      <c r="KU59" s="49"/>
      <c r="KV59" s="49"/>
      <c r="LJ59" s="49"/>
      <c r="LK59" s="49"/>
      <c r="LL59" s="49"/>
      <c r="LM59" s="49"/>
      <c r="LN59" s="49"/>
      <c r="LO59" s="49"/>
      <c r="LP59" s="49"/>
      <c r="MD59" s="49"/>
      <c r="ME59" s="49"/>
      <c r="MF59" s="49"/>
      <c r="MG59" s="49"/>
      <c r="MH59" s="49"/>
      <c r="MI59" s="49"/>
      <c r="MJ59" s="49"/>
      <c r="MX59" s="49"/>
      <c r="MY59" s="49"/>
      <c r="MZ59" s="49"/>
      <c r="NA59" s="49"/>
      <c r="NB59" s="49"/>
      <c r="NC59" s="49"/>
      <c r="ND59" s="49"/>
      <c r="NR59" s="49"/>
      <c r="NS59" s="49"/>
      <c r="NT59" s="49"/>
      <c r="NU59" s="49"/>
      <c r="NV59" s="49"/>
      <c r="NW59" s="49"/>
      <c r="NX59" s="49"/>
      <c r="OL59" s="49"/>
      <c r="OM59" s="49"/>
      <c r="ON59" s="49"/>
      <c r="OO59" s="49"/>
      <c r="OP59" s="49"/>
      <c r="OQ59" s="49"/>
      <c r="OR59" s="49"/>
    </row>
    <row r="60" spans="1:412">
      <c r="A60">
        <v>5</v>
      </c>
      <c r="B60" s="49" t="str">
        <f>"Step"&amp;A60&amp;" "&amp;AP55</f>
        <v>Step5 (50 , 50)</v>
      </c>
      <c r="C60" s="380">
        <f>CX50</f>
        <v>50</v>
      </c>
      <c r="D60" s="380">
        <f>CX51</f>
        <v>50</v>
      </c>
      <c r="E60" s="49"/>
      <c r="F60" s="49"/>
      <c r="G60" s="49"/>
      <c r="H60" s="49"/>
      <c r="V60" s="49"/>
      <c r="W60" s="49"/>
      <c r="X60" s="49"/>
      <c r="Y60" s="49"/>
      <c r="Z60" s="49"/>
      <c r="AA60" s="49"/>
      <c r="AB60" s="49"/>
      <c r="AP60" s="49"/>
      <c r="AQ60" s="49"/>
      <c r="AR60" s="49"/>
      <c r="AS60" s="49"/>
      <c r="AT60" s="49"/>
      <c r="AU60" s="49"/>
      <c r="AV60" s="49"/>
      <c r="BJ60" s="49"/>
      <c r="BK60" s="49"/>
      <c r="BL60" s="49"/>
      <c r="BM60" s="49"/>
      <c r="BN60" s="49"/>
      <c r="BO60" s="49"/>
      <c r="BP60" s="49"/>
      <c r="CD60" s="49"/>
      <c r="CE60" s="49"/>
      <c r="CF60" s="49"/>
      <c r="CG60" s="49"/>
      <c r="CH60" s="49"/>
      <c r="CI60" s="49"/>
      <c r="CJ60" s="49"/>
      <c r="CX60" s="49"/>
      <c r="CY60" s="49"/>
      <c r="CZ60" s="49"/>
      <c r="DA60" s="49"/>
      <c r="DB60" s="49"/>
      <c r="DC60" s="49"/>
      <c r="DD60" s="49"/>
      <c r="DR60" s="49"/>
      <c r="DS60" s="49"/>
      <c r="DT60" s="49"/>
      <c r="DU60" s="49"/>
      <c r="DV60" s="49"/>
      <c r="DW60" s="49"/>
      <c r="DX60" s="49"/>
      <c r="EL60" s="49"/>
      <c r="EM60" s="49"/>
      <c r="EN60" s="49"/>
      <c r="EO60" s="49"/>
      <c r="EP60" s="49"/>
      <c r="EQ60" s="49"/>
      <c r="ER60" s="49"/>
      <c r="FF60" s="49"/>
      <c r="FG60" s="49"/>
      <c r="FH60" s="49"/>
      <c r="FI60" s="49"/>
      <c r="FJ60" s="49"/>
      <c r="FK60" s="49"/>
      <c r="FL60" s="49"/>
      <c r="FZ60" s="49"/>
      <c r="GA60" s="49"/>
      <c r="GB60" s="49"/>
      <c r="GC60" s="49"/>
      <c r="GD60" s="49"/>
      <c r="GE60" s="49"/>
      <c r="GF60" s="49"/>
      <c r="GT60" s="49"/>
      <c r="GU60" s="49"/>
      <c r="GV60" s="49"/>
      <c r="GW60" s="49"/>
      <c r="GX60" s="49"/>
      <c r="GY60" s="49"/>
      <c r="GZ60" s="49"/>
      <c r="HN60" s="49"/>
      <c r="HO60" s="49"/>
      <c r="HP60" s="49"/>
      <c r="HQ60" s="49"/>
      <c r="HR60" s="49"/>
      <c r="HS60" s="49"/>
      <c r="HT60" s="49"/>
      <c r="IH60" s="49"/>
      <c r="II60" s="49"/>
      <c r="IJ60" s="49"/>
      <c r="IK60" s="49"/>
      <c r="IL60" s="49"/>
      <c r="IM60" s="49"/>
      <c r="IN60" s="49"/>
      <c r="JB60" s="49"/>
      <c r="JC60" s="49"/>
      <c r="JD60" s="49"/>
      <c r="JE60" s="49"/>
      <c r="JF60" s="49"/>
      <c r="JG60" s="49"/>
      <c r="JH60" s="49"/>
      <c r="JV60" s="49"/>
      <c r="JW60" s="49"/>
      <c r="JX60" s="49"/>
      <c r="JY60" s="49"/>
      <c r="JZ60" s="49"/>
      <c r="KA60" s="49"/>
      <c r="KB60" s="49"/>
      <c r="KP60" s="49"/>
      <c r="KQ60" s="49"/>
      <c r="KR60" s="49"/>
      <c r="KS60" s="49"/>
      <c r="KT60" s="49"/>
      <c r="KU60" s="49"/>
      <c r="KV60" s="49"/>
      <c r="LJ60" s="49"/>
      <c r="LK60" s="49"/>
      <c r="LL60" s="49"/>
      <c r="LM60" s="49"/>
      <c r="LN60" s="49"/>
      <c r="LO60" s="49"/>
      <c r="LP60" s="49"/>
      <c r="MD60" s="49"/>
      <c r="ME60" s="49"/>
      <c r="MF60" s="49"/>
      <c r="MG60" s="49"/>
      <c r="MH60" s="49"/>
      <c r="MI60" s="49"/>
      <c r="MJ60" s="49"/>
      <c r="MX60" s="49"/>
      <c r="MY60" s="49"/>
      <c r="MZ60" s="49"/>
      <c r="NA60" s="49"/>
      <c r="NB60" s="49"/>
      <c r="NC60" s="49"/>
      <c r="ND60" s="49"/>
      <c r="NR60" s="49"/>
      <c r="NS60" s="49"/>
      <c r="NT60" s="49"/>
      <c r="NU60" s="49"/>
      <c r="NV60" s="49"/>
      <c r="NW60" s="49"/>
      <c r="NX60" s="49"/>
      <c r="OL60" s="49"/>
      <c r="OM60" s="49"/>
      <c r="ON60" s="49"/>
      <c r="OO60" s="49"/>
      <c r="OP60" s="49"/>
      <c r="OQ60" s="49"/>
      <c r="OR60" s="49"/>
    </row>
    <row r="61" spans="1:412">
      <c r="A61">
        <v>6</v>
      </c>
      <c r="B61" s="49" t="str">
        <f>"Step"&amp;A61&amp;" "&amp;AP55</f>
        <v>Step6 (50 , 50)</v>
      </c>
      <c r="C61" s="380">
        <f>DR50</f>
        <v>50</v>
      </c>
      <c r="D61" s="380">
        <f>DR51</f>
        <v>50</v>
      </c>
      <c r="E61" s="49"/>
      <c r="F61" s="49"/>
      <c r="G61" s="49"/>
      <c r="H61" s="49"/>
      <c r="V61" s="49"/>
      <c r="W61" s="49"/>
      <c r="X61" s="49"/>
      <c r="Y61" s="49"/>
      <c r="Z61" s="49"/>
      <c r="AA61" s="49"/>
      <c r="AB61" s="49"/>
      <c r="AP61" s="49"/>
      <c r="AQ61" s="49"/>
      <c r="AR61" s="49"/>
      <c r="AS61" s="49"/>
      <c r="AT61" s="49"/>
      <c r="AU61" s="49"/>
      <c r="AV61" s="49"/>
      <c r="BJ61" s="49"/>
      <c r="BK61" s="49"/>
      <c r="BL61" s="49"/>
      <c r="BM61" s="49"/>
      <c r="BN61" s="49"/>
      <c r="BO61" s="49"/>
      <c r="BP61" s="49"/>
      <c r="CD61" s="49"/>
      <c r="CE61" s="49"/>
      <c r="CF61" s="49"/>
      <c r="CG61" s="49"/>
      <c r="CH61" s="49"/>
      <c r="CI61" s="49"/>
      <c r="CJ61" s="49"/>
      <c r="CX61" s="49"/>
      <c r="CY61" s="49"/>
      <c r="CZ61" s="49"/>
      <c r="DA61" s="49"/>
      <c r="DB61" s="49"/>
      <c r="DC61" s="49"/>
      <c r="DD61" s="49"/>
      <c r="DR61" s="49"/>
      <c r="DS61" s="49"/>
      <c r="DT61" s="49"/>
      <c r="DU61" s="49"/>
      <c r="DV61" s="49"/>
      <c r="DW61" s="49"/>
      <c r="DX61" s="49"/>
      <c r="EL61" s="49"/>
      <c r="EM61" s="49"/>
      <c r="EN61" s="49"/>
      <c r="EO61" s="49"/>
      <c r="EP61" s="49"/>
      <c r="EQ61" s="49"/>
      <c r="ER61" s="49"/>
      <c r="FF61" s="49"/>
      <c r="FG61" s="49"/>
      <c r="FH61" s="49"/>
      <c r="FI61" s="49"/>
      <c r="FJ61" s="49"/>
      <c r="FK61" s="49"/>
      <c r="FL61" s="49"/>
      <c r="FZ61" s="49"/>
      <c r="GA61" s="49"/>
      <c r="GB61" s="49"/>
      <c r="GC61" s="49"/>
      <c r="GD61" s="49"/>
      <c r="GE61" s="49"/>
      <c r="GF61" s="49"/>
      <c r="GT61" s="49"/>
      <c r="GU61" s="49"/>
      <c r="GV61" s="49"/>
      <c r="GW61" s="49"/>
      <c r="GX61" s="49"/>
      <c r="GY61" s="49"/>
      <c r="GZ61" s="49"/>
      <c r="HN61" s="49"/>
      <c r="HO61" s="49"/>
      <c r="HP61" s="49"/>
      <c r="HQ61" s="49"/>
      <c r="HR61" s="49"/>
      <c r="HS61" s="49"/>
      <c r="HT61" s="49"/>
      <c r="IH61" s="49"/>
      <c r="II61" s="49"/>
      <c r="IJ61" s="49"/>
      <c r="IK61" s="49"/>
      <c r="IL61" s="49"/>
      <c r="IM61" s="49"/>
      <c r="IN61" s="49"/>
      <c r="JB61" s="49"/>
      <c r="JC61" s="49"/>
      <c r="JD61" s="49"/>
      <c r="JE61" s="49"/>
      <c r="JF61" s="49"/>
      <c r="JG61" s="49"/>
      <c r="JH61" s="49"/>
      <c r="JV61" s="49"/>
      <c r="JW61" s="49"/>
      <c r="JX61" s="49"/>
      <c r="JY61" s="49"/>
      <c r="JZ61" s="49"/>
      <c r="KA61" s="49"/>
      <c r="KB61" s="49"/>
      <c r="KP61" s="49"/>
      <c r="KQ61" s="49"/>
      <c r="KR61" s="49"/>
      <c r="KS61" s="49"/>
      <c r="KT61" s="49"/>
      <c r="KU61" s="49"/>
      <c r="KV61" s="49"/>
      <c r="LJ61" s="49"/>
      <c r="LK61" s="49"/>
      <c r="LL61" s="49"/>
      <c r="LM61" s="49"/>
      <c r="LN61" s="49"/>
      <c r="LO61" s="49"/>
      <c r="LP61" s="49"/>
      <c r="MD61" s="49"/>
      <c r="ME61" s="49"/>
      <c r="MF61" s="49"/>
      <c r="MG61" s="49"/>
      <c r="MH61" s="49"/>
      <c r="MI61" s="49"/>
      <c r="MJ61" s="49"/>
      <c r="MX61" s="49"/>
      <c r="MY61" s="49"/>
      <c r="MZ61" s="49"/>
      <c r="NA61" s="49"/>
      <c r="NB61" s="49"/>
      <c r="NC61" s="49"/>
      <c r="ND61" s="49"/>
      <c r="NR61" s="49"/>
      <c r="NS61" s="49"/>
      <c r="NT61" s="49"/>
      <c r="NU61" s="49"/>
      <c r="NV61" s="49"/>
      <c r="NW61" s="49"/>
      <c r="NX61" s="49"/>
      <c r="OL61" s="49"/>
      <c r="OM61" s="49"/>
      <c r="ON61" s="49"/>
      <c r="OO61" s="49"/>
      <c r="OP61" s="49"/>
      <c r="OQ61" s="49"/>
      <c r="OR61" s="49"/>
    </row>
    <row r="62" spans="1:412">
      <c r="A62">
        <v>7</v>
      </c>
      <c r="B62" s="49" t="str">
        <f>"Step"&amp;A62&amp;" "&amp;AP55</f>
        <v>Step7 (50 , 50)</v>
      </c>
      <c r="C62" s="380">
        <f>EL50</f>
        <v>50</v>
      </c>
      <c r="D62" s="380">
        <f>EL51</f>
        <v>50</v>
      </c>
      <c r="E62" s="49"/>
      <c r="F62" s="49"/>
      <c r="G62" s="49"/>
      <c r="H62" s="49"/>
      <c r="V62" s="49"/>
      <c r="W62" s="49"/>
      <c r="X62" s="49"/>
      <c r="Y62" s="49"/>
      <c r="Z62" s="49"/>
      <c r="AA62" s="49"/>
      <c r="AB62" s="49"/>
      <c r="AP62" s="49"/>
      <c r="AQ62" s="49"/>
      <c r="AR62" s="49"/>
      <c r="AS62" s="49"/>
      <c r="AT62" s="49"/>
      <c r="AU62" s="49"/>
      <c r="AV62" s="49"/>
      <c r="BJ62" s="49"/>
      <c r="BK62" s="49"/>
      <c r="BL62" s="49"/>
      <c r="BM62" s="49"/>
      <c r="BN62" s="49"/>
      <c r="BO62" s="49"/>
      <c r="BP62" s="49"/>
      <c r="CD62" s="49"/>
      <c r="CE62" s="49"/>
      <c r="CF62" s="49"/>
      <c r="CG62" s="49"/>
      <c r="CH62" s="49"/>
      <c r="CI62" s="49"/>
      <c r="CJ62" s="49"/>
      <c r="CX62" s="49"/>
      <c r="CY62" s="49"/>
      <c r="CZ62" s="49"/>
      <c r="DA62" s="49"/>
      <c r="DB62" s="49"/>
      <c r="DC62" s="49"/>
      <c r="DD62" s="49"/>
      <c r="DR62" s="49"/>
      <c r="DS62" s="49"/>
      <c r="DT62" s="49"/>
      <c r="DU62" s="49"/>
      <c r="DV62" s="49"/>
      <c r="DW62" s="49"/>
      <c r="DX62" s="49"/>
      <c r="EL62" s="49"/>
      <c r="EM62" s="49"/>
      <c r="EN62" s="49"/>
      <c r="EO62" s="49"/>
      <c r="EP62" s="49"/>
      <c r="EQ62" s="49"/>
      <c r="ER62" s="49"/>
      <c r="FF62" s="49"/>
      <c r="FG62" s="49"/>
      <c r="FH62" s="49"/>
      <c r="FI62" s="49"/>
      <c r="FJ62" s="49"/>
      <c r="FK62" s="49"/>
      <c r="FL62" s="49"/>
      <c r="FZ62" s="49"/>
      <c r="GA62" s="49"/>
      <c r="GB62" s="49"/>
      <c r="GC62" s="49"/>
      <c r="GD62" s="49"/>
      <c r="GE62" s="49"/>
      <c r="GF62" s="49"/>
      <c r="GT62" s="49"/>
      <c r="GU62" s="49"/>
      <c r="GV62" s="49"/>
      <c r="GW62" s="49"/>
      <c r="GX62" s="49"/>
      <c r="GY62" s="49"/>
      <c r="GZ62" s="49"/>
      <c r="HN62" s="49"/>
      <c r="HO62" s="49"/>
      <c r="HP62" s="49"/>
      <c r="HQ62" s="49"/>
      <c r="HR62" s="49"/>
      <c r="HS62" s="49"/>
      <c r="HT62" s="49"/>
      <c r="IH62" s="49"/>
      <c r="II62" s="49"/>
      <c r="IJ62" s="49"/>
      <c r="IK62" s="49"/>
      <c r="IL62" s="49"/>
      <c r="IM62" s="49"/>
      <c r="IN62" s="49"/>
      <c r="JB62" s="49"/>
      <c r="JC62" s="49"/>
      <c r="JD62" s="49"/>
      <c r="JE62" s="49"/>
      <c r="JF62" s="49"/>
      <c r="JG62" s="49"/>
      <c r="JH62" s="49"/>
      <c r="JV62" s="49"/>
      <c r="JW62" s="49"/>
      <c r="JX62" s="49"/>
      <c r="JY62" s="49"/>
      <c r="JZ62" s="49"/>
      <c r="KA62" s="49"/>
      <c r="KB62" s="49"/>
      <c r="KP62" s="49"/>
      <c r="KQ62" s="49"/>
      <c r="KR62" s="49"/>
      <c r="KS62" s="49"/>
      <c r="KT62" s="49"/>
      <c r="KU62" s="49"/>
      <c r="KV62" s="49"/>
      <c r="LJ62" s="49"/>
      <c r="LK62" s="49"/>
      <c r="LL62" s="49"/>
      <c r="LM62" s="49"/>
      <c r="LN62" s="49"/>
      <c r="LO62" s="49"/>
      <c r="LP62" s="49"/>
      <c r="MD62" s="49"/>
      <c r="ME62" s="49"/>
      <c r="MF62" s="49"/>
      <c r="MG62" s="49"/>
      <c r="MH62" s="49"/>
      <c r="MI62" s="49"/>
      <c r="MJ62" s="49"/>
      <c r="MX62" s="49"/>
      <c r="MY62" s="49"/>
      <c r="MZ62" s="49"/>
      <c r="NA62" s="49"/>
      <c r="NB62" s="49"/>
      <c r="NC62" s="49"/>
      <c r="ND62" s="49"/>
      <c r="NR62" s="49"/>
      <c r="NS62" s="49"/>
      <c r="NT62" s="49"/>
      <c r="NU62" s="49"/>
      <c r="NV62" s="49"/>
      <c r="NW62" s="49"/>
      <c r="NX62" s="49"/>
      <c r="OL62" s="49"/>
      <c r="OM62" s="49"/>
      <c r="ON62" s="49"/>
      <c r="OO62" s="49"/>
      <c r="OP62" s="49"/>
      <c r="OQ62" s="49"/>
      <c r="OR62" s="49"/>
    </row>
    <row r="63" spans="1:412">
      <c r="A63">
        <v>8</v>
      </c>
      <c r="B63" s="49" t="str">
        <f>"Step"&amp;A63&amp;" "&amp;AP55</f>
        <v>Step8 (50 , 50)</v>
      </c>
      <c r="C63" s="380">
        <f>FF50</f>
        <v>50</v>
      </c>
      <c r="D63" s="380">
        <f>FF51</f>
        <v>50</v>
      </c>
      <c r="E63" s="49"/>
      <c r="F63" s="49"/>
      <c r="G63" s="49"/>
      <c r="H63" s="49"/>
      <c r="V63" s="49"/>
      <c r="W63" s="49"/>
      <c r="X63" s="49"/>
      <c r="Y63" s="49"/>
      <c r="Z63" s="49"/>
      <c r="AA63" s="49"/>
      <c r="AB63" s="49"/>
      <c r="AP63" s="49"/>
      <c r="AQ63" s="49"/>
      <c r="AR63" s="49"/>
      <c r="AS63" s="49"/>
      <c r="AT63" s="49"/>
      <c r="AU63" s="49"/>
      <c r="AV63" s="49"/>
      <c r="BJ63" s="49"/>
      <c r="BK63" s="49"/>
      <c r="BL63" s="49"/>
      <c r="BM63" s="49"/>
      <c r="BN63" s="49"/>
      <c r="BO63" s="49"/>
      <c r="BP63" s="49"/>
      <c r="CD63" s="49"/>
      <c r="CE63" s="49"/>
      <c r="CF63" s="49"/>
      <c r="CG63" s="49"/>
      <c r="CH63" s="49"/>
      <c r="CI63" s="49"/>
      <c r="CJ63" s="49"/>
      <c r="CX63" s="49"/>
      <c r="CY63" s="49"/>
      <c r="CZ63" s="49"/>
      <c r="DA63" s="49"/>
      <c r="DB63" s="49"/>
      <c r="DC63" s="49"/>
      <c r="DD63" s="49"/>
      <c r="DR63" s="49"/>
      <c r="DS63" s="49"/>
      <c r="DT63" s="49"/>
      <c r="DU63" s="49"/>
      <c r="DV63" s="49"/>
      <c r="DW63" s="49"/>
      <c r="DX63" s="49"/>
      <c r="EL63" s="49"/>
      <c r="EM63" s="49"/>
      <c r="EN63" s="49"/>
      <c r="EO63" s="49"/>
      <c r="EP63" s="49"/>
      <c r="EQ63" s="49"/>
      <c r="ER63" s="49"/>
      <c r="FF63" s="49"/>
      <c r="FG63" s="49"/>
      <c r="FH63" s="49"/>
      <c r="FI63" s="49"/>
      <c r="FJ63" s="49"/>
      <c r="FK63" s="49"/>
      <c r="FL63" s="49"/>
      <c r="FZ63" s="49"/>
      <c r="GA63" s="49"/>
      <c r="GB63" s="49"/>
      <c r="GC63" s="49"/>
      <c r="GD63" s="49"/>
      <c r="GE63" s="49"/>
      <c r="GF63" s="49"/>
      <c r="GT63" s="49"/>
      <c r="GU63" s="49"/>
      <c r="GV63" s="49"/>
      <c r="GW63" s="49"/>
      <c r="GX63" s="49"/>
      <c r="GY63" s="49"/>
      <c r="GZ63" s="49"/>
      <c r="HN63" s="49"/>
      <c r="HO63" s="49"/>
      <c r="HP63" s="49"/>
      <c r="HQ63" s="49"/>
      <c r="HR63" s="49"/>
      <c r="HS63" s="49"/>
      <c r="HT63" s="49"/>
      <c r="IH63" s="49"/>
      <c r="II63" s="49"/>
      <c r="IJ63" s="49"/>
      <c r="IK63" s="49"/>
      <c r="IL63" s="49"/>
      <c r="IM63" s="49"/>
      <c r="IN63" s="49"/>
      <c r="JB63" s="49"/>
      <c r="JC63" s="49"/>
      <c r="JD63" s="49"/>
      <c r="JE63" s="49"/>
      <c r="JF63" s="49"/>
      <c r="JG63" s="49"/>
      <c r="JH63" s="49"/>
      <c r="JV63" s="49"/>
      <c r="JW63" s="49"/>
      <c r="JX63" s="49"/>
      <c r="JY63" s="49"/>
      <c r="JZ63" s="49"/>
      <c r="KA63" s="49"/>
      <c r="KB63" s="49"/>
      <c r="KP63" s="49"/>
      <c r="KQ63" s="49"/>
      <c r="KR63" s="49"/>
      <c r="KS63" s="49"/>
      <c r="KT63" s="49"/>
      <c r="KU63" s="49"/>
      <c r="KV63" s="49"/>
      <c r="LJ63" s="49"/>
      <c r="LK63" s="49"/>
      <c r="LL63" s="49"/>
      <c r="LM63" s="49"/>
      <c r="LN63" s="49"/>
      <c r="LO63" s="49"/>
      <c r="LP63" s="49"/>
      <c r="MD63" s="49"/>
      <c r="ME63" s="49"/>
      <c r="MF63" s="49"/>
      <c r="MG63" s="49"/>
      <c r="MH63" s="49"/>
      <c r="MI63" s="49"/>
      <c r="MJ63" s="49"/>
      <c r="MX63" s="49"/>
      <c r="MY63" s="49"/>
      <c r="MZ63" s="49"/>
      <c r="NA63" s="49"/>
      <c r="NB63" s="49"/>
      <c r="NC63" s="49"/>
      <c r="ND63" s="49"/>
      <c r="NR63" s="49"/>
      <c r="NS63" s="49"/>
      <c r="NT63" s="49"/>
      <c r="NU63" s="49"/>
      <c r="NV63" s="49"/>
      <c r="NW63" s="49"/>
      <c r="NX63" s="49"/>
      <c r="OL63" s="49"/>
      <c r="OM63" s="49"/>
      <c r="ON63" s="49"/>
      <c r="OO63" s="49"/>
      <c r="OP63" s="49"/>
      <c r="OQ63" s="49"/>
      <c r="OR63" s="49"/>
    </row>
    <row r="64" spans="1:412">
      <c r="A64">
        <v>9</v>
      </c>
      <c r="B64" s="49" t="str">
        <f>"Step"&amp;A64&amp;" "&amp;AP55</f>
        <v>Step9 (50 , 50)</v>
      </c>
      <c r="C64" s="380">
        <f>FZ50</f>
        <v>50</v>
      </c>
      <c r="D64" s="380">
        <f>FZ51</f>
        <v>50</v>
      </c>
      <c r="E64" s="49"/>
      <c r="F64" s="49"/>
      <c r="G64" s="49"/>
      <c r="H64" s="49"/>
      <c r="V64" s="49"/>
      <c r="W64" s="49"/>
      <c r="X64" s="49"/>
      <c r="Y64" s="49"/>
      <c r="Z64" s="49"/>
      <c r="AA64" s="49"/>
      <c r="AB64" s="49"/>
      <c r="AP64" s="49"/>
      <c r="AQ64" s="49"/>
      <c r="AR64" s="49"/>
      <c r="AS64" s="49"/>
      <c r="AT64" s="49"/>
      <c r="AU64" s="49"/>
      <c r="AV64" s="49"/>
      <c r="BJ64" s="49"/>
      <c r="BK64" s="49"/>
      <c r="BL64" s="49"/>
      <c r="BM64" s="49"/>
      <c r="BN64" s="49"/>
      <c r="BO64" s="49"/>
      <c r="BP64" s="49"/>
      <c r="CD64" s="49"/>
      <c r="CE64" s="49"/>
      <c r="CF64" s="49"/>
      <c r="CG64" s="49"/>
      <c r="CH64" s="49"/>
      <c r="CI64" s="49"/>
      <c r="CJ64" s="49"/>
      <c r="CX64" s="49"/>
      <c r="CY64" s="49"/>
      <c r="CZ64" s="49"/>
      <c r="DA64" s="49"/>
      <c r="DB64" s="49"/>
      <c r="DC64" s="49"/>
      <c r="DD64" s="49"/>
      <c r="DR64" s="49"/>
      <c r="DS64" s="49"/>
      <c r="DT64" s="49"/>
      <c r="DU64" s="49"/>
      <c r="DV64" s="49"/>
      <c r="DW64" s="49"/>
      <c r="DX64" s="49"/>
      <c r="EL64" s="49"/>
      <c r="EM64" s="49"/>
      <c r="EN64" s="49"/>
      <c r="EO64" s="49"/>
      <c r="EP64" s="49"/>
      <c r="EQ64" s="49"/>
      <c r="ER64" s="49"/>
      <c r="FF64" s="49"/>
      <c r="FG64" s="49"/>
      <c r="FH64" s="49"/>
      <c r="FI64" s="49"/>
      <c r="FJ64" s="49"/>
      <c r="FK64" s="49"/>
      <c r="FL64" s="49"/>
      <c r="FZ64" s="49"/>
      <c r="GA64" s="49"/>
      <c r="GB64" s="49"/>
      <c r="GC64" s="49"/>
      <c r="GD64" s="49"/>
      <c r="GE64" s="49"/>
      <c r="GF64" s="49"/>
      <c r="GT64" s="49"/>
      <c r="GU64" s="49"/>
      <c r="GV64" s="49"/>
      <c r="GW64" s="49"/>
      <c r="GX64" s="49"/>
      <c r="GY64" s="49"/>
      <c r="GZ64" s="49"/>
      <c r="HN64" s="49"/>
      <c r="HO64" s="49"/>
      <c r="HP64" s="49"/>
      <c r="HQ64" s="49"/>
      <c r="HR64" s="49"/>
      <c r="HS64" s="49"/>
      <c r="HT64" s="49"/>
      <c r="IH64" s="49"/>
      <c r="II64" s="49"/>
      <c r="IJ64" s="49"/>
      <c r="IK64" s="49"/>
      <c r="IL64" s="49"/>
      <c r="IM64" s="49"/>
      <c r="IN64" s="49"/>
      <c r="JB64" s="49"/>
      <c r="JC64" s="49"/>
      <c r="JD64" s="49"/>
      <c r="JE64" s="49"/>
      <c r="JF64" s="49"/>
      <c r="JG64" s="49"/>
      <c r="JH64" s="49"/>
      <c r="JV64" s="49"/>
      <c r="JW64" s="49"/>
      <c r="JX64" s="49"/>
      <c r="JY64" s="49"/>
      <c r="JZ64" s="49"/>
      <c r="KA64" s="49"/>
      <c r="KB64" s="49"/>
      <c r="KP64" s="49"/>
      <c r="KQ64" s="49"/>
      <c r="KR64" s="49"/>
      <c r="KS64" s="49"/>
      <c r="KT64" s="49"/>
      <c r="KU64" s="49"/>
      <c r="KV64" s="49"/>
      <c r="LJ64" s="49"/>
      <c r="LK64" s="49"/>
      <c r="LL64" s="49"/>
      <c r="LM64" s="49"/>
      <c r="LN64" s="49"/>
      <c r="LO64" s="49"/>
      <c r="LP64" s="49"/>
      <c r="MD64" s="49"/>
      <c r="ME64" s="49"/>
      <c r="MF64" s="49"/>
      <c r="MG64" s="49"/>
      <c r="MH64" s="49"/>
      <c r="MI64" s="49"/>
      <c r="MJ64" s="49"/>
      <c r="MX64" s="49"/>
      <c r="MY64" s="49"/>
      <c r="MZ64" s="49"/>
      <c r="NA64" s="49"/>
      <c r="NB64" s="49"/>
      <c r="NC64" s="49"/>
      <c r="ND64" s="49"/>
      <c r="NR64" s="49"/>
      <c r="NS64" s="49"/>
      <c r="NT64" s="49"/>
      <c r="NU64" s="49"/>
      <c r="NV64" s="49"/>
      <c r="NW64" s="49"/>
      <c r="NX64" s="49"/>
      <c r="OL64" s="49"/>
      <c r="OM64" s="49"/>
      <c r="ON64" s="49"/>
      <c r="OO64" s="49"/>
      <c r="OP64" s="49"/>
      <c r="OQ64" s="49"/>
      <c r="OR64" s="49"/>
    </row>
    <row r="65" spans="1:408">
      <c r="A65">
        <v>10</v>
      </c>
      <c r="B65" s="49" t="str">
        <f>"Step"&amp;A65&amp;" "&amp;AP55</f>
        <v>Step10 (50 , 50)</v>
      </c>
      <c r="C65" s="380">
        <f>GT50</f>
        <v>50</v>
      </c>
      <c r="D65" s="380">
        <f>GT51</f>
        <v>50</v>
      </c>
      <c r="E65" s="49"/>
      <c r="F65" s="49"/>
      <c r="G65" s="49"/>
      <c r="H65" s="49"/>
      <c r="V65" s="49"/>
      <c r="W65" s="49"/>
      <c r="X65" s="49"/>
      <c r="Y65" s="49"/>
      <c r="Z65" s="49"/>
      <c r="AA65" s="49"/>
      <c r="AB65" s="49"/>
      <c r="AP65" s="49"/>
      <c r="AQ65" s="49"/>
      <c r="AR65" s="49"/>
      <c r="AS65" s="49"/>
      <c r="AT65" s="49"/>
      <c r="AU65" s="49"/>
      <c r="AV65" s="49"/>
      <c r="BJ65" s="49"/>
      <c r="BK65" s="49"/>
      <c r="BL65" s="49"/>
      <c r="BM65" s="49"/>
      <c r="BN65" s="49"/>
      <c r="BO65" s="49"/>
      <c r="BP65" s="49"/>
      <c r="CD65" s="49"/>
      <c r="CE65" s="49"/>
      <c r="CF65" s="49"/>
      <c r="CG65" s="49"/>
      <c r="CH65" s="49"/>
      <c r="CI65" s="49"/>
      <c r="CJ65" s="49"/>
      <c r="CX65" s="49"/>
      <c r="CY65" s="49"/>
      <c r="CZ65" s="49"/>
      <c r="DA65" s="49"/>
      <c r="DB65" s="49"/>
      <c r="DC65" s="49"/>
      <c r="DD65" s="49"/>
      <c r="DR65" s="49"/>
      <c r="DS65" s="49"/>
      <c r="DT65" s="49"/>
      <c r="DU65" s="49"/>
      <c r="DV65" s="49"/>
      <c r="DW65" s="49"/>
      <c r="DX65" s="49"/>
      <c r="EL65" s="49"/>
      <c r="EM65" s="49"/>
      <c r="EN65" s="49"/>
      <c r="EO65" s="49"/>
      <c r="EP65" s="49"/>
      <c r="EQ65" s="49"/>
      <c r="ER65" s="49"/>
      <c r="FF65" s="49"/>
      <c r="FG65" s="49"/>
      <c r="FH65" s="49"/>
      <c r="FI65" s="49"/>
      <c r="FJ65" s="49"/>
      <c r="FK65" s="49"/>
      <c r="FL65" s="49"/>
      <c r="FZ65" s="49"/>
      <c r="GA65" s="49"/>
      <c r="GB65" s="49"/>
      <c r="GC65" s="49"/>
      <c r="GD65" s="49"/>
      <c r="GE65" s="49"/>
      <c r="GF65" s="49"/>
      <c r="GT65" s="49"/>
      <c r="GU65" s="49"/>
      <c r="GV65" s="49"/>
      <c r="GW65" s="49"/>
      <c r="GX65" s="49"/>
      <c r="GY65" s="49"/>
      <c r="GZ65" s="49"/>
      <c r="HN65" s="49"/>
      <c r="HO65" s="49"/>
      <c r="HP65" s="49"/>
      <c r="HQ65" s="49"/>
      <c r="HR65" s="49"/>
      <c r="HS65" s="49"/>
      <c r="HT65" s="49"/>
      <c r="IH65" s="49"/>
      <c r="II65" s="49"/>
      <c r="IJ65" s="49"/>
      <c r="IK65" s="49"/>
      <c r="IL65" s="49"/>
      <c r="IM65" s="49"/>
      <c r="IN65" s="49"/>
      <c r="JB65" s="49"/>
      <c r="JC65" s="49"/>
      <c r="JD65" s="49"/>
      <c r="JE65" s="49"/>
      <c r="JF65" s="49"/>
      <c r="JG65" s="49"/>
      <c r="JH65" s="49"/>
      <c r="JV65" s="49"/>
      <c r="JW65" s="49"/>
      <c r="JX65" s="49"/>
      <c r="JY65" s="49"/>
      <c r="JZ65" s="49"/>
      <c r="KA65" s="49"/>
      <c r="KB65" s="49"/>
      <c r="KP65" s="49"/>
      <c r="KQ65" s="49"/>
      <c r="KR65" s="49"/>
      <c r="KS65" s="49"/>
      <c r="KT65" s="49"/>
      <c r="KU65" s="49"/>
      <c r="KV65" s="49"/>
      <c r="LJ65" s="49"/>
      <c r="LK65" s="49"/>
      <c r="LL65" s="49"/>
      <c r="LM65" s="49"/>
      <c r="LN65" s="49"/>
      <c r="LO65" s="49"/>
      <c r="LP65" s="49"/>
      <c r="MD65" s="49"/>
      <c r="ME65" s="49"/>
      <c r="MF65" s="49"/>
      <c r="MG65" s="49"/>
      <c r="MH65" s="49"/>
      <c r="MI65" s="49"/>
      <c r="MJ65" s="49"/>
      <c r="MX65" s="49"/>
      <c r="MY65" s="49"/>
      <c r="MZ65" s="49"/>
      <c r="NA65" s="49"/>
      <c r="NB65" s="49"/>
      <c r="NC65" s="49"/>
      <c r="ND65" s="49"/>
      <c r="NR65" s="49"/>
      <c r="NS65" s="49"/>
      <c r="NT65" s="49"/>
      <c r="NU65" s="49"/>
      <c r="NV65" s="49"/>
      <c r="NW65" s="49"/>
      <c r="NX65" s="49"/>
      <c r="OL65" s="49"/>
      <c r="OM65" s="49"/>
      <c r="ON65" s="49"/>
      <c r="OO65" s="49"/>
      <c r="OP65" s="49"/>
      <c r="OQ65" s="49"/>
      <c r="OR65" s="49"/>
    </row>
    <row r="67" spans="1:408">
      <c r="A67" t="str">
        <f>lang!B7</f>
        <v>긍정감정</v>
      </c>
      <c r="B67" s="134">
        <f>SUM(B9:B12)</f>
        <v>0</v>
      </c>
      <c r="C67" s="134"/>
      <c r="D67" s="134">
        <f t="shared" ref="D67" si="42">SUM(D9:D12)</f>
        <v>0</v>
      </c>
      <c r="U67">
        <f>lang!V7</f>
        <v>0</v>
      </c>
      <c r="V67" s="134">
        <f>SUM(V9:V12)</f>
        <v>0</v>
      </c>
      <c r="W67" s="134"/>
      <c r="X67" s="134">
        <f t="shared" ref="X67" si="43">SUM(X9:X12)</f>
        <v>0</v>
      </c>
      <c r="AO67">
        <f>lang!AP7</f>
        <v>0</v>
      </c>
      <c r="AP67" s="134">
        <f>SUM(AP9:AP12)</f>
        <v>0</v>
      </c>
      <c r="AQ67" s="134"/>
      <c r="AR67" s="134">
        <f t="shared" ref="AR67" si="44">SUM(AR9:AR12)</f>
        <v>0</v>
      </c>
      <c r="BI67">
        <f>lang!BJ7</f>
        <v>0</v>
      </c>
      <c r="BJ67" s="134">
        <f>SUM(BJ9:BJ12)</f>
        <v>0</v>
      </c>
      <c r="BK67" s="134"/>
      <c r="BL67" s="134">
        <f t="shared" ref="BL67" si="45">SUM(BL9:BL12)</f>
        <v>0</v>
      </c>
      <c r="CC67">
        <f>lang!CD7</f>
        <v>0</v>
      </c>
      <c r="CD67" s="134">
        <f>SUM(CD9:CD12)</f>
        <v>0</v>
      </c>
      <c r="CE67" s="134"/>
      <c r="CF67" s="134">
        <f t="shared" ref="CF67" si="46">SUM(CF9:CF12)</f>
        <v>0</v>
      </c>
      <c r="CW67">
        <f>lang!CX7</f>
        <v>0</v>
      </c>
      <c r="CX67" s="134">
        <f>SUM(CX9:CX12)</f>
        <v>0</v>
      </c>
      <c r="CY67" s="134"/>
      <c r="CZ67" s="134">
        <f t="shared" ref="CZ67" si="47">SUM(CZ9:CZ12)</f>
        <v>0</v>
      </c>
      <c r="DQ67">
        <f>lang!DR7</f>
        <v>0</v>
      </c>
      <c r="DR67" s="134">
        <f>SUM(DR9:DR12)</f>
        <v>0</v>
      </c>
      <c r="DS67" s="134"/>
      <c r="DT67" s="134">
        <f t="shared" ref="DT67" si="48">SUM(DT9:DT12)</f>
        <v>0</v>
      </c>
      <c r="EK67">
        <f>lang!EL7</f>
        <v>0</v>
      </c>
      <c r="EL67" s="134">
        <f>SUM(EL9:EL12)</f>
        <v>0</v>
      </c>
      <c r="EM67" s="134"/>
      <c r="EN67" s="134">
        <f t="shared" ref="EN67" si="49">SUM(EN9:EN12)</f>
        <v>0</v>
      </c>
      <c r="FE67">
        <f>lang!FF7</f>
        <v>0</v>
      </c>
      <c r="FF67" s="134">
        <f>SUM(FF9:FF12)</f>
        <v>0</v>
      </c>
      <c r="FG67" s="134"/>
      <c r="FH67" s="134">
        <f t="shared" ref="FH67" si="50">SUM(FH9:FH12)</f>
        <v>0</v>
      </c>
      <c r="FY67">
        <f>lang!FZ7</f>
        <v>0</v>
      </c>
      <c r="FZ67" s="134">
        <f>SUM(FZ9:FZ12)</f>
        <v>0</v>
      </c>
      <c r="GA67" s="134"/>
      <c r="GB67" s="134">
        <f t="shared" ref="GB67" si="51">SUM(GB9:GB12)</f>
        <v>0</v>
      </c>
      <c r="GS67">
        <f>lang!GT7</f>
        <v>0</v>
      </c>
      <c r="GT67" s="134">
        <f>SUM(GT9:GT12)</f>
        <v>0</v>
      </c>
      <c r="GU67" s="134"/>
      <c r="GV67" s="134">
        <f t="shared" ref="GV67" si="52">SUM(GV9:GV12)</f>
        <v>0</v>
      </c>
      <c r="HM67">
        <f>lang!HN7</f>
        <v>0</v>
      </c>
      <c r="HN67" s="134">
        <f>SUM(HN9:HN12)</f>
        <v>0</v>
      </c>
      <c r="HO67" s="134"/>
      <c r="HP67" s="134">
        <f t="shared" ref="HP67" si="53">SUM(HP9:HP12)</f>
        <v>0</v>
      </c>
      <c r="IG67">
        <f>lang!IH7</f>
        <v>0</v>
      </c>
      <c r="IH67" s="134">
        <f>SUM(IH9:IH12)</f>
        <v>0</v>
      </c>
      <c r="II67" s="134"/>
      <c r="IJ67" s="134">
        <f t="shared" ref="IJ67" si="54">SUM(IJ9:IJ12)</f>
        <v>0</v>
      </c>
      <c r="JA67">
        <f>lang!JB7</f>
        <v>0</v>
      </c>
      <c r="JB67" s="134">
        <f>SUM(JB9:JB12)</f>
        <v>0</v>
      </c>
      <c r="JC67" s="134"/>
      <c r="JD67" s="134">
        <f t="shared" ref="JD67" si="55">SUM(JD9:JD12)</f>
        <v>0</v>
      </c>
      <c r="JU67">
        <f>lang!JV7</f>
        <v>0</v>
      </c>
      <c r="JV67" s="134">
        <f>SUM(JV9:JV12)</f>
        <v>0</v>
      </c>
      <c r="JW67" s="134"/>
      <c r="JX67" s="134">
        <f t="shared" ref="JX67" si="56">SUM(JX9:JX12)</f>
        <v>0</v>
      </c>
      <c r="KO67">
        <f>lang!KP7</f>
        <v>0</v>
      </c>
      <c r="KP67" s="134">
        <f>SUM(KP9:KP12)</f>
        <v>0</v>
      </c>
      <c r="KQ67" s="134"/>
      <c r="KR67" s="134">
        <f t="shared" ref="KR67" si="57">SUM(KR9:KR12)</f>
        <v>0</v>
      </c>
      <c r="LI67">
        <f>lang!LJ7</f>
        <v>0</v>
      </c>
      <c r="LJ67" s="134">
        <f>SUM(LJ9:LJ12)</f>
        <v>0</v>
      </c>
      <c r="LK67" s="134"/>
      <c r="LL67" s="134">
        <f t="shared" ref="LL67" si="58">SUM(LL9:LL12)</f>
        <v>0</v>
      </c>
      <c r="MC67">
        <f>lang!MD7</f>
        <v>0</v>
      </c>
      <c r="MD67" s="134">
        <f>SUM(MD9:MD12)</f>
        <v>0</v>
      </c>
      <c r="ME67" s="134"/>
      <c r="MF67" s="134">
        <f t="shared" ref="MF67" si="59">SUM(MF9:MF12)</f>
        <v>0</v>
      </c>
      <c r="MW67">
        <f>lang!MX7</f>
        <v>0</v>
      </c>
      <c r="MX67" s="134">
        <f>SUM(MX9:MX12)</f>
        <v>0</v>
      </c>
      <c r="MY67" s="134"/>
      <c r="MZ67" s="134">
        <f t="shared" ref="MZ67" si="60">SUM(MZ9:MZ12)</f>
        <v>0</v>
      </c>
      <c r="NQ67">
        <f>lang!NR7</f>
        <v>0</v>
      </c>
      <c r="NR67" s="134">
        <f>SUM(NR9:NR12)</f>
        <v>0</v>
      </c>
      <c r="NS67" s="134"/>
      <c r="NT67" s="134">
        <f t="shared" ref="NT67" si="61">SUM(NT9:NT12)</f>
        <v>0</v>
      </c>
      <c r="OK67">
        <f>lang!OL7</f>
        <v>0</v>
      </c>
      <c r="OL67" s="134">
        <f>SUM(OL9:OL12)</f>
        <v>0</v>
      </c>
      <c r="OM67" s="134"/>
      <c r="ON67" s="134">
        <f t="shared" ref="ON67" si="62">SUM(ON9:ON12)</f>
        <v>0</v>
      </c>
    </row>
    <row r="68" spans="1:408">
      <c r="A68" t="str">
        <f>lang!B8</f>
        <v>부정감정</v>
      </c>
      <c r="B68" s="134">
        <f>SUM(B5:B8)</f>
        <v>0</v>
      </c>
      <c r="C68" s="134"/>
      <c r="D68" s="134">
        <f t="shared" ref="D68" si="63">SUM(D5:D8)</f>
        <v>0</v>
      </c>
      <c r="U68">
        <f>lang!V8</f>
        <v>0</v>
      </c>
      <c r="V68" s="134">
        <f>SUM(V5:V8)</f>
        <v>0</v>
      </c>
      <c r="W68" s="134"/>
      <c r="X68" s="134">
        <f t="shared" ref="X68" si="64">SUM(X5:X8)</f>
        <v>0</v>
      </c>
      <c r="AO68">
        <f>lang!AP8</f>
        <v>0</v>
      </c>
      <c r="AP68" s="134">
        <f>SUM(AP5:AP8)</f>
        <v>0</v>
      </c>
      <c r="AQ68" s="134"/>
      <c r="AR68" s="134">
        <f t="shared" ref="AR68" si="65">SUM(AR5:AR8)</f>
        <v>0</v>
      </c>
      <c r="BI68">
        <f>lang!BJ8</f>
        <v>0</v>
      </c>
      <c r="BJ68" s="134">
        <f>SUM(BJ5:BJ8)</f>
        <v>0</v>
      </c>
      <c r="BK68" s="134"/>
      <c r="BL68" s="134">
        <f t="shared" ref="BL68" si="66">SUM(BL5:BL8)</f>
        <v>0</v>
      </c>
      <c r="CC68">
        <f>lang!CD8</f>
        <v>0</v>
      </c>
      <c r="CD68" s="134">
        <f>SUM(CD5:CD8)</f>
        <v>0</v>
      </c>
      <c r="CE68" s="134"/>
      <c r="CF68" s="134">
        <f t="shared" ref="CF68" si="67">SUM(CF5:CF8)</f>
        <v>0</v>
      </c>
      <c r="CW68">
        <f>lang!CX8</f>
        <v>0</v>
      </c>
      <c r="CX68" s="134">
        <f>SUM(CX5:CX8)</f>
        <v>0</v>
      </c>
      <c r="CY68" s="134"/>
      <c r="CZ68" s="134">
        <f t="shared" ref="CZ68" si="68">SUM(CZ5:CZ8)</f>
        <v>0</v>
      </c>
      <c r="DQ68">
        <f>lang!DR8</f>
        <v>0</v>
      </c>
      <c r="DR68" s="134">
        <f>SUM(DR5:DR8)</f>
        <v>0</v>
      </c>
      <c r="DS68" s="134"/>
      <c r="DT68" s="134">
        <f t="shared" ref="DT68" si="69">SUM(DT5:DT8)</f>
        <v>0</v>
      </c>
      <c r="EK68">
        <f>lang!EL8</f>
        <v>0</v>
      </c>
      <c r="EL68" s="134">
        <f>SUM(EL5:EL8)</f>
        <v>0</v>
      </c>
      <c r="EM68" s="134"/>
      <c r="EN68" s="134">
        <f t="shared" ref="EN68" si="70">SUM(EN5:EN8)</f>
        <v>0</v>
      </c>
      <c r="FE68">
        <f>lang!FF8</f>
        <v>0</v>
      </c>
      <c r="FF68" s="134">
        <f>SUM(FF5:FF8)</f>
        <v>0</v>
      </c>
      <c r="FG68" s="134"/>
      <c r="FH68" s="134">
        <f t="shared" ref="FH68" si="71">SUM(FH5:FH8)</f>
        <v>0</v>
      </c>
      <c r="FY68">
        <f>lang!FZ8</f>
        <v>0</v>
      </c>
      <c r="FZ68" s="134">
        <f>SUM(FZ5:FZ8)</f>
        <v>0</v>
      </c>
      <c r="GA68" s="134"/>
      <c r="GB68" s="134">
        <f t="shared" ref="GB68" si="72">SUM(GB5:GB8)</f>
        <v>0</v>
      </c>
      <c r="GS68">
        <f>lang!GT8</f>
        <v>0</v>
      </c>
      <c r="GT68" s="134">
        <f>SUM(GT5:GT8)</f>
        <v>0</v>
      </c>
      <c r="GU68" s="134"/>
      <c r="GV68" s="134">
        <f t="shared" ref="GV68" si="73">SUM(GV5:GV8)</f>
        <v>0</v>
      </c>
      <c r="HM68">
        <f>lang!HN8</f>
        <v>0</v>
      </c>
      <c r="HN68" s="134">
        <f>SUM(HN5:HN8)</f>
        <v>0</v>
      </c>
      <c r="HO68" s="134"/>
      <c r="HP68" s="134">
        <f t="shared" ref="HP68" si="74">SUM(HP5:HP8)</f>
        <v>0</v>
      </c>
      <c r="IG68">
        <f>lang!IH8</f>
        <v>0</v>
      </c>
      <c r="IH68" s="134">
        <f>SUM(IH5:IH8)</f>
        <v>0</v>
      </c>
      <c r="II68" s="134"/>
      <c r="IJ68" s="134">
        <f t="shared" ref="IJ68" si="75">SUM(IJ5:IJ8)</f>
        <v>0</v>
      </c>
      <c r="JA68">
        <f>lang!JB8</f>
        <v>0</v>
      </c>
      <c r="JB68" s="134">
        <f>SUM(JB5:JB8)</f>
        <v>0</v>
      </c>
      <c r="JC68" s="134"/>
      <c r="JD68" s="134">
        <f t="shared" ref="JD68" si="76">SUM(JD5:JD8)</f>
        <v>0</v>
      </c>
      <c r="JU68">
        <f>lang!JV8</f>
        <v>0</v>
      </c>
      <c r="JV68" s="134">
        <f>SUM(JV5:JV8)</f>
        <v>0</v>
      </c>
      <c r="JW68" s="134"/>
      <c r="JX68" s="134">
        <f t="shared" ref="JX68" si="77">SUM(JX5:JX8)</f>
        <v>0</v>
      </c>
      <c r="KO68">
        <f>lang!KP8</f>
        <v>0</v>
      </c>
      <c r="KP68" s="134">
        <f>SUM(KP5:KP8)</f>
        <v>0</v>
      </c>
      <c r="KQ68" s="134"/>
      <c r="KR68" s="134">
        <f t="shared" ref="KR68" si="78">SUM(KR5:KR8)</f>
        <v>0</v>
      </c>
      <c r="LI68">
        <f>lang!LJ8</f>
        <v>0</v>
      </c>
      <c r="LJ68" s="134">
        <f>SUM(LJ5:LJ8)</f>
        <v>0</v>
      </c>
      <c r="LK68" s="134"/>
      <c r="LL68" s="134">
        <f t="shared" ref="LL68" si="79">SUM(LL5:LL8)</f>
        <v>0</v>
      </c>
      <c r="MC68">
        <f>lang!MD8</f>
        <v>0</v>
      </c>
      <c r="MD68" s="134">
        <f>SUM(MD5:MD8)</f>
        <v>0</v>
      </c>
      <c r="ME68" s="134"/>
      <c r="MF68" s="134">
        <f t="shared" ref="MF68" si="80">SUM(MF5:MF8)</f>
        <v>0</v>
      </c>
      <c r="MW68">
        <f>lang!MX8</f>
        <v>0</v>
      </c>
      <c r="MX68" s="134">
        <f>SUM(MX5:MX8)</f>
        <v>0</v>
      </c>
      <c r="MY68" s="134"/>
      <c r="MZ68" s="134">
        <f t="shared" ref="MZ68" si="81">SUM(MZ5:MZ8)</f>
        <v>0</v>
      </c>
      <c r="NQ68">
        <f>lang!NR8</f>
        <v>0</v>
      </c>
      <c r="NR68" s="134">
        <f>SUM(NR5:NR8)</f>
        <v>0</v>
      </c>
      <c r="NS68" s="134"/>
      <c r="NT68" s="134">
        <f t="shared" ref="NT68" si="82">SUM(NT5:NT8)</f>
        <v>0</v>
      </c>
      <c r="OK68">
        <f>lang!OL8</f>
        <v>0</v>
      </c>
      <c r="OL68" s="134">
        <f>SUM(OL5:OL8)</f>
        <v>0</v>
      </c>
      <c r="OM68" s="134"/>
      <c r="ON68" s="134">
        <f t="shared" ref="ON68" si="83">SUM(ON5:ON8)</f>
        <v>0</v>
      </c>
    </row>
    <row r="69" spans="1:408">
      <c r="A69" t="str">
        <f>lang!B9</f>
        <v>생리감정</v>
      </c>
      <c r="B69" s="134">
        <f>SUM(B13:B14)</f>
        <v>0</v>
      </c>
      <c r="C69" s="134"/>
      <c r="D69" s="134">
        <f t="shared" ref="D69" si="84">SUM(D13:D14)</f>
        <v>0</v>
      </c>
      <c r="U69">
        <f>lang!V9</f>
        <v>0</v>
      </c>
      <c r="V69" s="134">
        <f>SUM(V13:V14)</f>
        <v>0</v>
      </c>
      <c r="W69" s="134"/>
      <c r="X69" s="134">
        <f t="shared" ref="X69" si="85">SUM(X13:X14)</f>
        <v>0</v>
      </c>
      <c r="AO69">
        <f>lang!AP9</f>
        <v>0</v>
      </c>
      <c r="AP69" s="134">
        <f>SUM(AP13:AP14)</f>
        <v>0</v>
      </c>
      <c r="AQ69" s="134"/>
      <c r="AR69" s="134">
        <f t="shared" ref="AR69" si="86">SUM(AR13:AR14)</f>
        <v>0</v>
      </c>
      <c r="BI69">
        <f>lang!BJ9</f>
        <v>0</v>
      </c>
      <c r="BJ69" s="134">
        <f>SUM(BJ13:BJ14)</f>
        <v>0</v>
      </c>
      <c r="BK69" s="134"/>
      <c r="BL69" s="134">
        <f t="shared" ref="BL69" si="87">SUM(BL13:BL14)</f>
        <v>0</v>
      </c>
      <c r="CC69">
        <f>lang!CD9</f>
        <v>0</v>
      </c>
      <c r="CD69" s="134">
        <f>SUM(CD13:CD14)</f>
        <v>0</v>
      </c>
      <c r="CE69" s="134"/>
      <c r="CF69" s="134">
        <f t="shared" ref="CF69" si="88">SUM(CF13:CF14)</f>
        <v>0</v>
      </c>
      <c r="CW69">
        <f>lang!CX9</f>
        <v>0</v>
      </c>
      <c r="CX69" s="134">
        <f>SUM(CX13:CX14)</f>
        <v>0</v>
      </c>
      <c r="CY69" s="134"/>
      <c r="CZ69" s="134">
        <f t="shared" ref="CZ69" si="89">SUM(CZ13:CZ14)</f>
        <v>0</v>
      </c>
      <c r="DQ69">
        <f>lang!DR9</f>
        <v>0</v>
      </c>
      <c r="DR69" s="134">
        <f>SUM(DR13:DR14)</f>
        <v>0</v>
      </c>
      <c r="DS69" s="134"/>
      <c r="DT69" s="134">
        <f t="shared" ref="DT69" si="90">SUM(DT13:DT14)</f>
        <v>0</v>
      </c>
      <c r="EK69">
        <f>lang!EL9</f>
        <v>0</v>
      </c>
      <c r="EL69" s="134">
        <f>SUM(EL13:EL14)</f>
        <v>0</v>
      </c>
      <c r="EM69" s="134"/>
      <c r="EN69" s="134">
        <f t="shared" ref="EN69" si="91">SUM(EN13:EN14)</f>
        <v>0</v>
      </c>
      <c r="FE69">
        <f>lang!FF9</f>
        <v>0</v>
      </c>
      <c r="FF69" s="134">
        <f>SUM(FF13:FF14)</f>
        <v>0</v>
      </c>
      <c r="FG69" s="134"/>
      <c r="FH69" s="134">
        <f t="shared" ref="FH69" si="92">SUM(FH13:FH14)</f>
        <v>0</v>
      </c>
      <c r="FY69">
        <f>lang!FZ9</f>
        <v>0</v>
      </c>
      <c r="FZ69" s="134">
        <f>SUM(FZ13:FZ14)</f>
        <v>0</v>
      </c>
      <c r="GA69" s="134"/>
      <c r="GB69" s="134">
        <f t="shared" ref="GB69" si="93">SUM(GB13:GB14)</f>
        <v>0</v>
      </c>
      <c r="GS69">
        <f>lang!GT9</f>
        <v>0</v>
      </c>
      <c r="GT69" s="134">
        <f>SUM(GT13:GT14)</f>
        <v>0</v>
      </c>
      <c r="GU69" s="134"/>
      <c r="GV69" s="134">
        <f t="shared" ref="GV69" si="94">SUM(GV13:GV14)</f>
        <v>0</v>
      </c>
      <c r="HM69">
        <f>lang!HN9</f>
        <v>0</v>
      </c>
      <c r="HN69" s="134">
        <f>SUM(HN13:HN14)</f>
        <v>0</v>
      </c>
      <c r="HO69" s="134"/>
      <c r="HP69" s="134">
        <f t="shared" ref="HP69" si="95">SUM(HP13:HP14)</f>
        <v>0</v>
      </c>
      <c r="IG69">
        <f>lang!IH9</f>
        <v>0</v>
      </c>
      <c r="IH69" s="134">
        <f>SUM(IH13:IH14)</f>
        <v>0</v>
      </c>
      <c r="II69" s="134"/>
      <c r="IJ69" s="134">
        <f t="shared" ref="IJ69" si="96">SUM(IJ13:IJ14)</f>
        <v>0</v>
      </c>
      <c r="JA69">
        <f>lang!JB9</f>
        <v>0</v>
      </c>
      <c r="JB69" s="134">
        <f>SUM(JB13:JB14)</f>
        <v>0</v>
      </c>
      <c r="JC69" s="134"/>
      <c r="JD69" s="134">
        <f t="shared" ref="JD69" si="97">SUM(JD13:JD14)</f>
        <v>0</v>
      </c>
      <c r="JU69">
        <f>lang!JV9</f>
        <v>0</v>
      </c>
      <c r="JV69" s="134">
        <f>SUM(JV13:JV14)</f>
        <v>0</v>
      </c>
      <c r="JW69" s="134"/>
      <c r="JX69" s="134">
        <f t="shared" ref="JX69" si="98">SUM(JX13:JX14)</f>
        <v>0</v>
      </c>
      <c r="KO69">
        <f>lang!KP9</f>
        <v>0</v>
      </c>
      <c r="KP69" s="134">
        <f>SUM(KP13:KP14)</f>
        <v>0</v>
      </c>
      <c r="KQ69" s="134"/>
      <c r="KR69" s="134">
        <f t="shared" ref="KR69" si="99">SUM(KR13:KR14)</f>
        <v>0</v>
      </c>
      <c r="LI69">
        <f>lang!LJ9</f>
        <v>0</v>
      </c>
      <c r="LJ69" s="134">
        <f>SUM(LJ13:LJ14)</f>
        <v>0</v>
      </c>
      <c r="LK69" s="134"/>
      <c r="LL69" s="134">
        <f t="shared" ref="LL69" si="100">SUM(LL13:LL14)</f>
        <v>0</v>
      </c>
      <c r="MC69">
        <f>lang!MD9</f>
        <v>0</v>
      </c>
      <c r="MD69" s="134">
        <f>SUM(MD13:MD14)</f>
        <v>0</v>
      </c>
      <c r="ME69" s="134"/>
      <c r="MF69" s="134">
        <f t="shared" ref="MF69" si="101">SUM(MF13:MF14)</f>
        <v>0</v>
      </c>
      <c r="MW69">
        <f>lang!MX9</f>
        <v>0</v>
      </c>
      <c r="MX69" s="134">
        <f>SUM(MX13:MX14)</f>
        <v>0</v>
      </c>
      <c r="MY69" s="134"/>
      <c r="MZ69" s="134">
        <f t="shared" ref="MZ69" si="102">SUM(MZ13:MZ14)</f>
        <v>0</v>
      </c>
      <c r="NQ69">
        <f>lang!NR9</f>
        <v>0</v>
      </c>
      <c r="NR69" s="134">
        <f>SUM(NR13:NR14)</f>
        <v>0</v>
      </c>
      <c r="NS69" s="134"/>
      <c r="NT69" s="134">
        <f t="shared" ref="NT69" si="103">SUM(NT13:NT14)</f>
        <v>0</v>
      </c>
      <c r="OK69">
        <f>lang!OL9</f>
        <v>0</v>
      </c>
      <c r="OL69" s="134">
        <f>SUM(OL13:OL14)</f>
        <v>0</v>
      </c>
      <c r="OM69" s="134"/>
      <c r="ON69" s="134">
        <f t="shared" ref="ON69" si="104">SUM(ON13:ON14)</f>
        <v>0</v>
      </c>
    </row>
    <row r="70" spans="1:408">
      <c r="B70" s="50">
        <f>SUM(B67:B69)</f>
        <v>0</v>
      </c>
      <c r="D70" s="50">
        <f>SUM(D67:D69)</f>
        <v>0</v>
      </c>
      <c r="V70" s="50">
        <f>SUM(V67:V69)</f>
        <v>0</v>
      </c>
      <c r="X70" s="50">
        <f>SUM(X67:X69)</f>
        <v>0</v>
      </c>
      <c r="AP70" s="50">
        <f>SUM(AP67:AP69)</f>
        <v>0</v>
      </c>
      <c r="AR70" s="50">
        <f>SUM(AR67:AR69)</f>
        <v>0</v>
      </c>
      <c r="BJ70" s="50">
        <f>SUM(BJ67:BJ69)</f>
        <v>0</v>
      </c>
      <c r="BL70" s="50">
        <f>SUM(BL67:BL69)</f>
        <v>0</v>
      </c>
      <c r="CD70" s="50">
        <f>SUM(CD67:CD69)</f>
        <v>0</v>
      </c>
      <c r="CF70" s="50">
        <f>SUM(CF67:CF69)</f>
        <v>0</v>
      </c>
      <c r="CX70" s="50">
        <f>SUM(CX67:CX69)</f>
        <v>0</v>
      </c>
      <c r="CZ70" s="50">
        <f>SUM(CZ67:CZ69)</f>
        <v>0</v>
      </c>
      <c r="DR70" s="50">
        <f>SUM(DR67:DR69)</f>
        <v>0</v>
      </c>
      <c r="DT70" s="50">
        <f>SUM(DT67:DT69)</f>
        <v>0</v>
      </c>
      <c r="EL70" s="50">
        <f>SUM(EL67:EL69)</f>
        <v>0</v>
      </c>
      <c r="EN70" s="50">
        <f>SUM(EN67:EN69)</f>
        <v>0</v>
      </c>
      <c r="FF70" s="50">
        <f>SUM(FF67:FF69)</f>
        <v>0</v>
      </c>
      <c r="FH70" s="50">
        <f>SUM(FH67:FH69)</f>
        <v>0</v>
      </c>
      <c r="FZ70" s="50">
        <f>SUM(FZ67:FZ69)</f>
        <v>0</v>
      </c>
      <c r="GB70" s="50">
        <f>SUM(GB67:GB69)</f>
        <v>0</v>
      </c>
      <c r="GT70" s="50">
        <f>SUM(GT67:GT69)</f>
        <v>0</v>
      </c>
      <c r="GV70" s="50">
        <f>SUM(GV67:GV69)</f>
        <v>0</v>
      </c>
      <c r="HN70" s="50">
        <f>SUM(HN67:HN69)</f>
        <v>0</v>
      </c>
      <c r="HP70" s="50">
        <f>SUM(HP67:HP69)</f>
        <v>0</v>
      </c>
      <c r="IH70" s="50">
        <f>SUM(IH67:IH69)</f>
        <v>0</v>
      </c>
      <c r="IJ70" s="50">
        <f>SUM(IJ67:IJ69)</f>
        <v>0</v>
      </c>
      <c r="JB70" s="50">
        <f>SUM(JB67:JB69)</f>
        <v>0</v>
      </c>
      <c r="JD70" s="50">
        <f>SUM(JD67:JD69)</f>
        <v>0</v>
      </c>
      <c r="JV70" s="50">
        <f>SUM(JV67:JV69)</f>
        <v>0</v>
      </c>
      <c r="JX70" s="50">
        <f>SUM(JX67:JX69)</f>
        <v>0</v>
      </c>
      <c r="KP70" s="50">
        <f>SUM(KP67:KP69)</f>
        <v>0</v>
      </c>
      <c r="KR70" s="50">
        <f>SUM(KR67:KR69)</f>
        <v>0</v>
      </c>
      <c r="LJ70" s="50">
        <f>SUM(LJ67:LJ69)</f>
        <v>0</v>
      </c>
      <c r="LL70" s="50">
        <f>SUM(LL67:LL69)</f>
        <v>0</v>
      </c>
      <c r="MD70" s="50">
        <f>SUM(MD67:MD69)</f>
        <v>0</v>
      </c>
      <c r="MF70" s="50">
        <f>SUM(MF67:MF69)</f>
        <v>0</v>
      </c>
      <c r="MX70" s="50">
        <f>SUM(MX67:MX69)</f>
        <v>0</v>
      </c>
      <c r="MZ70" s="50">
        <f>SUM(MZ67:MZ69)</f>
        <v>0</v>
      </c>
      <c r="NR70" s="50">
        <f>SUM(NR67:NR69)</f>
        <v>0</v>
      </c>
      <c r="NT70" s="50">
        <f>SUM(NT67:NT69)</f>
        <v>0</v>
      </c>
      <c r="OL70" s="50">
        <f>SUM(OL67:OL69)</f>
        <v>0</v>
      </c>
      <c r="ON70" s="50">
        <f>SUM(ON67:ON69)</f>
        <v>0</v>
      </c>
    </row>
    <row r="71" spans="1:408">
      <c r="A71" t="str">
        <f>lang!B7</f>
        <v>긍정감정</v>
      </c>
      <c r="B71" s="135">
        <f>IF(B$70&lt;&gt;0,B67/B$70,0)</f>
        <v>0</v>
      </c>
      <c r="C71" s="135"/>
      <c r="D71" s="135">
        <f>IF(D$70&lt;&gt;0,D67/D$70,0)</f>
        <v>0</v>
      </c>
      <c r="U71">
        <f>lang!V7</f>
        <v>0</v>
      </c>
      <c r="V71" s="135">
        <f>IF(V$70&lt;&gt;0,V67/V$70,0)</f>
        <v>0</v>
      </c>
      <c r="W71" s="135"/>
      <c r="X71" s="135">
        <f>IF(X$70&lt;&gt;0,X67/X$70,0)</f>
        <v>0</v>
      </c>
      <c r="AO71">
        <f>lang!AP7</f>
        <v>0</v>
      </c>
      <c r="AP71" s="135">
        <f>IF(AP$70&lt;&gt;0,AP67/AP$70,0)</f>
        <v>0</v>
      </c>
      <c r="AQ71" s="135"/>
      <c r="AR71" s="135">
        <f>IF(AR$70&lt;&gt;0,AR67/AR$70,0)</f>
        <v>0</v>
      </c>
      <c r="BI71">
        <f>lang!BJ7</f>
        <v>0</v>
      </c>
      <c r="BJ71" s="135">
        <f>IF(BJ$70&lt;&gt;0,BJ67/BJ$70,0)</f>
        <v>0</v>
      </c>
      <c r="BK71" s="135"/>
      <c r="BL71" s="135">
        <f>IF(BL$70&lt;&gt;0,BL67/BL$70,0)</f>
        <v>0</v>
      </c>
      <c r="CC71">
        <f>lang!CD7</f>
        <v>0</v>
      </c>
      <c r="CD71" s="135">
        <f>IF(CD$70&lt;&gt;0,CD67/CD$70,0)</f>
        <v>0</v>
      </c>
      <c r="CE71" s="135"/>
      <c r="CF71" s="135">
        <f>IF(CF$70&lt;&gt;0,CF67/CF$70,0)</f>
        <v>0</v>
      </c>
      <c r="CW71">
        <f>lang!CX7</f>
        <v>0</v>
      </c>
      <c r="CX71" s="135">
        <f>IF(CX$70&lt;&gt;0,CX67/CX$70,0)</f>
        <v>0</v>
      </c>
      <c r="CY71" s="135"/>
      <c r="CZ71" s="135">
        <f>IF(CZ$70&lt;&gt;0,CZ67/CZ$70,0)</f>
        <v>0</v>
      </c>
      <c r="DQ71">
        <f>lang!DR7</f>
        <v>0</v>
      </c>
      <c r="DR71" s="135">
        <f>IF(DR$70&lt;&gt;0,DR67/DR$70,0)</f>
        <v>0</v>
      </c>
      <c r="DS71" s="135"/>
      <c r="DT71" s="135">
        <f>IF(DT$70&lt;&gt;0,DT67/DT$70,0)</f>
        <v>0</v>
      </c>
      <c r="EK71">
        <f>lang!EL7</f>
        <v>0</v>
      </c>
      <c r="EL71" s="135">
        <f>IF(EL$70&lt;&gt;0,EL67/EL$70,0)</f>
        <v>0</v>
      </c>
      <c r="EM71" s="135"/>
      <c r="EN71" s="135">
        <f>IF(EN$70&lt;&gt;0,EN67/EN$70,0)</f>
        <v>0</v>
      </c>
      <c r="FE71">
        <f>lang!FF7</f>
        <v>0</v>
      </c>
      <c r="FF71" s="135">
        <f>IF(FF$70&lt;&gt;0,FF67/FF$70,0)</f>
        <v>0</v>
      </c>
      <c r="FG71" s="135"/>
      <c r="FH71" s="135">
        <f>IF(FH$70&lt;&gt;0,FH67/FH$70,0)</f>
        <v>0</v>
      </c>
      <c r="FY71">
        <f>lang!FZ7</f>
        <v>0</v>
      </c>
      <c r="FZ71" s="135">
        <f>IF(FZ$70&lt;&gt;0,FZ67/FZ$70,0)</f>
        <v>0</v>
      </c>
      <c r="GA71" s="135"/>
      <c r="GB71" s="135">
        <f>IF(GB$70&lt;&gt;0,GB67/GB$70,0)</f>
        <v>0</v>
      </c>
      <c r="GS71">
        <f>lang!GT7</f>
        <v>0</v>
      </c>
      <c r="GT71" s="135">
        <f>IF(GT$70&lt;&gt;0,GT67/GT$70,0)</f>
        <v>0</v>
      </c>
      <c r="GU71" s="135"/>
      <c r="GV71" s="135">
        <f>IF(GV$70&lt;&gt;0,GV67/GV$70,0)</f>
        <v>0</v>
      </c>
      <c r="HM71">
        <f>lang!HN7</f>
        <v>0</v>
      </c>
      <c r="HN71" s="135">
        <f>IF(HN$70&lt;&gt;0,HN67/HN$70,0)</f>
        <v>0</v>
      </c>
      <c r="HO71" s="135"/>
      <c r="HP71" s="135">
        <f>IF(HP$70&lt;&gt;0,HP67/HP$70,0)</f>
        <v>0</v>
      </c>
      <c r="IG71">
        <f>lang!IH7</f>
        <v>0</v>
      </c>
      <c r="IH71" s="135">
        <f>IF(IH$70&lt;&gt;0,IH67/IH$70,0)</f>
        <v>0</v>
      </c>
      <c r="II71" s="135"/>
      <c r="IJ71" s="135">
        <f>IF(IJ$70&lt;&gt;0,IJ67/IJ$70,0)</f>
        <v>0</v>
      </c>
      <c r="JA71">
        <f>lang!JB7</f>
        <v>0</v>
      </c>
      <c r="JB71" s="135">
        <f>IF(JB$70&lt;&gt;0,JB67/JB$70,0)</f>
        <v>0</v>
      </c>
      <c r="JC71" s="135"/>
      <c r="JD71" s="135">
        <f>IF(JD$70&lt;&gt;0,JD67/JD$70,0)</f>
        <v>0</v>
      </c>
      <c r="JU71">
        <f>lang!JV7</f>
        <v>0</v>
      </c>
      <c r="JV71" s="135">
        <f>IF(JV$70&lt;&gt;0,JV67/JV$70,0)</f>
        <v>0</v>
      </c>
      <c r="JW71" s="135"/>
      <c r="JX71" s="135">
        <f>IF(JX$70&lt;&gt;0,JX67/JX$70,0)</f>
        <v>0</v>
      </c>
      <c r="KO71">
        <f>lang!KP7</f>
        <v>0</v>
      </c>
      <c r="KP71" s="135">
        <f>IF(KP$70&lt;&gt;0,KP67/KP$70,0)</f>
        <v>0</v>
      </c>
      <c r="KQ71" s="135"/>
      <c r="KR71" s="135">
        <f>IF(KR$70&lt;&gt;0,KR67/KR$70,0)</f>
        <v>0</v>
      </c>
      <c r="LI71">
        <f>lang!LJ7</f>
        <v>0</v>
      </c>
      <c r="LJ71" s="135">
        <f>IF(LJ$70&lt;&gt;0,LJ67/LJ$70,0)</f>
        <v>0</v>
      </c>
      <c r="LK71" s="135"/>
      <c r="LL71" s="135">
        <f>IF(LL$70&lt;&gt;0,LL67/LL$70,0)</f>
        <v>0</v>
      </c>
      <c r="MC71">
        <f>lang!MD7</f>
        <v>0</v>
      </c>
      <c r="MD71" s="135">
        <f>IF(MD$70&lt;&gt;0,MD67/MD$70,0)</f>
        <v>0</v>
      </c>
      <c r="ME71" s="135"/>
      <c r="MF71" s="135">
        <f>IF(MF$70&lt;&gt;0,MF67/MF$70,0)</f>
        <v>0</v>
      </c>
      <c r="MW71">
        <f>lang!MX7</f>
        <v>0</v>
      </c>
      <c r="MX71" s="135">
        <f>IF(MX$70&lt;&gt;0,MX67/MX$70,0)</f>
        <v>0</v>
      </c>
      <c r="MY71" s="135"/>
      <c r="MZ71" s="135">
        <f>IF(MZ$70&lt;&gt;0,MZ67/MZ$70,0)</f>
        <v>0</v>
      </c>
      <c r="NQ71">
        <f>lang!NR7</f>
        <v>0</v>
      </c>
      <c r="NR71" s="135">
        <f>IF(NR$70&lt;&gt;0,NR67/NR$70,0)</f>
        <v>0</v>
      </c>
      <c r="NS71" s="135"/>
      <c r="NT71" s="135">
        <f>IF(NT$70&lt;&gt;0,NT67/NT$70,0)</f>
        <v>0</v>
      </c>
      <c r="OK71">
        <f>lang!OL7</f>
        <v>0</v>
      </c>
      <c r="OL71" s="135">
        <f>IF(OL$70&lt;&gt;0,OL67/OL$70,0)</f>
        <v>0</v>
      </c>
      <c r="OM71" s="135"/>
      <c r="ON71" s="135">
        <f>IF(ON$70&lt;&gt;0,ON67/ON$70,0)</f>
        <v>0</v>
      </c>
    </row>
    <row r="72" spans="1:408">
      <c r="A72" t="str">
        <f>lang!B8</f>
        <v>부정감정</v>
      </c>
      <c r="B72" s="135">
        <f>IF(B$70&lt;&gt;0,B68/B$70,0)</f>
        <v>0</v>
      </c>
      <c r="C72" s="135"/>
      <c r="D72" s="135">
        <f>IF(D$70&lt;&gt;0,D68/D$70,0)</f>
        <v>0</v>
      </c>
      <c r="U72">
        <f>lang!V8</f>
        <v>0</v>
      </c>
      <c r="V72" s="135">
        <f>IF(V$70&lt;&gt;0,V68/V$70,0)</f>
        <v>0</v>
      </c>
      <c r="W72" s="135"/>
      <c r="X72" s="135">
        <f>IF(X$70&lt;&gt;0,X68/X$70,0)</f>
        <v>0</v>
      </c>
      <c r="AO72">
        <f>lang!AP8</f>
        <v>0</v>
      </c>
      <c r="AP72" s="135">
        <f>IF(AP$70&lt;&gt;0,AP68/AP$70,0)</f>
        <v>0</v>
      </c>
      <c r="AQ72" s="135"/>
      <c r="AR72" s="135">
        <f>IF(AR$70&lt;&gt;0,AR68/AR$70,0)</f>
        <v>0</v>
      </c>
      <c r="BI72">
        <f>lang!BJ8</f>
        <v>0</v>
      </c>
      <c r="BJ72" s="135">
        <f>IF(BJ$70&lt;&gt;0,BJ68/BJ$70,0)</f>
        <v>0</v>
      </c>
      <c r="BK72" s="135"/>
      <c r="BL72" s="135">
        <f>IF(BL$70&lt;&gt;0,BL68/BL$70,0)</f>
        <v>0</v>
      </c>
      <c r="CC72">
        <f>lang!CD8</f>
        <v>0</v>
      </c>
      <c r="CD72" s="135">
        <f>IF(CD$70&lt;&gt;0,CD68/CD$70,0)</f>
        <v>0</v>
      </c>
      <c r="CE72" s="135"/>
      <c r="CF72" s="135">
        <f>IF(CF$70&lt;&gt;0,CF68/CF$70,0)</f>
        <v>0</v>
      </c>
      <c r="CW72">
        <f>lang!CX8</f>
        <v>0</v>
      </c>
      <c r="CX72" s="135">
        <f>IF(CX$70&lt;&gt;0,CX68/CX$70,0)</f>
        <v>0</v>
      </c>
      <c r="CY72" s="135"/>
      <c r="CZ72" s="135">
        <f>IF(CZ$70&lt;&gt;0,CZ68/CZ$70,0)</f>
        <v>0</v>
      </c>
      <c r="DQ72">
        <f>lang!DR8</f>
        <v>0</v>
      </c>
      <c r="DR72" s="135">
        <f>IF(DR$70&lt;&gt;0,DR68/DR$70,0)</f>
        <v>0</v>
      </c>
      <c r="DS72" s="135"/>
      <c r="DT72" s="135">
        <f>IF(DT$70&lt;&gt;0,DT68/DT$70,0)</f>
        <v>0</v>
      </c>
      <c r="EK72">
        <f>lang!EL8</f>
        <v>0</v>
      </c>
      <c r="EL72" s="135">
        <f>IF(EL$70&lt;&gt;0,EL68/EL$70,0)</f>
        <v>0</v>
      </c>
      <c r="EM72" s="135"/>
      <c r="EN72" s="135">
        <f>IF(EN$70&lt;&gt;0,EN68/EN$70,0)</f>
        <v>0</v>
      </c>
      <c r="FE72">
        <f>lang!FF8</f>
        <v>0</v>
      </c>
      <c r="FF72" s="135">
        <f>IF(FF$70&lt;&gt;0,FF68/FF$70,0)</f>
        <v>0</v>
      </c>
      <c r="FG72" s="135"/>
      <c r="FH72" s="135">
        <f>IF(FH$70&lt;&gt;0,FH68/FH$70,0)</f>
        <v>0</v>
      </c>
      <c r="FY72">
        <f>lang!FZ8</f>
        <v>0</v>
      </c>
      <c r="FZ72" s="135">
        <f>IF(FZ$70&lt;&gt;0,FZ68/FZ$70,0)</f>
        <v>0</v>
      </c>
      <c r="GA72" s="135"/>
      <c r="GB72" s="135">
        <f>IF(GB$70&lt;&gt;0,GB68/GB$70,0)</f>
        <v>0</v>
      </c>
      <c r="GS72">
        <f>lang!GT8</f>
        <v>0</v>
      </c>
      <c r="GT72" s="135">
        <f>IF(GT$70&lt;&gt;0,GT68/GT$70,0)</f>
        <v>0</v>
      </c>
      <c r="GU72" s="135"/>
      <c r="GV72" s="135">
        <f>IF(GV$70&lt;&gt;0,GV68/GV$70,0)</f>
        <v>0</v>
      </c>
      <c r="HM72">
        <f>lang!HN8</f>
        <v>0</v>
      </c>
      <c r="HN72" s="135">
        <f>IF(HN$70&lt;&gt;0,HN68/HN$70,0)</f>
        <v>0</v>
      </c>
      <c r="HO72" s="135"/>
      <c r="HP72" s="135">
        <f>IF(HP$70&lt;&gt;0,HP68/HP$70,0)</f>
        <v>0</v>
      </c>
      <c r="IG72">
        <f>lang!IH8</f>
        <v>0</v>
      </c>
      <c r="IH72" s="135">
        <f>IF(IH$70&lt;&gt;0,IH68/IH$70,0)</f>
        <v>0</v>
      </c>
      <c r="II72" s="135"/>
      <c r="IJ72" s="135">
        <f>IF(IJ$70&lt;&gt;0,IJ68/IJ$70,0)</f>
        <v>0</v>
      </c>
      <c r="JA72">
        <f>lang!JB8</f>
        <v>0</v>
      </c>
      <c r="JB72" s="135">
        <f>IF(JB$70&lt;&gt;0,JB68/JB$70,0)</f>
        <v>0</v>
      </c>
      <c r="JC72" s="135"/>
      <c r="JD72" s="135">
        <f>IF(JD$70&lt;&gt;0,JD68/JD$70,0)</f>
        <v>0</v>
      </c>
      <c r="JU72">
        <f>lang!JV8</f>
        <v>0</v>
      </c>
      <c r="JV72" s="135">
        <f>IF(JV$70&lt;&gt;0,JV68/JV$70,0)</f>
        <v>0</v>
      </c>
      <c r="JW72" s="135"/>
      <c r="JX72" s="135">
        <f>IF(JX$70&lt;&gt;0,JX68/JX$70,0)</f>
        <v>0</v>
      </c>
      <c r="KO72">
        <f>lang!KP8</f>
        <v>0</v>
      </c>
      <c r="KP72" s="135">
        <f>IF(KP$70&lt;&gt;0,KP68/KP$70,0)</f>
        <v>0</v>
      </c>
      <c r="KQ72" s="135"/>
      <c r="KR72" s="135">
        <f>IF(KR$70&lt;&gt;0,KR68/KR$70,0)</f>
        <v>0</v>
      </c>
      <c r="LI72">
        <f>lang!LJ8</f>
        <v>0</v>
      </c>
      <c r="LJ72" s="135">
        <f>IF(LJ$70&lt;&gt;0,LJ68/LJ$70,0)</f>
        <v>0</v>
      </c>
      <c r="LK72" s="135"/>
      <c r="LL72" s="135">
        <f>IF(LL$70&lt;&gt;0,LL68/LL$70,0)</f>
        <v>0</v>
      </c>
      <c r="MC72">
        <f>lang!MD8</f>
        <v>0</v>
      </c>
      <c r="MD72" s="135">
        <f>IF(MD$70&lt;&gt;0,MD68/MD$70,0)</f>
        <v>0</v>
      </c>
      <c r="ME72" s="135"/>
      <c r="MF72" s="135">
        <f>IF(MF$70&lt;&gt;0,MF68/MF$70,0)</f>
        <v>0</v>
      </c>
      <c r="MW72">
        <f>lang!MX8</f>
        <v>0</v>
      </c>
      <c r="MX72" s="135">
        <f>IF(MX$70&lt;&gt;0,MX68/MX$70,0)</f>
        <v>0</v>
      </c>
      <c r="MY72" s="135"/>
      <c r="MZ72" s="135">
        <f>IF(MZ$70&lt;&gt;0,MZ68/MZ$70,0)</f>
        <v>0</v>
      </c>
      <c r="NQ72">
        <f>lang!NR8</f>
        <v>0</v>
      </c>
      <c r="NR72" s="135">
        <f>IF(NR$70&lt;&gt;0,NR68/NR$70,0)</f>
        <v>0</v>
      </c>
      <c r="NS72" s="135"/>
      <c r="NT72" s="135">
        <f>IF(NT$70&lt;&gt;0,NT68/NT$70,0)</f>
        <v>0</v>
      </c>
      <c r="OK72">
        <f>lang!OL8</f>
        <v>0</v>
      </c>
      <c r="OL72" s="135">
        <f>IF(OL$70&lt;&gt;0,OL68/OL$70,0)</f>
        <v>0</v>
      </c>
      <c r="OM72" s="135"/>
      <c r="ON72" s="135">
        <f>IF(ON$70&lt;&gt;0,ON68/ON$70,0)</f>
        <v>0</v>
      </c>
    </row>
    <row r="73" spans="1:408">
      <c r="A73" t="str">
        <f>lang!B9</f>
        <v>생리감정</v>
      </c>
      <c r="B73" s="135">
        <f>IF(B$70&lt;&gt;0,B69/B$70,0)</f>
        <v>0</v>
      </c>
      <c r="C73" s="135"/>
      <c r="D73" s="135">
        <f>IF(D$70&lt;&gt;0,D69/D$70,0)</f>
        <v>0</v>
      </c>
      <c r="U73">
        <f>lang!V9</f>
        <v>0</v>
      </c>
      <c r="V73" s="135">
        <f>IF(V$70&lt;&gt;0,V69/V$70,0)</f>
        <v>0</v>
      </c>
      <c r="W73" s="135"/>
      <c r="X73" s="135">
        <f>IF(X$70&lt;&gt;0,X69/X$70,0)</f>
        <v>0</v>
      </c>
      <c r="AO73">
        <f>lang!AP9</f>
        <v>0</v>
      </c>
      <c r="AP73" s="135">
        <f>IF(AP$70&lt;&gt;0,AP69/AP$70,0)</f>
        <v>0</v>
      </c>
      <c r="AQ73" s="135"/>
      <c r="AR73" s="135">
        <f>IF(AR$70&lt;&gt;0,AR69/AR$70,0)</f>
        <v>0</v>
      </c>
      <c r="BI73">
        <f>lang!BJ9</f>
        <v>0</v>
      </c>
      <c r="BJ73" s="135">
        <f>IF(BJ$70&lt;&gt;0,BJ69/BJ$70,0)</f>
        <v>0</v>
      </c>
      <c r="BK73" s="135"/>
      <c r="BL73" s="135">
        <f>IF(BL$70&lt;&gt;0,BL69/BL$70,0)</f>
        <v>0</v>
      </c>
      <c r="CC73">
        <f>lang!CD9</f>
        <v>0</v>
      </c>
      <c r="CD73" s="135">
        <f>IF(CD$70&lt;&gt;0,CD69/CD$70,0)</f>
        <v>0</v>
      </c>
      <c r="CE73" s="135"/>
      <c r="CF73" s="135">
        <f>IF(CF$70&lt;&gt;0,CF69/CF$70,0)</f>
        <v>0</v>
      </c>
      <c r="CW73">
        <f>lang!CX9</f>
        <v>0</v>
      </c>
      <c r="CX73" s="135">
        <f>IF(CX$70&lt;&gt;0,CX69/CX$70,0)</f>
        <v>0</v>
      </c>
      <c r="CY73" s="135"/>
      <c r="CZ73" s="135">
        <f>IF(CZ$70&lt;&gt;0,CZ69/CZ$70,0)</f>
        <v>0</v>
      </c>
      <c r="DQ73">
        <f>lang!DR9</f>
        <v>0</v>
      </c>
      <c r="DR73" s="135">
        <f>IF(DR$70&lt;&gt;0,DR69/DR$70,0)</f>
        <v>0</v>
      </c>
      <c r="DS73" s="135"/>
      <c r="DT73" s="135">
        <f>IF(DT$70&lt;&gt;0,DT69/DT$70,0)</f>
        <v>0</v>
      </c>
      <c r="EK73">
        <f>lang!EL9</f>
        <v>0</v>
      </c>
      <c r="EL73" s="135">
        <f>IF(EL$70&lt;&gt;0,EL69/EL$70,0)</f>
        <v>0</v>
      </c>
      <c r="EM73" s="135"/>
      <c r="EN73" s="135">
        <f>IF(EN$70&lt;&gt;0,EN69/EN$70,0)</f>
        <v>0</v>
      </c>
      <c r="FE73">
        <f>lang!FF9</f>
        <v>0</v>
      </c>
      <c r="FF73" s="135">
        <f>IF(FF$70&lt;&gt;0,FF69/FF$70,0)</f>
        <v>0</v>
      </c>
      <c r="FG73" s="135"/>
      <c r="FH73" s="135">
        <f>IF(FH$70&lt;&gt;0,FH69/FH$70,0)</f>
        <v>0</v>
      </c>
      <c r="FY73">
        <f>lang!FZ9</f>
        <v>0</v>
      </c>
      <c r="FZ73" s="135">
        <f>IF(FZ$70&lt;&gt;0,FZ69/FZ$70,0)</f>
        <v>0</v>
      </c>
      <c r="GA73" s="135"/>
      <c r="GB73" s="135">
        <f>IF(GB$70&lt;&gt;0,GB69/GB$70,0)</f>
        <v>0</v>
      </c>
      <c r="GS73">
        <f>lang!GT9</f>
        <v>0</v>
      </c>
      <c r="GT73" s="135">
        <f>IF(GT$70&lt;&gt;0,GT69/GT$70,0)</f>
        <v>0</v>
      </c>
      <c r="GU73" s="135"/>
      <c r="GV73" s="135">
        <f>IF(GV$70&lt;&gt;0,GV69/GV$70,0)</f>
        <v>0</v>
      </c>
      <c r="HM73">
        <f>lang!HN9</f>
        <v>0</v>
      </c>
      <c r="HN73" s="135">
        <f>IF(HN$70&lt;&gt;0,HN69/HN$70,0)</f>
        <v>0</v>
      </c>
      <c r="HO73" s="135"/>
      <c r="HP73" s="135">
        <f>IF(HP$70&lt;&gt;0,HP69/HP$70,0)</f>
        <v>0</v>
      </c>
      <c r="IG73">
        <f>lang!IH9</f>
        <v>0</v>
      </c>
      <c r="IH73" s="135">
        <f>IF(IH$70&lt;&gt;0,IH69/IH$70,0)</f>
        <v>0</v>
      </c>
      <c r="II73" s="135"/>
      <c r="IJ73" s="135">
        <f>IF(IJ$70&lt;&gt;0,IJ69/IJ$70,0)</f>
        <v>0</v>
      </c>
      <c r="JA73">
        <f>lang!JB9</f>
        <v>0</v>
      </c>
      <c r="JB73" s="135">
        <f>IF(JB$70&lt;&gt;0,JB69/JB$70,0)</f>
        <v>0</v>
      </c>
      <c r="JC73" s="135"/>
      <c r="JD73" s="135">
        <f>IF(JD$70&lt;&gt;0,JD69/JD$70,0)</f>
        <v>0</v>
      </c>
      <c r="JU73">
        <f>lang!JV9</f>
        <v>0</v>
      </c>
      <c r="JV73" s="135">
        <f>IF(JV$70&lt;&gt;0,JV69/JV$70,0)</f>
        <v>0</v>
      </c>
      <c r="JW73" s="135"/>
      <c r="JX73" s="135">
        <f>IF(JX$70&lt;&gt;0,JX69/JX$70,0)</f>
        <v>0</v>
      </c>
      <c r="KO73">
        <f>lang!KP9</f>
        <v>0</v>
      </c>
      <c r="KP73" s="135">
        <f>IF(KP$70&lt;&gt;0,KP69/KP$70,0)</f>
        <v>0</v>
      </c>
      <c r="KQ73" s="135"/>
      <c r="KR73" s="135">
        <f>IF(KR$70&lt;&gt;0,KR69/KR$70,0)</f>
        <v>0</v>
      </c>
      <c r="LI73">
        <f>lang!LJ9</f>
        <v>0</v>
      </c>
      <c r="LJ73" s="135">
        <f>IF(LJ$70&lt;&gt;0,LJ69/LJ$70,0)</f>
        <v>0</v>
      </c>
      <c r="LK73" s="135"/>
      <c r="LL73" s="135">
        <f>IF(LL$70&lt;&gt;0,LL69/LL$70,0)</f>
        <v>0</v>
      </c>
      <c r="MC73">
        <f>lang!MD9</f>
        <v>0</v>
      </c>
      <c r="MD73" s="135">
        <f>IF(MD$70&lt;&gt;0,MD69/MD$70,0)</f>
        <v>0</v>
      </c>
      <c r="ME73" s="135"/>
      <c r="MF73" s="135">
        <f>IF(MF$70&lt;&gt;0,MF69/MF$70,0)</f>
        <v>0</v>
      </c>
      <c r="MW73">
        <f>lang!MX9</f>
        <v>0</v>
      </c>
      <c r="MX73" s="135">
        <f>IF(MX$70&lt;&gt;0,MX69/MX$70,0)</f>
        <v>0</v>
      </c>
      <c r="MY73" s="135"/>
      <c r="MZ73" s="135">
        <f>IF(MZ$70&lt;&gt;0,MZ69/MZ$70,0)</f>
        <v>0</v>
      </c>
      <c r="NQ73">
        <f>lang!NR9</f>
        <v>0</v>
      </c>
      <c r="NR73" s="135">
        <f>IF(NR$70&lt;&gt;0,NR69/NR$70,0)</f>
        <v>0</v>
      </c>
      <c r="NS73" s="135"/>
      <c r="NT73" s="135">
        <f>IF(NT$70&lt;&gt;0,NT69/NT$70,0)</f>
        <v>0</v>
      </c>
      <c r="OK73">
        <f>lang!OL9</f>
        <v>0</v>
      </c>
      <c r="OL73" s="135">
        <f>IF(OL$70&lt;&gt;0,OL69/OL$70,0)</f>
        <v>0</v>
      </c>
      <c r="OM73" s="135"/>
      <c r="ON73" s="135">
        <f>IF(ON$70&lt;&gt;0,ON69/ON$70,0)</f>
        <v>0</v>
      </c>
    </row>
    <row r="75" spans="1:408">
      <c r="A75" t="s">
        <v>1193</v>
      </c>
      <c r="D75" t="s">
        <v>1194</v>
      </c>
      <c r="U75" t="s">
        <v>1193</v>
      </c>
      <c r="X75" t="s">
        <v>1194</v>
      </c>
      <c r="AO75" t="s">
        <v>1193</v>
      </c>
      <c r="AR75" t="s">
        <v>1194</v>
      </c>
      <c r="BI75" t="s">
        <v>1193</v>
      </c>
      <c r="BL75" t="s">
        <v>1194</v>
      </c>
      <c r="CC75" t="s">
        <v>1193</v>
      </c>
      <c r="CF75" t="s">
        <v>1194</v>
      </c>
      <c r="CW75" t="s">
        <v>1193</v>
      </c>
      <c r="CZ75" t="s">
        <v>1194</v>
      </c>
      <c r="DQ75" t="s">
        <v>1193</v>
      </c>
      <c r="DT75" t="s">
        <v>1194</v>
      </c>
      <c r="EK75" t="s">
        <v>1193</v>
      </c>
      <c r="EN75" t="s">
        <v>1194</v>
      </c>
      <c r="FE75" t="s">
        <v>1193</v>
      </c>
      <c r="FH75" t="s">
        <v>1194</v>
      </c>
      <c r="FY75" t="s">
        <v>1193</v>
      </c>
      <c r="GB75" t="s">
        <v>1194</v>
      </c>
      <c r="GS75" t="s">
        <v>1193</v>
      </c>
      <c r="GV75" t="s">
        <v>1194</v>
      </c>
      <c r="HM75" t="s">
        <v>1193</v>
      </c>
      <c r="HP75" t="s">
        <v>1194</v>
      </c>
      <c r="IG75" t="s">
        <v>1193</v>
      </c>
      <c r="IJ75" t="s">
        <v>1194</v>
      </c>
      <c r="JA75" t="s">
        <v>1193</v>
      </c>
      <c r="JD75" t="s">
        <v>1194</v>
      </c>
      <c r="JU75" t="s">
        <v>1193</v>
      </c>
      <c r="JX75" t="s">
        <v>1194</v>
      </c>
      <c r="KO75" t="s">
        <v>1193</v>
      </c>
      <c r="KR75" t="s">
        <v>1194</v>
      </c>
      <c r="LI75" t="s">
        <v>1193</v>
      </c>
      <c r="LL75" t="s">
        <v>1194</v>
      </c>
      <c r="MC75" t="s">
        <v>1193</v>
      </c>
      <c r="MF75" t="s">
        <v>1194</v>
      </c>
      <c r="MW75" t="s">
        <v>1193</v>
      </c>
      <c r="MZ75" t="s">
        <v>1194</v>
      </c>
      <c r="NQ75" t="s">
        <v>1193</v>
      </c>
      <c r="NT75" t="s">
        <v>1194</v>
      </c>
      <c r="OK75" t="s">
        <v>1193</v>
      </c>
      <c r="ON75" t="s">
        <v>1194</v>
      </c>
    </row>
    <row r="85" spans="1:5">
      <c r="A85" t="s">
        <v>1646</v>
      </c>
      <c r="B85">
        <v>0</v>
      </c>
      <c r="C85" t="str">
        <f>lang!B648</f>
        <v>중립</v>
      </c>
    </row>
    <row r="86" spans="1:5">
      <c r="B86">
        <v>1</v>
      </c>
      <c r="C86" t="str">
        <f>lang!B649</f>
        <v>흥분-설렘</v>
      </c>
      <c r="E86" t="s">
        <v>1642</v>
      </c>
    </row>
    <row r="87" spans="1:5">
      <c r="B87">
        <v>2</v>
      </c>
      <c r="C87" t="str">
        <f>lang!B650</f>
        <v>불안-불쾌</v>
      </c>
      <c r="E87" t="s">
        <v>1643</v>
      </c>
    </row>
    <row r="88" spans="1:5">
      <c r="B88">
        <v>3</v>
      </c>
      <c r="C88" t="str">
        <f>lang!B651</f>
        <v>우울-무기력</v>
      </c>
      <c r="E88" t="s">
        <v>1644</v>
      </c>
    </row>
    <row r="89" spans="1:5">
      <c r="B89">
        <v>4</v>
      </c>
      <c r="C89" t="str">
        <f>lang!B652</f>
        <v>안정-편안함</v>
      </c>
      <c r="E89" t="s">
        <v>1645</v>
      </c>
    </row>
    <row r="91" spans="1:5">
      <c r="A91" t="s">
        <v>1647</v>
      </c>
      <c r="B91">
        <v>1</v>
      </c>
      <c r="C91" t="str">
        <f>lang!B654</f>
        <v>즐거움-기쁨</v>
      </c>
    </row>
    <row r="92" spans="1:5">
      <c r="B92">
        <v>2</v>
      </c>
      <c r="C92" t="str">
        <f>lang!B655</f>
        <v>보통</v>
      </c>
    </row>
    <row r="93" spans="1:5">
      <c r="B93">
        <v>3</v>
      </c>
      <c r="C93" t="str">
        <f>lang!B656</f>
        <v>대응필요</v>
      </c>
    </row>
    <row r="95" spans="1:5">
      <c r="A95" t="s">
        <v>1649</v>
      </c>
      <c r="B95">
        <v>1</v>
      </c>
      <c r="C95" t="str">
        <f>lang!B658</f>
        <v>생기-활력</v>
      </c>
    </row>
    <row r="96" spans="1:5">
      <c r="B96">
        <v>2</v>
      </c>
      <c r="C96" t="str">
        <f>lang!B659</f>
        <v>보통</v>
      </c>
    </row>
    <row r="97" spans="1:3">
      <c r="B97">
        <v>3</v>
      </c>
      <c r="C97" t="str">
        <f>lang!B660</f>
        <v>주의단계</v>
      </c>
    </row>
    <row r="98" spans="1:3">
      <c r="B98">
        <v>4</v>
      </c>
      <c r="C98" t="str">
        <f>lang!B661</f>
        <v>대응필요</v>
      </c>
    </row>
    <row r="99" spans="1:3">
      <c r="B99">
        <v>5</v>
      </c>
      <c r="C99" t="str">
        <f>lang!B662</f>
        <v>위험</v>
      </c>
    </row>
    <row r="103" spans="1:3">
      <c r="A103" t="s">
        <v>1601</v>
      </c>
    </row>
    <row r="104" spans="1:3">
      <c r="A104" t="s">
        <v>1602</v>
      </c>
      <c r="B104" t="s">
        <v>1603</v>
      </c>
    </row>
    <row r="105" spans="1:3">
      <c r="A105" t="s">
        <v>1604</v>
      </c>
    </row>
    <row r="106" spans="1:3">
      <c r="A106" t="s">
        <v>1605</v>
      </c>
    </row>
    <row r="107" spans="1:3">
      <c r="A107" t="s">
        <v>1602</v>
      </c>
      <c r="B107" t="s">
        <v>1606</v>
      </c>
    </row>
    <row r="108" spans="1:3">
      <c r="A108" t="s">
        <v>1604</v>
      </c>
    </row>
    <row r="109" spans="1:3">
      <c r="A109" t="s">
        <v>1607</v>
      </c>
    </row>
    <row r="110" spans="1:3">
      <c r="A110" t="s">
        <v>1602</v>
      </c>
      <c r="B110" t="s">
        <v>1608</v>
      </c>
    </row>
    <row r="111" spans="1:3">
      <c r="A111" t="s">
        <v>1604</v>
      </c>
    </row>
    <row r="112" spans="1:3">
      <c r="A112" t="s">
        <v>1609</v>
      </c>
    </row>
    <row r="113" spans="1:5">
      <c r="A113" t="s">
        <v>1602</v>
      </c>
      <c r="B113" t="s">
        <v>1610</v>
      </c>
    </row>
    <row r="114" spans="1:5">
      <c r="A114" t="s">
        <v>1604</v>
      </c>
    </row>
    <row r="115" spans="1:5">
      <c r="A115" t="s">
        <v>1611</v>
      </c>
    </row>
    <row r="116" spans="1:5">
      <c r="A116" t="s">
        <v>1602</v>
      </c>
      <c r="B116" t="s">
        <v>1612</v>
      </c>
    </row>
    <row r="117" spans="1:5">
      <c r="A117" t="s">
        <v>1602</v>
      </c>
      <c r="B117" t="s">
        <v>1613</v>
      </c>
    </row>
    <row r="118" spans="1:5">
      <c r="A118" t="s">
        <v>1604</v>
      </c>
    </row>
    <row r="121" spans="1:5">
      <c r="A121" t="s">
        <v>1614</v>
      </c>
    </row>
    <row r="122" spans="1:5">
      <c r="A122" t="s">
        <v>1615</v>
      </c>
    </row>
    <row r="123" spans="1:5">
      <c r="A123" t="s">
        <v>1616</v>
      </c>
    </row>
    <row r="124" spans="1:5">
      <c r="B124" t="s">
        <v>1617</v>
      </c>
      <c r="E124" t="s">
        <v>1632</v>
      </c>
    </row>
    <row r="125" spans="1:5">
      <c r="A125" t="s">
        <v>1618</v>
      </c>
    </row>
    <row r="126" spans="1:5">
      <c r="B126" t="s">
        <v>1619</v>
      </c>
      <c r="E126" t="s">
        <v>1633</v>
      </c>
    </row>
    <row r="127" spans="1:5">
      <c r="A127" t="s">
        <v>1620</v>
      </c>
    </row>
    <row r="128" spans="1:5">
      <c r="B128" t="s">
        <v>1621</v>
      </c>
      <c r="E128" t="s">
        <v>1634</v>
      </c>
    </row>
    <row r="130" spans="1:5">
      <c r="A130" t="s">
        <v>1614</v>
      </c>
    </row>
    <row r="131" spans="1:5">
      <c r="A131" t="s">
        <v>1648</v>
      </c>
    </row>
    <row r="132" spans="1:5">
      <c r="A132" t="s">
        <v>1622</v>
      </c>
    </row>
    <row r="133" spans="1:5">
      <c r="B133" t="s">
        <v>1623</v>
      </c>
      <c r="E133" t="s">
        <v>1637</v>
      </c>
    </row>
    <row r="134" spans="1:5">
      <c r="A134" t="s">
        <v>1624</v>
      </c>
    </row>
    <row r="135" spans="1:5">
      <c r="B135" t="s">
        <v>1625</v>
      </c>
      <c r="E135" t="s">
        <v>1634</v>
      </c>
    </row>
    <row r="136" spans="1:5">
      <c r="A136" t="s">
        <v>1626</v>
      </c>
    </row>
    <row r="137" spans="1:5">
      <c r="B137" t="s">
        <v>1627</v>
      </c>
      <c r="E137" t="s">
        <v>1636</v>
      </c>
    </row>
    <row r="138" spans="1:5">
      <c r="A138" t="s">
        <v>1628</v>
      </c>
    </row>
    <row r="139" spans="1:5">
      <c r="B139" t="s">
        <v>1629</v>
      </c>
      <c r="E139" t="s">
        <v>1633</v>
      </c>
    </row>
    <row r="140" spans="1:5">
      <c r="A140" t="s">
        <v>1620</v>
      </c>
    </row>
    <row r="141" spans="1:5">
      <c r="B141" t="s">
        <v>1630</v>
      </c>
      <c r="E141" t="s">
        <v>1635</v>
      </c>
    </row>
  </sheetData>
  <phoneticPr fontId="27" type="noConversion"/>
  <conditionalFormatting sqref="K5:K14">
    <cfRule type="expression" dxfId="1056" priority="589">
      <formula>#REF!&lt;20</formula>
    </cfRule>
    <cfRule type="expression" dxfId="1055" priority="590">
      <formula>#REF!&gt;50</formula>
    </cfRule>
  </conditionalFormatting>
  <conditionalFormatting sqref="K6:K14">
    <cfRule type="expression" dxfId="1054" priority="591">
      <formula>#REF!&lt;20</formula>
    </cfRule>
    <cfRule type="expression" dxfId="1053" priority="592">
      <formula>#REF!&gt;40</formula>
    </cfRule>
  </conditionalFormatting>
  <conditionalFormatting sqref="K7">
    <cfRule type="expression" dxfId="1052" priority="593">
      <formula>#REF!&lt;15</formula>
    </cfRule>
    <cfRule type="expression" dxfId="1051" priority="594">
      <formula>#REF!&gt;40</formula>
    </cfRule>
  </conditionalFormatting>
  <conditionalFormatting sqref="K8">
    <cfRule type="expression" dxfId="1050" priority="595">
      <formula>#REF!&lt;20</formula>
    </cfRule>
    <cfRule type="expression" dxfId="1049" priority="596">
      <formula>#REF!&gt;50</formula>
    </cfRule>
  </conditionalFormatting>
  <conditionalFormatting sqref="K9">
    <cfRule type="expression" dxfId="1048" priority="597">
      <formula>#REF!&lt;40</formula>
    </cfRule>
    <cfRule type="expression" dxfId="1047" priority="598">
      <formula>#REF!&gt;80</formula>
    </cfRule>
  </conditionalFormatting>
  <conditionalFormatting sqref="K11">
    <cfRule type="expression" dxfId="1046" priority="599">
      <formula>#REF!&lt;20</formula>
    </cfRule>
    <cfRule type="expression" dxfId="1045" priority="600">
      <formula>#REF!&gt;40</formula>
    </cfRule>
  </conditionalFormatting>
  <conditionalFormatting sqref="K12">
    <cfRule type="expression" dxfId="1044" priority="601">
      <formula>#REF!&lt;50</formula>
    </cfRule>
    <cfRule type="expression" dxfId="1043" priority="602">
      <formula>#REF!&gt;80</formula>
    </cfRule>
  </conditionalFormatting>
  <conditionalFormatting sqref="K13">
    <cfRule type="expression" dxfId="1042" priority="603">
      <formula>#REF!&lt;15</formula>
    </cfRule>
    <cfRule type="expression" dxfId="1041" priority="604">
      <formula>#REF!&gt;25</formula>
    </cfRule>
  </conditionalFormatting>
  <conditionalFormatting sqref="K14">
    <cfRule type="expression" dxfId="1040" priority="605">
      <formula>#REF!&lt;10</formula>
    </cfRule>
    <cfRule type="expression" dxfId="1039" priority="606">
      <formula>#REF!&gt;50</formula>
    </cfRule>
  </conditionalFormatting>
  <conditionalFormatting sqref="K10">
    <cfRule type="expression" dxfId="1038" priority="607">
      <formula>#REF!&lt;50</formula>
    </cfRule>
    <cfRule type="expression" dxfId="1037" priority="608">
      <formula>#REF!&gt;80</formula>
    </cfRule>
  </conditionalFormatting>
  <conditionalFormatting sqref="AE5:AE14">
    <cfRule type="expression" dxfId="1036" priority="381">
      <formula>#REF!&lt;20</formula>
    </cfRule>
    <cfRule type="expression" dxfId="1035" priority="382">
      <formula>#REF!&gt;50</formula>
    </cfRule>
  </conditionalFormatting>
  <conditionalFormatting sqref="AE6:AE14">
    <cfRule type="expression" dxfId="1034" priority="383">
      <formula>#REF!&lt;20</formula>
    </cfRule>
    <cfRule type="expression" dxfId="1033" priority="384">
      <formula>#REF!&gt;40</formula>
    </cfRule>
  </conditionalFormatting>
  <conditionalFormatting sqref="AE7">
    <cfRule type="expression" dxfId="1032" priority="385">
      <formula>#REF!&lt;15</formula>
    </cfRule>
    <cfRule type="expression" dxfId="1031" priority="386">
      <formula>#REF!&gt;40</formula>
    </cfRule>
  </conditionalFormatting>
  <conditionalFormatting sqref="AE8">
    <cfRule type="expression" dxfId="1030" priority="387">
      <formula>#REF!&lt;20</formula>
    </cfRule>
    <cfRule type="expression" dxfId="1029" priority="388">
      <formula>#REF!&gt;50</formula>
    </cfRule>
  </conditionalFormatting>
  <conditionalFormatting sqref="AE9">
    <cfRule type="expression" dxfId="1028" priority="389">
      <formula>#REF!&lt;40</formula>
    </cfRule>
    <cfRule type="expression" dxfId="1027" priority="390">
      <formula>#REF!&gt;80</formula>
    </cfRule>
  </conditionalFormatting>
  <conditionalFormatting sqref="AE11">
    <cfRule type="expression" dxfId="1026" priority="391">
      <formula>#REF!&lt;20</formula>
    </cfRule>
    <cfRule type="expression" dxfId="1025" priority="392">
      <formula>#REF!&gt;40</formula>
    </cfRule>
  </conditionalFormatting>
  <conditionalFormatting sqref="AE12">
    <cfRule type="expression" dxfId="1024" priority="393">
      <formula>#REF!&lt;50</formula>
    </cfRule>
    <cfRule type="expression" dxfId="1023" priority="394">
      <formula>#REF!&gt;80</formula>
    </cfRule>
  </conditionalFormatting>
  <conditionalFormatting sqref="AE13">
    <cfRule type="expression" dxfId="1022" priority="395">
      <formula>#REF!&lt;15</formula>
    </cfRule>
    <cfRule type="expression" dxfId="1021" priority="396">
      <formula>#REF!&gt;25</formula>
    </cfRule>
  </conditionalFormatting>
  <conditionalFormatting sqref="AE14">
    <cfRule type="expression" dxfId="1020" priority="397">
      <formula>#REF!&lt;10</formula>
    </cfRule>
    <cfRule type="expression" dxfId="1019" priority="398">
      <formula>#REF!&gt;50</formula>
    </cfRule>
  </conditionalFormatting>
  <conditionalFormatting sqref="AE10">
    <cfRule type="expression" dxfId="1018" priority="399">
      <formula>#REF!&lt;50</formula>
    </cfRule>
    <cfRule type="expression" dxfId="1017" priority="400">
      <formula>#REF!&gt;80</formula>
    </cfRule>
  </conditionalFormatting>
  <conditionalFormatting sqref="AY5:AY14">
    <cfRule type="expression" dxfId="1016" priority="361">
      <formula>#REF!&lt;20</formula>
    </cfRule>
    <cfRule type="expression" dxfId="1015" priority="362">
      <formula>#REF!&gt;50</formula>
    </cfRule>
  </conditionalFormatting>
  <conditionalFormatting sqref="AY6:AY14">
    <cfRule type="expression" dxfId="1014" priority="363">
      <formula>#REF!&lt;20</formula>
    </cfRule>
    <cfRule type="expression" dxfId="1013" priority="364">
      <formula>#REF!&gt;40</formula>
    </cfRule>
  </conditionalFormatting>
  <conditionalFormatting sqref="AY7">
    <cfRule type="expression" dxfId="1012" priority="365">
      <formula>#REF!&lt;15</formula>
    </cfRule>
    <cfRule type="expression" dxfId="1011" priority="366">
      <formula>#REF!&gt;40</formula>
    </cfRule>
  </conditionalFormatting>
  <conditionalFormatting sqref="AY8">
    <cfRule type="expression" dxfId="1010" priority="367">
      <formula>#REF!&lt;20</formula>
    </cfRule>
    <cfRule type="expression" dxfId="1009" priority="368">
      <formula>#REF!&gt;50</formula>
    </cfRule>
  </conditionalFormatting>
  <conditionalFormatting sqref="AY9">
    <cfRule type="expression" dxfId="1008" priority="369">
      <formula>#REF!&lt;40</formula>
    </cfRule>
    <cfRule type="expression" dxfId="1007" priority="370">
      <formula>#REF!&gt;80</formula>
    </cfRule>
  </conditionalFormatting>
  <conditionalFormatting sqref="AY11">
    <cfRule type="expression" dxfId="1006" priority="371">
      <formula>#REF!&lt;20</formula>
    </cfRule>
    <cfRule type="expression" dxfId="1005" priority="372">
      <formula>#REF!&gt;40</formula>
    </cfRule>
  </conditionalFormatting>
  <conditionalFormatting sqref="AY12">
    <cfRule type="expression" dxfId="1004" priority="373">
      <formula>#REF!&lt;50</formula>
    </cfRule>
    <cfRule type="expression" dxfId="1003" priority="374">
      <formula>#REF!&gt;80</formula>
    </cfRule>
  </conditionalFormatting>
  <conditionalFormatting sqref="AY13">
    <cfRule type="expression" dxfId="1002" priority="375">
      <formula>#REF!&lt;15</formula>
    </cfRule>
    <cfRule type="expression" dxfId="1001" priority="376">
      <formula>#REF!&gt;25</formula>
    </cfRule>
  </conditionalFormatting>
  <conditionalFormatting sqref="AY14">
    <cfRule type="expression" dxfId="1000" priority="377">
      <formula>#REF!&lt;10</formula>
    </cfRule>
    <cfRule type="expression" dxfId="999" priority="378">
      <formula>#REF!&gt;50</formula>
    </cfRule>
  </conditionalFormatting>
  <conditionalFormatting sqref="AY10">
    <cfRule type="expression" dxfId="998" priority="379">
      <formula>#REF!&lt;50</formula>
    </cfRule>
    <cfRule type="expression" dxfId="997" priority="380">
      <formula>#REF!&gt;80</formula>
    </cfRule>
  </conditionalFormatting>
  <conditionalFormatting sqref="BS5:BS14">
    <cfRule type="expression" dxfId="996" priority="341">
      <formula>#REF!&lt;20</formula>
    </cfRule>
    <cfRule type="expression" dxfId="995" priority="342">
      <formula>#REF!&gt;50</formula>
    </cfRule>
  </conditionalFormatting>
  <conditionalFormatting sqref="BS6:BS14">
    <cfRule type="expression" dxfId="994" priority="343">
      <formula>#REF!&lt;20</formula>
    </cfRule>
    <cfRule type="expression" dxfId="993" priority="344">
      <formula>#REF!&gt;40</formula>
    </cfRule>
  </conditionalFormatting>
  <conditionalFormatting sqref="BS7">
    <cfRule type="expression" dxfId="992" priority="345">
      <formula>#REF!&lt;15</formula>
    </cfRule>
    <cfRule type="expression" dxfId="991" priority="346">
      <formula>#REF!&gt;40</formula>
    </cfRule>
  </conditionalFormatting>
  <conditionalFormatting sqref="BS8">
    <cfRule type="expression" dxfId="990" priority="347">
      <formula>#REF!&lt;20</formula>
    </cfRule>
    <cfRule type="expression" dxfId="989" priority="348">
      <formula>#REF!&gt;50</formula>
    </cfRule>
  </conditionalFormatting>
  <conditionalFormatting sqref="BS9">
    <cfRule type="expression" dxfId="988" priority="349">
      <formula>#REF!&lt;40</formula>
    </cfRule>
    <cfRule type="expression" dxfId="987" priority="350">
      <formula>#REF!&gt;80</formula>
    </cfRule>
  </conditionalFormatting>
  <conditionalFormatting sqref="BS11">
    <cfRule type="expression" dxfId="986" priority="351">
      <formula>#REF!&lt;20</formula>
    </cfRule>
    <cfRule type="expression" dxfId="985" priority="352">
      <formula>#REF!&gt;40</formula>
    </cfRule>
  </conditionalFormatting>
  <conditionalFormatting sqref="BS12">
    <cfRule type="expression" dxfId="984" priority="353">
      <formula>#REF!&lt;50</formula>
    </cfRule>
    <cfRule type="expression" dxfId="983" priority="354">
      <formula>#REF!&gt;80</formula>
    </cfRule>
  </conditionalFormatting>
  <conditionalFormatting sqref="BS13">
    <cfRule type="expression" dxfId="982" priority="355">
      <formula>#REF!&lt;15</formula>
    </cfRule>
    <cfRule type="expression" dxfId="981" priority="356">
      <formula>#REF!&gt;25</formula>
    </cfRule>
  </conditionalFormatting>
  <conditionalFormatting sqref="BS14">
    <cfRule type="expression" dxfId="980" priority="357">
      <formula>#REF!&lt;10</formula>
    </cfRule>
    <cfRule type="expression" dxfId="979" priority="358">
      <formula>#REF!&gt;50</formula>
    </cfRule>
  </conditionalFormatting>
  <conditionalFormatting sqref="BS10">
    <cfRule type="expression" dxfId="978" priority="359">
      <formula>#REF!&lt;50</formula>
    </cfRule>
    <cfRule type="expression" dxfId="977" priority="360">
      <formula>#REF!&gt;80</formula>
    </cfRule>
  </conditionalFormatting>
  <conditionalFormatting sqref="CM5:CM14">
    <cfRule type="expression" dxfId="976" priority="321">
      <formula>#REF!&lt;20</formula>
    </cfRule>
    <cfRule type="expression" dxfId="975" priority="322">
      <formula>#REF!&gt;50</formula>
    </cfRule>
  </conditionalFormatting>
  <conditionalFormatting sqref="CM6:CM14">
    <cfRule type="expression" dxfId="974" priority="323">
      <formula>#REF!&lt;20</formula>
    </cfRule>
    <cfRule type="expression" dxfId="973" priority="324">
      <formula>#REF!&gt;40</formula>
    </cfRule>
  </conditionalFormatting>
  <conditionalFormatting sqref="CM7">
    <cfRule type="expression" dxfId="972" priority="325">
      <formula>#REF!&lt;15</formula>
    </cfRule>
    <cfRule type="expression" dxfId="971" priority="326">
      <formula>#REF!&gt;40</formula>
    </cfRule>
  </conditionalFormatting>
  <conditionalFormatting sqref="CM8">
    <cfRule type="expression" dxfId="970" priority="327">
      <formula>#REF!&lt;20</formula>
    </cfRule>
    <cfRule type="expression" dxfId="969" priority="328">
      <formula>#REF!&gt;50</formula>
    </cfRule>
  </conditionalFormatting>
  <conditionalFormatting sqref="CM9">
    <cfRule type="expression" dxfId="968" priority="329">
      <formula>#REF!&lt;40</formula>
    </cfRule>
    <cfRule type="expression" dxfId="967" priority="330">
      <formula>#REF!&gt;80</formula>
    </cfRule>
  </conditionalFormatting>
  <conditionalFormatting sqref="CM11">
    <cfRule type="expression" dxfId="966" priority="331">
      <formula>#REF!&lt;20</formula>
    </cfRule>
    <cfRule type="expression" dxfId="965" priority="332">
      <formula>#REF!&gt;40</formula>
    </cfRule>
  </conditionalFormatting>
  <conditionalFormatting sqref="CM12">
    <cfRule type="expression" dxfId="964" priority="333">
      <formula>#REF!&lt;50</formula>
    </cfRule>
    <cfRule type="expression" dxfId="963" priority="334">
      <formula>#REF!&gt;80</formula>
    </cfRule>
  </conditionalFormatting>
  <conditionalFormatting sqref="CM13">
    <cfRule type="expression" dxfId="962" priority="335">
      <formula>#REF!&lt;15</formula>
    </cfRule>
    <cfRule type="expression" dxfId="961" priority="336">
      <formula>#REF!&gt;25</formula>
    </cfRule>
  </conditionalFormatting>
  <conditionalFormatting sqref="CM14">
    <cfRule type="expression" dxfId="960" priority="337">
      <formula>#REF!&lt;10</formula>
    </cfRule>
    <cfRule type="expression" dxfId="959" priority="338">
      <formula>#REF!&gt;50</formula>
    </cfRule>
  </conditionalFormatting>
  <conditionalFormatting sqref="CM10">
    <cfRule type="expression" dxfId="958" priority="339">
      <formula>#REF!&lt;50</formula>
    </cfRule>
    <cfRule type="expression" dxfId="957" priority="340">
      <formula>#REF!&gt;80</formula>
    </cfRule>
  </conditionalFormatting>
  <conditionalFormatting sqref="DG5:DG14">
    <cfRule type="expression" dxfId="956" priority="301">
      <formula>#REF!&lt;20</formula>
    </cfRule>
    <cfRule type="expression" dxfId="955" priority="302">
      <formula>#REF!&gt;50</formula>
    </cfRule>
  </conditionalFormatting>
  <conditionalFormatting sqref="DG6:DG14">
    <cfRule type="expression" dxfId="954" priority="303">
      <formula>#REF!&lt;20</formula>
    </cfRule>
    <cfRule type="expression" dxfId="953" priority="304">
      <formula>#REF!&gt;40</formula>
    </cfRule>
  </conditionalFormatting>
  <conditionalFormatting sqref="DG7">
    <cfRule type="expression" dxfId="952" priority="305">
      <formula>#REF!&lt;15</formula>
    </cfRule>
    <cfRule type="expression" dxfId="951" priority="306">
      <formula>#REF!&gt;40</formula>
    </cfRule>
  </conditionalFormatting>
  <conditionalFormatting sqref="DG8">
    <cfRule type="expression" dxfId="950" priority="307">
      <formula>#REF!&lt;20</formula>
    </cfRule>
    <cfRule type="expression" dxfId="949" priority="308">
      <formula>#REF!&gt;50</formula>
    </cfRule>
  </conditionalFormatting>
  <conditionalFormatting sqref="DG9">
    <cfRule type="expression" dxfId="948" priority="309">
      <formula>#REF!&lt;40</formula>
    </cfRule>
    <cfRule type="expression" dxfId="947" priority="310">
      <formula>#REF!&gt;80</formula>
    </cfRule>
  </conditionalFormatting>
  <conditionalFormatting sqref="DG11">
    <cfRule type="expression" dxfId="946" priority="311">
      <formula>#REF!&lt;20</formula>
    </cfRule>
    <cfRule type="expression" dxfId="945" priority="312">
      <formula>#REF!&gt;40</formula>
    </cfRule>
  </conditionalFormatting>
  <conditionalFormatting sqref="DG12">
    <cfRule type="expression" dxfId="944" priority="313">
      <formula>#REF!&lt;50</formula>
    </cfRule>
    <cfRule type="expression" dxfId="943" priority="314">
      <formula>#REF!&gt;80</formula>
    </cfRule>
  </conditionalFormatting>
  <conditionalFormatting sqref="DG13">
    <cfRule type="expression" dxfId="942" priority="315">
      <formula>#REF!&lt;15</formula>
    </cfRule>
    <cfRule type="expression" dxfId="941" priority="316">
      <formula>#REF!&gt;25</formula>
    </cfRule>
  </conditionalFormatting>
  <conditionalFormatting sqref="DG14">
    <cfRule type="expression" dxfId="940" priority="317">
      <formula>#REF!&lt;10</formula>
    </cfRule>
    <cfRule type="expression" dxfId="939" priority="318">
      <formula>#REF!&gt;50</formula>
    </cfRule>
  </conditionalFormatting>
  <conditionalFormatting sqref="DG10">
    <cfRule type="expression" dxfId="938" priority="319">
      <formula>#REF!&lt;50</formula>
    </cfRule>
    <cfRule type="expression" dxfId="937" priority="320">
      <formula>#REF!&gt;80</formula>
    </cfRule>
  </conditionalFormatting>
  <conditionalFormatting sqref="EA5:EA14">
    <cfRule type="expression" dxfId="936" priority="281">
      <formula>#REF!&lt;20</formula>
    </cfRule>
    <cfRule type="expression" dxfId="935" priority="282">
      <formula>#REF!&gt;50</formula>
    </cfRule>
  </conditionalFormatting>
  <conditionalFormatting sqref="EA6:EA14">
    <cfRule type="expression" dxfId="934" priority="283">
      <formula>#REF!&lt;20</formula>
    </cfRule>
    <cfRule type="expression" dxfId="933" priority="284">
      <formula>#REF!&gt;40</formula>
    </cfRule>
  </conditionalFormatting>
  <conditionalFormatting sqref="EA7">
    <cfRule type="expression" dxfId="932" priority="285">
      <formula>#REF!&lt;15</formula>
    </cfRule>
    <cfRule type="expression" dxfId="931" priority="286">
      <formula>#REF!&gt;40</formula>
    </cfRule>
  </conditionalFormatting>
  <conditionalFormatting sqref="EA8">
    <cfRule type="expression" dxfId="930" priority="287">
      <formula>#REF!&lt;20</formula>
    </cfRule>
    <cfRule type="expression" dxfId="929" priority="288">
      <formula>#REF!&gt;50</formula>
    </cfRule>
  </conditionalFormatting>
  <conditionalFormatting sqref="EA9">
    <cfRule type="expression" dxfId="928" priority="289">
      <formula>#REF!&lt;40</formula>
    </cfRule>
    <cfRule type="expression" dxfId="927" priority="290">
      <formula>#REF!&gt;80</formula>
    </cfRule>
  </conditionalFormatting>
  <conditionalFormatting sqref="EA11">
    <cfRule type="expression" dxfId="926" priority="291">
      <formula>#REF!&lt;20</formula>
    </cfRule>
    <cfRule type="expression" dxfId="925" priority="292">
      <formula>#REF!&gt;40</formula>
    </cfRule>
  </conditionalFormatting>
  <conditionalFormatting sqref="EA12">
    <cfRule type="expression" dxfId="924" priority="293">
      <formula>#REF!&lt;50</formula>
    </cfRule>
    <cfRule type="expression" dxfId="923" priority="294">
      <formula>#REF!&gt;80</formula>
    </cfRule>
  </conditionalFormatting>
  <conditionalFormatting sqref="EA13">
    <cfRule type="expression" dxfId="922" priority="295">
      <formula>#REF!&lt;15</formula>
    </cfRule>
    <cfRule type="expression" dxfId="921" priority="296">
      <formula>#REF!&gt;25</formula>
    </cfRule>
  </conditionalFormatting>
  <conditionalFormatting sqref="EA14">
    <cfRule type="expression" dxfId="920" priority="297">
      <formula>#REF!&lt;10</formula>
    </cfRule>
    <cfRule type="expression" dxfId="919" priority="298">
      <formula>#REF!&gt;50</formula>
    </cfRule>
  </conditionalFormatting>
  <conditionalFormatting sqref="EA10">
    <cfRule type="expression" dxfId="918" priority="299">
      <formula>#REF!&lt;50</formula>
    </cfRule>
    <cfRule type="expression" dxfId="917" priority="300">
      <formula>#REF!&gt;80</formula>
    </cfRule>
  </conditionalFormatting>
  <conditionalFormatting sqref="EU5:EU14">
    <cfRule type="expression" dxfId="916" priority="261">
      <formula>#REF!&lt;20</formula>
    </cfRule>
    <cfRule type="expression" dxfId="915" priority="262">
      <formula>#REF!&gt;50</formula>
    </cfRule>
  </conditionalFormatting>
  <conditionalFormatting sqref="EU6:EU14">
    <cfRule type="expression" dxfId="914" priority="263">
      <formula>#REF!&lt;20</formula>
    </cfRule>
    <cfRule type="expression" dxfId="913" priority="264">
      <formula>#REF!&gt;40</formula>
    </cfRule>
  </conditionalFormatting>
  <conditionalFormatting sqref="EU7">
    <cfRule type="expression" dxfId="912" priority="265">
      <formula>#REF!&lt;15</formula>
    </cfRule>
    <cfRule type="expression" dxfId="911" priority="266">
      <formula>#REF!&gt;40</formula>
    </cfRule>
  </conditionalFormatting>
  <conditionalFormatting sqref="EU8">
    <cfRule type="expression" dxfId="910" priority="267">
      <formula>#REF!&lt;20</formula>
    </cfRule>
    <cfRule type="expression" dxfId="909" priority="268">
      <formula>#REF!&gt;50</formula>
    </cfRule>
  </conditionalFormatting>
  <conditionalFormatting sqref="EU9">
    <cfRule type="expression" dxfId="908" priority="269">
      <formula>#REF!&lt;40</formula>
    </cfRule>
    <cfRule type="expression" dxfId="907" priority="270">
      <formula>#REF!&gt;80</formula>
    </cfRule>
  </conditionalFormatting>
  <conditionalFormatting sqref="EU11">
    <cfRule type="expression" dxfId="906" priority="271">
      <formula>#REF!&lt;20</formula>
    </cfRule>
    <cfRule type="expression" dxfId="905" priority="272">
      <formula>#REF!&gt;40</formula>
    </cfRule>
  </conditionalFormatting>
  <conditionalFormatting sqref="EU12">
    <cfRule type="expression" dxfId="904" priority="273">
      <formula>#REF!&lt;50</formula>
    </cfRule>
    <cfRule type="expression" dxfId="903" priority="274">
      <formula>#REF!&gt;80</formula>
    </cfRule>
  </conditionalFormatting>
  <conditionalFormatting sqref="EU13">
    <cfRule type="expression" dxfId="902" priority="275">
      <formula>#REF!&lt;15</formula>
    </cfRule>
    <cfRule type="expression" dxfId="901" priority="276">
      <formula>#REF!&gt;25</formula>
    </cfRule>
  </conditionalFormatting>
  <conditionalFormatting sqref="EU14">
    <cfRule type="expression" dxfId="900" priority="277">
      <formula>#REF!&lt;10</formula>
    </cfRule>
    <cfRule type="expression" dxfId="899" priority="278">
      <formula>#REF!&gt;50</formula>
    </cfRule>
  </conditionalFormatting>
  <conditionalFormatting sqref="EU10">
    <cfRule type="expression" dxfId="898" priority="279">
      <formula>#REF!&lt;50</formula>
    </cfRule>
    <cfRule type="expression" dxfId="897" priority="280">
      <formula>#REF!&gt;80</formula>
    </cfRule>
  </conditionalFormatting>
  <conditionalFormatting sqref="FO5:FO14">
    <cfRule type="expression" dxfId="896" priority="241">
      <formula>#REF!&lt;20</formula>
    </cfRule>
    <cfRule type="expression" dxfId="895" priority="242">
      <formula>#REF!&gt;50</formula>
    </cfRule>
  </conditionalFormatting>
  <conditionalFormatting sqref="FO6:FO14">
    <cfRule type="expression" dxfId="894" priority="243">
      <formula>#REF!&lt;20</formula>
    </cfRule>
    <cfRule type="expression" dxfId="893" priority="244">
      <formula>#REF!&gt;40</formula>
    </cfRule>
  </conditionalFormatting>
  <conditionalFormatting sqref="FO7">
    <cfRule type="expression" dxfId="892" priority="245">
      <formula>#REF!&lt;15</formula>
    </cfRule>
    <cfRule type="expression" dxfId="891" priority="246">
      <formula>#REF!&gt;40</formula>
    </cfRule>
  </conditionalFormatting>
  <conditionalFormatting sqref="FO8">
    <cfRule type="expression" dxfId="890" priority="247">
      <formula>#REF!&lt;20</formula>
    </cfRule>
    <cfRule type="expression" dxfId="889" priority="248">
      <formula>#REF!&gt;50</formula>
    </cfRule>
  </conditionalFormatting>
  <conditionalFormatting sqref="FO9">
    <cfRule type="expression" dxfId="888" priority="249">
      <formula>#REF!&lt;40</formula>
    </cfRule>
    <cfRule type="expression" dxfId="887" priority="250">
      <formula>#REF!&gt;80</formula>
    </cfRule>
  </conditionalFormatting>
  <conditionalFormatting sqref="FO11">
    <cfRule type="expression" dxfId="886" priority="251">
      <formula>#REF!&lt;20</formula>
    </cfRule>
    <cfRule type="expression" dxfId="885" priority="252">
      <formula>#REF!&gt;40</formula>
    </cfRule>
  </conditionalFormatting>
  <conditionalFormatting sqref="FO12">
    <cfRule type="expression" dxfId="884" priority="253">
      <formula>#REF!&lt;50</formula>
    </cfRule>
    <cfRule type="expression" dxfId="883" priority="254">
      <formula>#REF!&gt;80</formula>
    </cfRule>
  </conditionalFormatting>
  <conditionalFormatting sqref="FO13">
    <cfRule type="expression" dxfId="882" priority="255">
      <formula>#REF!&lt;15</formula>
    </cfRule>
    <cfRule type="expression" dxfId="881" priority="256">
      <formula>#REF!&gt;25</formula>
    </cfRule>
  </conditionalFormatting>
  <conditionalFormatting sqref="FO14">
    <cfRule type="expression" dxfId="880" priority="257">
      <formula>#REF!&lt;10</formula>
    </cfRule>
    <cfRule type="expression" dxfId="879" priority="258">
      <formula>#REF!&gt;50</formula>
    </cfRule>
  </conditionalFormatting>
  <conditionalFormatting sqref="FO10">
    <cfRule type="expression" dxfId="878" priority="259">
      <formula>#REF!&lt;50</formula>
    </cfRule>
    <cfRule type="expression" dxfId="877" priority="260">
      <formula>#REF!&gt;80</formula>
    </cfRule>
  </conditionalFormatting>
  <conditionalFormatting sqref="GI5:GI14">
    <cfRule type="expression" dxfId="876" priority="221">
      <formula>#REF!&lt;20</formula>
    </cfRule>
    <cfRule type="expression" dxfId="875" priority="222">
      <formula>#REF!&gt;50</formula>
    </cfRule>
  </conditionalFormatting>
  <conditionalFormatting sqref="GI6:GI14">
    <cfRule type="expression" dxfId="874" priority="223">
      <formula>#REF!&lt;20</formula>
    </cfRule>
    <cfRule type="expression" dxfId="873" priority="224">
      <formula>#REF!&gt;40</formula>
    </cfRule>
  </conditionalFormatting>
  <conditionalFormatting sqref="GI7">
    <cfRule type="expression" dxfId="872" priority="225">
      <formula>#REF!&lt;15</formula>
    </cfRule>
    <cfRule type="expression" dxfId="871" priority="226">
      <formula>#REF!&gt;40</formula>
    </cfRule>
  </conditionalFormatting>
  <conditionalFormatting sqref="GI8">
    <cfRule type="expression" dxfId="870" priority="227">
      <formula>#REF!&lt;20</formula>
    </cfRule>
    <cfRule type="expression" dxfId="869" priority="228">
      <formula>#REF!&gt;50</formula>
    </cfRule>
  </conditionalFormatting>
  <conditionalFormatting sqref="GI9">
    <cfRule type="expression" dxfId="868" priority="229">
      <formula>#REF!&lt;40</formula>
    </cfRule>
    <cfRule type="expression" dxfId="867" priority="230">
      <formula>#REF!&gt;80</formula>
    </cfRule>
  </conditionalFormatting>
  <conditionalFormatting sqref="GI11">
    <cfRule type="expression" dxfId="866" priority="231">
      <formula>#REF!&lt;20</formula>
    </cfRule>
    <cfRule type="expression" dxfId="865" priority="232">
      <formula>#REF!&gt;40</formula>
    </cfRule>
  </conditionalFormatting>
  <conditionalFormatting sqref="GI12">
    <cfRule type="expression" dxfId="864" priority="233">
      <formula>#REF!&lt;50</formula>
    </cfRule>
    <cfRule type="expression" dxfId="863" priority="234">
      <formula>#REF!&gt;80</formula>
    </cfRule>
  </conditionalFormatting>
  <conditionalFormatting sqref="GI13">
    <cfRule type="expression" dxfId="862" priority="235">
      <formula>#REF!&lt;15</formula>
    </cfRule>
    <cfRule type="expression" dxfId="861" priority="236">
      <formula>#REF!&gt;25</formula>
    </cfRule>
  </conditionalFormatting>
  <conditionalFormatting sqref="GI14">
    <cfRule type="expression" dxfId="860" priority="237">
      <formula>#REF!&lt;10</formula>
    </cfRule>
    <cfRule type="expression" dxfId="859" priority="238">
      <formula>#REF!&gt;50</formula>
    </cfRule>
  </conditionalFormatting>
  <conditionalFormatting sqref="GI10">
    <cfRule type="expression" dxfId="858" priority="239">
      <formula>#REF!&lt;50</formula>
    </cfRule>
    <cfRule type="expression" dxfId="857" priority="240">
      <formula>#REF!&gt;80</formula>
    </cfRule>
  </conditionalFormatting>
  <conditionalFormatting sqref="HC5:HC14">
    <cfRule type="expression" dxfId="856" priority="201">
      <formula>#REF!&lt;20</formula>
    </cfRule>
    <cfRule type="expression" dxfId="855" priority="202">
      <formula>#REF!&gt;50</formula>
    </cfRule>
  </conditionalFormatting>
  <conditionalFormatting sqref="HC6:HC14">
    <cfRule type="expression" dxfId="854" priority="203">
      <formula>#REF!&lt;20</formula>
    </cfRule>
    <cfRule type="expression" dxfId="853" priority="204">
      <formula>#REF!&gt;40</formula>
    </cfRule>
  </conditionalFormatting>
  <conditionalFormatting sqref="HC7">
    <cfRule type="expression" dxfId="852" priority="205">
      <formula>#REF!&lt;15</formula>
    </cfRule>
    <cfRule type="expression" dxfId="851" priority="206">
      <formula>#REF!&gt;40</formula>
    </cfRule>
  </conditionalFormatting>
  <conditionalFormatting sqref="HC8">
    <cfRule type="expression" dxfId="850" priority="207">
      <formula>#REF!&lt;20</formula>
    </cfRule>
    <cfRule type="expression" dxfId="849" priority="208">
      <formula>#REF!&gt;50</formula>
    </cfRule>
  </conditionalFormatting>
  <conditionalFormatting sqref="HC9">
    <cfRule type="expression" dxfId="848" priority="209">
      <formula>#REF!&lt;40</formula>
    </cfRule>
    <cfRule type="expression" dxfId="847" priority="210">
      <formula>#REF!&gt;80</formula>
    </cfRule>
  </conditionalFormatting>
  <conditionalFormatting sqref="HC11">
    <cfRule type="expression" dxfId="846" priority="211">
      <formula>#REF!&lt;20</formula>
    </cfRule>
    <cfRule type="expression" dxfId="845" priority="212">
      <formula>#REF!&gt;40</formula>
    </cfRule>
  </conditionalFormatting>
  <conditionalFormatting sqref="HC12">
    <cfRule type="expression" dxfId="844" priority="213">
      <formula>#REF!&lt;50</formula>
    </cfRule>
    <cfRule type="expression" dxfId="843" priority="214">
      <formula>#REF!&gt;80</formula>
    </cfRule>
  </conditionalFormatting>
  <conditionalFormatting sqref="HC13">
    <cfRule type="expression" dxfId="842" priority="215">
      <formula>#REF!&lt;15</formula>
    </cfRule>
    <cfRule type="expression" dxfId="841" priority="216">
      <formula>#REF!&gt;25</formula>
    </cfRule>
  </conditionalFormatting>
  <conditionalFormatting sqref="HC14">
    <cfRule type="expression" dxfId="840" priority="217">
      <formula>#REF!&lt;10</formula>
    </cfRule>
    <cfRule type="expression" dxfId="839" priority="218">
      <formula>#REF!&gt;50</formula>
    </cfRule>
  </conditionalFormatting>
  <conditionalFormatting sqref="HC10">
    <cfRule type="expression" dxfId="838" priority="219">
      <formula>#REF!&lt;50</formula>
    </cfRule>
    <cfRule type="expression" dxfId="837" priority="220">
      <formula>#REF!&gt;80</formula>
    </cfRule>
  </conditionalFormatting>
  <conditionalFormatting sqref="HW5:HW14">
    <cfRule type="expression" dxfId="836" priority="181">
      <formula>#REF!&lt;20</formula>
    </cfRule>
    <cfRule type="expression" dxfId="835" priority="182">
      <formula>#REF!&gt;50</formula>
    </cfRule>
  </conditionalFormatting>
  <conditionalFormatting sqref="HW6:HW14">
    <cfRule type="expression" dxfId="834" priority="183">
      <formula>#REF!&lt;20</formula>
    </cfRule>
    <cfRule type="expression" dxfId="833" priority="184">
      <formula>#REF!&gt;40</formula>
    </cfRule>
  </conditionalFormatting>
  <conditionalFormatting sqref="HW7">
    <cfRule type="expression" dxfId="832" priority="185">
      <formula>#REF!&lt;15</formula>
    </cfRule>
    <cfRule type="expression" dxfId="831" priority="186">
      <formula>#REF!&gt;40</formula>
    </cfRule>
  </conditionalFormatting>
  <conditionalFormatting sqref="HW8">
    <cfRule type="expression" dxfId="830" priority="187">
      <formula>#REF!&lt;20</formula>
    </cfRule>
    <cfRule type="expression" dxfId="829" priority="188">
      <formula>#REF!&gt;50</formula>
    </cfRule>
  </conditionalFormatting>
  <conditionalFormatting sqref="HW9">
    <cfRule type="expression" dxfId="828" priority="189">
      <formula>#REF!&lt;40</formula>
    </cfRule>
    <cfRule type="expression" dxfId="827" priority="190">
      <formula>#REF!&gt;80</formula>
    </cfRule>
  </conditionalFormatting>
  <conditionalFormatting sqref="HW11">
    <cfRule type="expression" dxfId="826" priority="191">
      <formula>#REF!&lt;20</formula>
    </cfRule>
    <cfRule type="expression" dxfId="825" priority="192">
      <formula>#REF!&gt;40</formula>
    </cfRule>
  </conditionalFormatting>
  <conditionalFormatting sqref="HW12">
    <cfRule type="expression" dxfId="824" priority="193">
      <formula>#REF!&lt;50</formula>
    </cfRule>
    <cfRule type="expression" dxfId="823" priority="194">
      <formula>#REF!&gt;80</formula>
    </cfRule>
  </conditionalFormatting>
  <conditionalFormatting sqref="HW13">
    <cfRule type="expression" dxfId="822" priority="195">
      <formula>#REF!&lt;15</formula>
    </cfRule>
    <cfRule type="expression" dxfId="821" priority="196">
      <formula>#REF!&gt;25</formula>
    </cfRule>
  </conditionalFormatting>
  <conditionalFormatting sqref="HW14">
    <cfRule type="expression" dxfId="820" priority="197">
      <formula>#REF!&lt;10</formula>
    </cfRule>
    <cfRule type="expression" dxfId="819" priority="198">
      <formula>#REF!&gt;50</formula>
    </cfRule>
  </conditionalFormatting>
  <conditionalFormatting sqref="HW10">
    <cfRule type="expression" dxfId="818" priority="199">
      <formula>#REF!&lt;50</formula>
    </cfRule>
    <cfRule type="expression" dxfId="817" priority="200">
      <formula>#REF!&gt;80</formula>
    </cfRule>
  </conditionalFormatting>
  <conditionalFormatting sqref="IQ5:IQ14">
    <cfRule type="expression" dxfId="816" priority="161">
      <formula>#REF!&lt;20</formula>
    </cfRule>
    <cfRule type="expression" dxfId="815" priority="162">
      <formula>#REF!&gt;50</formula>
    </cfRule>
  </conditionalFormatting>
  <conditionalFormatting sqref="IQ6:IQ14">
    <cfRule type="expression" dxfId="814" priority="163">
      <formula>#REF!&lt;20</formula>
    </cfRule>
    <cfRule type="expression" dxfId="813" priority="164">
      <formula>#REF!&gt;40</formula>
    </cfRule>
  </conditionalFormatting>
  <conditionalFormatting sqref="IQ7">
    <cfRule type="expression" dxfId="812" priority="165">
      <formula>#REF!&lt;15</formula>
    </cfRule>
    <cfRule type="expression" dxfId="811" priority="166">
      <formula>#REF!&gt;40</formula>
    </cfRule>
  </conditionalFormatting>
  <conditionalFormatting sqref="IQ8">
    <cfRule type="expression" dxfId="810" priority="167">
      <formula>#REF!&lt;20</formula>
    </cfRule>
    <cfRule type="expression" dxfId="809" priority="168">
      <formula>#REF!&gt;50</formula>
    </cfRule>
  </conditionalFormatting>
  <conditionalFormatting sqref="IQ9">
    <cfRule type="expression" dxfId="808" priority="169">
      <formula>#REF!&lt;40</formula>
    </cfRule>
    <cfRule type="expression" dxfId="807" priority="170">
      <formula>#REF!&gt;80</formula>
    </cfRule>
  </conditionalFormatting>
  <conditionalFormatting sqref="IQ11">
    <cfRule type="expression" dxfId="806" priority="171">
      <formula>#REF!&lt;20</formula>
    </cfRule>
    <cfRule type="expression" dxfId="805" priority="172">
      <formula>#REF!&gt;40</formula>
    </cfRule>
  </conditionalFormatting>
  <conditionalFormatting sqref="IQ12">
    <cfRule type="expression" dxfId="804" priority="173">
      <formula>#REF!&lt;50</formula>
    </cfRule>
    <cfRule type="expression" dxfId="803" priority="174">
      <formula>#REF!&gt;80</formula>
    </cfRule>
  </conditionalFormatting>
  <conditionalFormatting sqref="IQ13">
    <cfRule type="expression" dxfId="802" priority="175">
      <formula>#REF!&lt;15</formula>
    </cfRule>
    <cfRule type="expression" dxfId="801" priority="176">
      <formula>#REF!&gt;25</formula>
    </cfRule>
  </conditionalFormatting>
  <conditionalFormatting sqref="IQ14">
    <cfRule type="expression" dxfId="800" priority="177">
      <formula>#REF!&lt;10</formula>
    </cfRule>
    <cfRule type="expression" dxfId="799" priority="178">
      <formula>#REF!&gt;50</formula>
    </cfRule>
  </conditionalFormatting>
  <conditionalFormatting sqref="IQ10">
    <cfRule type="expression" dxfId="798" priority="179">
      <formula>#REF!&lt;50</formula>
    </cfRule>
    <cfRule type="expression" dxfId="797" priority="180">
      <formula>#REF!&gt;80</formula>
    </cfRule>
  </conditionalFormatting>
  <conditionalFormatting sqref="JK5:JK14">
    <cfRule type="expression" dxfId="796" priority="141">
      <formula>#REF!&lt;20</formula>
    </cfRule>
    <cfRule type="expression" dxfId="795" priority="142">
      <formula>#REF!&gt;50</formula>
    </cfRule>
  </conditionalFormatting>
  <conditionalFormatting sqref="JK6:JK14">
    <cfRule type="expression" dxfId="794" priority="143">
      <formula>#REF!&lt;20</formula>
    </cfRule>
    <cfRule type="expression" dxfId="793" priority="144">
      <formula>#REF!&gt;40</formula>
    </cfRule>
  </conditionalFormatting>
  <conditionalFormatting sqref="JK7">
    <cfRule type="expression" dxfId="792" priority="145">
      <formula>#REF!&lt;15</formula>
    </cfRule>
    <cfRule type="expression" dxfId="791" priority="146">
      <formula>#REF!&gt;40</formula>
    </cfRule>
  </conditionalFormatting>
  <conditionalFormatting sqref="JK8">
    <cfRule type="expression" dxfId="790" priority="147">
      <formula>#REF!&lt;20</formula>
    </cfRule>
    <cfRule type="expression" dxfId="789" priority="148">
      <formula>#REF!&gt;50</formula>
    </cfRule>
  </conditionalFormatting>
  <conditionalFormatting sqref="JK9">
    <cfRule type="expression" dxfId="788" priority="149">
      <formula>#REF!&lt;40</formula>
    </cfRule>
    <cfRule type="expression" dxfId="787" priority="150">
      <formula>#REF!&gt;80</formula>
    </cfRule>
  </conditionalFormatting>
  <conditionalFormatting sqref="JK11">
    <cfRule type="expression" dxfId="786" priority="151">
      <formula>#REF!&lt;20</formula>
    </cfRule>
    <cfRule type="expression" dxfId="785" priority="152">
      <formula>#REF!&gt;40</formula>
    </cfRule>
  </conditionalFormatting>
  <conditionalFormatting sqref="JK12">
    <cfRule type="expression" dxfId="784" priority="153">
      <formula>#REF!&lt;50</formula>
    </cfRule>
    <cfRule type="expression" dxfId="783" priority="154">
      <formula>#REF!&gt;80</formula>
    </cfRule>
  </conditionalFormatting>
  <conditionalFormatting sqref="JK13">
    <cfRule type="expression" dxfId="782" priority="155">
      <formula>#REF!&lt;15</formula>
    </cfRule>
    <cfRule type="expression" dxfId="781" priority="156">
      <formula>#REF!&gt;25</formula>
    </cfRule>
  </conditionalFormatting>
  <conditionalFormatting sqref="JK14">
    <cfRule type="expression" dxfId="780" priority="157">
      <formula>#REF!&lt;10</formula>
    </cfRule>
    <cfRule type="expression" dxfId="779" priority="158">
      <formula>#REF!&gt;50</formula>
    </cfRule>
  </conditionalFormatting>
  <conditionalFormatting sqref="JK10">
    <cfRule type="expression" dxfId="778" priority="159">
      <formula>#REF!&lt;50</formula>
    </cfRule>
    <cfRule type="expression" dxfId="777" priority="160">
      <formula>#REF!&gt;80</formula>
    </cfRule>
  </conditionalFormatting>
  <conditionalFormatting sqref="KE5:KE14">
    <cfRule type="expression" dxfId="776" priority="121">
      <formula>#REF!&lt;20</formula>
    </cfRule>
    <cfRule type="expression" dxfId="775" priority="122">
      <formula>#REF!&gt;50</formula>
    </cfRule>
  </conditionalFormatting>
  <conditionalFormatting sqref="KE6:KE14">
    <cfRule type="expression" dxfId="774" priority="123">
      <formula>#REF!&lt;20</formula>
    </cfRule>
    <cfRule type="expression" dxfId="773" priority="124">
      <formula>#REF!&gt;40</formula>
    </cfRule>
  </conditionalFormatting>
  <conditionalFormatting sqref="KE7">
    <cfRule type="expression" dxfId="772" priority="125">
      <formula>#REF!&lt;15</formula>
    </cfRule>
    <cfRule type="expression" dxfId="771" priority="126">
      <formula>#REF!&gt;40</formula>
    </cfRule>
  </conditionalFormatting>
  <conditionalFormatting sqref="KE8">
    <cfRule type="expression" dxfId="770" priority="127">
      <formula>#REF!&lt;20</formula>
    </cfRule>
    <cfRule type="expression" dxfId="769" priority="128">
      <formula>#REF!&gt;50</formula>
    </cfRule>
  </conditionalFormatting>
  <conditionalFormatting sqref="KE9">
    <cfRule type="expression" dxfId="768" priority="129">
      <formula>#REF!&lt;40</formula>
    </cfRule>
    <cfRule type="expression" dxfId="767" priority="130">
      <formula>#REF!&gt;80</formula>
    </cfRule>
  </conditionalFormatting>
  <conditionalFormatting sqref="KE11">
    <cfRule type="expression" dxfId="766" priority="131">
      <formula>#REF!&lt;20</formula>
    </cfRule>
    <cfRule type="expression" dxfId="765" priority="132">
      <formula>#REF!&gt;40</formula>
    </cfRule>
  </conditionalFormatting>
  <conditionalFormatting sqref="KE12">
    <cfRule type="expression" dxfId="764" priority="133">
      <formula>#REF!&lt;50</formula>
    </cfRule>
    <cfRule type="expression" dxfId="763" priority="134">
      <formula>#REF!&gt;80</formula>
    </cfRule>
  </conditionalFormatting>
  <conditionalFormatting sqref="KE13">
    <cfRule type="expression" dxfId="762" priority="135">
      <formula>#REF!&lt;15</formula>
    </cfRule>
    <cfRule type="expression" dxfId="761" priority="136">
      <formula>#REF!&gt;25</formula>
    </cfRule>
  </conditionalFormatting>
  <conditionalFormatting sqref="KE14">
    <cfRule type="expression" dxfId="760" priority="137">
      <formula>#REF!&lt;10</formula>
    </cfRule>
    <cfRule type="expression" dxfId="759" priority="138">
      <formula>#REF!&gt;50</formula>
    </cfRule>
  </conditionalFormatting>
  <conditionalFormatting sqref="KE10">
    <cfRule type="expression" dxfId="758" priority="139">
      <formula>#REF!&lt;50</formula>
    </cfRule>
    <cfRule type="expression" dxfId="757" priority="140">
      <formula>#REF!&gt;80</formula>
    </cfRule>
  </conditionalFormatting>
  <conditionalFormatting sqref="KY5:KY14">
    <cfRule type="expression" dxfId="756" priority="101">
      <formula>#REF!&lt;20</formula>
    </cfRule>
    <cfRule type="expression" dxfId="755" priority="102">
      <formula>#REF!&gt;50</formula>
    </cfRule>
  </conditionalFormatting>
  <conditionalFormatting sqref="KY6:KY14">
    <cfRule type="expression" dxfId="754" priority="103">
      <formula>#REF!&lt;20</formula>
    </cfRule>
    <cfRule type="expression" dxfId="753" priority="104">
      <formula>#REF!&gt;40</formula>
    </cfRule>
  </conditionalFormatting>
  <conditionalFormatting sqref="KY7">
    <cfRule type="expression" dxfId="752" priority="105">
      <formula>#REF!&lt;15</formula>
    </cfRule>
    <cfRule type="expression" dxfId="751" priority="106">
      <formula>#REF!&gt;40</formula>
    </cfRule>
  </conditionalFormatting>
  <conditionalFormatting sqref="KY8">
    <cfRule type="expression" dxfId="750" priority="107">
      <formula>#REF!&lt;20</formula>
    </cfRule>
    <cfRule type="expression" dxfId="749" priority="108">
      <formula>#REF!&gt;50</formula>
    </cfRule>
  </conditionalFormatting>
  <conditionalFormatting sqref="KY9">
    <cfRule type="expression" dxfId="748" priority="109">
      <formula>#REF!&lt;40</formula>
    </cfRule>
    <cfRule type="expression" dxfId="747" priority="110">
      <formula>#REF!&gt;80</formula>
    </cfRule>
  </conditionalFormatting>
  <conditionalFormatting sqref="KY11">
    <cfRule type="expression" dxfId="746" priority="111">
      <formula>#REF!&lt;20</formula>
    </cfRule>
    <cfRule type="expression" dxfId="745" priority="112">
      <formula>#REF!&gt;40</formula>
    </cfRule>
  </conditionalFormatting>
  <conditionalFormatting sqref="KY12">
    <cfRule type="expression" dxfId="744" priority="113">
      <formula>#REF!&lt;50</formula>
    </cfRule>
    <cfRule type="expression" dxfId="743" priority="114">
      <formula>#REF!&gt;80</formula>
    </cfRule>
  </conditionalFormatting>
  <conditionalFormatting sqref="KY13">
    <cfRule type="expression" dxfId="742" priority="115">
      <formula>#REF!&lt;15</formula>
    </cfRule>
    <cfRule type="expression" dxfId="741" priority="116">
      <formula>#REF!&gt;25</formula>
    </cfRule>
  </conditionalFormatting>
  <conditionalFormatting sqref="KY14">
    <cfRule type="expression" dxfId="740" priority="117">
      <formula>#REF!&lt;10</formula>
    </cfRule>
    <cfRule type="expression" dxfId="739" priority="118">
      <formula>#REF!&gt;50</formula>
    </cfRule>
  </conditionalFormatting>
  <conditionalFormatting sqref="KY10">
    <cfRule type="expression" dxfId="738" priority="119">
      <formula>#REF!&lt;50</formula>
    </cfRule>
    <cfRule type="expression" dxfId="737" priority="120">
      <formula>#REF!&gt;80</formula>
    </cfRule>
  </conditionalFormatting>
  <conditionalFormatting sqref="LS5:LS14">
    <cfRule type="expression" dxfId="736" priority="81">
      <formula>#REF!&lt;20</formula>
    </cfRule>
    <cfRule type="expression" dxfId="735" priority="82">
      <formula>#REF!&gt;50</formula>
    </cfRule>
  </conditionalFormatting>
  <conditionalFormatting sqref="LS6:LS14">
    <cfRule type="expression" dxfId="734" priority="83">
      <formula>#REF!&lt;20</formula>
    </cfRule>
    <cfRule type="expression" dxfId="733" priority="84">
      <formula>#REF!&gt;40</formula>
    </cfRule>
  </conditionalFormatting>
  <conditionalFormatting sqref="LS7">
    <cfRule type="expression" dxfId="732" priority="85">
      <formula>#REF!&lt;15</formula>
    </cfRule>
    <cfRule type="expression" dxfId="731" priority="86">
      <formula>#REF!&gt;40</formula>
    </cfRule>
  </conditionalFormatting>
  <conditionalFormatting sqref="LS8">
    <cfRule type="expression" dxfId="730" priority="87">
      <formula>#REF!&lt;20</formula>
    </cfRule>
    <cfRule type="expression" dxfId="729" priority="88">
      <formula>#REF!&gt;50</formula>
    </cfRule>
  </conditionalFormatting>
  <conditionalFormatting sqref="LS9">
    <cfRule type="expression" dxfId="728" priority="89">
      <formula>#REF!&lt;40</formula>
    </cfRule>
    <cfRule type="expression" dxfId="727" priority="90">
      <formula>#REF!&gt;80</formula>
    </cfRule>
  </conditionalFormatting>
  <conditionalFormatting sqref="LS11">
    <cfRule type="expression" dxfId="726" priority="91">
      <formula>#REF!&lt;20</formula>
    </cfRule>
    <cfRule type="expression" dxfId="725" priority="92">
      <formula>#REF!&gt;40</formula>
    </cfRule>
  </conditionalFormatting>
  <conditionalFormatting sqref="LS12">
    <cfRule type="expression" dxfId="724" priority="93">
      <formula>#REF!&lt;50</formula>
    </cfRule>
    <cfRule type="expression" dxfId="723" priority="94">
      <formula>#REF!&gt;80</formula>
    </cfRule>
  </conditionalFormatting>
  <conditionalFormatting sqref="LS13">
    <cfRule type="expression" dxfId="722" priority="95">
      <formula>#REF!&lt;15</formula>
    </cfRule>
    <cfRule type="expression" dxfId="721" priority="96">
      <formula>#REF!&gt;25</formula>
    </cfRule>
  </conditionalFormatting>
  <conditionalFormatting sqref="LS14">
    <cfRule type="expression" dxfId="720" priority="97">
      <formula>#REF!&lt;10</formula>
    </cfRule>
    <cfRule type="expression" dxfId="719" priority="98">
      <formula>#REF!&gt;50</formula>
    </cfRule>
  </conditionalFormatting>
  <conditionalFormatting sqref="LS10">
    <cfRule type="expression" dxfId="718" priority="99">
      <formula>#REF!&lt;50</formula>
    </cfRule>
    <cfRule type="expression" dxfId="717" priority="100">
      <formula>#REF!&gt;80</formula>
    </cfRule>
  </conditionalFormatting>
  <conditionalFormatting sqref="MM5:MM14">
    <cfRule type="expression" dxfId="716" priority="61">
      <formula>#REF!&lt;20</formula>
    </cfRule>
    <cfRule type="expression" dxfId="715" priority="62">
      <formula>#REF!&gt;50</formula>
    </cfRule>
  </conditionalFormatting>
  <conditionalFormatting sqref="MM6:MM14">
    <cfRule type="expression" dxfId="714" priority="63">
      <formula>#REF!&lt;20</formula>
    </cfRule>
    <cfRule type="expression" dxfId="713" priority="64">
      <formula>#REF!&gt;40</formula>
    </cfRule>
  </conditionalFormatting>
  <conditionalFormatting sqref="MM7">
    <cfRule type="expression" dxfId="712" priority="65">
      <formula>#REF!&lt;15</formula>
    </cfRule>
    <cfRule type="expression" dxfId="711" priority="66">
      <formula>#REF!&gt;40</formula>
    </cfRule>
  </conditionalFormatting>
  <conditionalFormatting sqref="MM8">
    <cfRule type="expression" dxfId="710" priority="67">
      <formula>#REF!&lt;20</formula>
    </cfRule>
    <cfRule type="expression" dxfId="709" priority="68">
      <formula>#REF!&gt;50</formula>
    </cfRule>
  </conditionalFormatting>
  <conditionalFormatting sqref="MM9">
    <cfRule type="expression" dxfId="708" priority="69">
      <formula>#REF!&lt;40</formula>
    </cfRule>
    <cfRule type="expression" dxfId="707" priority="70">
      <formula>#REF!&gt;80</formula>
    </cfRule>
  </conditionalFormatting>
  <conditionalFormatting sqref="MM11">
    <cfRule type="expression" dxfId="706" priority="71">
      <formula>#REF!&lt;20</formula>
    </cfRule>
    <cfRule type="expression" dxfId="705" priority="72">
      <formula>#REF!&gt;40</formula>
    </cfRule>
  </conditionalFormatting>
  <conditionalFormatting sqref="MM12">
    <cfRule type="expression" dxfId="704" priority="73">
      <formula>#REF!&lt;50</formula>
    </cfRule>
    <cfRule type="expression" dxfId="703" priority="74">
      <formula>#REF!&gt;80</formula>
    </cfRule>
  </conditionalFormatting>
  <conditionalFormatting sqref="MM13">
    <cfRule type="expression" dxfId="702" priority="75">
      <formula>#REF!&lt;15</formula>
    </cfRule>
    <cfRule type="expression" dxfId="701" priority="76">
      <formula>#REF!&gt;25</formula>
    </cfRule>
  </conditionalFormatting>
  <conditionalFormatting sqref="MM14">
    <cfRule type="expression" dxfId="700" priority="77">
      <formula>#REF!&lt;10</formula>
    </cfRule>
    <cfRule type="expression" dxfId="699" priority="78">
      <formula>#REF!&gt;50</formula>
    </cfRule>
  </conditionalFormatting>
  <conditionalFormatting sqref="MM10">
    <cfRule type="expression" dxfId="698" priority="79">
      <formula>#REF!&lt;50</formula>
    </cfRule>
    <cfRule type="expression" dxfId="697" priority="80">
      <formula>#REF!&gt;80</formula>
    </cfRule>
  </conditionalFormatting>
  <conditionalFormatting sqref="NG5:NG14">
    <cfRule type="expression" dxfId="696" priority="41">
      <formula>#REF!&lt;20</formula>
    </cfRule>
    <cfRule type="expression" dxfId="695" priority="42">
      <formula>#REF!&gt;50</formula>
    </cfRule>
  </conditionalFormatting>
  <conditionalFormatting sqref="NG6:NG14">
    <cfRule type="expression" dxfId="694" priority="43">
      <formula>#REF!&lt;20</formula>
    </cfRule>
    <cfRule type="expression" dxfId="693" priority="44">
      <formula>#REF!&gt;40</formula>
    </cfRule>
  </conditionalFormatting>
  <conditionalFormatting sqref="NG7">
    <cfRule type="expression" dxfId="692" priority="45">
      <formula>#REF!&lt;15</formula>
    </cfRule>
    <cfRule type="expression" dxfId="691" priority="46">
      <formula>#REF!&gt;40</formula>
    </cfRule>
  </conditionalFormatting>
  <conditionalFormatting sqref="NG8">
    <cfRule type="expression" dxfId="690" priority="47">
      <formula>#REF!&lt;20</formula>
    </cfRule>
    <cfRule type="expression" dxfId="689" priority="48">
      <formula>#REF!&gt;50</formula>
    </cfRule>
  </conditionalFormatting>
  <conditionalFormatting sqref="NG9">
    <cfRule type="expression" dxfId="688" priority="49">
      <formula>#REF!&lt;40</formula>
    </cfRule>
    <cfRule type="expression" dxfId="687" priority="50">
      <formula>#REF!&gt;80</formula>
    </cfRule>
  </conditionalFormatting>
  <conditionalFormatting sqref="NG11">
    <cfRule type="expression" dxfId="686" priority="51">
      <formula>#REF!&lt;20</formula>
    </cfRule>
    <cfRule type="expression" dxfId="685" priority="52">
      <formula>#REF!&gt;40</formula>
    </cfRule>
  </conditionalFormatting>
  <conditionalFormatting sqref="NG12">
    <cfRule type="expression" dxfId="684" priority="53">
      <formula>#REF!&lt;50</formula>
    </cfRule>
    <cfRule type="expression" dxfId="683" priority="54">
      <formula>#REF!&gt;80</formula>
    </cfRule>
  </conditionalFormatting>
  <conditionalFormatting sqref="NG13">
    <cfRule type="expression" dxfId="682" priority="55">
      <formula>#REF!&lt;15</formula>
    </cfRule>
    <cfRule type="expression" dxfId="681" priority="56">
      <formula>#REF!&gt;25</formula>
    </cfRule>
  </conditionalFormatting>
  <conditionalFormatting sqref="NG14">
    <cfRule type="expression" dxfId="680" priority="57">
      <formula>#REF!&lt;10</formula>
    </cfRule>
    <cfRule type="expression" dxfId="679" priority="58">
      <formula>#REF!&gt;50</formula>
    </cfRule>
  </conditionalFormatting>
  <conditionalFormatting sqref="NG10">
    <cfRule type="expression" dxfId="678" priority="59">
      <formula>#REF!&lt;50</formula>
    </cfRule>
    <cfRule type="expression" dxfId="677" priority="60">
      <formula>#REF!&gt;80</formula>
    </cfRule>
  </conditionalFormatting>
  <conditionalFormatting sqref="OA5:OA14">
    <cfRule type="expression" dxfId="676" priority="21">
      <formula>#REF!&lt;20</formula>
    </cfRule>
    <cfRule type="expression" dxfId="675" priority="22">
      <formula>#REF!&gt;50</formula>
    </cfRule>
  </conditionalFormatting>
  <conditionalFormatting sqref="OA6:OA14">
    <cfRule type="expression" dxfId="674" priority="23">
      <formula>#REF!&lt;20</formula>
    </cfRule>
    <cfRule type="expression" dxfId="673" priority="24">
      <formula>#REF!&gt;40</formula>
    </cfRule>
  </conditionalFormatting>
  <conditionalFormatting sqref="OA7">
    <cfRule type="expression" dxfId="672" priority="25">
      <formula>#REF!&lt;15</formula>
    </cfRule>
    <cfRule type="expression" dxfId="671" priority="26">
      <formula>#REF!&gt;40</formula>
    </cfRule>
  </conditionalFormatting>
  <conditionalFormatting sqref="OA8">
    <cfRule type="expression" dxfId="670" priority="27">
      <formula>#REF!&lt;20</formula>
    </cfRule>
    <cfRule type="expression" dxfId="669" priority="28">
      <formula>#REF!&gt;50</formula>
    </cfRule>
  </conditionalFormatting>
  <conditionalFormatting sqref="OA9">
    <cfRule type="expression" dxfId="668" priority="29">
      <formula>#REF!&lt;40</formula>
    </cfRule>
    <cfRule type="expression" dxfId="667" priority="30">
      <formula>#REF!&gt;80</formula>
    </cfRule>
  </conditionalFormatting>
  <conditionalFormatting sqref="OA11">
    <cfRule type="expression" dxfId="666" priority="31">
      <formula>#REF!&lt;20</formula>
    </cfRule>
    <cfRule type="expression" dxfId="665" priority="32">
      <formula>#REF!&gt;40</formula>
    </cfRule>
  </conditionalFormatting>
  <conditionalFormatting sqref="OA12">
    <cfRule type="expression" dxfId="664" priority="33">
      <formula>#REF!&lt;50</formula>
    </cfRule>
    <cfRule type="expression" dxfId="663" priority="34">
      <formula>#REF!&gt;80</formula>
    </cfRule>
  </conditionalFormatting>
  <conditionalFormatting sqref="OA13">
    <cfRule type="expression" dxfId="662" priority="35">
      <formula>#REF!&lt;15</formula>
    </cfRule>
    <cfRule type="expression" dxfId="661" priority="36">
      <formula>#REF!&gt;25</formula>
    </cfRule>
  </conditionalFormatting>
  <conditionalFormatting sqref="OA14">
    <cfRule type="expression" dxfId="660" priority="37">
      <formula>#REF!&lt;10</formula>
    </cfRule>
    <cfRule type="expression" dxfId="659" priority="38">
      <formula>#REF!&gt;50</formula>
    </cfRule>
  </conditionalFormatting>
  <conditionalFormatting sqref="OA10">
    <cfRule type="expression" dxfId="658" priority="39">
      <formula>#REF!&lt;50</formula>
    </cfRule>
    <cfRule type="expression" dxfId="657" priority="40">
      <formula>#REF!&gt;80</formula>
    </cfRule>
  </conditionalFormatting>
  <conditionalFormatting sqref="OU5:OU14">
    <cfRule type="expression" dxfId="656" priority="1">
      <formula>#REF!&lt;20</formula>
    </cfRule>
    <cfRule type="expression" dxfId="655" priority="2">
      <formula>#REF!&gt;50</formula>
    </cfRule>
  </conditionalFormatting>
  <conditionalFormatting sqref="OU6:OU14">
    <cfRule type="expression" dxfId="654" priority="3">
      <formula>#REF!&lt;20</formula>
    </cfRule>
    <cfRule type="expression" dxfId="653" priority="4">
      <formula>#REF!&gt;40</formula>
    </cfRule>
  </conditionalFormatting>
  <conditionalFormatting sqref="OU7">
    <cfRule type="expression" dxfId="652" priority="5">
      <formula>#REF!&lt;15</formula>
    </cfRule>
    <cfRule type="expression" dxfId="651" priority="6">
      <formula>#REF!&gt;40</formula>
    </cfRule>
  </conditionalFormatting>
  <conditionalFormatting sqref="OU8">
    <cfRule type="expression" dxfId="650" priority="7">
      <formula>#REF!&lt;20</formula>
    </cfRule>
    <cfRule type="expression" dxfId="649" priority="8">
      <formula>#REF!&gt;50</formula>
    </cfRule>
  </conditionalFormatting>
  <conditionalFormatting sqref="OU9">
    <cfRule type="expression" dxfId="648" priority="9">
      <formula>#REF!&lt;40</formula>
    </cfRule>
    <cfRule type="expression" dxfId="647" priority="10">
      <formula>#REF!&gt;80</formula>
    </cfRule>
  </conditionalFormatting>
  <conditionalFormatting sqref="OU11">
    <cfRule type="expression" dxfId="646" priority="11">
      <formula>#REF!&lt;20</formula>
    </cfRule>
    <cfRule type="expression" dxfId="645" priority="12">
      <formula>#REF!&gt;40</formula>
    </cfRule>
  </conditionalFormatting>
  <conditionalFormatting sqref="OU12">
    <cfRule type="expression" dxfId="644" priority="13">
      <formula>#REF!&lt;50</formula>
    </cfRule>
    <cfRule type="expression" dxfId="643" priority="14">
      <formula>#REF!&gt;80</formula>
    </cfRule>
  </conditionalFormatting>
  <conditionalFormatting sqref="OU13">
    <cfRule type="expression" dxfId="642" priority="15">
      <formula>#REF!&lt;15</formula>
    </cfRule>
    <cfRule type="expression" dxfId="641" priority="16">
      <formula>#REF!&gt;25</formula>
    </cfRule>
  </conditionalFormatting>
  <conditionalFormatting sqref="OU14">
    <cfRule type="expression" dxfId="640" priority="17">
      <formula>#REF!&lt;10</formula>
    </cfRule>
    <cfRule type="expression" dxfId="639" priority="18">
      <formula>#REF!&gt;50</formula>
    </cfRule>
  </conditionalFormatting>
  <conditionalFormatting sqref="OU10">
    <cfRule type="expression" dxfId="638" priority="19">
      <formula>#REF!&lt;50</formula>
    </cfRule>
    <cfRule type="expression" dxfId="637" priority="20">
      <formula>#REF!&gt;80</formula>
    </cfRule>
  </conditionalFormatting>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153E-CBE0-479C-8523-741FB659087F}">
  <sheetPr codeName="Sheet34">
    <pageSetUpPr fitToPage="1"/>
  </sheetPr>
  <dimension ref="B2:V47"/>
  <sheetViews>
    <sheetView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20" width="5" style="76" customWidth="1"/>
    <col min="21" max="22" width="1.25" style="76" customWidth="1"/>
    <col min="23" max="16384" width="9" style="76"/>
  </cols>
  <sheetData>
    <row r="2" spans="2:20" ht="5.25" customHeight="1"/>
    <row r="3" spans="2:20" ht="12.75" customHeight="1">
      <c r="C3" s="868" t="str">
        <f>lang!B641</f>
        <v>감성 상태 검사 결과</v>
      </c>
      <c r="D3" s="868"/>
      <c r="E3" s="868"/>
      <c r="F3" s="868"/>
      <c r="G3" s="868"/>
      <c r="H3" s="868"/>
      <c r="I3" s="868"/>
      <c r="J3" s="868"/>
      <c r="K3" s="868"/>
      <c r="L3" s="868"/>
      <c r="M3" s="868"/>
      <c r="N3" s="868"/>
      <c r="O3" s="868"/>
      <c r="P3" s="868"/>
      <c r="Q3" s="869" t="str">
        <f>FH_info!AB2</f>
        <v>마인드아이</v>
      </c>
      <c r="R3" s="869"/>
      <c r="S3" s="869"/>
      <c r="T3" s="869"/>
    </row>
    <row r="4" spans="2:20" ht="14.25" customHeight="1">
      <c r="C4" s="868"/>
      <c r="D4" s="868"/>
      <c r="E4" s="868"/>
      <c r="F4" s="868"/>
      <c r="G4" s="868"/>
      <c r="H4" s="868"/>
      <c r="I4" s="868"/>
      <c r="J4" s="868"/>
      <c r="K4" s="868"/>
      <c r="L4" s="868"/>
      <c r="M4" s="868"/>
      <c r="N4" s="868"/>
      <c r="O4" s="868"/>
      <c r="P4" s="868"/>
      <c r="Q4" s="869"/>
      <c r="R4" s="869"/>
      <c r="S4" s="869"/>
      <c r="T4" s="869"/>
    </row>
    <row r="5" spans="2:20" ht="3" customHeight="1"/>
    <row r="6" spans="2:20" ht="1.5" customHeight="1" thickBot="1"/>
    <row r="7" spans="2:20">
      <c r="C7" s="870"/>
      <c r="D7" s="871"/>
      <c r="E7" s="872"/>
      <c r="F7" s="881" t="str">
        <f>lang!B159</f>
        <v>측정일</v>
      </c>
      <c r="G7" s="916"/>
      <c r="H7" s="875">
        <f>IF(FH_info!A2="","",FH_info!A2)</f>
        <v>45779.613611111112</v>
      </c>
      <c r="I7" s="876"/>
      <c r="J7" s="877"/>
      <c r="K7" s="166" t="str">
        <f>lang!B160</f>
        <v>나이</v>
      </c>
      <c r="L7" s="879" t="str">
        <f>IF(FH_info!B2="","", FH_info!T2)</f>
        <v>1</v>
      </c>
      <c r="M7" s="1156"/>
      <c r="N7" s="880"/>
      <c r="O7" s="166" t="str">
        <f>lang!B161</f>
        <v>성별</v>
      </c>
      <c r="P7" s="879" t="str">
        <f>IF(FH_info!B2="","", FH_info!S2)</f>
        <v>남성</v>
      </c>
      <c r="Q7" s="880"/>
      <c r="R7" s="881" t="str">
        <f>lang!B164</f>
        <v>측정장소</v>
      </c>
      <c r="S7" s="882"/>
      <c r="T7" s="883"/>
    </row>
    <row r="8" spans="2:20">
      <c r="C8" s="873"/>
      <c r="D8" s="742"/>
      <c r="E8" s="874"/>
      <c r="F8" s="917" t="str">
        <f>lang!B165</f>
        <v>이름</v>
      </c>
      <c r="G8" s="918"/>
      <c r="H8" s="884" t="str">
        <f>IF(FH_info!B2="","", FH_info!O2)</f>
        <v>CuN3</v>
      </c>
      <c r="I8" s="885"/>
      <c r="J8" s="886"/>
      <c r="K8" s="146" t="str">
        <f>lang!B669</f>
        <v>비고</v>
      </c>
      <c r="L8" s="884" t="str">
        <f>IF(FH_info!B2="","", FH_info!V2)</f>
        <v/>
      </c>
      <c r="M8" s="885"/>
      <c r="N8" s="885"/>
      <c r="O8" s="885"/>
      <c r="P8" s="885"/>
      <c r="Q8" s="886"/>
      <c r="R8" s="884" t="str">
        <f>IF(FH_info!B2="","", FH_info!U2)</f>
        <v/>
      </c>
      <c r="S8" s="885"/>
      <c r="T8" s="890"/>
    </row>
    <row r="9" spans="2:20" ht="9" customHeight="1">
      <c r="C9" s="873"/>
      <c r="D9" s="742"/>
      <c r="E9" s="874"/>
      <c r="F9" s="919"/>
      <c r="G9" s="920"/>
      <c r="H9" s="893"/>
      <c r="I9" s="894"/>
      <c r="J9" s="894"/>
      <c r="K9" s="894"/>
      <c r="L9" s="894"/>
      <c r="M9" s="894"/>
      <c r="N9" s="894"/>
      <c r="O9" s="894"/>
      <c r="P9" s="894"/>
      <c r="Q9" s="894"/>
      <c r="R9" s="894"/>
      <c r="S9" s="894"/>
      <c r="T9" s="895"/>
    </row>
    <row r="10" spans="2:20" ht="9" customHeight="1">
      <c r="C10" s="873"/>
      <c r="D10" s="742"/>
      <c r="E10" s="874"/>
      <c r="F10" s="921"/>
      <c r="G10" s="922"/>
      <c r="H10" s="896"/>
      <c r="I10" s="897"/>
      <c r="J10" s="897"/>
      <c r="K10" s="897"/>
      <c r="L10" s="897"/>
      <c r="M10" s="897"/>
      <c r="N10" s="897"/>
      <c r="O10" s="897"/>
      <c r="P10" s="897"/>
      <c r="Q10" s="897"/>
      <c r="R10" s="897"/>
      <c r="S10" s="897"/>
      <c r="T10" s="898"/>
    </row>
    <row r="11" spans="2:20" ht="19.5" customHeight="1" thickBot="1">
      <c r="C11" s="873"/>
      <c r="D11" s="742"/>
      <c r="E11" s="874"/>
      <c r="F11" s="921"/>
      <c r="G11" s="922"/>
      <c r="H11" s="896"/>
      <c r="I11" s="897"/>
      <c r="J11" s="897"/>
      <c r="K11" s="897"/>
      <c r="L11" s="897"/>
      <c r="M11" s="897"/>
      <c r="N11" s="897"/>
      <c r="O11" s="897"/>
      <c r="P11" s="897"/>
      <c r="Q11" s="897"/>
      <c r="R11" s="897"/>
      <c r="S11" s="897"/>
      <c r="T11" s="898"/>
    </row>
    <row r="12" spans="2:20" ht="22.5" hidden="1" customHeight="1" thickBot="1">
      <c r="C12" s="230"/>
      <c r="D12" s="231"/>
      <c r="E12" s="232"/>
      <c r="F12" s="923"/>
      <c r="G12" s="924"/>
      <c r="H12" s="233"/>
      <c r="I12" s="229"/>
      <c r="J12" s="229"/>
      <c r="K12" s="229"/>
      <c r="L12" s="229"/>
      <c r="M12" s="234">
        <f>Measurement!CG8</f>
        <v>7</v>
      </c>
      <c r="N12" s="234">
        <f>IF(O12=1,Measurement!CH8,"")</f>
        <v>1</v>
      </c>
      <c r="O12" s="309">
        <v>1</v>
      </c>
      <c r="P12" s="309">
        <f>data_info!I54</f>
        <v>0</v>
      </c>
      <c r="Q12" s="309">
        <f>data_info!I52</f>
        <v>2</v>
      </c>
      <c r="R12" s="309">
        <f>data_info!I53</f>
        <v>2</v>
      </c>
      <c r="S12" s="229"/>
      <c r="T12" s="245">
        <f>info!V45</f>
        <v>1</v>
      </c>
    </row>
    <row r="13" spans="2:20" ht="21" customHeight="1" thickBot="1">
      <c r="C13" s="938" t="str">
        <f>lang!B671</f>
        <v>단계별 감성상태</v>
      </c>
      <c r="D13" s="939"/>
      <c r="E13" s="939"/>
      <c r="F13" s="939"/>
      <c r="G13" s="939"/>
      <c r="H13" s="939"/>
      <c r="I13" s="939"/>
      <c r="J13" s="939"/>
      <c r="K13" s="939"/>
      <c r="L13" s="939"/>
      <c r="M13" s="939"/>
      <c r="N13" s="939"/>
      <c r="O13" s="939"/>
      <c r="P13" s="939"/>
      <c r="Q13" s="939"/>
      <c r="R13" s="939"/>
      <c r="S13" s="939"/>
      <c r="T13" s="949"/>
    </row>
    <row r="14" spans="2:20" ht="27" customHeight="1">
      <c r="B14" s="79"/>
      <c r="C14" s="374"/>
      <c r="D14" s="581"/>
      <c r="E14" s="581"/>
      <c r="F14" s="581"/>
      <c r="G14" s="581"/>
      <c r="H14" s="581"/>
      <c r="I14" s="581"/>
      <c r="J14" s="581"/>
      <c r="K14" s="581"/>
      <c r="L14" s="581"/>
      <c r="M14" s="581"/>
      <c r="N14" s="375"/>
      <c r="O14" s="375"/>
      <c r="P14" s="375"/>
      <c r="Q14" s="375"/>
      <c r="R14" s="375"/>
      <c r="S14" s="375"/>
      <c r="T14" s="376"/>
    </row>
    <row r="15" spans="2:20" ht="27" customHeight="1">
      <c r="B15" s="79"/>
      <c r="C15" s="582"/>
      <c r="D15" s="372"/>
      <c r="E15" s="372"/>
      <c r="F15" s="372"/>
      <c r="G15" s="960" t="str">
        <f>lang!B645</f>
        <v>고활력도</v>
      </c>
      <c r="H15" s="960"/>
      <c r="I15" s="960"/>
      <c r="J15" s="960"/>
      <c r="K15" s="960"/>
      <c r="L15" s="960"/>
      <c r="M15" s="960"/>
      <c r="N15" s="960"/>
      <c r="O15" s="960"/>
      <c r="P15" s="960"/>
      <c r="Q15" s="578"/>
      <c r="R15" s="405"/>
      <c r="S15" s="405"/>
      <c r="T15" s="373"/>
    </row>
    <row r="16" spans="2:20" ht="27" customHeight="1">
      <c r="B16" s="79"/>
      <c r="C16" s="582"/>
      <c r="D16" s="372"/>
      <c r="E16" s="1157" t="str">
        <f>lang!B644</f>
        <v>불쾌</v>
      </c>
      <c r="F16" s="1157"/>
      <c r="G16" s="579"/>
      <c r="H16" s="579"/>
      <c r="I16" s="579"/>
      <c r="J16" s="579"/>
      <c r="K16" s="579"/>
      <c r="L16" s="580"/>
      <c r="M16" s="580"/>
      <c r="N16" s="580"/>
      <c r="O16" s="580"/>
      <c r="P16" s="580"/>
      <c r="Q16" s="1159" t="str">
        <f>lang!B643</f>
        <v>쾌</v>
      </c>
      <c r="R16" s="1159"/>
      <c r="S16" s="405"/>
      <c r="T16" s="373"/>
    </row>
    <row r="17" spans="2:22" ht="27" customHeight="1">
      <c r="B17" s="79"/>
      <c r="C17" s="582"/>
      <c r="D17" s="372"/>
      <c r="E17" s="1157"/>
      <c r="F17" s="1157"/>
      <c r="G17" s="579"/>
      <c r="H17" s="579"/>
      <c r="I17" s="579"/>
      <c r="J17" s="579"/>
      <c r="K17" s="579"/>
      <c r="L17" s="580"/>
      <c r="M17" s="580"/>
      <c r="N17" s="580"/>
      <c r="O17" s="580"/>
      <c r="P17" s="580"/>
      <c r="Q17" s="1159"/>
      <c r="R17" s="1159"/>
      <c r="S17" s="405"/>
      <c r="T17" s="373"/>
    </row>
    <row r="18" spans="2:22" ht="27" customHeight="1">
      <c r="B18" s="79"/>
      <c r="C18" s="582"/>
      <c r="D18" s="372"/>
      <c r="E18" s="1157"/>
      <c r="F18" s="1157"/>
      <c r="G18" s="579"/>
      <c r="H18" s="579"/>
      <c r="I18" s="579"/>
      <c r="J18" s="579"/>
      <c r="K18" s="579"/>
      <c r="L18" s="580"/>
      <c r="M18" s="580"/>
      <c r="N18" s="580"/>
      <c r="O18" s="580"/>
      <c r="P18" s="580"/>
      <c r="Q18" s="1159"/>
      <c r="R18" s="1159"/>
      <c r="S18" s="405"/>
      <c r="T18" s="373"/>
    </row>
    <row r="19" spans="2:22" ht="27" customHeight="1">
      <c r="B19" s="79"/>
      <c r="C19" s="582"/>
      <c r="D19" s="372"/>
      <c r="E19" s="1157"/>
      <c r="F19" s="1157"/>
      <c r="G19" s="579"/>
      <c r="H19" s="579"/>
      <c r="I19" s="579"/>
      <c r="J19" s="579"/>
      <c r="K19" s="579"/>
      <c r="L19" s="580"/>
      <c r="M19" s="580"/>
      <c r="N19" s="580"/>
      <c r="O19" s="580"/>
      <c r="P19" s="580"/>
      <c r="Q19" s="1159"/>
      <c r="R19" s="1159"/>
      <c r="S19" s="405"/>
      <c r="T19" s="373"/>
    </row>
    <row r="20" spans="2:22" ht="27" customHeight="1">
      <c r="C20" s="582"/>
      <c r="D20" s="372"/>
      <c r="E20" s="1157"/>
      <c r="F20" s="1157"/>
      <c r="G20" s="579"/>
      <c r="H20" s="579"/>
      <c r="I20" s="579"/>
      <c r="J20" s="579"/>
      <c r="K20" s="403"/>
      <c r="L20" s="403"/>
      <c r="M20" s="580"/>
      <c r="N20" s="580"/>
      <c r="O20" s="580"/>
      <c r="P20" s="580"/>
      <c r="Q20" s="1159"/>
      <c r="R20" s="1159"/>
      <c r="S20" s="405"/>
      <c r="T20" s="373"/>
      <c r="V20" s="80"/>
    </row>
    <row r="21" spans="2:22" ht="27" customHeight="1">
      <c r="C21" s="582"/>
      <c r="D21" s="372"/>
      <c r="E21" s="1157"/>
      <c r="F21" s="1157"/>
      <c r="G21" s="583"/>
      <c r="H21" s="583"/>
      <c r="I21" s="583"/>
      <c r="J21" s="583"/>
      <c r="K21" s="403"/>
      <c r="L21" s="403"/>
      <c r="M21" s="584"/>
      <c r="N21" s="584"/>
      <c r="O21" s="584"/>
      <c r="P21" s="584"/>
      <c r="Q21" s="1159"/>
      <c r="R21" s="1159"/>
      <c r="S21" s="405"/>
      <c r="T21" s="373"/>
      <c r="V21" s="80"/>
    </row>
    <row r="22" spans="2:22" ht="27" customHeight="1">
      <c r="C22" s="582"/>
      <c r="D22" s="372"/>
      <c r="E22" s="1157"/>
      <c r="F22" s="1157"/>
      <c r="G22" s="583"/>
      <c r="H22" s="583"/>
      <c r="I22" s="583"/>
      <c r="J22" s="583"/>
      <c r="K22" s="583"/>
      <c r="L22" s="584"/>
      <c r="M22" s="584"/>
      <c r="N22" s="584"/>
      <c r="O22" s="584"/>
      <c r="P22" s="584"/>
      <c r="Q22" s="1159"/>
      <c r="R22" s="1159"/>
      <c r="S22" s="405"/>
      <c r="T22" s="373"/>
    </row>
    <row r="23" spans="2:22" ht="27" customHeight="1">
      <c r="C23" s="582"/>
      <c r="D23" s="372"/>
      <c r="E23" s="1157"/>
      <c r="F23" s="1157"/>
      <c r="G23" s="583"/>
      <c r="H23" s="583"/>
      <c r="I23" s="583"/>
      <c r="J23" s="583"/>
      <c r="K23" s="583"/>
      <c r="L23" s="584"/>
      <c r="M23" s="584"/>
      <c r="N23" s="584"/>
      <c r="O23" s="584"/>
      <c r="P23" s="584"/>
      <c r="Q23" s="1159"/>
      <c r="R23" s="1159"/>
      <c r="S23" s="405"/>
      <c r="T23" s="373"/>
      <c r="V23" s="80"/>
    </row>
    <row r="24" spans="2:22" ht="27" customHeight="1">
      <c r="C24" s="582"/>
      <c r="D24" s="372"/>
      <c r="E24" s="1157"/>
      <c r="F24" s="1157"/>
      <c r="G24" s="583"/>
      <c r="H24" s="583"/>
      <c r="I24" s="583"/>
      <c r="J24" s="583"/>
      <c r="K24" s="583"/>
      <c r="L24" s="584"/>
      <c r="M24" s="584"/>
      <c r="N24" s="584"/>
      <c r="O24" s="584"/>
      <c r="P24" s="584"/>
      <c r="Q24" s="1159"/>
      <c r="R24" s="1159"/>
      <c r="S24" s="405"/>
      <c r="T24" s="373"/>
      <c r="V24" s="80"/>
    </row>
    <row r="25" spans="2:22" ht="27" customHeight="1">
      <c r="C25" s="585"/>
      <c r="D25" s="586"/>
      <c r="E25" s="1157"/>
      <c r="F25" s="1157"/>
      <c r="G25" s="583"/>
      <c r="H25" s="583"/>
      <c r="I25" s="583"/>
      <c r="J25" s="583"/>
      <c r="K25" s="583"/>
      <c r="L25" s="584"/>
      <c r="M25" s="584"/>
      <c r="N25" s="584"/>
      <c r="O25" s="584"/>
      <c r="P25" s="584"/>
      <c r="Q25" s="1159"/>
      <c r="R25" s="1159"/>
      <c r="S25" s="372"/>
      <c r="T25" s="373"/>
    </row>
    <row r="26" spans="2:22" ht="27" customHeight="1">
      <c r="C26" s="572"/>
      <c r="D26" s="171"/>
      <c r="E26" s="171"/>
      <c r="F26" s="171"/>
      <c r="G26" s="1158" t="str">
        <f>lang!B646</f>
        <v>저활력도</v>
      </c>
      <c r="H26" s="1158"/>
      <c r="I26" s="1158"/>
      <c r="J26" s="1158"/>
      <c r="K26" s="1158"/>
      <c r="L26" s="1158"/>
      <c r="M26" s="1158"/>
      <c r="N26" s="1158"/>
      <c r="O26" s="1158"/>
      <c r="P26" s="1158"/>
      <c r="Q26" s="171"/>
      <c r="R26" s="171"/>
      <c r="S26" s="171"/>
      <c r="T26" s="573"/>
    </row>
    <row r="27" spans="2:22" ht="27" customHeight="1">
      <c r="C27" s="572"/>
      <c r="D27" s="171"/>
      <c r="E27" s="171"/>
      <c r="F27" s="171"/>
      <c r="G27" s="171"/>
      <c r="H27" s="171"/>
      <c r="I27" s="171"/>
      <c r="J27" s="171"/>
      <c r="K27" s="171"/>
      <c r="L27" s="171"/>
      <c r="M27" s="171"/>
      <c r="N27" s="171"/>
      <c r="O27" s="171"/>
      <c r="P27" s="171"/>
      <c r="Q27" s="171"/>
      <c r="R27" s="171"/>
      <c r="S27" s="171"/>
      <c r="T27" s="573"/>
    </row>
    <row r="28" spans="2:22" ht="16.5" customHeight="1">
      <c r="C28" s="572"/>
      <c r="D28" s="171"/>
      <c r="E28" s="171"/>
      <c r="F28" s="171"/>
      <c r="G28" s="171"/>
      <c r="H28" s="171"/>
      <c r="I28" s="171"/>
      <c r="J28" s="171"/>
      <c r="K28" s="171"/>
      <c r="L28" s="171"/>
      <c r="M28" s="171"/>
      <c r="N28" s="171"/>
      <c r="O28" s="171"/>
      <c r="P28" s="171"/>
      <c r="Q28" s="171"/>
      <c r="R28" s="171"/>
      <c r="S28" s="171"/>
      <c r="T28" s="573"/>
    </row>
    <row r="29" spans="2:22" ht="16.5" customHeight="1">
      <c r="C29" s="572"/>
      <c r="D29" s="171"/>
      <c r="E29" s="171"/>
      <c r="F29" s="171"/>
      <c r="G29" s="577" t="str">
        <f>lang!B670</f>
        <v>단계</v>
      </c>
      <c r="H29" s="577" t="str">
        <f>lang!B663</f>
        <v>쾌-불쾌</v>
      </c>
      <c r="I29" s="577" t="str">
        <f>lang!C664</f>
        <v>활력도</v>
      </c>
      <c r="J29" s="577" t="str">
        <f>lang!B669</f>
        <v>비고</v>
      </c>
      <c r="K29" s="571"/>
      <c r="L29" s="571"/>
      <c r="M29" s="571"/>
      <c r="N29" s="571"/>
      <c r="O29" s="571"/>
      <c r="P29" s="171"/>
      <c r="Q29" s="171"/>
      <c r="R29" s="171"/>
      <c r="S29" s="171"/>
      <c r="T29" s="573"/>
    </row>
    <row r="30" spans="2:22" ht="16.5" customHeight="1">
      <c r="C30" s="572"/>
      <c r="D30" s="171"/>
      <c r="E30" s="171"/>
      <c r="F30" s="171"/>
      <c r="G30" s="587" t="str">
        <f>lang!B672</f>
        <v>단계1</v>
      </c>
      <c r="H30" s="587">
        <f>data_info!V50</f>
        <v>50</v>
      </c>
      <c r="I30" s="587">
        <f>data_info!V51</f>
        <v>50</v>
      </c>
      <c r="J30" s="587"/>
      <c r="K30" s="571"/>
      <c r="L30" s="571"/>
      <c r="M30" s="571"/>
      <c r="N30" s="571"/>
      <c r="O30" s="571"/>
      <c r="P30" s="171"/>
      <c r="Q30" s="171"/>
      <c r="R30" s="171"/>
      <c r="S30" s="171"/>
      <c r="T30" s="573"/>
    </row>
    <row r="31" spans="2:22" ht="16.5" customHeight="1">
      <c r="C31" s="572"/>
      <c r="D31" s="171"/>
      <c r="E31" s="171"/>
      <c r="F31" s="171"/>
      <c r="G31" s="587" t="str">
        <f>lang!B673</f>
        <v>단계2</v>
      </c>
      <c r="H31" s="587">
        <f>data_info!AP50</f>
        <v>50</v>
      </c>
      <c r="I31" s="587">
        <f>data_info!AP51</f>
        <v>50</v>
      </c>
      <c r="J31" s="587"/>
      <c r="K31" s="571"/>
      <c r="L31" s="571"/>
      <c r="M31" s="571"/>
      <c r="N31" s="571"/>
      <c r="O31" s="571"/>
      <c r="P31" s="171"/>
      <c r="Q31" s="171"/>
      <c r="R31" s="171"/>
      <c r="S31" s="171"/>
      <c r="T31" s="573"/>
    </row>
    <row r="32" spans="2:22" ht="16.5" customHeight="1">
      <c r="C32" s="572"/>
      <c r="D32" s="171"/>
      <c r="E32" s="171"/>
      <c r="F32" s="171"/>
      <c r="G32" s="587" t="str">
        <f>lang!B674</f>
        <v>단계3</v>
      </c>
      <c r="H32" s="587">
        <f>data_info!BJ50</f>
        <v>50</v>
      </c>
      <c r="I32" s="587">
        <f>data_info!BJ51</f>
        <v>50</v>
      </c>
      <c r="J32" s="587"/>
      <c r="K32" s="571"/>
      <c r="L32" s="571"/>
      <c r="M32" s="571"/>
      <c r="N32" s="571"/>
      <c r="O32" s="571"/>
      <c r="P32" s="171"/>
      <c r="Q32" s="171"/>
      <c r="R32" s="171"/>
      <c r="S32" s="171"/>
      <c r="T32" s="573"/>
    </row>
    <row r="33" spans="3:20" ht="16.5" customHeight="1">
      <c r="C33" s="572"/>
      <c r="D33" s="171"/>
      <c r="E33" s="171"/>
      <c r="F33" s="171"/>
      <c r="G33" s="587" t="str">
        <f>lang!B675</f>
        <v>단계4</v>
      </c>
      <c r="H33" s="587">
        <f>data_info!CD50</f>
        <v>50</v>
      </c>
      <c r="I33" s="587">
        <f>data_info!CD51</f>
        <v>50</v>
      </c>
      <c r="J33" s="587"/>
      <c r="K33" s="571"/>
      <c r="L33" s="571"/>
      <c r="M33" s="571"/>
      <c r="N33" s="571"/>
      <c r="O33" s="571"/>
      <c r="P33" s="171"/>
      <c r="Q33" s="171"/>
      <c r="R33" s="171"/>
      <c r="S33" s="171"/>
      <c r="T33" s="573"/>
    </row>
    <row r="34" spans="3:20" ht="17.25" customHeight="1">
      <c r="C34" s="572"/>
      <c r="D34" s="171"/>
      <c r="E34" s="171"/>
      <c r="F34" s="171"/>
      <c r="G34" s="587" t="str">
        <f>lang!B676</f>
        <v>단계5</v>
      </c>
      <c r="H34" s="587">
        <f>data_info!CX50</f>
        <v>50</v>
      </c>
      <c r="I34" s="587">
        <f>data_info!CX51</f>
        <v>50</v>
      </c>
      <c r="J34" s="587"/>
      <c r="K34" s="571"/>
      <c r="L34" s="571"/>
      <c r="M34" s="571"/>
      <c r="N34" s="571"/>
      <c r="O34" s="571"/>
      <c r="P34" s="171"/>
      <c r="Q34" s="171"/>
      <c r="R34" s="171"/>
      <c r="S34" s="171"/>
      <c r="T34" s="573"/>
    </row>
    <row r="35" spans="3:20" ht="16.5" customHeight="1">
      <c r="C35" s="572"/>
      <c r="D35" s="171"/>
      <c r="E35" s="171"/>
      <c r="F35" s="171"/>
      <c r="G35" s="587" t="str">
        <f>lang!B677</f>
        <v>단계6</v>
      </c>
      <c r="H35" s="587">
        <f>data_info!DR50</f>
        <v>50</v>
      </c>
      <c r="I35" s="587">
        <f>data_info!DR51</f>
        <v>50</v>
      </c>
      <c r="J35" s="587"/>
      <c r="K35" s="571"/>
      <c r="L35" s="571"/>
      <c r="M35" s="571"/>
      <c r="N35" s="571"/>
      <c r="O35" s="571"/>
      <c r="P35" s="171"/>
      <c r="Q35" s="171"/>
      <c r="R35" s="171"/>
      <c r="S35" s="171"/>
      <c r="T35" s="573"/>
    </row>
    <row r="36" spans="3:20" ht="18" customHeight="1">
      <c r="C36" s="572"/>
      <c r="D36" s="171"/>
      <c r="E36" s="171"/>
      <c r="F36" s="171"/>
      <c r="G36" s="587" t="str">
        <f>lang!B678</f>
        <v>단계7</v>
      </c>
      <c r="H36" s="587">
        <f>data_info!EL50</f>
        <v>50</v>
      </c>
      <c r="I36" s="587">
        <f>data_info!EL51</f>
        <v>50</v>
      </c>
      <c r="J36" s="587"/>
      <c r="K36" s="571"/>
      <c r="L36" s="571"/>
      <c r="M36" s="571"/>
      <c r="N36" s="571"/>
      <c r="O36" s="571"/>
      <c r="P36" s="171"/>
      <c r="Q36" s="171"/>
      <c r="R36" s="171"/>
      <c r="S36" s="171"/>
      <c r="T36" s="573"/>
    </row>
    <row r="37" spans="3:20" ht="18" customHeight="1">
      <c r="C37" s="572"/>
      <c r="D37" s="171"/>
      <c r="E37" s="171"/>
      <c r="F37" s="171"/>
      <c r="G37" s="587" t="str">
        <f>lang!B679</f>
        <v>단계8</v>
      </c>
      <c r="H37" s="587">
        <f>data_info!FF50</f>
        <v>50</v>
      </c>
      <c r="I37" s="587">
        <f>data_info!FF51</f>
        <v>50</v>
      </c>
      <c r="J37" s="587"/>
      <c r="K37" s="571"/>
      <c r="L37" s="571"/>
      <c r="M37" s="571"/>
      <c r="N37" s="571"/>
      <c r="O37" s="571"/>
      <c r="P37" s="171"/>
      <c r="Q37" s="171"/>
      <c r="R37" s="171"/>
      <c r="S37" s="171"/>
      <c r="T37" s="573"/>
    </row>
    <row r="38" spans="3:20" ht="18" customHeight="1">
      <c r="C38" s="572"/>
      <c r="D38" s="171"/>
      <c r="E38" s="171"/>
      <c r="F38" s="171"/>
      <c r="G38" s="587" t="str">
        <f>lang!B680</f>
        <v>단계9</v>
      </c>
      <c r="H38" s="587">
        <f>data_info!FZ50</f>
        <v>50</v>
      </c>
      <c r="I38" s="587">
        <f>data_info!FZ51</f>
        <v>50</v>
      </c>
      <c r="J38" s="587"/>
      <c r="K38" s="571"/>
      <c r="L38" s="571"/>
      <c r="M38" s="571"/>
      <c r="N38" s="571"/>
      <c r="O38" s="571"/>
      <c r="P38" s="171"/>
      <c r="Q38" s="171"/>
      <c r="R38" s="171"/>
      <c r="S38" s="171"/>
      <c r="T38" s="573"/>
    </row>
    <row r="39" spans="3:20" ht="18" customHeight="1">
      <c r="C39" s="572"/>
      <c r="D39" s="171"/>
      <c r="E39" s="171"/>
      <c r="F39" s="171"/>
      <c r="G39" s="587" t="str">
        <f>lang!B681</f>
        <v>단계10</v>
      </c>
      <c r="H39" s="587">
        <f>data_info!GT50</f>
        <v>50</v>
      </c>
      <c r="I39" s="587">
        <f>data_info!GT51</f>
        <v>50</v>
      </c>
      <c r="J39" s="587"/>
      <c r="K39" s="571"/>
      <c r="L39" s="571"/>
      <c r="M39" s="571"/>
      <c r="N39" s="571"/>
      <c r="O39" s="571"/>
      <c r="P39" s="171"/>
      <c r="Q39" s="171"/>
      <c r="R39" s="171"/>
      <c r="S39" s="171"/>
      <c r="T39" s="573"/>
    </row>
    <row r="40" spans="3:20" ht="18" customHeight="1">
      <c r="C40" s="572"/>
      <c r="D40" s="171"/>
      <c r="E40" s="171"/>
      <c r="F40" s="171"/>
      <c r="G40" s="171"/>
      <c r="H40" s="171"/>
      <c r="I40" s="171"/>
      <c r="J40" s="171"/>
      <c r="K40" s="171"/>
      <c r="L40" s="171"/>
      <c r="M40" s="171"/>
      <c r="N40" s="171"/>
      <c r="O40" s="171"/>
      <c r="P40" s="171"/>
      <c r="Q40" s="171"/>
      <c r="R40" s="171"/>
      <c r="S40" s="171"/>
      <c r="T40" s="573"/>
    </row>
    <row r="41" spans="3:20" ht="18" customHeight="1">
      <c r="C41" s="572"/>
      <c r="D41" s="171"/>
      <c r="E41" s="171"/>
      <c r="F41" s="171"/>
      <c r="G41" s="171"/>
      <c r="H41" s="171"/>
      <c r="I41" s="171"/>
      <c r="J41" s="171"/>
      <c r="K41" s="171"/>
      <c r="L41" s="171"/>
      <c r="M41" s="171"/>
      <c r="N41" s="171"/>
      <c r="O41" s="171"/>
      <c r="P41" s="171"/>
      <c r="Q41" s="171"/>
      <c r="R41" s="171"/>
      <c r="S41" s="171"/>
      <c r="T41" s="573"/>
    </row>
    <row r="42" spans="3:20" ht="18" customHeight="1">
      <c r="C42" s="572"/>
      <c r="D42" s="171"/>
      <c r="E42" s="171"/>
      <c r="F42" s="171"/>
      <c r="G42" s="171"/>
      <c r="H42" s="171"/>
      <c r="I42" s="171"/>
      <c r="J42" s="171"/>
      <c r="K42" s="171"/>
      <c r="L42" s="171"/>
      <c r="M42" s="171"/>
      <c r="N42" s="171"/>
      <c r="O42" s="171"/>
      <c r="P42" s="171"/>
      <c r="Q42" s="171"/>
      <c r="R42" s="171"/>
      <c r="S42" s="171"/>
      <c r="T42" s="573"/>
    </row>
    <row r="43" spans="3:20" ht="18" customHeight="1">
      <c r="C43" s="572"/>
      <c r="D43" s="171"/>
      <c r="E43" s="171"/>
      <c r="F43" s="171"/>
      <c r="G43" s="171"/>
      <c r="H43" s="171"/>
      <c r="I43" s="171"/>
      <c r="J43" s="171"/>
      <c r="K43" s="171"/>
      <c r="L43" s="171"/>
      <c r="M43" s="171"/>
      <c r="N43" s="171"/>
      <c r="O43" s="171"/>
      <c r="P43" s="171"/>
      <c r="Q43" s="171"/>
      <c r="R43" s="171"/>
      <c r="S43" s="171"/>
      <c r="T43" s="573"/>
    </row>
    <row r="44" spans="3:20" ht="18" customHeight="1">
      <c r="C44" s="572"/>
      <c r="D44" s="171"/>
      <c r="E44" s="171"/>
      <c r="F44" s="171"/>
      <c r="G44" s="171"/>
      <c r="H44" s="171"/>
      <c r="I44" s="171"/>
      <c r="J44" s="171"/>
      <c r="K44" s="171"/>
      <c r="L44" s="171"/>
      <c r="M44" s="171"/>
      <c r="N44" s="171"/>
      <c r="O44" s="171"/>
      <c r="P44" s="171"/>
      <c r="Q44" s="171"/>
      <c r="R44" s="171"/>
      <c r="S44" s="171"/>
      <c r="T44" s="573"/>
    </row>
    <row r="45" spans="3:20" ht="18" customHeight="1" thickBot="1">
      <c r="C45" s="574"/>
      <c r="D45" s="575"/>
      <c r="E45" s="575"/>
      <c r="F45" s="575"/>
      <c r="G45" s="575"/>
      <c r="H45" s="575"/>
      <c r="I45" s="575"/>
      <c r="J45" s="575"/>
      <c r="K45" s="575"/>
      <c r="L45" s="575"/>
      <c r="M45" s="575"/>
      <c r="N45" s="575"/>
      <c r="O45" s="575"/>
      <c r="P45" s="575"/>
      <c r="Q45" s="575"/>
      <c r="R45" s="575"/>
      <c r="S45" s="575"/>
      <c r="T45" s="576"/>
    </row>
    <row r="46" spans="3:20" ht="15" customHeight="1" thickBot="1">
      <c r="C46" s="762"/>
      <c r="D46" s="763"/>
      <c r="E46" s="763"/>
      <c r="F46" s="763"/>
      <c r="G46" s="763"/>
      <c r="H46" s="763"/>
      <c r="I46" s="763"/>
      <c r="J46" s="763"/>
      <c r="K46" s="763"/>
      <c r="L46" s="763"/>
      <c r="M46" s="763"/>
      <c r="N46" s="763"/>
      <c r="O46" s="763"/>
      <c r="P46" s="763"/>
      <c r="Q46" s="763"/>
      <c r="R46" s="763"/>
      <c r="S46" s="763"/>
      <c r="T46" s="764"/>
    </row>
    <row r="47" spans="3:20" ht="9.75" customHeight="1">
      <c r="C47" s="93"/>
      <c r="D47" s="93"/>
      <c r="E47" s="93"/>
      <c r="F47" s="93"/>
      <c r="G47" s="93"/>
      <c r="H47" s="93"/>
      <c r="I47" s="93"/>
      <c r="J47" s="93"/>
      <c r="K47" s="93"/>
      <c r="L47" s="93"/>
      <c r="M47" s="93"/>
      <c r="N47" s="93"/>
      <c r="O47" s="93"/>
      <c r="P47" s="93"/>
      <c r="Q47" s="93"/>
      <c r="R47" s="93"/>
      <c r="S47" s="93"/>
      <c r="T47" s="93"/>
    </row>
  </sheetData>
  <mergeCells count="21">
    <mergeCell ref="E16:F25"/>
    <mergeCell ref="C46:T46"/>
    <mergeCell ref="R8:T8"/>
    <mergeCell ref="F9:G11"/>
    <mergeCell ref="H9:T11"/>
    <mergeCell ref="F12:G12"/>
    <mergeCell ref="C13:T13"/>
    <mergeCell ref="G26:P26"/>
    <mergeCell ref="Q16:R25"/>
    <mergeCell ref="L8:Q8"/>
    <mergeCell ref="G15:P15"/>
    <mergeCell ref="C3:P4"/>
    <mergeCell ref="Q3:T4"/>
    <mergeCell ref="C7:E11"/>
    <mergeCell ref="F7:G7"/>
    <mergeCell ref="H7:J7"/>
    <mergeCell ref="P7:Q7"/>
    <mergeCell ref="R7:T7"/>
    <mergeCell ref="F8:G8"/>
    <mergeCell ref="H8:J8"/>
    <mergeCell ref="L7:N7"/>
  </mergeCells>
  <phoneticPr fontId="27" type="noConversion"/>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45779.613611111112</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CuN3</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7</v>
      </c>
      <c r="M12" s="234">
        <f>IF(N12=1,Measurement!CH8,"")</f>
        <v>1</v>
      </c>
      <c r="N12" s="309">
        <v>1</v>
      </c>
      <c r="O12" s="309">
        <f>data_info!I54</f>
        <v>0</v>
      </c>
      <c r="P12" s="309">
        <f>data_info!I52</f>
        <v>2</v>
      </c>
      <c r="Q12" s="309">
        <f>data_info!I53</f>
        <v>2</v>
      </c>
      <c r="R12" s="229"/>
      <c r="S12" s="245">
        <f>info!V45</f>
        <v>1</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data_info!B50</f>
        <v>50</v>
      </c>
      <c r="R24" s="407">
        <f>data_info!B51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data_info!F50</f>
        <v>50</v>
      </c>
      <c r="R25" s="407">
        <f>data_info!F51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data_info!H50</f>
        <v>50</v>
      </c>
      <c r="R26" s="407">
        <f>data_info!H51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data_info!L50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data_info!J52</f>
        <v>보통</v>
      </c>
      <c r="G31" s="1184"/>
      <c r="H31" s="1184"/>
      <c r="I31" s="1184"/>
      <c r="J31" s="1185"/>
      <c r="K31" s="1182" t="str">
        <f>lang!B657</f>
        <v>피로도</v>
      </c>
      <c r="L31" s="1183"/>
      <c r="M31" s="1183"/>
      <c r="N31" s="1184" t="str">
        <f>data_info!J53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data_info!B52</f>
        <v>50</v>
      </c>
      <c r="D33" s="1171"/>
      <c r="E33" s="1171"/>
      <c r="F33" s="1171"/>
      <c r="G33" s="1171"/>
      <c r="H33" s="1171"/>
      <c r="I33" s="1171"/>
      <c r="J33" s="1172"/>
      <c r="K33" s="802">
        <f>data_info!B53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data_info!B52</f>
        <v>50</v>
      </c>
      <c r="G37" s="1161"/>
      <c r="H37" s="401">
        <f>data_info!F52</f>
        <v>50</v>
      </c>
      <c r="I37" s="401">
        <f>data_info!H52</f>
        <v>50</v>
      </c>
      <c r="J37" s="292"/>
      <c r="K37" s="389"/>
      <c r="L37" s="237"/>
      <c r="M37" s="237"/>
      <c r="N37" s="1162" t="str">
        <f>lang!B657</f>
        <v>피로도</v>
      </c>
      <c r="O37" s="1162"/>
      <c r="P37" s="400">
        <f>data_info!B53</f>
        <v>50</v>
      </c>
      <c r="Q37" s="401">
        <f>data_info!F53</f>
        <v>50</v>
      </c>
      <c r="R37" s="401">
        <f>data_info!H53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data_info!K5</f>
        <v>낮음</v>
      </c>
      <c r="N40" s="815">
        <f>data_info!F5</f>
        <v>0</v>
      </c>
      <c r="O40" s="816"/>
      <c r="P40" s="817">
        <f>data_info!B5</f>
        <v>0</v>
      </c>
      <c r="Q40" s="818"/>
      <c r="R40" s="819">
        <f>data_info!H5</f>
        <v>0</v>
      </c>
      <c r="S40" s="820"/>
    </row>
    <row r="41" spans="3:19" ht="18" customHeight="1">
      <c r="C41" s="77"/>
      <c r="J41" s="84"/>
      <c r="K41" s="139" t="str">
        <f>lang!B15</f>
        <v>스트레스</v>
      </c>
      <c r="L41" s="90" t="s">
        <v>226</v>
      </c>
      <c r="M41" s="103" t="str">
        <f>data_info!K6</f>
        <v>낮음</v>
      </c>
      <c r="N41" s="792">
        <f>data_info!F6</f>
        <v>0</v>
      </c>
      <c r="O41" s="793"/>
      <c r="P41" s="806">
        <f>data_info!B6</f>
        <v>0</v>
      </c>
      <c r="Q41" s="807"/>
      <c r="R41" s="792">
        <f>data_info!H6</f>
        <v>0</v>
      </c>
      <c r="S41" s="808"/>
    </row>
    <row r="42" spans="3:19" ht="18" customHeight="1">
      <c r="C42" s="77"/>
      <c r="J42" s="84"/>
      <c r="K42" s="139" t="str">
        <f>lang!B16</f>
        <v>불안</v>
      </c>
      <c r="L42" s="90" t="s">
        <v>227</v>
      </c>
      <c r="M42" s="103" t="str">
        <f>data_info!K7</f>
        <v>낮음</v>
      </c>
      <c r="N42" s="792">
        <f>data_info!F7</f>
        <v>0</v>
      </c>
      <c r="O42" s="793"/>
      <c r="P42" s="806">
        <f>data_info!B7</f>
        <v>0</v>
      </c>
      <c r="Q42" s="807"/>
      <c r="R42" s="792">
        <f>data_info!H7</f>
        <v>0</v>
      </c>
      <c r="S42" s="808"/>
    </row>
    <row r="43" spans="3:19" ht="18" customHeight="1">
      <c r="C43" s="77"/>
      <c r="J43" s="84"/>
      <c r="K43" s="139" t="str">
        <f>lang!B17</f>
        <v>의심</v>
      </c>
      <c r="L43" s="90" t="s">
        <v>225</v>
      </c>
      <c r="M43" s="103" t="str">
        <f>data_info!K8</f>
        <v>낮음</v>
      </c>
      <c r="N43" s="792">
        <f>data_info!F8</f>
        <v>0</v>
      </c>
      <c r="O43" s="793"/>
      <c r="P43" s="806">
        <f>data_info!B8</f>
        <v>0</v>
      </c>
      <c r="Q43" s="807"/>
      <c r="R43" s="792">
        <f>data_info!H8</f>
        <v>0</v>
      </c>
      <c r="S43" s="808"/>
    </row>
    <row r="44" spans="3:19" ht="18" customHeight="1">
      <c r="C44" s="77"/>
      <c r="J44" s="84"/>
      <c r="K44" s="139" t="str">
        <f>lang!B18</f>
        <v>밸런스</v>
      </c>
      <c r="L44" s="90" t="s">
        <v>2171</v>
      </c>
      <c r="M44" s="103" t="str">
        <f>data_info!K9</f>
        <v>낮음</v>
      </c>
      <c r="N44" s="792">
        <f>data_info!F9</f>
        <v>0</v>
      </c>
      <c r="O44" s="793"/>
      <c r="P44" s="806">
        <f>data_info!B9</f>
        <v>0</v>
      </c>
      <c r="Q44" s="807"/>
      <c r="R44" s="792">
        <f>data_info!H9</f>
        <v>0</v>
      </c>
      <c r="S44" s="808"/>
    </row>
    <row r="45" spans="3:19" ht="18" customHeight="1">
      <c r="C45" s="77"/>
      <c r="J45" s="84"/>
      <c r="K45" s="139" t="str">
        <f>lang!B19</f>
        <v>카리스마</v>
      </c>
      <c r="L45" s="90" t="s">
        <v>229</v>
      </c>
      <c r="M45" s="103" t="str">
        <f>data_info!K10</f>
        <v>낮음</v>
      </c>
      <c r="N45" s="792">
        <f>data_info!F10</f>
        <v>0</v>
      </c>
      <c r="O45" s="793"/>
      <c r="P45" s="806">
        <f>data_info!B10</f>
        <v>0</v>
      </c>
      <c r="Q45" s="807"/>
      <c r="R45" s="792">
        <f>data_info!H10</f>
        <v>0</v>
      </c>
      <c r="S45" s="808"/>
    </row>
    <row r="46" spans="3:19" ht="18" customHeight="1">
      <c r="C46" s="77"/>
      <c r="J46" s="84"/>
      <c r="K46" s="139" t="str">
        <f>lang!B20</f>
        <v>에너지</v>
      </c>
      <c r="L46" s="90" t="s">
        <v>2170</v>
      </c>
      <c r="M46" s="103" t="str">
        <f>data_info!K11</f>
        <v>낮음</v>
      </c>
      <c r="N46" s="792">
        <f>data_info!F11</f>
        <v>0</v>
      </c>
      <c r="O46" s="793"/>
      <c r="P46" s="806">
        <f>data_info!B11</f>
        <v>0</v>
      </c>
      <c r="Q46" s="807"/>
      <c r="R46" s="792">
        <f>data_info!H11</f>
        <v>0</v>
      </c>
      <c r="S46" s="808"/>
    </row>
    <row r="47" spans="3:19" ht="18" customHeight="1">
      <c r="C47" s="77"/>
      <c r="J47" s="84"/>
      <c r="K47" s="139" t="str">
        <f>lang!B21</f>
        <v>자기조절</v>
      </c>
      <c r="L47" s="90" t="s">
        <v>230</v>
      </c>
      <c r="M47" s="103" t="str">
        <f>data_info!K12</f>
        <v>낮음</v>
      </c>
      <c r="N47" s="792">
        <f>data_info!F12</f>
        <v>0</v>
      </c>
      <c r="O47" s="793"/>
      <c r="P47" s="806">
        <f>data_info!B12</f>
        <v>0</v>
      </c>
      <c r="Q47" s="807"/>
      <c r="R47" s="792">
        <f>data_info!H12</f>
        <v>0</v>
      </c>
      <c r="S47" s="808"/>
    </row>
    <row r="48" spans="3:19" ht="18" customHeight="1">
      <c r="C48" s="77"/>
      <c r="J48" s="84"/>
      <c r="K48" s="139" t="str">
        <f>lang!B22</f>
        <v>억제</v>
      </c>
      <c r="L48" s="91" t="s">
        <v>248</v>
      </c>
      <c r="M48" s="103" t="str">
        <f>data_info!K13</f>
        <v>낮음</v>
      </c>
      <c r="N48" s="792">
        <f>data_info!F13</f>
        <v>0</v>
      </c>
      <c r="O48" s="793"/>
      <c r="P48" s="806">
        <f>data_info!B13</f>
        <v>0</v>
      </c>
      <c r="Q48" s="807"/>
      <c r="R48" s="792">
        <f>data_info!H13</f>
        <v>0</v>
      </c>
      <c r="S48" s="808"/>
    </row>
    <row r="49" spans="3:19" ht="18" customHeight="1" thickBot="1">
      <c r="C49" s="385"/>
      <c r="D49" s="248"/>
      <c r="E49" s="248"/>
      <c r="F49" s="248"/>
      <c r="G49" s="248"/>
      <c r="H49" s="248"/>
      <c r="I49" s="248"/>
      <c r="J49" s="386"/>
      <c r="K49" s="140" t="str">
        <f>lang!B23</f>
        <v>신경성</v>
      </c>
      <c r="L49" s="92" t="s">
        <v>231</v>
      </c>
      <c r="M49" s="371" t="str">
        <f>data_info!K14</f>
        <v>낮음</v>
      </c>
      <c r="N49" s="794">
        <f>data_info!F14</f>
        <v>0</v>
      </c>
      <c r="O49" s="795"/>
      <c r="P49" s="796">
        <f>data_info!B14</f>
        <v>0</v>
      </c>
      <c r="Q49" s="797"/>
      <c r="R49" s="794">
        <f>data_info!H14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C3:O4"/>
    <mergeCell ref="P3:S4"/>
    <mergeCell ref="C7:E11"/>
    <mergeCell ref="H7:J7"/>
    <mergeCell ref="L7:M7"/>
    <mergeCell ref="O7:P7"/>
    <mergeCell ref="Q7:S7"/>
    <mergeCell ref="H8:J8"/>
    <mergeCell ref="Q8:S8"/>
    <mergeCell ref="H9:S11"/>
    <mergeCell ref="F7:G7"/>
    <mergeCell ref="F8:G8"/>
    <mergeCell ref="F9:G11"/>
    <mergeCell ref="L8:P8"/>
    <mergeCell ref="C39:J39"/>
    <mergeCell ref="N39:O39"/>
    <mergeCell ref="P39:Q39"/>
    <mergeCell ref="R39:S39"/>
    <mergeCell ref="D14:L14"/>
    <mergeCell ref="C31:E31"/>
    <mergeCell ref="F31:J31"/>
    <mergeCell ref="K31:M31"/>
    <mergeCell ref="N31:S31"/>
    <mergeCell ref="D23:H28"/>
    <mergeCell ref="D22:G22"/>
    <mergeCell ref="J22:L22"/>
    <mergeCell ref="J21:L21"/>
    <mergeCell ref="D15:H20"/>
    <mergeCell ref="D21:G21"/>
    <mergeCell ref="O27:P27"/>
    <mergeCell ref="N43:O43"/>
    <mergeCell ref="P43:Q43"/>
    <mergeCell ref="R43:S43"/>
    <mergeCell ref="N44:O44"/>
    <mergeCell ref="P44:Q44"/>
    <mergeCell ref="R44:S44"/>
    <mergeCell ref="N45:O45"/>
    <mergeCell ref="P45:Q45"/>
    <mergeCell ref="R45:S45"/>
    <mergeCell ref="N46:O46"/>
    <mergeCell ref="P46:Q46"/>
    <mergeCell ref="R46:S46"/>
    <mergeCell ref="N47:O47"/>
    <mergeCell ref="P47:Q47"/>
    <mergeCell ref="R47:S47"/>
    <mergeCell ref="N48:O48"/>
    <mergeCell ref="P48:Q48"/>
    <mergeCell ref="R48:S48"/>
    <mergeCell ref="R40:S40"/>
    <mergeCell ref="N41:O41"/>
    <mergeCell ref="P41:Q41"/>
    <mergeCell ref="R41:S41"/>
    <mergeCell ref="N42:O42"/>
    <mergeCell ref="P42:Q42"/>
    <mergeCell ref="R42:S42"/>
    <mergeCell ref="C50:S50"/>
    <mergeCell ref="D29:L29"/>
    <mergeCell ref="M15:M28"/>
    <mergeCell ref="C15:C28"/>
    <mergeCell ref="C33:J34"/>
    <mergeCell ref="K33:S34"/>
    <mergeCell ref="Q16:R16"/>
    <mergeCell ref="O16:P16"/>
    <mergeCell ref="Q19:R19"/>
    <mergeCell ref="O19:P19"/>
    <mergeCell ref="P17:Q18"/>
    <mergeCell ref="N49:O49"/>
    <mergeCell ref="P49:Q49"/>
    <mergeCell ref="R49:S49"/>
    <mergeCell ref="N40:O40"/>
    <mergeCell ref="P40:Q40"/>
    <mergeCell ref="F12:G12"/>
    <mergeCell ref="I15:L20"/>
    <mergeCell ref="C13:S13"/>
    <mergeCell ref="F37:G37"/>
    <mergeCell ref="N37:O37"/>
    <mergeCell ref="N36:O36"/>
    <mergeCell ref="I23:L28"/>
    <mergeCell ref="F36:G36"/>
    <mergeCell ref="O23:P23"/>
    <mergeCell ref="O24:P24"/>
    <mergeCell ref="O25:P25"/>
    <mergeCell ref="O26:P26"/>
    <mergeCell ref="Q27:R27"/>
  </mergeCells>
  <phoneticPr fontId="27" type="noConversion"/>
  <conditionalFormatting sqref="P40:Q40">
    <cfRule type="expression" dxfId="636" priority="48">
      <formula>$P$40&gt;50</formula>
    </cfRule>
    <cfRule type="expression" dxfId="635" priority="49">
      <formula>$P$40&lt;20</formula>
    </cfRule>
  </conditionalFormatting>
  <conditionalFormatting sqref="P41:Q41">
    <cfRule type="expression" dxfId="634" priority="46">
      <formula>$P$41&gt;40</formula>
    </cfRule>
    <cfRule type="expression" dxfId="633" priority="47">
      <formula>$P$41&lt;20</formula>
    </cfRule>
  </conditionalFormatting>
  <conditionalFormatting sqref="P42:Q42">
    <cfRule type="expression" dxfId="632" priority="44">
      <formula>$P$42&gt;40</formula>
    </cfRule>
    <cfRule type="expression" dxfId="631" priority="45">
      <formula>$P$42&lt;15</formula>
    </cfRule>
  </conditionalFormatting>
  <conditionalFormatting sqref="P43:Q43">
    <cfRule type="expression" dxfId="630" priority="42">
      <formula>$P$43&gt;50</formula>
    </cfRule>
    <cfRule type="expression" dxfId="629" priority="43">
      <formula>$P$43&lt;20</formula>
    </cfRule>
  </conditionalFormatting>
  <conditionalFormatting sqref="P44:Q44">
    <cfRule type="expression" dxfId="628" priority="40">
      <formula>$P$44&gt;80</formula>
    </cfRule>
    <cfRule type="expression" dxfId="627" priority="41">
      <formula>$P$44&lt;40</formula>
    </cfRule>
  </conditionalFormatting>
  <conditionalFormatting sqref="P45:Q45">
    <cfRule type="expression" dxfId="626" priority="38">
      <formula>$P$45&gt;80</formula>
    </cfRule>
    <cfRule type="expression" dxfId="625" priority="39">
      <formula>$P$45&lt;50</formula>
    </cfRule>
  </conditionalFormatting>
  <conditionalFormatting sqref="P46:Q46">
    <cfRule type="expression" dxfId="624" priority="36">
      <formula>$P$46&gt;40</formula>
    </cfRule>
    <cfRule type="expression" dxfId="623" priority="37">
      <formula>$P$46&lt;20</formula>
    </cfRule>
  </conditionalFormatting>
  <conditionalFormatting sqref="P47:Q47">
    <cfRule type="expression" dxfId="622" priority="34">
      <formula>$P$47&gt;80</formula>
    </cfRule>
    <cfRule type="expression" dxfId="621" priority="35">
      <formula>$P$47&lt;50</formula>
    </cfRule>
  </conditionalFormatting>
  <conditionalFormatting sqref="P48:Q48">
    <cfRule type="expression" dxfId="620" priority="32">
      <formula>$P$48&gt;25</formula>
    </cfRule>
    <cfRule type="expression" dxfId="619" priority="33">
      <formula>$P$48&lt;15</formula>
    </cfRule>
  </conditionalFormatting>
  <conditionalFormatting sqref="P49:Q49">
    <cfRule type="expression" dxfId="618" priority="30">
      <formula>$P$49&gt;50</formula>
    </cfRule>
    <cfRule type="expression" dxfId="617" priority="31">
      <formula>$P$49&lt;10</formula>
    </cfRule>
  </conditionalFormatting>
  <conditionalFormatting sqref="M40">
    <cfRule type="expression" dxfId="616" priority="111">
      <formula>$P$40&lt;20</formula>
    </cfRule>
    <cfRule type="expression" dxfId="615" priority="112">
      <formula>$P$40&gt;50</formula>
    </cfRule>
  </conditionalFormatting>
  <conditionalFormatting sqref="M41">
    <cfRule type="expression" dxfId="614" priority="26">
      <formula>$P$41&gt;40</formula>
    </cfRule>
    <cfRule type="expression" dxfId="613" priority="27">
      <formula>$P$41&lt;20</formula>
    </cfRule>
  </conditionalFormatting>
  <conditionalFormatting sqref="M42">
    <cfRule type="expression" dxfId="612" priority="24">
      <formula>$P$42&gt;40</formula>
    </cfRule>
    <cfRule type="expression" dxfId="611" priority="25">
      <formula>$P$42&lt;15</formula>
    </cfRule>
  </conditionalFormatting>
  <conditionalFormatting sqref="M43">
    <cfRule type="expression" dxfId="610" priority="22">
      <formula>$P$43&gt;50</formula>
    </cfRule>
    <cfRule type="expression" dxfId="609" priority="23">
      <formula>$P$43&lt;20</formula>
    </cfRule>
  </conditionalFormatting>
  <conditionalFormatting sqref="M44">
    <cfRule type="expression" dxfId="608" priority="20">
      <formula>$P$44&gt;80</formula>
    </cfRule>
    <cfRule type="expression" dxfId="607" priority="21">
      <formula>$P$44&lt;40</formula>
    </cfRule>
  </conditionalFormatting>
  <conditionalFormatting sqref="M45">
    <cfRule type="expression" dxfId="606" priority="18">
      <formula>$P$45&gt;80</formula>
    </cfRule>
    <cfRule type="expression" dxfId="605" priority="19">
      <formula>$P$45&lt;50</formula>
    </cfRule>
  </conditionalFormatting>
  <conditionalFormatting sqref="M46">
    <cfRule type="expression" dxfId="604" priority="16">
      <formula>$P$46&gt;40</formula>
    </cfRule>
    <cfRule type="expression" dxfId="603" priority="17">
      <formula>$P$46&lt;20</formula>
    </cfRule>
  </conditionalFormatting>
  <conditionalFormatting sqref="M47">
    <cfRule type="expression" dxfId="602" priority="14">
      <formula>$P$47&gt;80</formula>
    </cfRule>
    <cfRule type="expression" dxfId="601" priority="15">
      <formula>$P$47&lt;50</formula>
    </cfRule>
  </conditionalFormatting>
  <conditionalFormatting sqref="M48">
    <cfRule type="expression" dxfId="600" priority="12">
      <formula>$P$48&gt;25</formula>
    </cfRule>
    <cfRule type="expression" dxfId="599" priority="13">
      <formula>$P$48&lt;15</formula>
    </cfRule>
  </conditionalFormatting>
  <conditionalFormatting sqref="M49">
    <cfRule type="expression" dxfId="598" priority="10">
      <formula>$P$49&gt;50</formula>
    </cfRule>
    <cfRule type="expression" dxfId="597" priority="11">
      <formula>$P$49&lt;10</formula>
    </cfRule>
  </conditionalFormatting>
  <conditionalFormatting sqref="Q16:R16">
    <cfRule type="expression" dxfId="596" priority="9">
      <formula>$O$12=1</formula>
    </cfRule>
  </conditionalFormatting>
  <conditionalFormatting sqref="R17">
    <cfRule type="expression" dxfId="595" priority="8">
      <formula>$O$12=1</formula>
    </cfRule>
  </conditionalFormatting>
  <conditionalFormatting sqref="O16:P16">
    <cfRule type="expression" dxfId="594" priority="7">
      <formula>$O$12=2</formula>
    </cfRule>
  </conditionalFormatting>
  <conditionalFormatting sqref="O17">
    <cfRule type="expression" dxfId="593" priority="6">
      <formula>$O$12=2</formula>
    </cfRule>
  </conditionalFormatting>
  <conditionalFormatting sqref="O18">
    <cfRule type="expression" dxfId="592" priority="5">
      <formula>$O$12=3</formula>
    </cfRule>
  </conditionalFormatting>
  <conditionalFormatting sqref="O19:P19">
    <cfRule type="expression" dxfId="591" priority="4">
      <formula>$O$12=3</formula>
    </cfRule>
  </conditionalFormatting>
  <conditionalFormatting sqref="Q19:R19">
    <cfRule type="expression" dxfId="590" priority="3">
      <formula>$O$12=4</formula>
    </cfRule>
  </conditionalFormatting>
  <conditionalFormatting sqref="R18">
    <cfRule type="expression" dxfId="589" priority="2">
      <formula>$O$12=4</formula>
    </cfRule>
  </conditionalFormatting>
  <conditionalFormatting sqref="P17:Q18">
    <cfRule type="expression" dxfId="58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45779.613611111112</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CuN3</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7</v>
      </c>
      <c r="M12" s="234">
        <f>IF(N12=1,Measurement!CH8,"")</f>
        <v>1</v>
      </c>
      <c r="N12" s="309">
        <v>1</v>
      </c>
      <c r="O12" s="309">
        <f>data_info!AC54</f>
        <v>0</v>
      </c>
      <c r="P12" s="309">
        <f>data_info!AC52</f>
        <v>2</v>
      </c>
      <c r="Q12" s="309">
        <f>data_info!AC53</f>
        <v>2</v>
      </c>
      <c r="R12" s="229"/>
      <c r="S12" s="245">
        <f>info!V45</f>
        <v>1</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data_info!V50</f>
        <v>50</v>
      </c>
      <c r="R24" s="407">
        <f>data_info!V51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data_info!Z50</f>
        <v>50</v>
      </c>
      <c r="R25" s="407">
        <f>data_info!Z51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data_info!AB50</f>
        <v>50</v>
      </c>
      <c r="R26" s="407">
        <f>data_info!AB51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data_info!AF50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data_info!AD52</f>
        <v>보통</v>
      </c>
      <c r="G31" s="1184"/>
      <c r="H31" s="1184"/>
      <c r="I31" s="1184"/>
      <c r="J31" s="1185"/>
      <c r="K31" s="1182" t="str">
        <f>lang!B657</f>
        <v>피로도</v>
      </c>
      <c r="L31" s="1183"/>
      <c r="M31" s="1183"/>
      <c r="N31" s="1184" t="str">
        <f>data_info!AD53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data_info!V52</f>
        <v>50</v>
      </c>
      <c r="D33" s="1171"/>
      <c r="E33" s="1171"/>
      <c r="F33" s="1171"/>
      <c r="G33" s="1171"/>
      <c r="H33" s="1171"/>
      <c r="I33" s="1171"/>
      <c r="J33" s="1172"/>
      <c r="K33" s="802">
        <f>data_info!V53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data_info!V52</f>
        <v>50</v>
      </c>
      <c r="G37" s="1161"/>
      <c r="H37" s="401">
        <f>data_info!Z52</f>
        <v>50</v>
      </c>
      <c r="I37" s="401">
        <f>data_info!AB52</f>
        <v>50</v>
      </c>
      <c r="J37" s="292"/>
      <c r="K37" s="389"/>
      <c r="L37" s="237"/>
      <c r="M37" s="237"/>
      <c r="N37" s="1162" t="str">
        <f>lang!B657</f>
        <v>피로도</v>
      </c>
      <c r="O37" s="1162"/>
      <c r="P37" s="400">
        <f>data_info!V53</f>
        <v>50</v>
      </c>
      <c r="Q37" s="401">
        <f>data_info!Z53</f>
        <v>50</v>
      </c>
      <c r="R37" s="401">
        <f>data_info!AB53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data_info!AE5</f>
        <v>낮음</v>
      </c>
      <c r="N40" s="815">
        <f>data_info!Z5</f>
        <v>0</v>
      </c>
      <c r="O40" s="816"/>
      <c r="P40" s="817">
        <f>data_info!V5</f>
        <v>0</v>
      </c>
      <c r="Q40" s="818"/>
      <c r="R40" s="819">
        <f>data_info!AB5</f>
        <v>0</v>
      </c>
      <c r="S40" s="820"/>
    </row>
    <row r="41" spans="3:19" ht="18" customHeight="1">
      <c r="C41" s="77"/>
      <c r="J41" s="84"/>
      <c r="K41" s="139" t="str">
        <f>lang!B15</f>
        <v>스트레스</v>
      </c>
      <c r="L41" s="90" t="s">
        <v>226</v>
      </c>
      <c r="M41" s="103" t="str">
        <f>data_info!AE6</f>
        <v>낮음</v>
      </c>
      <c r="N41" s="792">
        <f>data_info!Z6</f>
        <v>0</v>
      </c>
      <c r="O41" s="793"/>
      <c r="P41" s="806">
        <f>data_info!V6</f>
        <v>0</v>
      </c>
      <c r="Q41" s="807"/>
      <c r="R41" s="792">
        <f>data_info!AB6</f>
        <v>0</v>
      </c>
      <c r="S41" s="808"/>
    </row>
    <row r="42" spans="3:19" ht="18" customHeight="1">
      <c r="C42" s="77"/>
      <c r="J42" s="84"/>
      <c r="K42" s="139" t="str">
        <f>lang!B16</f>
        <v>불안</v>
      </c>
      <c r="L42" s="90" t="s">
        <v>227</v>
      </c>
      <c r="M42" s="103" t="str">
        <f>data_info!AE7</f>
        <v>낮음</v>
      </c>
      <c r="N42" s="792">
        <f>data_info!Z7</f>
        <v>0</v>
      </c>
      <c r="O42" s="793"/>
      <c r="P42" s="806">
        <f>data_info!V7</f>
        <v>0</v>
      </c>
      <c r="Q42" s="807"/>
      <c r="R42" s="792">
        <f>data_info!AB7</f>
        <v>0</v>
      </c>
      <c r="S42" s="808"/>
    </row>
    <row r="43" spans="3:19" ht="18" customHeight="1">
      <c r="C43" s="77"/>
      <c r="J43" s="84"/>
      <c r="K43" s="139" t="str">
        <f>lang!B17</f>
        <v>의심</v>
      </c>
      <c r="L43" s="90" t="s">
        <v>225</v>
      </c>
      <c r="M43" s="103" t="str">
        <f>data_info!AE8</f>
        <v>낮음</v>
      </c>
      <c r="N43" s="792">
        <f>data_info!Z8</f>
        <v>0</v>
      </c>
      <c r="O43" s="793"/>
      <c r="P43" s="806">
        <f>data_info!V8</f>
        <v>0</v>
      </c>
      <c r="Q43" s="807"/>
      <c r="R43" s="792">
        <f>data_info!AB8</f>
        <v>0</v>
      </c>
      <c r="S43" s="808"/>
    </row>
    <row r="44" spans="3:19" ht="18" customHeight="1">
      <c r="C44" s="77"/>
      <c r="J44" s="84"/>
      <c r="K44" s="139" t="str">
        <f>lang!B18</f>
        <v>밸런스</v>
      </c>
      <c r="L44" s="90" t="s">
        <v>2171</v>
      </c>
      <c r="M44" s="103" t="str">
        <f>data_info!AE9</f>
        <v>낮음</v>
      </c>
      <c r="N44" s="792">
        <f>data_info!Z9</f>
        <v>0</v>
      </c>
      <c r="O44" s="793"/>
      <c r="P44" s="806">
        <f>data_info!V9</f>
        <v>0</v>
      </c>
      <c r="Q44" s="807"/>
      <c r="R44" s="792">
        <f>data_info!AB9</f>
        <v>0</v>
      </c>
      <c r="S44" s="808"/>
    </row>
    <row r="45" spans="3:19" ht="18" customHeight="1">
      <c r="C45" s="77"/>
      <c r="J45" s="84"/>
      <c r="K45" s="139" t="str">
        <f>lang!B19</f>
        <v>카리스마</v>
      </c>
      <c r="L45" s="90" t="s">
        <v>229</v>
      </c>
      <c r="M45" s="103" t="str">
        <f>data_info!AE10</f>
        <v>낮음</v>
      </c>
      <c r="N45" s="792">
        <f>data_info!Z10</f>
        <v>0</v>
      </c>
      <c r="O45" s="793"/>
      <c r="P45" s="806">
        <f>data_info!V10</f>
        <v>0</v>
      </c>
      <c r="Q45" s="807"/>
      <c r="R45" s="792">
        <f>data_info!AB10</f>
        <v>0</v>
      </c>
      <c r="S45" s="808"/>
    </row>
    <row r="46" spans="3:19" ht="18" customHeight="1">
      <c r="C46" s="77"/>
      <c r="J46" s="84"/>
      <c r="K46" s="139" t="str">
        <f>lang!B20</f>
        <v>에너지</v>
      </c>
      <c r="L46" s="90" t="s">
        <v>2170</v>
      </c>
      <c r="M46" s="103" t="str">
        <f>data_info!AE11</f>
        <v>낮음</v>
      </c>
      <c r="N46" s="792">
        <f>data_info!Z11</f>
        <v>0</v>
      </c>
      <c r="O46" s="793"/>
      <c r="P46" s="806">
        <f>data_info!V11</f>
        <v>0</v>
      </c>
      <c r="Q46" s="807"/>
      <c r="R46" s="792">
        <f>data_info!AB11</f>
        <v>0</v>
      </c>
      <c r="S46" s="808"/>
    </row>
    <row r="47" spans="3:19" ht="18" customHeight="1">
      <c r="C47" s="77"/>
      <c r="J47" s="84"/>
      <c r="K47" s="139" t="str">
        <f>lang!B21</f>
        <v>자기조절</v>
      </c>
      <c r="L47" s="90" t="s">
        <v>230</v>
      </c>
      <c r="M47" s="103" t="str">
        <f>data_info!AE12</f>
        <v>낮음</v>
      </c>
      <c r="N47" s="792">
        <f>data_info!Z12</f>
        <v>0</v>
      </c>
      <c r="O47" s="793"/>
      <c r="P47" s="806">
        <f>data_info!V12</f>
        <v>0</v>
      </c>
      <c r="Q47" s="807"/>
      <c r="R47" s="792">
        <f>data_info!AB12</f>
        <v>0</v>
      </c>
      <c r="S47" s="808"/>
    </row>
    <row r="48" spans="3:19" ht="18" customHeight="1">
      <c r="C48" s="77"/>
      <c r="J48" s="84"/>
      <c r="K48" s="139" t="str">
        <f>lang!B22</f>
        <v>억제</v>
      </c>
      <c r="L48" s="91" t="s">
        <v>248</v>
      </c>
      <c r="M48" s="103" t="str">
        <f>data_info!AE13</f>
        <v>낮음</v>
      </c>
      <c r="N48" s="792">
        <f>data_info!Z13</f>
        <v>0</v>
      </c>
      <c r="O48" s="793"/>
      <c r="P48" s="806">
        <f>data_info!V13</f>
        <v>0</v>
      </c>
      <c r="Q48" s="807"/>
      <c r="R48" s="792">
        <f>data_info!AB13</f>
        <v>0</v>
      </c>
      <c r="S48" s="808"/>
    </row>
    <row r="49" spans="3:19" ht="18" customHeight="1" thickBot="1">
      <c r="C49" s="385"/>
      <c r="D49" s="248"/>
      <c r="E49" s="248"/>
      <c r="F49" s="248"/>
      <c r="G49" s="248"/>
      <c r="H49" s="248"/>
      <c r="I49" s="248"/>
      <c r="J49" s="386"/>
      <c r="K49" s="140" t="str">
        <f>lang!B23</f>
        <v>신경성</v>
      </c>
      <c r="L49" s="92" t="s">
        <v>231</v>
      </c>
      <c r="M49" s="371" t="str">
        <f>data_info!AE14</f>
        <v>낮음</v>
      </c>
      <c r="N49" s="794">
        <f>data_info!Z14</f>
        <v>0</v>
      </c>
      <c r="O49" s="795"/>
      <c r="P49" s="796">
        <f>data_info!V14</f>
        <v>0</v>
      </c>
      <c r="Q49" s="797"/>
      <c r="R49" s="794">
        <f>data_info!AB14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87" priority="46">
      <formula>$P$40&gt;50</formula>
    </cfRule>
    <cfRule type="expression" dxfId="586" priority="47">
      <formula>$P$40&lt;20</formula>
    </cfRule>
  </conditionalFormatting>
  <conditionalFormatting sqref="P41:Q41">
    <cfRule type="expression" dxfId="585" priority="44">
      <formula>$P$41&gt;40</formula>
    </cfRule>
    <cfRule type="expression" dxfId="584" priority="45">
      <formula>$P$41&lt;20</formula>
    </cfRule>
  </conditionalFormatting>
  <conditionalFormatting sqref="P42:Q42">
    <cfRule type="expression" dxfId="583" priority="42">
      <formula>$P$42&gt;40</formula>
    </cfRule>
    <cfRule type="expression" dxfId="582" priority="43">
      <formula>$P$42&lt;15</formula>
    </cfRule>
  </conditionalFormatting>
  <conditionalFormatting sqref="P43:Q43">
    <cfRule type="expression" dxfId="581" priority="40">
      <formula>$P$43&gt;50</formula>
    </cfRule>
    <cfRule type="expression" dxfId="580" priority="41">
      <formula>$P$43&lt;20</formula>
    </cfRule>
  </conditionalFormatting>
  <conditionalFormatting sqref="P44:Q44">
    <cfRule type="expression" dxfId="579" priority="38">
      <formula>$P$44&gt;80</formula>
    </cfRule>
    <cfRule type="expression" dxfId="578" priority="39">
      <formula>$P$44&lt;40</formula>
    </cfRule>
  </conditionalFormatting>
  <conditionalFormatting sqref="P45:Q45">
    <cfRule type="expression" dxfId="577" priority="36">
      <formula>$P$45&gt;80</formula>
    </cfRule>
    <cfRule type="expression" dxfId="576" priority="37">
      <formula>$P$45&lt;50</formula>
    </cfRule>
  </conditionalFormatting>
  <conditionalFormatting sqref="P46:Q46">
    <cfRule type="expression" dxfId="575" priority="34">
      <formula>$P$46&gt;40</formula>
    </cfRule>
    <cfRule type="expression" dxfId="574" priority="35">
      <formula>$P$46&lt;20</formula>
    </cfRule>
  </conditionalFormatting>
  <conditionalFormatting sqref="P47:Q47">
    <cfRule type="expression" dxfId="573" priority="32">
      <formula>$P$47&gt;80</formula>
    </cfRule>
    <cfRule type="expression" dxfId="572" priority="33">
      <formula>$P$47&lt;50</formula>
    </cfRule>
  </conditionalFormatting>
  <conditionalFormatting sqref="P48:Q48">
    <cfRule type="expression" dxfId="571" priority="30">
      <formula>$P$48&gt;25</formula>
    </cfRule>
    <cfRule type="expression" dxfId="570" priority="31">
      <formula>$P$48&lt;15</formula>
    </cfRule>
  </conditionalFormatting>
  <conditionalFormatting sqref="P49:Q49">
    <cfRule type="expression" dxfId="569" priority="28">
      <formula>$P$49&gt;50</formula>
    </cfRule>
    <cfRule type="expression" dxfId="568" priority="29">
      <formula>$P$49&lt;10</formula>
    </cfRule>
  </conditionalFormatting>
  <conditionalFormatting sqref="M40">
    <cfRule type="expression" dxfId="567" priority="48">
      <formula>$P$40&lt;20</formula>
    </cfRule>
    <cfRule type="expression" dxfId="566" priority="49">
      <formula>$P$40&gt;50</formula>
    </cfRule>
  </conditionalFormatting>
  <conditionalFormatting sqref="M41">
    <cfRule type="expression" dxfId="565" priority="26">
      <formula>$P$41&gt;40</formula>
    </cfRule>
    <cfRule type="expression" dxfId="564" priority="27">
      <formula>$P$41&lt;20</formula>
    </cfRule>
  </conditionalFormatting>
  <conditionalFormatting sqref="M42">
    <cfRule type="expression" dxfId="563" priority="24">
      <formula>$P$42&gt;40</formula>
    </cfRule>
    <cfRule type="expression" dxfId="562" priority="25">
      <formula>$P$42&lt;15</formula>
    </cfRule>
  </conditionalFormatting>
  <conditionalFormatting sqref="M43">
    <cfRule type="expression" dxfId="561" priority="22">
      <formula>$P$43&gt;50</formula>
    </cfRule>
    <cfRule type="expression" dxfId="560" priority="23">
      <formula>$P$43&lt;20</formula>
    </cfRule>
  </conditionalFormatting>
  <conditionalFormatting sqref="M44">
    <cfRule type="expression" dxfId="559" priority="20">
      <formula>$P$44&gt;80</formula>
    </cfRule>
    <cfRule type="expression" dxfId="558" priority="21">
      <formula>$P$44&lt;40</formula>
    </cfRule>
  </conditionalFormatting>
  <conditionalFormatting sqref="M45">
    <cfRule type="expression" dxfId="557" priority="18">
      <formula>$P$45&gt;80</formula>
    </cfRule>
    <cfRule type="expression" dxfId="556" priority="19">
      <formula>$P$45&lt;50</formula>
    </cfRule>
  </conditionalFormatting>
  <conditionalFormatting sqref="M46">
    <cfRule type="expression" dxfId="555" priority="16">
      <formula>$P$46&gt;40</formula>
    </cfRule>
    <cfRule type="expression" dxfId="554" priority="17">
      <formula>$P$46&lt;20</formula>
    </cfRule>
  </conditionalFormatting>
  <conditionalFormatting sqref="M47">
    <cfRule type="expression" dxfId="553" priority="14">
      <formula>$P$47&gt;80</formula>
    </cfRule>
    <cfRule type="expression" dxfId="552" priority="15">
      <formula>$P$47&lt;50</formula>
    </cfRule>
  </conditionalFormatting>
  <conditionalFormatting sqref="M48">
    <cfRule type="expression" dxfId="551" priority="12">
      <formula>$P$48&gt;25</formula>
    </cfRule>
    <cfRule type="expression" dxfId="550" priority="13">
      <formula>$P$48&lt;15</formula>
    </cfRule>
  </conditionalFormatting>
  <conditionalFormatting sqref="M49">
    <cfRule type="expression" dxfId="549" priority="10">
      <formula>$P$49&gt;50</formula>
    </cfRule>
    <cfRule type="expression" dxfId="548" priority="11">
      <formula>$P$49&lt;10</formula>
    </cfRule>
  </conditionalFormatting>
  <conditionalFormatting sqref="Q16:R16">
    <cfRule type="expression" dxfId="547" priority="9">
      <formula>$O$12=1</formula>
    </cfRule>
  </conditionalFormatting>
  <conditionalFormatting sqref="R17">
    <cfRule type="expression" dxfId="546" priority="8">
      <formula>$O$12=1</formula>
    </cfRule>
  </conditionalFormatting>
  <conditionalFormatting sqref="O16:P16">
    <cfRule type="expression" dxfId="545" priority="7">
      <formula>$O$12=2</formula>
    </cfRule>
  </conditionalFormatting>
  <conditionalFormatting sqref="O17">
    <cfRule type="expression" dxfId="544" priority="6">
      <formula>$O$12=2</formula>
    </cfRule>
  </conditionalFormatting>
  <conditionalFormatting sqref="O18">
    <cfRule type="expression" dxfId="543" priority="5">
      <formula>$O$12=3</formula>
    </cfRule>
  </conditionalFormatting>
  <conditionalFormatting sqref="O19:P19">
    <cfRule type="expression" dxfId="542" priority="4">
      <formula>$O$12=3</formula>
    </cfRule>
  </conditionalFormatting>
  <conditionalFormatting sqref="Q19:R19">
    <cfRule type="expression" dxfId="541" priority="3">
      <formula>$O$12=4</formula>
    </cfRule>
  </conditionalFormatting>
  <conditionalFormatting sqref="R18">
    <cfRule type="expression" dxfId="540" priority="2">
      <formula>$O$12=4</formula>
    </cfRule>
  </conditionalFormatting>
  <conditionalFormatting sqref="P17:Q18">
    <cfRule type="expression" dxfId="53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45779.613611111112</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CuN3</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7</v>
      </c>
      <c r="M12" s="234">
        <f>IF(N12=1,Measurement!CH8,"")</f>
        <v>1</v>
      </c>
      <c r="N12" s="309">
        <v>1</v>
      </c>
      <c r="O12" s="309">
        <f>data_info!AW54</f>
        <v>0</v>
      </c>
      <c r="P12" s="309">
        <f>data_info!AW52</f>
        <v>2</v>
      </c>
      <c r="Q12" s="309">
        <f>data_info!AW53</f>
        <v>2</v>
      </c>
      <c r="R12" s="229"/>
      <c r="S12" s="245">
        <f>info!V45</f>
        <v>1</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data_info!AP50</f>
        <v>50</v>
      </c>
      <c r="R24" s="407">
        <f>data_info!AP51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data_info!AT50</f>
        <v>50</v>
      </c>
      <c r="R25" s="407">
        <f>data_info!AT51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data_info!AV50</f>
        <v>50</v>
      </c>
      <c r="R26" s="407">
        <f>data_info!AV51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data_info!AZ50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data_info!AX52</f>
        <v>보통</v>
      </c>
      <c r="G31" s="1184"/>
      <c r="H31" s="1184"/>
      <c r="I31" s="1184"/>
      <c r="J31" s="1185"/>
      <c r="K31" s="1182" t="str">
        <f>lang!B657</f>
        <v>피로도</v>
      </c>
      <c r="L31" s="1183"/>
      <c r="M31" s="1183"/>
      <c r="N31" s="1184" t="str">
        <f>data_info!AX53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data_info!AP52</f>
        <v>50</v>
      </c>
      <c r="D33" s="1171"/>
      <c r="E33" s="1171"/>
      <c r="F33" s="1171"/>
      <c r="G33" s="1171"/>
      <c r="H33" s="1171"/>
      <c r="I33" s="1171"/>
      <c r="J33" s="1172"/>
      <c r="K33" s="802">
        <f>data_info!AP53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data_info!AP52</f>
        <v>50</v>
      </c>
      <c r="G37" s="1161"/>
      <c r="H37" s="401">
        <f>data_info!AT52</f>
        <v>50</v>
      </c>
      <c r="I37" s="401">
        <f>data_info!AV52</f>
        <v>50</v>
      </c>
      <c r="J37" s="292"/>
      <c r="K37" s="389"/>
      <c r="L37" s="237"/>
      <c r="M37" s="237"/>
      <c r="N37" s="1162" t="str">
        <f>lang!B657</f>
        <v>피로도</v>
      </c>
      <c r="O37" s="1162"/>
      <c r="P37" s="400">
        <f>data_info!AP53</f>
        <v>50</v>
      </c>
      <c r="Q37" s="401">
        <f>data_info!AT53</f>
        <v>50</v>
      </c>
      <c r="R37" s="401">
        <f>data_info!AV53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data_info!AY5</f>
        <v>낮음</v>
      </c>
      <c r="N40" s="815">
        <f>data_info!AT5</f>
        <v>0</v>
      </c>
      <c r="O40" s="816"/>
      <c r="P40" s="817">
        <f>data_info!AP5</f>
        <v>0</v>
      </c>
      <c r="Q40" s="818"/>
      <c r="R40" s="819">
        <f>data_info!AV5</f>
        <v>0</v>
      </c>
      <c r="S40" s="820"/>
    </row>
    <row r="41" spans="3:19" ht="18" customHeight="1">
      <c r="C41" s="77"/>
      <c r="J41" s="84"/>
      <c r="K41" s="139" t="str">
        <f>lang!B15</f>
        <v>스트레스</v>
      </c>
      <c r="L41" s="90" t="s">
        <v>226</v>
      </c>
      <c r="M41" s="103" t="str">
        <f>data_info!AY6</f>
        <v>낮음</v>
      </c>
      <c r="N41" s="792">
        <f>data_info!AT6</f>
        <v>0</v>
      </c>
      <c r="O41" s="793"/>
      <c r="P41" s="806">
        <f>data_info!AP6</f>
        <v>0</v>
      </c>
      <c r="Q41" s="807"/>
      <c r="R41" s="792">
        <f>data_info!AV6</f>
        <v>0</v>
      </c>
      <c r="S41" s="808"/>
    </row>
    <row r="42" spans="3:19" ht="18" customHeight="1">
      <c r="C42" s="77"/>
      <c r="J42" s="84"/>
      <c r="K42" s="139" t="str">
        <f>lang!B16</f>
        <v>불안</v>
      </c>
      <c r="L42" s="90" t="s">
        <v>227</v>
      </c>
      <c r="M42" s="103" t="str">
        <f>data_info!AY7</f>
        <v>낮음</v>
      </c>
      <c r="N42" s="792">
        <f>data_info!AT7</f>
        <v>0</v>
      </c>
      <c r="O42" s="793"/>
      <c r="P42" s="806">
        <f>data_info!AP7</f>
        <v>0</v>
      </c>
      <c r="Q42" s="807"/>
      <c r="R42" s="792">
        <f>data_info!AV7</f>
        <v>0</v>
      </c>
      <c r="S42" s="808"/>
    </row>
    <row r="43" spans="3:19" ht="18" customHeight="1">
      <c r="C43" s="77"/>
      <c r="J43" s="84"/>
      <c r="K43" s="139" t="str">
        <f>lang!B17</f>
        <v>의심</v>
      </c>
      <c r="L43" s="90" t="s">
        <v>225</v>
      </c>
      <c r="M43" s="103" t="str">
        <f>data_info!AY8</f>
        <v>낮음</v>
      </c>
      <c r="N43" s="792">
        <f>data_info!AT8</f>
        <v>0</v>
      </c>
      <c r="O43" s="793"/>
      <c r="P43" s="806">
        <f>data_info!AP8</f>
        <v>0</v>
      </c>
      <c r="Q43" s="807"/>
      <c r="R43" s="792">
        <f>data_info!AV8</f>
        <v>0</v>
      </c>
      <c r="S43" s="808"/>
    </row>
    <row r="44" spans="3:19" ht="18" customHeight="1">
      <c r="C44" s="77"/>
      <c r="J44" s="84"/>
      <c r="K44" s="139" t="str">
        <f>lang!B18</f>
        <v>밸런스</v>
      </c>
      <c r="L44" s="90" t="s">
        <v>2171</v>
      </c>
      <c r="M44" s="103" t="str">
        <f>data_info!AY9</f>
        <v>낮음</v>
      </c>
      <c r="N44" s="792">
        <f>data_info!AT9</f>
        <v>0</v>
      </c>
      <c r="O44" s="793"/>
      <c r="P44" s="806">
        <f>data_info!AP9</f>
        <v>0</v>
      </c>
      <c r="Q44" s="807"/>
      <c r="R44" s="792">
        <f>data_info!AV9</f>
        <v>0</v>
      </c>
      <c r="S44" s="808"/>
    </row>
    <row r="45" spans="3:19" ht="18" customHeight="1">
      <c r="C45" s="77"/>
      <c r="J45" s="84"/>
      <c r="K45" s="139" t="str">
        <f>lang!B19</f>
        <v>카리스마</v>
      </c>
      <c r="L45" s="90" t="s">
        <v>229</v>
      </c>
      <c r="M45" s="103" t="str">
        <f>data_info!AY10</f>
        <v>낮음</v>
      </c>
      <c r="N45" s="792">
        <f>data_info!AT10</f>
        <v>0</v>
      </c>
      <c r="O45" s="793"/>
      <c r="P45" s="806">
        <f>data_info!AP10</f>
        <v>0</v>
      </c>
      <c r="Q45" s="807"/>
      <c r="R45" s="792">
        <f>data_info!AV10</f>
        <v>0</v>
      </c>
      <c r="S45" s="808"/>
    </row>
    <row r="46" spans="3:19" ht="18" customHeight="1">
      <c r="C46" s="77"/>
      <c r="J46" s="84"/>
      <c r="K46" s="139" t="str">
        <f>lang!B20</f>
        <v>에너지</v>
      </c>
      <c r="L46" s="90" t="s">
        <v>2170</v>
      </c>
      <c r="M46" s="103" t="str">
        <f>data_info!AY11</f>
        <v>낮음</v>
      </c>
      <c r="N46" s="792">
        <f>data_info!AT11</f>
        <v>0</v>
      </c>
      <c r="O46" s="793"/>
      <c r="P46" s="806">
        <f>data_info!AP11</f>
        <v>0</v>
      </c>
      <c r="Q46" s="807"/>
      <c r="R46" s="792">
        <f>data_info!AV11</f>
        <v>0</v>
      </c>
      <c r="S46" s="808"/>
    </row>
    <row r="47" spans="3:19" ht="18" customHeight="1">
      <c r="C47" s="77"/>
      <c r="J47" s="84"/>
      <c r="K47" s="139" t="str">
        <f>lang!B21</f>
        <v>자기조절</v>
      </c>
      <c r="L47" s="90" t="s">
        <v>230</v>
      </c>
      <c r="M47" s="103" t="str">
        <f>data_info!AY12</f>
        <v>낮음</v>
      </c>
      <c r="N47" s="792">
        <f>data_info!AT12</f>
        <v>0</v>
      </c>
      <c r="O47" s="793"/>
      <c r="P47" s="806">
        <f>data_info!AP12</f>
        <v>0</v>
      </c>
      <c r="Q47" s="807"/>
      <c r="R47" s="792">
        <f>data_info!AV12</f>
        <v>0</v>
      </c>
      <c r="S47" s="808"/>
    </row>
    <row r="48" spans="3:19" ht="18" customHeight="1">
      <c r="C48" s="77"/>
      <c r="J48" s="84"/>
      <c r="K48" s="139" t="str">
        <f>lang!B22</f>
        <v>억제</v>
      </c>
      <c r="L48" s="91" t="s">
        <v>248</v>
      </c>
      <c r="M48" s="103" t="str">
        <f>data_info!AY13</f>
        <v>낮음</v>
      </c>
      <c r="N48" s="792">
        <f>data_info!AT13</f>
        <v>0</v>
      </c>
      <c r="O48" s="793"/>
      <c r="P48" s="806">
        <f>data_info!AP13</f>
        <v>0</v>
      </c>
      <c r="Q48" s="807"/>
      <c r="R48" s="792">
        <f>data_info!AV13</f>
        <v>0</v>
      </c>
      <c r="S48" s="808"/>
    </row>
    <row r="49" spans="3:19" ht="18" customHeight="1" thickBot="1">
      <c r="C49" s="385"/>
      <c r="D49" s="248"/>
      <c r="E49" s="248"/>
      <c r="F49" s="248"/>
      <c r="G49" s="248"/>
      <c r="H49" s="248"/>
      <c r="I49" s="248"/>
      <c r="J49" s="386"/>
      <c r="K49" s="140" t="str">
        <f>lang!B23</f>
        <v>신경성</v>
      </c>
      <c r="L49" s="92" t="s">
        <v>231</v>
      </c>
      <c r="M49" s="371" t="str">
        <f>data_info!AY14</f>
        <v>낮음</v>
      </c>
      <c r="N49" s="794">
        <f>data_info!AT14</f>
        <v>0</v>
      </c>
      <c r="O49" s="795"/>
      <c r="P49" s="796">
        <f>data_info!AP14</f>
        <v>0</v>
      </c>
      <c r="Q49" s="797"/>
      <c r="R49" s="794">
        <f>data_info!AV14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38" priority="46">
      <formula>$P$40&gt;50</formula>
    </cfRule>
    <cfRule type="expression" dxfId="537" priority="47">
      <formula>$P$40&lt;20</formula>
    </cfRule>
  </conditionalFormatting>
  <conditionalFormatting sqref="P41:Q41">
    <cfRule type="expression" dxfId="536" priority="44">
      <formula>$P$41&gt;40</formula>
    </cfRule>
    <cfRule type="expression" dxfId="535" priority="45">
      <formula>$P$41&lt;20</formula>
    </cfRule>
  </conditionalFormatting>
  <conditionalFormatting sqref="P42:Q42">
    <cfRule type="expression" dxfId="534" priority="42">
      <formula>$P$42&gt;40</formula>
    </cfRule>
    <cfRule type="expression" dxfId="533" priority="43">
      <formula>$P$42&lt;15</formula>
    </cfRule>
  </conditionalFormatting>
  <conditionalFormatting sqref="P43:Q43">
    <cfRule type="expression" dxfId="532" priority="40">
      <formula>$P$43&gt;50</formula>
    </cfRule>
    <cfRule type="expression" dxfId="531" priority="41">
      <formula>$P$43&lt;20</formula>
    </cfRule>
  </conditionalFormatting>
  <conditionalFormatting sqref="P44:Q44">
    <cfRule type="expression" dxfId="530" priority="38">
      <formula>$P$44&gt;80</formula>
    </cfRule>
    <cfRule type="expression" dxfId="529" priority="39">
      <formula>$P$44&lt;40</formula>
    </cfRule>
  </conditionalFormatting>
  <conditionalFormatting sqref="P45:Q45">
    <cfRule type="expression" dxfId="528" priority="36">
      <formula>$P$45&gt;80</formula>
    </cfRule>
    <cfRule type="expression" dxfId="527" priority="37">
      <formula>$P$45&lt;50</formula>
    </cfRule>
  </conditionalFormatting>
  <conditionalFormatting sqref="P46:Q46">
    <cfRule type="expression" dxfId="526" priority="34">
      <formula>$P$46&gt;40</formula>
    </cfRule>
    <cfRule type="expression" dxfId="525" priority="35">
      <formula>$P$46&lt;20</formula>
    </cfRule>
  </conditionalFormatting>
  <conditionalFormatting sqref="P47:Q47">
    <cfRule type="expression" dxfId="524" priority="32">
      <formula>$P$47&gt;80</formula>
    </cfRule>
    <cfRule type="expression" dxfId="523" priority="33">
      <formula>$P$47&lt;50</formula>
    </cfRule>
  </conditionalFormatting>
  <conditionalFormatting sqref="P48:Q48">
    <cfRule type="expression" dxfId="522" priority="30">
      <formula>$P$48&gt;25</formula>
    </cfRule>
    <cfRule type="expression" dxfId="521" priority="31">
      <formula>$P$48&lt;15</formula>
    </cfRule>
  </conditionalFormatting>
  <conditionalFormatting sqref="P49:Q49">
    <cfRule type="expression" dxfId="520" priority="28">
      <formula>$P$49&gt;50</formula>
    </cfRule>
    <cfRule type="expression" dxfId="519" priority="29">
      <formula>$P$49&lt;10</formula>
    </cfRule>
  </conditionalFormatting>
  <conditionalFormatting sqref="M40">
    <cfRule type="expression" dxfId="518" priority="48">
      <formula>$P$40&lt;20</formula>
    </cfRule>
    <cfRule type="expression" dxfId="517" priority="49">
      <formula>$P$40&gt;50</formula>
    </cfRule>
  </conditionalFormatting>
  <conditionalFormatting sqref="M41">
    <cfRule type="expression" dxfId="516" priority="26">
      <formula>$P$41&gt;40</formula>
    </cfRule>
    <cfRule type="expression" dxfId="515" priority="27">
      <formula>$P$41&lt;20</formula>
    </cfRule>
  </conditionalFormatting>
  <conditionalFormatting sqref="M42">
    <cfRule type="expression" dxfId="514" priority="24">
      <formula>$P$42&gt;40</formula>
    </cfRule>
    <cfRule type="expression" dxfId="513" priority="25">
      <formula>$P$42&lt;15</formula>
    </cfRule>
  </conditionalFormatting>
  <conditionalFormatting sqref="M43">
    <cfRule type="expression" dxfId="512" priority="22">
      <formula>$P$43&gt;50</formula>
    </cfRule>
    <cfRule type="expression" dxfId="511" priority="23">
      <formula>$P$43&lt;20</formula>
    </cfRule>
  </conditionalFormatting>
  <conditionalFormatting sqref="M44">
    <cfRule type="expression" dxfId="510" priority="20">
      <formula>$P$44&gt;80</formula>
    </cfRule>
    <cfRule type="expression" dxfId="509" priority="21">
      <formula>$P$44&lt;40</formula>
    </cfRule>
  </conditionalFormatting>
  <conditionalFormatting sqref="M45">
    <cfRule type="expression" dxfId="508" priority="18">
      <formula>$P$45&gt;80</formula>
    </cfRule>
    <cfRule type="expression" dxfId="507" priority="19">
      <formula>$P$45&lt;50</formula>
    </cfRule>
  </conditionalFormatting>
  <conditionalFormatting sqref="M46">
    <cfRule type="expression" dxfId="506" priority="16">
      <formula>$P$46&gt;40</formula>
    </cfRule>
    <cfRule type="expression" dxfId="505" priority="17">
      <formula>$P$46&lt;20</formula>
    </cfRule>
  </conditionalFormatting>
  <conditionalFormatting sqref="M47">
    <cfRule type="expression" dxfId="504" priority="14">
      <formula>$P$47&gt;80</formula>
    </cfRule>
    <cfRule type="expression" dxfId="503" priority="15">
      <formula>$P$47&lt;50</formula>
    </cfRule>
  </conditionalFormatting>
  <conditionalFormatting sqref="M48">
    <cfRule type="expression" dxfId="502" priority="12">
      <formula>$P$48&gt;25</formula>
    </cfRule>
    <cfRule type="expression" dxfId="501" priority="13">
      <formula>$P$48&lt;15</formula>
    </cfRule>
  </conditionalFormatting>
  <conditionalFormatting sqref="M49">
    <cfRule type="expression" dxfId="500" priority="10">
      <formula>$P$49&gt;50</formula>
    </cfRule>
    <cfRule type="expression" dxfId="499" priority="11">
      <formula>$P$49&lt;10</formula>
    </cfRule>
  </conditionalFormatting>
  <conditionalFormatting sqref="Q16:R16">
    <cfRule type="expression" dxfId="498" priority="9">
      <formula>$O$12=1</formula>
    </cfRule>
  </conditionalFormatting>
  <conditionalFormatting sqref="R17">
    <cfRule type="expression" dxfId="497" priority="8">
      <formula>$O$12=1</formula>
    </cfRule>
  </conditionalFormatting>
  <conditionalFormatting sqref="O16:P16">
    <cfRule type="expression" dxfId="496" priority="7">
      <formula>$O$12=2</formula>
    </cfRule>
  </conditionalFormatting>
  <conditionalFormatting sqref="O17">
    <cfRule type="expression" dxfId="495" priority="6">
      <formula>$O$12=2</formula>
    </cfRule>
  </conditionalFormatting>
  <conditionalFormatting sqref="O18">
    <cfRule type="expression" dxfId="494" priority="5">
      <formula>$O$12=3</formula>
    </cfRule>
  </conditionalFormatting>
  <conditionalFormatting sqref="O19:P19">
    <cfRule type="expression" dxfId="493" priority="4">
      <formula>$O$12=3</formula>
    </cfRule>
  </conditionalFormatting>
  <conditionalFormatting sqref="Q19:R19">
    <cfRule type="expression" dxfId="492" priority="3">
      <formula>$O$12=4</formula>
    </cfRule>
  </conditionalFormatting>
  <conditionalFormatting sqref="R18">
    <cfRule type="expression" dxfId="491" priority="2">
      <formula>$O$12=4</formula>
    </cfRule>
  </conditionalFormatting>
  <conditionalFormatting sqref="P17:Q18">
    <cfRule type="expression" dxfId="49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45779.613611111112</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CuN3</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7</v>
      </c>
      <c r="M12" s="234">
        <f>IF(N12=1,Measurement!CH8,"")</f>
        <v>1</v>
      </c>
      <c r="N12" s="309">
        <v>1</v>
      </c>
      <c r="O12" s="309">
        <f>data_info!BQ54</f>
        <v>0</v>
      </c>
      <c r="P12" s="309">
        <f>data_info!BQ52</f>
        <v>2</v>
      </c>
      <c r="Q12" s="309">
        <f>data_info!BQ53</f>
        <v>2</v>
      </c>
      <c r="R12" s="229"/>
      <c r="S12" s="245">
        <f>info!V45</f>
        <v>1</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data_info!BJ50</f>
        <v>50</v>
      </c>
      <c r="R24" s="407">
        <f>data_info!BJ51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data_info!BN50</f>
        <v>50</v>
      </c>
      <c r="R25" s="407">
        <f>data_info!BN51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data_info!BP50</f>
        <v>50</v>
      </c>
      <c r="R26" s="407">
        <f>data_info!BP51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data_info!BT50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data_info!BR52</f>
        <v>보통</v>
      </c>
      <c r="G31" s="1184"/>
      <c r="H31" s="1184"/>
      <c r="I31" s="1184"/>
      <c r="J31" s="1185"/>
      <c r="K31" s="1182" t="str">
        <f>lang!B657</f>
        <v>피로도</v>
      </c>
      <c r="L31" s="1183"/>
      <c r="M31" s="1183"/>
      <c r="N31" s="1184" t="str">
        <f>data_info!BR53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data_info!BJ52</f>
        <v>50</v>
      </c>
      <c r="D33" s="1171"/>
      <c r="E33" s="1171"/>
      <c r="F33" s="1171"/>
      <c r="G33" s="1171"/>
      <c r="H33" s="1171"/>
      <c r="I33" s="1171"/>
      <c r="J33" s="1172"/>
      <c r="K33" s="802">
        <f>data_info!BJ53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data_info!BJ52</f>
        <v>50</v>
      </c>
      <c r="G37" s="1161"/>
      <c r="H37" s="401">
        <f>data_info!BN52</f>
        <v>50</v>
      </c>
      <c r="I37" s="401">
        <f>data_info!BP52</f>
        <v>50</v>
      </c>
      <c r="J37" s="292"/>
      <c r="K37" s="389"/>
      <c r="L37" s="237"/>
      <c r="M37" s="237"/>
      <c r="N37" s="1162" t="str">
        <f>lang!B657</f>
        <v>피로도</v>
      </c>
      <c r="O37" s="1162"/>
      <c r="P37" s="400">
        <f>data_info!BJ53</f>
        <v>50</v>
      </c>
      <c r="Q37" s="401">
        <f>data_info!BN53</f>
        <v>50</v>
      </c>
      <c r="R37" s="401">
        <f>data_info!BP53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data_info!BS5</f>
        <v>낮음</v>
      </c>
      <c r="N40" s="815">
        <f>data_info!BN5</f>
        <v>0</v>
      </c>
      <c r="O40" s="816"/>
      <c r="P40" s="817">
        <f>data_info!BJ5</f>
        <v>0</v>
      </c>
      <c r="Q40" s="818"/>
      <c r="R40" s="819">
        <f>data_info!BP5</f>
        <v>0</v>
      </c>
      <c r="S40" s="820"/>
    </row>
    <row r="41" spans="3:19" ht="18" customHeight="1">
      <c r="C41" s="77"/>
      <c r="J41" s="84"/>
      <c r="K41" s="139" t="str">
        <f>lang!B15</f>
        <v>스트레스</v>
      </c>
      <c r="L41" s="90" t="s">
        <v>226</v>
      </c>
      <c r="M41" s="103" t="str">
        <f>data_info!BS6</f>
        <v>낮음</v>
      </c>
      <c r="N41" s="792">
        <f>data_info!BN6</f>
        <v>0</v>
      </c>
      <c r="O41" s="793"/>
      <c r="P41" s="806">
        <f>data_info!BJ6</f>
        <v>0</v>
      </c>
      <c r="Q41" s="807"/>
      <c r="R41" s="792">
        <f>data_info!BP6</f>
        <v>0</v>
      </c>
      <c r="S41" s="808"/>
    </row>
    <row r="42" spans="3:19" ht="18" customHeight="1">
      <c r="C42" s="77"/>
      <c r="J42" s="84"/>
      <c r="K42" s="139" t="str">
        <f>lang!B16</f>
        <v>불안</v>
      </c>
      <c r="L42" s="90" t="s">
        <v>227</v>
      </c>
      <c r="M42" s="103" t="str">
        <f>data_info!BS7</f>
        <v>낮음</v>
      </c>
      <c r="N42" s="792">
        <f>data_info!BN7</f>
        <v>0</v>
      </c>
      <c r="O42" s="793"/>
      <c r="P42" s="806">
        <f>data_info!BJ7</f>
        <v>0</v>
      </c>
      <c r="Q42" s="807"/>
      <c r="R42" s="792">
        <f>data_info!BP7</f>
        <v>0</v>
      </c>
      <c r="S42" s="808"/>
    </row>
    <row r="43" spans="3:19" ht="18" customHeight="1">
      <c r="C43" s="77"/>
      <c r="J43" s="84"/>
      <c r="K43" s="139" t="str">
        <f>lang!B17</f>
        <v>의심</v>
      </c>
      <c r="L43" s="90" t="s">
        <v>225</v>
      </c>
      <c r="M43" s="103" t="str">
        <f>data_info!BS8</f>
        <v>낮음</v>
      </c>
      <c r="N43" s="792">
        <f>data_info!BN8</f>
        <v>0</v>
      </c>
      <c r="O43" s="793"/>
      <c r="P43" s="806">
        <f>data_info!BJ8</f>
        <v>0</v>
      </c>
      <c r="Q43" s="807"/>
      <c r="R43" s="792">
        <f>data_info!BP8</f>
        <v>0</v>
      </c>
      <c r="S43" s="808"/>
    </row>
    <row r="44" spans="3:19" ht="18" customHeight="1">
      <c r="C44" s="77"/>
      <c r="J44" s="84"/>
      <c r="K44" s="139" t="str">
        <f>lang!B18</f>
        <v>밸런스</v>
      </c>
      <c r="L44" s="90" t="s">
        <v>2171</v>
      </c>
      <c r="M44" s="103" t="str">
        <f>data_info!BS9</f>
        <v>낮음</v>
      </c>
      <c r="N44" s="792">
        <f>data_info!BN9</f>
        <v>0</v>
      </c>
      <c r="O44" s="793"/>
      <c r="P44" s="806">
        <f>data_info!BJ9</f>
        <v>0</v>
      </c>
      <c r="Q44" s="807"/>
      <c r="R44" s="792">
        <f>data_info!BP9</f>
        <v>0</v>
      </c>
      <c r="S44" s="808"/>
    </row>
    <row r="45" spans="3:19" ht="18" customHeight="1">
      <c r="C45" s="77"/>
      <c r="J45" s="84"/>
      <c r="K45" s="139" t="str">
        <f>lang!B19</f>
        <v>카리스마</v>
      </c>
      <c r="L45" s="90" t="s">
        <v>229</v>
      </c>
      <c r="M45" s="103" t="str">
        <f>data_info!BS10</f>
        <v>낮음</v>
      </c>
      <c r="N45" s="792">
        <f>data_info!BN10</f>
        <v>0</v>
      </c>
      <c r="O45" s="793"/>
      <c r="P45" s="806">
        <f>data_info!BJ10</f>
        <v>0</v>
      </c>
      <c r="Q45" s="807"/>
      <c r="R45" s="792">
        <f>data_info!BP10</f>
        <v>0</v>
      </c>
      <c r="S45" s="808"/>
    </row>
    <row r="46" spans="3:19" ht="18" customHeight="1">
      <c r="C46" s="77"/>
      <c r="J46" s="84"/>
      <c r="K46" s="139" t="str">
        <f>lang!B20</f>
        <v>에너지</v>
      </c>
      <c r="L46" s="90" t="s">
        <v>2170</v>
      </c>
      <c r="M46" s="103" t="str">
        <f>data_info!BS11</f>
        <v>낮음</v>
      </c>
      <c r="N46" s="792">
        <f>data_info!BN11</f>
        <v>0</v>
      </c>
      <c r="O46" s="793"/>
      <c r="P46" s="806">
        <f>data_info!BJ11</f>
        <v>0</v>
      </c>
      <c r="Q46" s="807"/>
      <c r="R46" s="792">
        <f>data_info!BP11</f>
        <v>0</v>
      </c>
      <c r="S46" s="808"/>
    </row>
    <row r="47" spans="3:19" ht="18" customHeight="1">
      <c r="C47" s="77"/>
      <c r="J47" s="84"/>
      <c r="K47" s="139" t="str">
        <f>lang!B21</f>
        <v>자기조절</v>
      </c>
      <c r="L47" s="90" t="s">
        <v>230</v>
      </c>
      <c r="M47" s="103" t="str">
        <f>data_info!BS12</f>
        <v>낮음</v>
      </c>
      <c r="N47" s="792">
        <f>data_info!BN12</f>
        <v>0</v>
      </c>
      <c r="O47" s="793"/>
      <c r="P47" s="806">
        <f>data_info!BJ12</f>
        <v>0</v>
      </c>
      <c r="Q47" s="807"/>
      <c r="R47" s="792">
        <f>data_info!BP12</f>
        <v>0</v>
      </c>
      <c r="S47" s="808"/>
    </row>
    <row r="48" spans="3:19" ht="18" customHeight="1">
      <c r="C48" s="77"/>
      <c r="J48" s="84"/>
      <c r="K48" s="139" t="str">
        <f>lang!B22</f>
        <v>억제</v>
      </c>
      <c r="L48" s="91" t="s">
        <v>248</v>
      </c>
      <c r="M48" s="103" t="str">
        <f>data_info!BS13</f>
        <v>낮음</v>
      </c>
      <c r="N48" s="792">
        <f>data_info!BN13</f>
        <v>0</v>
      </c>
      <c r="O48" s="793"/>
      <c r="P48" s="806">
        <f>data_info!BJ13</f>
        <v>0</v>
      </c>
      <c r="Q48" s="807"/>
      <c r="R48" s="792">
        <f>data_info!BP13</f>
        <v>0</v>
      </c>
      <c r="S48" s="808"/>
    </row>
    <row r="49" spans="3:19" ht="18" customHeight="1" thickBot="1">
      <c r="C49" s="385"/>
      <c r="D49" s="248"/>
      <c r="E49" s="248"/>
      <c r="F49" s="248"/>
      <c r="G49" s="248"/>
      <c r="H49" s="248"/>
      <c r="I49" s="248"/>
      <c r="J49" s="386"/>
      <c r="K49" s="140" t="str">
        <f>lang!B23</f>
        <v>신경성</v>
      </c>
      <c r="L49" s="92" t="s">
        <v>231</v>
      </c>
      <c r="M49" s="371" t="str">
        <f>data_info!BS14</f>
        <v>낮음</v>
      </c>
      <c r="N49" s="794">
        <f>data_info!BN14</f>
        <v>0</v>
      </c>
      <c r="O49" s="795"/>
      <c r="P49" s="796">
        <f>data_info!BJ14</f>
        <v>0</v>
      </c>
      <c r="Q49" s="797"/>
      <c r="R49" s="794">
        <f>data_info!BP14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9" priority="46">
      <formula>$P$40&gt;50</formula>
    </cfRule>
    <cfRule type="expression" dxfId="488" priority="47">
      <formula>$P$40&lt;20</formula>
    </cfRule>
  </conditionalFormatting>
  <conditionalFormatting sqref="P41:Q41">
    <cfRule type="expression" dxfId="487" priority="44">
      <formula>$P$41&gt;40</formula>
    </cfRule>
    <cfRule type="expression" dxfId="486" priority="45">
      <formula>$P$41&lt;20</formula>
    </cfRule>
  </conditionalFormatting>
  <conditionalFormatting sqref="P42:Q42">
    <cfRule type="expression" dxfId="485" priority="42">
      <formula>$P$42&gt;40</formula>
    </cfRule>
    <cfRule type="expression" dxfId="484" priority="43">
      <formula>$P$42&lt;15</formula>
    </cfRule>
  </conditionalFormatting>
  <conditionalFormatting sqref="P43:Q43">
    <cfRule type="expression" dxfId="483" priority="40">
      <formula>$P$43&gt;50</formula>
    </cfRule>
    <cfRule type="expression" dxfId="482" priority="41">
      <formula>$P$43&lt;20</formula>
    </cfRule>
  </conditionalFormatting>
  <conditionalFormatting sqref="P44:Q44">
    <cfRule type="expression" dxfId="481" priority="38">
      <formula>$P$44&gt;80</formula>
    </cfRule>
    <cfRule type="expression" dxfId="480" priority="39">
      <formula>$P$44&lt;40</formula>
    </cfRule>
  </conditionalFormatting>
  <conditionalFormatting sqref="P45:Q45">
    <cfRule type="expression" dxfId="479" priority="36">
      <formula>$P$45&gt;80</formula>
    </cfRule>
    <cfRule type="expression" dxfId="478" priority="37">
      <formula>$P$45&lt;50</formula>
    </cfRule>
  </conditionalFormatting>
  <conditionalFormatting sqref="P46:Q46">
    <cfRule type="expression" dxfId="477" priority="34">
      <formula>$P$46&gt;40</formula>
    </cfRule>
    <cfRule type="expression" dxfId="476" priority="35">
      <formula>$P$46&lt;20</formula>
    </cfRule>
  </conditionalFormatting>
  <conditionalFormatting sqref="P47:Q47">
    <cfRule type="expression" dxfId="475" priority="32">
      <formula>$P$47&gt;80</formula>
    </cfRule>
    <cfRule type="expression" dxfId="474" priority="33">
      <formula>$P$47&lt;50</formula>
    </cfRule>
  </conditionalFormatting>
  <conditionalFormatting sqref="P48:Q48">
    <cfRule type="expression" dxfId="473" priority="30">
      <formula>$P$48&gt;25</formula>
    </cfRule>
    <cfRule type="expression" dxfId="472" priority="31">
      <formula>$P$48&lt;15</formula>
    </cfRule>
  </conditionalFormatting>
  <conditionalFormatting sqref="P49:Q49">
    <cfRule type="expression" dxfId="471" priority="28">
      <formula>$P$49&gt;50</formula>
    </cfRule>
    <cfRule type="expression" dxfId="470" priority="29">
      <formula>$P$49&lt;10</formula>
    </cfRule>
  </conditionalFormatting>
  <conditionalFormatting sqref="M40">
    <cfRule type="expression" dxfId="469" priority="48">
      <formula>$P$40&lt;20</formula>
    </cfRule>
    <cfRule type="expression" dxfId="468" priority="49">
      <formula>$P$40&gt;50</formula>
    </cfRule>
  </conditionalFormatting>
  <conditionalFormatting sqref="M41">
    <cfRule type="expression" dxfId="467" priority="26">
      <formula>$P$41&gt;40</formula>
    </cfRule>
    <cfRule type="expression" dxfId="466" priority="27">
      <formula>$P$41&lt;20</formula>
    </cfRule>
  </conditionalFormatting>
  <conditionalFormatting sqref="M42">
    <cfRule type="expression" dxfId="465" priority="24">
      <formula>$P$42&gt;40</formula>
    </cfRule>
    <cfRule type="expression" dxfId="464" priority="25">
      <formula>$P$42&lt;15</formula>
    </cfRule>
  </conditionalFormatting>
  <conditionalFormatting sqref="M43">
    <cfRule type="expression" dxfId="463" priority="22">
      <formula>$P$43&gt;50</formula>
    </cfRule>
    <cfRule type="expression" dxfId="462" priority="23">
      <formula>$P$43&lt;20</formula>
    </cfRule>
  </conditionalFormatting>
  <conditionalFormatting sqref="M44">
    <cfRule type="expression" dxfId="461" priority="20">
      <formula>$P$44&gt;80</formula>
    </cfRule>
    <cfRule type="expression" dxfId="460" priority="21">
      <formula>$P$44&lt;40</formula>
    </cfRule>
  </conditionalFormatting>
  <conditionalFormatting sqref="M45">
    <cfRule type="expression" dxfId="459" priority="18">
      <formula>$P$45&gt;80</formula>
    </cfRule>
    <cfRule type="expression" dxfId="458" priority="19">
      <formula>$P$45&lt;50</formula>
    </cfRule>
  </conditionalFormatting>
  <conditionalFormatting sqref="M46">
    <cfRule type="expression" dxfId="457" priority="16">
      <formula>$P$46&gt;40</formula>
    </cfRule>
    <cfRule type="expression" dxfId="456" priority="17">
      <formula>$P$46&lt;20</formula>
    </cfRule>
  </conditionalFormatting>
  <conditionalFormatting sqref="M47">
    <cfRule type="expression" dxfId="455" priority="14">
      <formula>$P$47&gt;80</formula>
    </cfRule>
    <cfRule type="expression" dxfId="454" priority="15">
      <formula>$P$47&lt;50</formula>
    </cfRule>
  </conditionalFormatting>
  <conditionalFormatting sqref="M48">
    <cfRule type="expression" dxfId="453" priority="12">
      <formula>$P$48&gt;25</formula>
    </cfRule>
    <cfRule type="expression" dxfId="452" priority="13">
      <formula>$P$48&lt;15</formula>
    </cfRule>
  </conditionalFormatting>
  <conditionalFormatting sqref="M49">
    <cfRule type="expression" dxfId="451" priority="10">
      <formula>$P$49&gt;50</formula>
    </cfRule>
    <cfRule type="expression" dxfId="450" priority="11">
      <formula>$P$49&lt;10</formula>
    </cfRule>
  </conditionalFormatting>
  <conditionalFormatting sqref="Q16:R16">
    <cfRule type="expression" dxfId="449" priority="9">
      <formula>$O$12=1</formula>
    </cfRule>
  </conditionalFormatting>
  <conditionalFormatting sqref="R17">
    <cfRule type="expression" dxfId="448" priority="8">
      <formula>$O$12=1</formula>
    </cfRule>
  </conditionalFormatting>
  <conditionalFormatting sqref="O16:P16">
    <cfRule type="expression" dxfId="447" priority="7">
      <formula>$O$12=2</formula>
    </cfRule>
  </conditionalFormatting>
  <conditionalFormatting sqref="O17">
    <cfRule type="expression" dxfId="446" priority="6">
      <formula>$O$12=2</formula>
    </cfRule>
  </conditionalFormatting>
  <conditionalFormatting sqref="O18">
    <cfRule type="expression" dxfId="445" priority="5">
      <formula>$O$12=3</formula>
    </cfRule>
  </conditionalFormatting>
  <conditionalFormatting sqref="O19:P19">
    <cfRule type="expression" dxfId="444" priority="4">
      <formula>$O$12=3</formula>
    </cfRule>
  </conditionalFormatting>
  <conditionalFormatting sqref="Q19:R19">
    <cfRule type="expression" dxfId="443" priority="3">
      <formula>$O$12=4</formula>
    </cfRule>
  </conditionalFormatting>
  <conditionalFormatting sqref="R18">
    <cfRule type="expression" dxfId="442" priority="2">
      <formula>$O$12=4</formula>
    </cfRule>
  </conditionalFormatting>
  <conditionalFormatting sqref="P17:Q18">
    <cfRule type="expression" dxfId="441"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45779.613611111112</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CuN3</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7</v>
      </c>
      <c r="M12" s="234">
        <f>IF(N12=1,Measurement!CH8,"")</f>
        <v>1</v>
      </c>
      <c r="N12" s="309">
        <v>1</v>
      </c>
      <c r="O12" s="309">
        <f>data_info!CK54</f>
        <v>0</v>
      </c>
      <c r="P12" s="309">
        <f>data_info!CK52</f>
        <v>2</v>
      </c>
      <c r="Q12" s="309">
        <f>data_info!CK53</f>
        <v>2</v>
      </c>
      <c r="R12" s="229"/>
      <c r="S12" s="245">
        <f>info!V45</f>
        <v>1</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data_info!CD50</f>
        <v>50</v>
      </c>
      <c r="R24" s="407">
        <f>data_info!CD51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data_info!CH50</f>
        <v>50</v>
      </c>
      <c r="R25" s="407">
        <f>data_info!CH51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data_info!CJ50</f>
        <v>50</v>
      </c>
      <c r="R26" s="407">
        <f>data_info!CJ51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data_info!CN50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data_info!CL52</f>
        <v>보통</v>
      </c>
      <c r="G31" s="1184"/>
      <c r="H31" s="1184"/>
      <c r="I31" s="1184"/>
      <c r="J31" s="1185"/>
      <c r="K31" s="1182" t="str">
        <f>lang!B657</f>
        <v>피로도</v>
      </c>
      <c r="L31" s="1183"/>
      <c r="M31" s="1183"/>
      <c r="N31" s="1184" t="str">
        <f>data_info!CL53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data_info!CD52</f>
        <v>50</v>
      </c>
      <c r="D33" s="1171"/>
      <c r="E33" s="1171"/>
      <c r="F33" s="1171"/>
      <c r="G33" s="1171"/>
      <c r="H33" s="1171"/>
      <c r="I33" s="1171"/>
      <c r="J33" s="1172"/>
      <c r="K33" s="802">
        <f>data_info!CD53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data_info!CD52</f>
        <v>50</v>
      </c>
      <c r="G37" s="1161"/>
      <c r="H37" s="401">
        <f>data_info!CH52</f>
        <v>50</v>
      </c>
      <c r="I37" s="401">
        <f>data_info!CJ52</f>
        <v>50</v>
      </c>
      <c r="J37" s="292"/>
      <c r="K37" s="389"/>
      <c r="L37" s="237"/>
      <c r="M37" s="237"/>
      <c r="N37" s="1162" t="str">
        <f>lang!B657</f>
        <v>피로도</v>
      </c>
      <c r="O37" s="1162"/>
      <c r="P37" s="400">
        <f>data_info!CD53</f>
        <v>50</v>
      </c>
      <c r="Q37" s="401">
        <f>data_info!CH53</f>
        <v>50</v>
      </c>
      <c r="R37" s="401">
        <f>data_info!CJ53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data_info!CM5</f>
        <v>낮음</v>
      </c>
      <c r="N40" s="815">
        <f>data_info!CH5</f>
        <v>0</v>
      </c>
      <c r="O40" s="816"/>
      <c r="P40" s="817">
        <f>data_info!CD5</f>
        <v>0</v>
      </c>
      <c r="Q40" s="818"/>
      <c r="R40" s="819">
        <f>data_info!CJ5</f>
        <v>0</v>
      </c>
      <c r="S40" s="820"/>
    </row>
    <row r="41" spans="3:19" ht="18" customHeight="1">
      <c r="C41" s="77"/>
      <c r="J41" s="84"/>
      <c r="K41" s="139" t="str">
        <f>lang!B15</f>
        <v>스트레스</v>
      </c>
      <c r="L41" s="90" t="s">
        <v>226</v>
      </c>
      <c r="M41" s="103" t="str">
        <f>data_info!CM6</f>
        <v>낮음</v>
      </c>
      <c r="N41" s="792">
        <f>data_info!CH6</f>
        <v>0</v>
      </c>
      <c r="O41" s="793"/>
      <c r="P41" s="806">
        <f>data_info!CD6</f>
        <v>0</v>
      </c>
      <c r="Q41" s="807"/>
      <c r="R41" s="792">
        <f>data_info!CJ6</f>
        <v>0</v>
      </c>
      <c r="S41" s="808"/>
    </row>
    <row r="42" spans="3:19" ht="18" customHeight="1">
      <c r="C42" s="77"/>
      <c r="J42" s="84"/>
      <c r="K42" s="139" t="str">
        <f>lang!B16</f>
        <v>불안</v>
      </c>
      <c r="L42" s="90" t="s">
        <v>227</v>
      </c>
      <c r="M42" s="103" t="str">
        <f>data_info!CM7</f>
        <v>낮음</v>
      </c>
      <c r="N42" s="792">
        <f>data_info!CH7</f>
        <v>0</v>
      </c>
      <c r="O42" s="793"/>
      <c r="P42" s="806">
        <f>data_info!CD7</f>
        <v>0</v>
      </c>
      <c r="Q42" s="807"/>
      <c r="R42" s="792">
        <f>data_info!CJ7</f>
        <v>0</v>
      </c>
      <c r="S42" s="808"/>
    </row>
    <row r="43" spans="3:19" ht="18" customHeight="1">
      <c r="C43" s="77"/>
      <c r="J43" s="84"/>
      <c r="K43" s="139" t="str">
        <f>lang!B17</f>
        <v>의심</v>
      </c>
      <c r="L43" s="90" t="s">
        <v>225</v>
      </c>
      <c r="M43" s="103" t="str">
        <f>data_info!CM8</f>
        <v>낮음</v>
      </c>
      <c r="N43" s="792">
        <f>data_info!CH8</f>
        <v>0</v>
      </c>
      <c r="O43" s="793"/>
      <c r="P43" s="806">
        <f>data_info!CD8</f>
        <v>0</v>
      </c>
      <c r="Q43" s="807"/>
      <c r="R43" s="792">
        <f>data_info!CJ8</f>
        <v>0</v>
      </c>
      <c r="S43" s="808"/>
    </row>
    <row r="44" spans="3:19" ht="18" customHeight="1">
      <c r="C44" s="77"/>
      <c r="J44" s="84"/>
      <c r="K44" s="139" t="str">
        <f>lang!B18</f>
        <v>밸런스</v>
      </c>
      <c r="L44" s="90" t="s">
        <v>2171</v>
      </c>
      <c r="M44" s="103" t="str">
        <f>data_info!CM9</f>
        <v>낮음</v>
      </c>
      <c r="N44" s="792">
        <f>data_info!CH9</f>
        <v>0</v>
      </c>
      <c r="O44" s="793"/>
      <c r="P44" s="806">
        <f>data_info!CD9</f>
        <v>0</v>
      </c>
      <c r="Q44" s="807"/>
      <c r="R44" s="792">
        <f>data_info!CJ9</f>
        <v>0</v>
      </c>
      <c r="S44" s="808"/>
    </row>
    <row r="45" spans="3:19" ht="18" customHeight="1">
      <c r="C45" s="77"/>
      <c r="J45" s="84"/>
      <c r="K45" s="139" t="str">
        <f>lang!B19</f>
        <v>카리스마</v>
      </c>
      <c r="L45" s="90" t="s">
        <v>229</v>
      </c>
      <c r="M45" s="103" t="str">
        <f>data_info!CM10</f>
        <v>낮음</v>
      </c>
      <c r="N45" s="792">
        <f>data_info!CH10</f>
        <v>0</v>
      </c>
      <c r="O45" s="793"/>
      <c r="P45" s="806">
        <f>data_info!CD10</f>
        <v>0</v>
      </c>
      <c r="Q45" s="807"/>
      <c r="R45" s="792">
        <f>data_info!CJ10</f>
        <v>0</v>
      </c>
      <c r="S45" s="808"/>
    </row>
    <row r="46" spans="3:19" ht="18" customHeight="1">
      <c r="C46" s="77"/>
      <c r="J46" s="84"/>
      <c r="K46" s="139" t="str">
        <f>lang!B20</f>
        <v>에너지</v>
      </c>
      <c r="L46" s="90" t="s">
        <v>2170</v>
      </c>
      <c r="M46" s="103" t="str">
        <f>data_info!CM11</f>
        <v>낮음</v>
      </c>
      <c r="N46" s="792">
        <f>data_info!CH11</f>
        <v>0</v>
      </c>
      <c r="O46" s="793"/>
      <c r="P46" s="806">
        <f>data_info!CD11</f>
        <v>0</v>
      </c>
      <c r="Q46" s="807"/>
      <c r="R46" s="792">
        <f>data_info!CJ11</f>
        <v>0</v>
      </c>
      <c r="S46" s="808"/>
    </row>
    <row r="47" spans="3:19" ht="18" customHeight="1">
      <c r="C47" s="77"/>
      <c r="J47" s="84"/>
      <c r="K47" s="139" t="str">
        <f>lang!B21</f>
        <v>자기조절</v>
      </c>
      <c r="L47" s="90" t="s">
        <v>230</v>
      </c>
      <c r="M47" s="103" t="str">
        <f>data_info!CM12</f>
        <v>낮음</v>
      </c>
      <c r="N47" s="792">
        <f>data_info!CH12</f>
        <v>0</v>
      </c>
      <c r="O47" s="793"/>
      <c r="P47" s="806">
        <f>data_info!CD12</f>
        <v>0</v>
      </c>
      <c r="Q47" s="807"/>
      <c r="R47" s="792">
        <f>data_info!CJ12</f>
        <v>0</v>
      </c>
      <c r="S47" s="808"/>
    </row>
    <row r="48" spans="3:19" ht="18" customHeight="1">
      <c r="C48" s="77"/>
      <c r="J48" s="84"/>
      <c r="K48" s="139" t="str">
        <f>lang!B22</f>
        <v>억제</v>
      </c>
      <c r="L48" s="91" t="s">
        <v>248</v>
      </c>
      <c r="M48" s="103" t="str">
        <f>data_info!CM13</f>
        <v>낮음</v>
      </c>
      <c r="N48" s="792">
        <f>data_info!CH13</f>
        <v>0</v>
      </c>
      <c r="O48" s="793"/>
      <c r="P48" s="806">
        <f>data_info!CD13</f>
        <v>0</v>
      </c>
      <c r="Q48" s="807"/>
      <c r="R48" s="792">
        <f>data_info!CJ13</f>
        <v>0</v>
      </c>
      <c r="S48" s="808"/>
    </row>
    <row r="49" spans="3:19" ht="18" customHeight="1" thickBot="1">
      <c r="C49" s="385"/>
      <c r="D49" s="248"/>
      <c r="E49" s="248"/>
      <c r="F49" s="248"/>
      <c r="G49" s="248"/>
      <c r="H49" s="248"/>
      <c r="I49" s="248"/>
      <c r="J49" s="386"/>
      <c r="K49" s="140" t="str">
        <f>lang!B23</f>
        <v>신경성</v>
      </c>
      <c r="L49" s="92" t="s">
        <v>231</v>
      </c>
      <c r="M49" s="371" t="str">
        <f>data_info!CM14</f>
        <v>낮음</v>
      </c>
      <c r="N49" s="794">
        <f>data_info!CH14</f>
        <v>0</v>
      </c>
      <c r="O49" s="795"/>
      <c r="P49" s="796">
        <f>data_info!CD14</f>
        <v>0</v>
      </c>
      <c r="Q49" s="797"/>
      <c r="R49" s="794">
        <f>data_info!CJ14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40" priority="46">
      <formula>$P$40&gt;50</formula>
    </cfRule>
    <cfRule type="expression" dxfId="439" priority="47">
      <formula>$P$40&lt;20</formula>
    </cfRule>
  </conditionalFormatting>
  <conditionalFormatting sqref="P41:Q41">
    <cfRule type="expression" dxfId="438" priority="44">
      <formula>$P$41&gt;40</formula>
    </cfRule>
    <cfRule type="expression" dxfId="437" priority="45">
      <formula>$P$41&lt;20</formula>
    </cfRule>
  </conditionalFormatting>
  <conditionalFormatting sqref="P42:Q42">
    <cfRule type="expression" dxfId="436" priority="42">
      <formula>$P$42&gt;40</formula>
    </cfRule>
    <cfRule type="expression" dxfId="435" priority="43">
      <formula>$P$42&lt;15</formula>
    </cfRule>
  </conditionalFormatting>
  <conditionalFormatting sqref="P43:Q43">
    <cfRule type="expression" dxfId="434" priority="40">
      <formula>$P$43&gt;50</formula>
    </cfRule>
    <cfRule type="expression" dxfId="433" priority="41">
      <formula>$P$43&lt;20</formula>
    </cfRule>
  </conditionalFormatting>
  <conditionalFormatting sqref="P44:Q44">
    <cfRule type="expression" dxfId="432" priority="38">
      <formula>$P$44&gt;80</formula>
    </cfRule>
    <cfRule type="expression" dxfId="431" priority="39">
      <formula>$P$44&lt;40</formula>
    </cfRule>
  </conditionalFormatting>
  <conditionalFormatting sqref="P45:Q45">
    <cfRule type="expression" dxfId="430" priority="36">
      <formula>$P$45&gt;80</formula>
    </cfRule>
    <cfRule type="expression" dxfId="429" priority="37">
      <formula>$P$45&lt;50</formula>
    </cfRule>
  </conditionalFormatting>
  <conditionalFormatting sqref="P46:Q46">
    <cfRule type="expression" dxfId="428" priority="34">
      <formula>$P$46&gt;40</formula>
    </cfRule>
    <cfRule type="expression" dxfId="427" priority="35">
      <formula>$P$46&lt;20</formula>
    </cfRule>
  </conditionalFormatting>
  <conditionalFormatting sqref="P47:Q47">
    <cfRule type="expression" dxfId="426" priority="32">
      <formula>$P$47&gt;80</formula>
    </cfRule>
    <cfRule type="expression" dxfId="425" priority="33">
      <formula>$P$47&lt;50</formula>
    </cfRule>
  </conditionalFormatting>
  <conditionalFormatting sqref="P48:Q48">
    <cfRule type="expression" dxfId="424" priority="30">
      <formula>$P$48&gt;25</formula>
    </cfRule>
    <cfRule type="expression" dxfId="423" priority="31">
      <formula>$P$48&lt;15</formula>
    </cfRule>
  </conditionalFormatting>
  <conditionalFormatting sqref="P49:Q49">
    <cfRule type="expression" dxfId="422" priority="28">
      <formula>$P$49&gt;50</formula>
    </cfRule>
    <cfRule type="expression" dxfId="421" priority="29">
      <formula>$P$49&lt;10</formula>
    </cfRule>
  </conditionalFormatting>
  <conditionalFormatting sqref="M40">
    <cfRule type="expression" dxfId="420" priority="48">
      <formula>$P$40&lt;20</formula>
    </cfRule>
    <cfRule type="expression" dxfId="419" priority="49">
      <formula>$P$40&gt;50</formula>
    </cfRule>
  </conditionalFormatting>
  <conditionalFormatting sqref="M41">
    <cfRule type="expression" dxfId="418" priority="26">
      <formula>$P$41&gt;40</formula>
    </cfRule>
    <cfRule type="expression" dxfId="417" priority="27">
      <formula>$P$41&lt;20</formula>
    </cfRule>
  </conditionalFormatting>
  <conditionalFormatting sqref="M42">
    <cfRule type="expression" dxfId="416" priority="24">
      <formula>$P$42&gt;40</formula>
    </cfRule>
    <cfRule type="expression" dxfId="415" priority="25">
      <formula>$P$42&lt;15</formula>
    </cfRule>
  </conditionalFormatting>
  <conditionalFormatting sqref="M43">
    <cfRule type="expression" dxfId="414" priority="22">
      <formula>$P$43&gt;50</formula>
    </cfRule>
    <cfRule type="expression" dxfId="413" priority="23">
      <formula>$P$43&lt;20</formula>
    </cfRule>
  </conditionalFormatting>
  <conditionalFormatting sqref="M44">
    <cfRule type="expression" dxfId="412" priority="20">
      <formula>$P$44&gt;80</formula>
    </cfRule>
    <cfRule type="expression" dxfId="411" priority="21">
      <formula>$P$44&lt;40</formula>
    </cfRule>
  </conditionalFormatting>
  <conditionalFormatting sqref="M45">
    <cfRule type="expression" dxfId="410" priority="18">
      <formula>$P$45&gt;80</formula>
    </cfRule>
    <cfRule type="expression" dxfId="409" priority="19">
      <formula>$P$45&lt;50</formula>
    </cfRule>
  </conditionalFormatting>
  <conditionalFormatting sqref="M46">
    <cfRule type="expression" dxfId="408" priority="16">
      <formula>$P$46&gt;40</formula>
    </cfRule>
    <cfRule type="expression" dxfId="407" priority="17">
      <formula>$P$46&lt;20</formula>
    </cfRule>
  </conditionalFormatting>
  <conditionalFormatting sqref="M47">
    <cfRule type="expression" dxfId="406" priority="14">
      <formula>$P$47&gt;80</formula>
    </cfRule>
    <cfRule type="expression" dxfId="405" priority="15">
      <formula>$P$47&lt;50</formula>
    </cfRule>
  </conditionalFormatting>
  <conditionalFormatting sqref="M48">
    <cfRule type="expression" dxfId="404" priority="12">
      <formula>$P$48&gt;25</formula>
    </cfRule>
    <cfRule type="expression" dxfId="403" priority="13">
      <formula>$P$48&lt;15</formula>
    </cfRule>
  </conditionalFormatting>
  <conditionalFormatting sqref="M49">
    <cfRule type="expression" dxfId="402" priority="10">
      <formula>$P$49&gt;50</formula>
    </cfRule>
    <cfRule type="expression" dxfId="401" priority="11">
      <formula>$P$49&lt;10</formula>
    </cfRule>
  </conditionalFormatting>
  <conditionalFormatting sqref="Q16:R16">
    <cfRule type="expression" dxfId="400" priority="9">
      <formula>$O$12=1</formula>
    </cfRule>
  </conditionalFormatting>
  <conditionalFormatting sqref="R17">
    <cfRule type="expression" dxfId="399" priority="8">
      <formula>$O$12=1</formula>
    </cfRule>
  </conditionalFormatting>
  <conditionalFormatting sqref="O16:P16">
    <cfRule type="expression" dxfId="398" priority="7">
      <formula>$O$12=2</formula>
    </cfRule>
  </conditionalFormatting>
  <conditionalFormatting sqref="O17">
    <cfRule type="expression" dxfId="397" priority="6">
      <formula>$O$12=2</formula>
    </cfRule>
  </conditionalFormatting>
  <conditionalFormatting sqref="O18">
    <cfRule type="expression" dxfId="396" priority="5">
      <formula>$O$12=3</formula>
    </cfRule>
  </conditionalFormatting>
  <conditionalFormatting sqref="O19:P19">
    <cfRule type="expression" dxfId="395" priority="4">
      <formula>$O$12=3</formula>
    </cfRule>
  </conditionalFormatting>
  <conditionalFormatting sqref="Q19:R19">
    <cfRule type="expression" dxfId="394" priority="3">
      <formula>$O$12=4</formula>
    </cfRule>
  </conditionalFormatting>
  <conditionalFormatting sqref="R18">
    <cfRule type="expression" dxfId="393" priority="2">
      <formula>$O$12=4</formula>
    </cfRule>
  </conditionalFormatting>
  <conditionalFormatting sqref="P17:Q18">
    <cfRule type="expression" dxfId="392"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45779.613611111112</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CuN3</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7</v>
      </c>
      <c r="M12" s="234">
        <f>IF(N12=1,Measurement!CH8,"")</f>
        <v>1</v>
      </c>
      <c r="N12" s="309">
        <v>1</v>
      </c>
      <c r="O12" s="309">
        <f>data_info!DE54</f>
        <v>0</v>
      </c>
      <c r="P12" s="309">
        <f>data_info!DE52</f>
        <v>2</v>
      </c>
      <c r="Q12" s="309">
        <f>data_info!DE53</f>
        <v>2</v>
      </c>
      <c r="R12" s="229"/>
      <c r="S12" s="245">
        <f>info!V45</f>
        <v>1</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data_info!CX50</f>
        <v>50</v>
      </c>
      <c r="R24" s="407">
        <f>data_info!CX51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data_info!DB50</f>
        <v>50</v>
      </c>
      <c r="R25" s="407">
        <f>data_info!DB51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data_info!DD50</f>
        <v>50</v>
      </c>
      <c r="R26" s="407">
        <f>data_info!DD51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data_info!DH50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data_info!DF52</f>
        <v>보통</v>
      </c>
      <c r="G31" s="1184"/>
      <c r="H31" s="1184"/>
      <c r="I31" s="1184"/>
      <c r="J31" s="1185"/>
      <c r="K31" s="1182" t="str">
        <f>lang!B657</f>
        <v>피로도</v>
      </c>
      <c r="L31" s="1183"/>
      <c r="M31" s="1183"/>
      <c r="N31" s="1184" t="str">
        <f>data_info!DF53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data_info!CX52</f>
        <v>50</v>
      </c>
      <c r="D33" s="1171"/>
      <c r="E33" s="1171"/>
      <c r="F33" s="1171"/>
      <c r="G33" s="1171"/>
      <c r="H33" s="1171"/>
      <c r="I33" s="1171"/>
      <c r="J33" s="1172"/>
      <c r="K33" s="802">
        <f>data_info!CX53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data_info!CX52</f>
        <v>50</v>
      </c>
      <c r="G37" s="1161"/>
      <c r="H37" s="401">
        <f>data_info!DB52</f>
        <v>50</v>
      </c>
      <c r="I37" s="401">
        <f>data_info!DD52</f>
        <v>50</v>
      </c>
      <c r="J37" s="292"/>
      <c r="K37" s="389"/>
      <c r="L37" s="237"/>
      <c r="M37" s="237"/>
      <c r="N37" s="1162" t="str">
        <f>lang!B657</f>
        <v>피로도</v>
      </c>
      <c r="O37" s="1162"/>
      <c r="P37" s="400">
        <f>data_info!CX53</f>
        <v>50</v>
      </c>
      <c r="Q37" s="401">
        <f>data_info!DB53</f>
        <v>50</v>
      </c>
      <c r="R37" s="401">
        <f>data_info!DD53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data_info!DG5</f>
        <v>낮음</v>
      </c>
      <c r="N40" s="815">
        <f>data_info!DB5</f>
        <v>0</v>
      </c>
      <c r="O40" s="816"/>
      <c r="P40" s="817">
        <f>data_info!CX5</f>
        <v>0</v>
      </c>
      <c r="Q40" s="818"/>
      <c r="R40" s="819">
        <f>data_info!DD5</f>
        <v>0</v>
      </c>
      <c r="S40" s="820"/>
    </row>
    <row r="41" spans="3:19" ht="18" customHeight="1">
      <c r="C41" s="77"/>
      <c r="J41" s="84"/>
      <c r="K41" s="139" t="str">
        <f>lang!B15</f>
        <v>스트레스</v>
      </c>
      <c r="L41" s="90" t="s">
        <v>226</v>
      </c>
      <c r="M41" s="103" t="str">
        <f>data_info!DG6</f>
        <v>낮음</v>
      </c>
      <c r="N41" s="792">
        <f>data_info!DB6</f>
        <v>0</v>
      </c>
      <c r="O41" s="793"/>
      <c r="P41" s="806">
        <f>data_info!CX6</f>
        <v>0</v>
      </c>
      <c r="Q41" s="807"/>
      <c r="R41" s="792">
        <f>data_info!DD6</f>
        <v>0</v>
      </c>
      <c r="S41" s="808"/>
    </row>
    <row r="42" spans="3:19" ht="18" customHeight="1">
      <c r="C42" s="77"/>
      <c r="J42" s="84"/>
      <c r="K42" s="139" t="str">
        <f>lang!B16</f>
        <v>불안</v>
      </c>
      <c r="L42" s="90" t="s">
        <v>227</v>
      </c>
      <c r="M42" s="103" t="str">
        <f>data_info!DG7</f>
        <v>낮음</v>
      </c>
      <c r="N42" s="792">
        <f>data_info!DB7</f>
        <v>0</v>
      </c>
      <c r="O42" s="793"/>
      <c r="P42" s="806">
        <f>data_info!CX7</f>
        <v>0</v>
      </c>
      <c r="Q42" s="807"/>
      <c r="R42" s="792">
        <f>data_info!DD7</f>
        <v>0</v>
      </c>
      <c r="S42" s="808"/>
    </row>
    <row r="43" spans="3:19" ht="18" customHeight="1">
      <c r="C43" s="77"/>
      <c r="J43" s="84"/>
      <c r="K43" s="139" t="str">
        <f>lang!B17</f>
        <v>의심</v>
      </c>
      <c r="L43" s="90" t="s">
        <v>225</v>
      </c>
      <c r="M43" s="103" t="str">
        <f>data_info!DG8</f>
        <v>낮음</v>
      </c>
      <c r="N43" s="792">
        <f>data_info!DB8</f>
        <v>0</v>
      </c>
      <c r="O43" s="793"/>
      <c r="P43" s="806">
        <f>data_info!CX8</f>
        <v>0</v>
      </c>
      <c r="Q43" s="807"/>
      <c r="R43" s="792">
        <f>data_info!DD8</f>
        <v>0</v>
      </c>
      <c r="S43" s="808"/>
    </row>
    <row r="44" spans="3:19" ht="18" customHeight="1">
      <c r="C44" s="77"/>
      <c r="J44" s="84"/>
      <c r="K44" s="139" t="str">
        <f>lang!B18</f>
        <v>밸런스</v>
      </c>
      <c r="L44" s="90" t="s">
        <v>2171</v>
      </c>
      <c r="M44" s="103" t="str">
        <f>data_info!DG9</f>
        <v>낮음</v>
      </c>
      <c r="N44" s="792">
        <f>data_info!DB9</f>
        <v>0</v>
      </c>
      <c r="O44" s="793"/>
      <c r="P44" s="806">
        <f>data_info!CX9</f>
        <v>0</v>
      </c>
      <c r="Q44" s="807"/>
      <c r="R44" s="792">
        <f>data_info!DD9</f>
        <v>0</v>
      </c>
      <c r="S44" s="808"/>
    </row>
    <row r="45" spans="3:19" ht="18" customHeight="1">
      <c r="C45" s="77"/>
      <c r="J45" s="84"/>
      <c r="K45" s="139" t="str">
        <f>lang!B19</f>
        <v>카리스마</v>
      </c>
      <c r="L45" s="90" t="s">
        <v>229</v>
      </c>
      <c r="M45" s="103" t="str">
        <f>data_info!DG10</f>
        <v>낮음</v>
      </c>
      <c r="N45" s="792">
        <f>data_info!DB10</f>
        <v>0</v>
      </c>
      <c r="O45" s="793"/>
      <c r="P45" s="806">
        <f>data_info!CX10</f>
        <v>0</v>
      </c>
      <c r="Q45" s="807"/>
      <c r="R45" s="792">
        <f>data_info!DD10</f>
        <v>0</v>
      </c>
      <c r="S45" s="808"/>
    </row>
    <row r="46" spans="3:19" ht="18" customHeight="1">
      <c r="C46" s="77"/>
      <c r="J46" s="84"/>
      <c r="K46" s="139" t="str">
        <f>lang!B20</f>
        <v>에너지</v>
      </c>
      <c r="L46" s="90" t="s">
        <v>2170</v>
      </c>
      <c r="M46" s="103" t="str">
        <f>data_info!DG11</f>
        <v>낮음</v>
      </c>
      <c r="N46" s="792">
        <f>data_info!DB11</f>
        <v>0</v>
      </c>
      <c r="O46" s="793"/>
      <c r="P46" s="806">
        <f>data_info!CX11</f>
        <v>0</v>
      </c>
      <c r="Q46" s="807"/>
      <c r="R46" s="792">
        <f>data_info!DD11</f>
        <v>0</v>
      </c>
      <c r="S46" s="808"/>
    </row>
    <row r="47" spans="3:19" ht="18" customHeight="1">
      <c r="C47" s="77"/>
      <c r="J47" s="84"/>
      <c r="K47" s="139" t="str">
        <f>lang!B21</f>
        <v>자기조절</v>
      </c>
      <c r="L47" s="90" t="s">
        <v>230</v>
      </c>
      <c r="M47" s="103" t="str">
        <f>data_info!DG12</f>
        <v>낮음</v>
      </c>
      <c r="N47" s="792">
        <f>data_info!DB12</f>
        <v>0</v>
      </c>
      <c r="O47" s="793"/>
      <c r="P47" s="806">
        <f>data_info!CX12</f>
        <v>0</v>
      </c>
      <c r="Q47" s="807"/>
      <c r="R47" s="792">
        <f>data_info!DD12</f>
        <v>0</v>
      </c>
      <c r="S47" s="808"/>
    </row>
    <row r="48" spans="3:19" ht="18" customHeight="1">
      <c r="C48" s="77"/>
      <c r="J48" s="84"/>
      <c r="K48" s="139" t="str">
        <f>lang!B22</f>
        <v>억제</v>
      </c>
      <c r="L48" s="91" t="s">
        <v>248</v>
      </c>
      <c r="M48" s="103" t="str">
        <f>data_info!DG13</f>
        <v>낮음</v>
      </c>
      <c r="N48" s="792">
        <f>data_info!DB13</f>
        <v>0</v>
      </c>
      <c r="O48" s="793"/>
      <c r="P48" s="806">
        <f>data_info!CX13</f>
        <v>0</v>
      </c>
      <c r="Q48" s="807"/>
      <c r="R48" s="792">
        <f>data_info!DD13</f>
        <v>0</v>
      </c>
      <c r="S48" s="808"/>
    </row>
    <row r="49" spans="3:19" ht="18" customHeight="1" thickBot="1">
      <c r="C49" s="385"/>
      <c r="D49" s="248"/>
      <c r="E49" s="248"/>
      <c r="F49" s="248"/>
      <c r="G49" s="248"/>
      <c r="H49" s="248"/>
      <c r="I49" s="248"/>
      <c r="J49" s="386"/>
      <c r="K49" s="140" t="str">
        <f>lang!B23</f>
        <v>신경성</v>
      </c>
      <c r="L49" s="92" t="s">
        <v>231</v>
      </c>
      <c r="M49" s="371" t="str">
        <f>data_info!DG14</f>
        <v>낮음</v>
      </c>
      <c r="N49" s="794">
        <f>data_info!DB14</f>
        <v>0</v>
      </c>
      <c r="O49" s="795"/>
      <c r="P49" s="796">
        <f>data_info!CX14</f>
        <v>0</v>
      </c>
      <c r="Q49" s="797"/>
      <c r="R49" s="794">
        <f>data_info!DD14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91" priority="46">
      <formula>$P$40&gt;50</formula>
    </cfRule>
    <cfRule type="expression" dxfId="390" priority="47">
      <formula>$P$40&lt;20</formula>
    </cfRule>
  </conditionalFormatting>
  <conditionalFormatting sqref="P41:Q41">
    <cfRule type="expression" dxfId="389" priority="44">
      <formula>$P$41&gt;40</formula>
    </cfRule>
    <cfRule type="expression" dxfId="388" priority="45">
      <formula>$P$41&lt;20</formula>
    </cfRule>
  </conditionalFormatting>
  <conditionalFormatting sqref="P42:Q42">
    <cfRule type="expression" dxfId="387" priority="42">
      <formula>$P$42&gt;40</formula>
    </cfRule>
    <cfRule type="expression" dxfId="386" priority="43">
      <formula>$P$42&lt;15</formula>
    </cfRule>
  </conditionalFormatting>
  <conditionalFormatting sqref="P43:Q43">
    <cfRule type="expression" dxfId="385" priority="40">
      <formula>$P$43&gt;50</formula>
    </cfRule>
    <cfRule type="expression" dxfId="384" priority="41">
      <formula>$P$43&lt;20</formula>
    </cfRule>
  </conditionalFormatting>
  <conditionalFormatting sqref="P44:Q44">
    <cfRule type="expression" dxfId="383" priority="38">
      <formula>$P$44&gt;80</formula>
    </cfRule>
    <cfRule type="expression" dxfId="382" priority="39">
      <formula>$P$44&lt;40</formula>
    </cfRule>
  </conditionalFormatting>
  <conditionalFormatting sqref="P45:Q45">
    <cfRule type="expression" dxfId="381" priority="36">
      <formula>$P$45&gt;80</formula>
    </cfRule>
    <cfRule type="expression" dxfId="380" priority="37">
      <formula>$P$45&lt;50</formula>
    </cfRule>
  </conditionalFormatting>
  <conditionalFormatting sqref="P46:Q46">
    <cfRule type="expression" dxfId="379" priority="34">
      <formula>$P$46&gt;40</formula>
    </cfRule>
    <cfRule type="expression" dxfId="378" priority="35">
      <formula>$P$46&lt;20</formula>
    </cfRule>
  </conditionalFormatting>
  <conditionalFormatting sqref="P47:Q47">
    <cfRule type="expression" dxfId="377" priority="32">
      <formula>$P$47&gt;80</formula>
    </cfRule>
    <cfRule type="expression" dxfId="376" priority="33">
      <formula>$P$47&lt;50</formula>
    </cfRule>
  </conditionalFormatting>
  <conditionalFormatting sqref="P48:Q48">
    <cfRule type="expression" dxfId="375" priority="30">
      <formula>$P$48&gt;25</formula>
    </cfRule>
    <cfRule type="expression" dxfId="374" priority="31">
      <formula>$P$48&lt;15</formula>
    </cfRule>
  </conditionalFormatting>
  <conditionalFormatting sqref="P49:Q49">
    <cfRule type="expression" dxfId="373" priority="28">
      <formula>$P$49&gt;50</formula>
    </cfRule>
    <cfRule type="expression" dxfId="372" priority="29">
      <formula>$P$49&lt;10</formula>
    </cfRule>
  </conditionalFormatting>
  <conditionalFormatting sqref="M40">
    <cfRule type="expression" dxfId="371" priority="48">
      <formula>$P$40&lt;20</formula>
    </cfRule>
    <cfRule type="expression" dxfId="370" priority="49">
      <formula>$P$40&gt;50</formula>
    </cfRule>
  </conditionalFormatting>
  <conditionalFormatting sqref="M41">
    <cfRule type="expression" dxfId="369" priority="26">
      <formula>$P$41&gt;40</formula>
    </cfRule>
    <cfRule type="expression" dxfId="368" priority="27">
      <formula>$P$41&lt;20</formula>
    </cfRule>
  </conditionalFormatting>
  <conditionalFormatting sqref="M42">
    <cfRule type="expression" dxfId="367" priority="24">
      <formula>$P$42&gt;40</formula>
    </cfRule>
    <cfRule type="expression" dxfId="366" priority="25">
      <formula>$P$42&lt;15</formula>
    </cfRule>
  </conditionalFormatting>
  <conditionalFormatting sqref="M43">
    <cfRule type="expression" dxfId="365" priority="22">
      <formula>$P$43&gt;50</formula>
    </cfRule>
    <cfRule type="expression" dxfId="364" priority="23">
      <formula>$P$43&lt;20</formula>
    </cfRule>
  </conditionalFormatting>
  <conditionalFormatting sqref="M44">
    <cfRule type="expression" dxfId="363" priority="20">
      <formula>$P$44&gt;80</formula>
    </cfRule>
    <cfRule type="expression" dxfId="362" priority="21">
      <formula>$P$44&lt;40</formula>
    </cfRule>
  </conditionalFormatting>
  <conditionalFormatting sqref="M45">
    <cfRule type="expression" dxfId="361" priority="18">
      <formula>$P$45&gt;80</formula>
    </cfRule>
    <cfRule type="expression" dxfId="360" priority="19">
      <formula>$P$45&lt;50</formula>
    </cfRule>
  </conditionalFormatting>
  <conditionalFormatting sqref="M46">
    <cfRule type="expression" dxfId="359" priority="16">
      <formula>$P$46&gt;40</formula>
    </cfRule>
    <cfRule type="expression" dxfId="358" priority="17">
      <formula>$P$46&lt;20</formula>
    </cfRule>
  </conditionalFormatting>
  <conditionalFormatting sqref="M47">
    <cfRule type="expression" dxfId="357" priority="14">
      <formula>$P$47&gt;80</formula>
    </cfRule>
    <cfRule type="expression" dxfId="356" priority="15">
      <formula>$P$47&lt;50</formula>
    </cfRule>
  </conditionalFormatting>
  <conditionalFormatting sqref="M48">
    <cfRule type="expression" dxfId="355" priority="12">
      <formula>$P$48&gt;25</formula>
    </cfRule>
    <cfRule type="expression" dxfId="354" priority="13">
      <formula>$P$48&lt;15</formula>
    </cfRule>
  </conditionalFormatting>
  <conditionalFormatting sqref="M49">
    <cfRule type="expression" dxfId="353" priority="10">
      <formula>$P$49&gt;50</formula>
    </cfRule>
    <cfRule type="expression" dxfId="352" priority="11">
      <formula>$P$49&lt;10</formula>
    </cfRule>
  </conditionalFormatting>
  <conditionalFormatting sqref="Q16:R16">
    <cfRule type="expression" dxfId="351" priority="9">
      <formula>$O$12=1</formula>
    </cfRule>
  </conditionalFormatting>
  <conditionalFormatting sqref="R17">
    <cfRule type="expression" dxfId="350" priority="8">
      <formula>$O$12=1</formula>
    </cfRule>
  </conditionalFormatting>
  <conditionalFormatting sqref="O16:P16">
    <cfRule type="expression" dxfId="349" priority="7">
      <formula>$O$12=2</formula>
    </cfRule>
  </conditionalFormatting>
  <conditionalFormatting sqref="O17">
    <cfRule type="expression" dxfId="348" priority="6">
      <formula>$O$12=2</formula>
    </cfRule>
  </conditionalFormatting>
  <conditionalFormatting sqref="O18">
    <cfRule type="expression" dxfId="347" priority="5">
      <formula>$O$12=3</formula>
    </cfRule>
  </conditionalFormatting>
  <conditionalFormatting sqref="O19:P19">
    <cfRule type="expression" dxfId="346" priority="4">
      <formula>$O$12=3</formula>
    </cfRule>
  </conditionalFormatting>
  <conditionalFormatting sqref="Q19:R19">
    <cfRule type="expression" dxfId="345" priority="3">
      <formula>$O$12=4</formula>
    </cfRule>
  </conditionalFormatting>
  <conditionalFormatting sqref="R18">
    <cfRule type="expression" dxfId="344" priority="2">
      <formula>$O$12=4</formula>
    </cfRule>
  </conditionalFormatting>
  <conditionalFormatting sqref="P17:Q18">
    <cfRule type="expression" dxfId="343"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45779.613611111112</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CuN3</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7</v>
      </c>
      <c r="M12" s="234">
        <f>IF(N12=1,Measurement!CH8,"")</f>
        <v>1</v>
      </c>
      <c r="N12" s="309">
        <v>1</v>
      </c>
      <c r="O12" s="309">
        <f>data_info!DY54</f>
        <v>0</v>
      </c>
      <c r="P12" s="309">
        <f>data_info!DY52</f>
        <v>2</v>
      </c>
      <c r="Q12" s="309">
        <f>data_info!DY53</f>
        <v>2</v>
      </c>
      <c r="R12" s="229"/>
      <c r="S12" s="245">
        <f>info!V45</f>
        <v>1</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data_info!DR50</f>
        <v>50</v>
      </c>
      <c r="R24" s="407">
        <f>data_info!DR51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data_info!DV50</f>
        <v>50</v>
      </c>
      <c r="R25" s="407">
        <f>data_info!DV51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data_info!DX50</f>
        <v>50</v>
      </c>
      <c r="R26" s="407">
        <f>data_info!DX51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data_info!EB50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data_info!DZ52</f>
        <v>보통</v>
      </c>
      <c r="G31" s="1184"/>
      <c r="H31" s="1184"/>
      <c r="I31" s="1184"/>
      <c r="J31" s="1185"/>
      <c r="K31" s="1182" t="str">
        <f>lang!B657</f>
        <v>피로도</v>
      </c>
      <c r="L31" s="1183"/>
      <c r="M31" s="1183"/>
      <c r="N31" s="1184" t="str">
        <f>data_info!DZ53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data_info!DR52</f>
        <v>50</v>
      </c>
      <c r="D33" s="1171"/>
      <c r="E33" s="1171"/>
      <c r="F33" s="1171"/>
      <c r="G33" s="1171"/>
      <c r="H33" s="1171"/>
      <c r="I33" s="1171"/>
      <c r="J33" s="1172"/>
      <c r="K33" s="802">
        <f>data_info!DR53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data_info!DR52</f>
        <v>50</v>
      </c>
      <c r="G37" s="1161"/>
      <c r="H37" s="401">
        <f>data_info!DV52</f>
        <v>50</v>
      </c>
      <c r="I37" s="401">
        <f>data_info!DX52</f>
        <v>50</v>
      </c>
      <c r="J37" s="292"/>
      <c r="K37" s="389"/>
      <c r="L37" s="237"/>
      <c r="M37" s="237"/>
      <c r="N37" s="1162" t="str">
        <f>lang!B657</f>
        <v>피로도</v>
      </c>
      <c r="O37" s="1162"/>
      <c r="P37" s="400">
        <f>data_info!DR53</f>
        <v>50</v>
      </c>
      <c r="Q37" s="401">
        <f>data_info!DV53</f>
        <v>50</v>
      </c>
      <c r="R37" s="401">
        <f>data_info!DX53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data_info!EA5</f>
        <v>낮음</v>
      </c>
      <c r="N40" s="815">
        <f>data_info!DV5</f>
        <v>0</v>
      </c>
      <c r="O40" s="816"/>
      <c r="P40" s="817">
        <f>data_info!DR5</f>
        <v>0</v>
      </c>
      <c r="Q40" s="818"/>
      <c r="R40" s="819">
        <f>data_info!DX5</f>
        <v>0</v>
      </c>
      <c r="S40" s="820"/>
    </row>
    <row r="41" spans="3:19" ht="18" customHeight="1">
      <c r="C41" s="77"/>
      <c r="J41" s="84"/>
      <c r="K41" s="139" t="str">
        <f>lang!B15</f>
        <v>스트레스</v>
      </c>
      <c r="L41" s="90" t="s">
        <v>226</v>
      </c>
      <c r="M41" s="103" t="str">
        <f>data_info!EA6</f>
        <v>낮음</v>
      </c>
      <c r="N41" s="792">
        <f>data_info!DV6</f>
        <v>0</v>
      </c>
      <c r="O41" s="793"/>
      <c r="P41" s="806">
        <f>data_info!DR6</f>
        <v>0</v>
      </c>
      <c r="Q41" s="807"/>
      <c r="R41" s="792">
        <f>data_info!DX6</f>
        <v>0</v>
      </c>
      <c r="S41" s="808"/>
    </row>
    <row r="42" spans="3:19" ht="18" customHeight="1">
      <c r="C42" s="77"/>
      <c r="J42" s="84"/>
      <c r="K42" s="139" t="str">
        <f>lang!B16</f>
        <v>불안</v>
      </c>
      <c r="L42" s="90" t="s">
        <v>227</v>
      </c>
      <c r="M42" s="103" t="str">
        <f>data_info!EA7</f>
        <v>낮음</v>
      </c>
      <c r="N42" s="792">
        <f>data_info!DV7</f>
        <v>0</v>
      </c>
      <c r="O42" s="793"/>
      <c r="P42" s="806">
        <f>data_info!DR7</f>
        <v>0</v>
      </c>
      <c r="Q42" s="807"/>
      <c r="R42" s="792">
        <f>data_info!DX7</f>
        <v>0</v>
      </c>
      <c r="S42" s="808"/>
    </row>
    <row r="43" spans="3:19" ht="18" customHeight="1">
      <c r="C43" s="77"/>
      <c r="J43" s="84"/>
      <c r="K43" s="139" t="str">
        <f>lang!B17</f>
        <v>의심</v>
      </c>
      <c r="L43" s="90" t="s">
        <v>225</v>
      </c>
      <c r="M43" s="103" t="str">
        <f>data_info!EA8</f>
        <v>낮음</v>
      </c>
      <c r="N43" s="792">
        <f>data_info!DV8</f>
        <v>0</v>
      </c>
      <c r="O43" s="793"/>
      <c r="P43" s="806">
        <f>data_info!DR8</f>
        <v>0</v>
      </c>
      <c r="Q43" s="807"/>
      <c r="R43" s="792">
        <f>data_info!DX8</f>
        <v>0</v>
      </c>
      <c r="S43" s="808"/>
    </row>
    <row r="44" spans="3:19" ht="18" customHeight="1">
      <c r="C44" s="77"/>
      <c r="J44" s="84"/>
      <c r="K44" s="139" t="str">
        <f>lang!B18</f>
        <v>밸런스</v>
      </c>
      <c r="L44" s="90" t="s">
        <v>2171</v>
      </c>
      <c r="M44" s="103" t="str">
        <f>data_info!EA9</f>
        <v>낮음</v>
      </c>
      <c r="N44" s="792">
        <f>data_info!DV9</f>
        <v>0</v>
      </c>
      <c r="O44" s="793"/>
      <c r="P44" s="806">
        <f>data_info!DR9</f>
        <v>0</v>
      </c>
      <c r="Q44" s="807"/>
      <c r="R44" s="792">
        <f>data_info!DX9</f>
        <v>0</v>
      </c>
      <c r="S44" s="808"/>
    </row>
    <row r="45" spans="3:19" ht="18" customHeight="1">
      <c r="C45" s="77"/>
      <c r="J45" s="84"/>
      <c r="K45" s="139" t="str">
        <f>lang!B19</f>
        <v>카리스마</v>
      </c>
      <c r="L45" s="90" t="s">
        <v>229</v>
      </c>
      <c r="M45" s="103" t="str">
        <f>data_info!EA10</f>
        <v>낮음</v>
      </c>
      <c r="N45" s="792">
        <f>data_info!DV10</f>
        <v>0</v>
      </c>
      <c r="O45" s="793"/>
      <c r="P45" s="806">
        <f>data_info!DR10</f>
        <v>0</v>
      </c>
      <c r="Q45" s="807"/>
      <c r="R45" s="792">
        <f>data_info!DX10</f>
        <v>0</v>
      </c>
      <c r="S45" s="808"/>
    </row>
    <row r="46" spans="3:19" ht="18" customHeight="1">
      <c r="C46" s="77"/>
      <c r="J46" s="84"/>
      <c r="K46" s="139" t="str">
        <f>lang!B20</f>
        <v>에너지</v>
      </c>
      <c r="L46" s="90" t="s">
        <v>2170</v>
      </c>
      <c r="M46" s="103" t="str">
        <f>data_info!EA11</f>
        <v>낮음</v>
      </c>
      <c r="N46" s="792">
        <f>data_info!DV11</f>
        <v>0</v>
      </c>
      <c r="O46" s="793"/>
      <c r="P46" s="806">
        <f>data_info!DR11</f>
        <v>0</v>
      </c>
      <c r="Q46" s="807"/>
      <c r="R46" s="792">
        <f>data_info!DX11</f>
        <v>0</v>
      </c>
      <c r="S46" s="808"/>
    </row>
    <row r="47" spans="3:19" ht="18" customHeight="1">
      <c r="C47" s="77"/>
      <c r="J47" s="84"/>
      <c r="K47" s="139" t="str">
        <f>lang!B21</f>
        <v>자기조절</v>
      </c>
      <c r="L47" s="90" t="s">
        <v>230</v>
      </c>
      <c r="M47" s="103" t="str">
        <f>data_info!EA12</f>
        <v>낮음</v>
      </c>
      <c r="N47" s="792">
        <f>data_info!DV12</f>
        <v>0</v>
      </c>
      <c r="O47" s="793"/>
      <c r="P47" s="806">
        <f>data_info!DR12</f>
        <v>0</v>
      </c>
      <c r="Q47" s="807"/>
      <c r="R47" s="792">
        <f>data_info!DX12</f>
        <v>0</v>
      </c>
      <c r="S47" s="808"/>
    </row>
    <row r="48" spans="3:19" ht="18" customHeight="1">
      <c r="C48" s="77"/>
      <c r="J48" s="84"/>
      <c r="K48" s="139" t="str">
        <f>lang!B22</f>
        <v>억제</v>
      </c>
      <c r="L48" s="91" t="s">
        <v>248</v>
      </c>
      <c r="M48" s="103" t="str">
        <f>data_info!EA13</f>
        <v>낮음</v>
      </c>
      <c r="N48" s="792">
        <f>data_info!DV13</f>
        <v>0</v>
      </c>
      <c r="O48" s="793"/>
      <c r="P48" s="806">
        <f>data_info!DR13</f>
        <v>0</v>
      </c>
      <c r="Q48" s="807"/>
      <c r="R48" s="792">
        <f>data_info!DX13</f>
        <v>0</v>
      </c>
      <c r="S48" s="808"/>
    </row>
    <row r="49" spans="3:19" ht="18" customHeight="1" thickBot="1">
      <c r="C49" s="385"/>
      <c r="D49" s="248"/>
      <c r="E49" s="248"/>
      <c r="F49" s="248"/>
      <c r="G49" s="248"/>
      <c r="H49" s="248"/>
      <c r="I49" s="248"/>
      <c r="J49" s="386"/>
      <c r="K49" s="140" t="str">
        <f>lang!B23</f>
        <v>신경성</v>
      </c>
      <c r="L49" s="92" t="s">
        <v>231</v>
      </c>
      <c r="M49" s="371" t="str">
        <f>data_info!EA14</f>
        <v>낮음</v>
      </c>
      <c r="N49" s="794">
        <f>data_info!DV14</f>
        <v>0</v>
      </c>
      <c r="O49" s="795"/>
      <c r="P49" s="796">
        <f>data_info!DR14</f>
        <v>0</v>
      </c>
      <c r="Q49" s="797"/>
      <c r="R49" s="794">
        <f>data_info!DX14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42" priority="46">
      <formula>$P$40&gt;50</formula>
    </cfRule>
    <cfRule type="expression" dxfId="341" priority="47">
      <formula>$P$40&lt;20</formula>
    </cfRule>
  </conditionalFormatting>
  <conditionalFormatting sqref="P41:Q41">
    <cfRule type="expression" dxfId="340" priority="44">
      <formula>$P$41&gt;40</formula>
    </cfRule>
    <cfRule type="expression" dxfId="339" priority="45">
      <formula>$P$41&lt;20</formula>
    </cfRule>
  </conditionalFormatting>
  <conditionalFormatting sqref="P42:Q42">
    <cfRule type="expression" dxfId="338" priority="42">
      <formula>$P$42&gt;40</formula>
    </cfRule>
    <cfRule type="expression" dxfId="337" priority="43">
      <formula>$P$42&lt;15</formula>
    </cfRule>
  </conditionalFormatting>
  <conditionalFormatting sqref="P43:Q43">
    <cfRule type="expression" dxfId="336" priority="40">
      <formula>$P$43&gt;50</formula>
    </cfRule>
    <cfRule type="expression" dxfId="335" priority="41">
      <formula>$P$43&lt;20</formula>
    </cfRule>
  </conditionalFormatting>
  <conditionalFormatting sqref="P44:Q44">
    <cfRule type="expression" dxfId="334" priority="38">
      <formula>$P$44&gt;80</formula>
    </cfRule>
    <cfRule type="expression" dxfId="333" priority="39">
      <formula>$P$44&lt;40</formula>
    </cfRule>
  </conditionalFormatting>
  <conditionalFormatting sqref="P45:Q45">
    <cfRule type="expression" dxfId="332" priority="36">
      <formula>$P$45&gt;80</formula>
    </cfRule>
    <cfRule type="expression" dxfId="331" priority="37">
      <formula>$P$45&lt;50</formula>
    </cfRule>
  </conditionalFormatting>
  <conditionalFormatting sqref="P46:Q46">
    <cfRule type="expression" dxfId="330" priority="34">
      <formula>$P$46&gt;40</formula>
    </cfRule>
    <cfRule type="expression" dxfId="329" priority="35">
      <formula>$P$46&lt;20</formula>
    </cfRule>
  </conditionalFormatting>
  <conditionalFormatting sqref="P47:Q47">
    <cfRule type="expression" dxfId="328" priority="32">
      <formula>$P$47&gt;80</formula>
    </cfRule>
    <cfRule type="expression" dxfId="327" priority="33">
      <formula>$P$47&lt;50</formula>
    </cfRule>
  </conditionalFormatting>
  <conditionalFormatting sqref="P48:Q48">
    <cfRule type="expression" dxfId="326" priority="30">
      <formula>$P$48&gt;25</formula>
    </cfRule>
    <cfRule type="expression" dxfId="325" priority="31">
      <formula>$P$48&lt;15</formula>
    </cfRule>
  </conditionalFormatting>
  <conditionalFormatting sqref="P49:Q49">
    <cfRule type="expression" dxfId="324" priority="28">
      <formula>$P$49&gt;50</formula>
    </cfRule>
    <cfRule type="expression" dxfId="323" priority="29">
      <formula>$P$49&lt;10</formula>
    </cfRule>
  </conditionalFormatting>
  <conditionalFormatting sqref="M40">
    <cfRule type="expression" dxfId="322" priority="48">
      <formula>$P$40&lt;20</formula>
    </cfRule>
    <cfRule type="expression" dxfId="321" priority="49">
      <formula>$P$40&gt;50</formula>
    </cfRule>
  </conditionalFormatting>
  <conditionalFormatting sqref="M41">
    <cfRule type="expression" dxfId="320" priority="26">
      <formula>$P$41&gt;40</formula>
    </cfRule>
    <cfRule type="expression" dxfId="319" priority="27">
      <formula>$P$41&lt;20</formula>
    </cfRule>
  </conditionalFormatting>
  <conditionalFormatting sqref="M42">
    <cfRule type="expression" dxfId="318" priority="24">
      <formula>$P$42&gt;40</formula>
    </cfRule>
    <cfRule type="expression" dxfId="317" priority="25">
      <formula>$P$42&lt;15</formula>
    </cfRule>
  </conditionalFormatting>
  <conditionalFormatting sqref="M43">
    <cfRule type="expression" dxfId="316" priority="22">
      <formula>$P$43&gt;50</formula>
    </cfRule>
    <cfRule type="expression" dxfId="315" priority="23">
      <formula>$P$43&lt;20</formula>
    </cfRule>
  </conditionalFormatting>
  <conditionalFormatting sqref="M44">
    <cfRule type="expression" dxfId="314" priority="20">
      <formula>$P$44&gt;80</formula>
    </cfRule>
    <cfRule type="expression" dxfId="313" priority="21">
      <formula>$P$44&lt;40</formula>
    </cfRule>
  </conditionalFormatting>
  <conditionalFormatting sqref="M45">
    <cfRule type="expression" dxfId="312" priority="18">
      <formula>$P$45&gt;80</formula>
    </cfRule>
    <cfRule type="expression" dxfId="311" priority="19">
      <formula>$P$45&lt;50</formula>
    </cfRule>
  </conditionalFormatting>
  <conditionalFormatting sqref="M46">
    <cfRule type="expression" dxfId="310" priority="16">
      <formula>$P$46&gt;40</formula>
    </cfRule>
    <cfRule type="expression" dxfId="309" priority="17">
      <formula>$P$46&lt;20</formula>
    </cfRule>
  </conditionalFormatting>
  <conditionalFormatting sqref="M47">
    <cfRule type="expression" dxfId="308" priority="14">
      <formula>$P$47&gt;80</formula>
    </cfRule>
    <cfRule type="expression" dxfId="307" priority="15">
      <formula>$P$47&lt;50</formula>
    </cfRule>
  </conditionalFormatting>
  <conditionalFormatting sqref="M48">
    <cfRule type="expression" dxfId="306" priority="12">
      <formula>$P$48&gt;25</formula>
    </cfRule>
    <cfRule type="expression" dxfId="305" priority="13">
      <formula>$P$48&lt;15</formula>
    </cfRule>
  </conditionalFormatting>
  <conditionalFormatting sqref="M49">
    <cfRule type="expression" dxfId="304" priority="10">
      <formula>$P$49&gt;50</formula>
    </cfRule>
    <cfRule type="expression" dxfId="303" priority="11">
      <formula>$P$49&lt;10</formula>
    </cfRule>
  </conditionalFormatting>
  <conditionalFormatting sqref="Q16:R16">
    <cfRule type="expression" dxfId="302" priority="9">
      <formula>$O$12=1</formula>
    </cfRule>
  </conditionalFormatting>
  <conditionalFormatting sqref="R17">
    <cfRule type="expression" dxfId="301" priority="8">
      <formula>$O$12=1</formula>
    </cfRule>
  </conditionalFormatting>
  <conditionalFormatting sqref="O16:P16">
    <cfRule type="expression" dxfId="300" priority="7">
      <formula>$O$12=2</formula>
    </cfRule>
  </conditionalFormatting>
  <conditionalFormatting sqref="O17">
    <cfRule type="expression" dxfId="299" priority="6">
      <formula>$O$12=2</formula>
    </cfRule>
  </conditionalFormatting>
  <conditionalFormatting sqref="O18">
    <cfRule type="expression" dxfId="298" priority="5">
      <formula>$O$12=3</formula>
    </cfRule>
  </conditionalFormatting>
  <conditionalFormatting sqref="O19:P19">
    <cfRule type="expression" dxfId="297" priority="4">
      <formula>$O$12=3</formula>
    </cfRule>
  </conditionalFormatting>
  <conditionalFormatting sqref="Q19:R19">
    <cfRule type="expression" dxfId="296" priority="3">
      <formula>$O$12=4</formula>
    </cfRule>
  </conditionalFormatting>
  <conditionalFormatting sqref="R18">
    <cfRule type="expression" dxfId="295" priority="2">
      <formula>$O$12=4</formula>
    </cfRule>
  </conditionalFormatting>
  <conditionalFormatting sqref="P17:Q18">
    <cfRule type="expression" dxfId="294"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45779.613611111112</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CuN3</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7</v>
      </c>
      <c r="M12" s="234">
        <f>IF(N12=1,Measurement!CH8,"")</f>
        <v>1</v>
      </c>
      <c r="N12" s="309">
        <v>1</v>
      </c>
      <c r="O12" s="309">
        <f>data_info!ES54</f>
        <v>0</v>
      </c>
      <c r="P12" s="309">
        <f>data_info!ES52</f>
        <v>2</v>
      </c>
      <c r="Q12" s="309">
        <f>data_info!ES53</f>
        <v>2</v>
      </c>
      <c r="R12" s="229"/>
      <c r="S12" s="245">
        <f>info!V45</f>
        <v>1</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data_info!EL50</f>
        <v>50</v>
      </c>
      <c r="R24" s="407">
        <f>data_info!EL51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data_info!EP50</f>
        <v>50</v>
      </c>
      <c r="R25" s="407">
        <f>data_info!EP51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data_info!ER50</f>
        <v>50</v>
      </c>
      <c r="R26" s="407">
        <f>data_info!ER51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data_info!EV50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data_info!ET52</f>
        <v>보통</v>
      </c>
      <c r="G31" s="1184"/>
      <c r="H31" s="1184"/>
      <c r="I31" s="1184"/>
      <c r="J31" s="1185"/>
      <c r="K31" s="1182" t="str">
        <f>lang!B657</f>
        <v>피로도</v>
      </c>
      <c r="L31" s="1183"/>
      <c r="M31" s="1183"/>
      <c r="N31" s="1184" t="str">
        <f>data_info!ET53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data_info!EL52</f>
        <v>50</v>
      </c>
      <c r="D33" s="1171"/>
      <c r="E33" s="1171"/>
      <c r="F33" s="1171"/>
      <c r="G33" s="1171"/>
      <c r="H33" s="1171"/>
      <c r="I33" s="1171"/>
      <c r="J33" s="1172"/>
      <c r="K33" s="802">
        <f>data_info!EL53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data_info!EL52</f>
        <v>50</v>
      </c>
      <c r="G37" s="1161"/>
      <c r="H37" s="401">
        <f>data_info!EP52</f>
        <v>50</v>
      </c>
      <c r="I37" s="401">
        <f>data_info!ER52</f>
        <v>50</v>
      </c>
      <c r="J37" s="292"/>
      <c r="K37" s="389"/>
      <c r="L37" s="237"/>
      <c r="M37" s="237"/>
      <c r="N37" s="1162" t="str">
        <f>lang!B657</f>
        <v>피로도</v>
      </c>
      <c r="O37" s="1162"/>
      <c r="P37" s="400">
        <f>data_info!EL53</f>
        <v>50</v>
      </c>
      <c r="Q37" s="401">
        <f>data_info!EP53</f>
        <v>50</v>
      </c>
      <c r="R37" s="401">
        <f>data_info!ER53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data_info!EU5</f>
        <v>낮음</v>
      </c>
      <c r="N40" s="815">
        <f>data_info!EP5</f>
        <v>0</v>
      </c>
      <c r="O40" s="816"/>
      <c r="P40" s="817">
        <f>data_info!EL5</f>
        <v>0</v>
      </c>
      <c r="Q40" s="818"/>
      <c r="R40" s="819">
        <f>data_info!ER5</f>
        <v>0</v>
      </c>
      <c r="S40" s="820"/>
    </row>
    <row r="41" spans="3:19" ht="18" customHeight="1">
      <c r="C41" s="77"/>
      <c r="J41" s="84"/>
      <c r="K41" s="139" t="str">
        <f>lang!B15</f>
        <v>스트레스</v>
      </c>
      <c r="L41" s="90" t="s">
        <v>226</v>
      </c>
      <c r="M41" s="103" t="str">
        <f>data_info!EU6</f>
        <v>낮음</v>
      </c>
      <c r="N41" s="792">
        <f>data_info!EP6</f>
        <v>0</v>
      </c>
      <c r="O41" s="793"/>
      <c r="P41" s="806">
        <f>data_info!EL6</f>
        <v>0</v>
      </c>
      <c r="Q41" s="807"/>
      <c r="R41" s="792">
        <f>data_info!ER6</f>
        <v>0</v>
      </c>
      <c r="S41" s="808"/>
    </row>
    <row r="42" spans="3:19" ht="18" customHeight="1">
      <c r="C42" s="77"/>
      <c r="J42" s="84"/>
      <c r="K42" s="139" t="str">
        <f>lang!B16</f>
        <v>불안</v>
      </c>
      <c r="L42" s="90" t="s">
        <v>227</v>
      </c>
      <c r="M42" s="103" t="str">
        <f>data_info!EU7</f>
        <v>낮음</v>
      </c>
      <c r="N42" s="792">
        <f>data_info!EP7</f>
        <v>0</v>
      </c>
      <c r="O42" s="793"/>
      <c r="P42" s="806">
        <f>data_info!EL7</f>
        <v>0</v>
      </c>
      <c r="Q42" s="807"/>
      <c r="R42" s="792">
        <f>data_info!ER7</f>
        <v>0</v>
      </c>
      <c r="S42" s="808"/>
    </row>
    <row r="43" spans="3:19" ht="18" customHeight="1">
      <c r="C43" s="77"/>
      <c r="J43" s="84"/>
      <c r="K43" s="139" t="str">
        <f>lang!B17</f>
        <v>의심</v>
      </c>
      <c r="L43" s="90" t="s">
        <v>225</v>
      </c>
      <c r="M43" s="103" t="str">
        <f>data_info!EU8</f>
        <v>낮음</v>
      </c>
      <c r="N43" s="792">
        <f>data_info!EP8</f>
        <v>0</v>
      </c>
      <c r="O43" s="793"/>
      <c r="P43" s="806">
        <f>data_info!EL8</f>
        <v>0</v>
      </c>
      <c r="Q43" s="807"/>
      <c r="R43" s="792">
        <f>data_info!ER8</f>
        <v>0</v>
      </c>
      <c r="S43" s="808"/>
    </row>
    <row r="44" spans="3:19" ht="18" customHeight="1">
      <c r="C44" s="77"/>
      <c r="J44" s="84"/>
      <c r="K44" s="139" t="str">
        <f>lang!B18</f>
        <v>밸런스</v>
      </c>
      <c r="L44" s="90" t="s">
        <v>2171</v>
      </c>
      <c r="M44" s="103" t="str">
        <f>data_info!EU9</f>
        <v>낮음</v>
      </c>
      <c r="N44" s="792">
        <f>data_info!EP9</f>
        <v>0</v>
      </c>
      <c r="O44" s="793"/>
      <c r="P44" s="806">
        <f>data_info!EL9</f>
        <v>0</v>
      </c>
      <c r="Q44" s="807"/>
      <c r="R44" s="792">
        <f>data_info!ER9</f>
        <v>0</v>
      </c>
      <c r="S44" s="808"/>
    </row>
    <row r="45" spans="3:19" ht="18" customHeight="1">
      <c r="C45" s="77"/>
      <c r="J45" s="84"/>
      <c r="K45" s="139" t="str">
        <f>lang!B19</f>
        <v>카리스마</v>
      </c>
      <c r="L45" s="90" t="s">
        <v>229</v>
      </c>
      <c r="M45" s="103" t="str">
        <f>data_info!EU10</f>
        <v>낮음</v>
      </c>
      <c r="N45" s="792">
        <f>data_info!EP10</f>
        <v>0</v>
      </c>
      <c r="O45" s="793"/>
      <c r="P45" s="806">
        <f>data_info!EL10</f>
        <v>0</v>
      </c>
      <c r="Q45" s="807"/>
      <c r="R45" s="792">
        <f>data_info!ER10</f>
        <v>0</v>
      </c>
      <c r="S45" s="808"/>
    </row>
    <row r="46" spans="3:19" ht="18" customHeight="1">
      <c r="C46" s="77"/>
      <c r="J46" s="84"/>
      <c r="K46" s="139" t="str">
        <f>lang!B20</f>
        <v>에너지</v>
      </c>
      <c r="L46" s="90" t="s">
        <v>2170</v>
      </c>
      <c r="M46" s="103" t="str">
        <f>data_info!EU11</f>
        <v>낮음</v>
      </c>
      <c r="N46" s="792">
        <f>data_info!EP11</f>
        <v>0</v>
      </c>
      <c r="O46" s="793"/>
      <c r="P46" s="806">
        <f>data_info!EL11</f>
        <v>0</v>
      </c>
      <c r="Q46" s="807"/>
      <c r="R46" s="792">
        <f>data_info!ER11</f>
        <v>0</v>
      </c>
      <c r="S46" s="808"/>
    </row>
    <row r="47" spans="3:19" ht="18" customHeight="1">
      <c r="C47" s="77"/>
      <c r="J47" s="84"/>
      <c r="K47" s="139" t="str">
        <f>lang!B21</f>
        <v>자기조절</v>
      </c>
      <c r="L47" s="90" t="s">
        <v>230</v>
      </c>
      <c r="M47" s="103" t="str">
        <f>data_info!EU12</f>
        <v>낮음</v>
      </c>
      <c r="N47" s="792">
        <f>data_info!EP12</f>
        <v>0</v>
      </c>
      <c r="O47" s="793"/>
      <c r="P47" s="806">
        <f>data_info!EL12</f>
        <v>0</v>
      </c>
      <c r="Q47" s="807"/>
      <c r="R47" s="792">
        <f>data_info!ER12</f>
        <v>0</v>
      </c>
      <c r="S47" s="808"/>
    </row>
    <row r="48" spans="3:19" ht="18" customHeight="1">
      <c r="C48" s="77"/>
      <c r="J48" s="84"/>
      <c r="K48" s="139" t="str">
        <f>lang!B22</f>
        <v>억제</v>
      </c>
      <c r="L48" s="91" t="s">
        <v>248</v>
      </c>
      <c r="M48" s="103" t="str">
        <f>data_info!EU13</f>
        <v>낮음</v>
      </c>
      <c r="N48" s="792">
        <f>data_info!EP13</f>
        <v>0</v>
      </c>
      <c r="O48" s="793"/>
      <c r="P48" s="806">
        <f>data_info!EL13</f>
        <v>0</v>
      </c>
      <c r="Q48" s="807"/>
      <c r="R48" s="792">
        <f>data_info!ER13</f>
        <v>0</v>
      </c>
      <c r="S48" s="808"/>
    </row>
    <row r="49" spans="3:19" ht="18" customHeight="1" thickBot="1">
      <c r="C49" s="385"/>
      <c r="D49" s="248"/>
      <c r="E49" s="248"/>
      <c r="F49" s="248"/>
      <c r="G49" s="248"/>
      <c r="H49" s="248"/>
      <c r="I49" s="248"/>
      <c r="J49" s="386"/>
      <c r="K49" s="140" t="str">
        <f>lang!B23</f>
        <v>신경성</v>
      </c>
      <c r="L49" s="92" t="s">
        <v>231</v>
      </c>
      <c r="M49" s="371" t="str">
        <f>data_info!EU14</f>
        <v>낮음</v>
      </c>
      <c r="N49" s="794">
        <f>data_info!EP14</f>
        <v>0</v>
      </c>
      <c r="O49" s="795"/>
      <c r="P49" s="796">
        <f>data_info!EL14</f>
        <v>0</v>
      </c>
      <c r="Q49" s="797"/>
      <c r="R49" s="794">
        <f>data_info!ER14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93" priority="46">
      <formula>$P$40&gt;50</formula>
    </cfRule>
    <cfRule type="expression" dxfId="292" priority="47">
      <formula>$P$40&lt;20</formula>
    </cfRule>
  </conditionalFormatting>
  <conditionalFormatting sqref="P41:Q41">
    <cfRule type="expression" dxfId="291" priority="44">
      <formula>$P$41&gt;40</formula>
    </cfRule>
    <cfRule type="expression" dxfId="290" priority="45">
      <formula>$P$41&lt;20</formula>
    </cfRule>
  </conditionalFormatting>
  <conditionalFormatting sqref="P42:Q42">
    <cfRule type="expression" dxfId="289" priority="42">
      <formula>$P$42&gt;40</formula>
    </cfRule>
    <cfRule type="expression" dxfId="288" priority="43">
      <formula>$P$42&lt;15</formula>
    </cfRule>
  </conditionalFormatting>
  <conditionalFormatting sqref="P43:Q43">
    <cfRule type="expression" dxfId="287" priority="40">
      <formula>$P$43&gt;50</formula>
    </cfRule>
    <cfRule type="expression" dxfId="286" priority="41">
      <formula>$P$43&lt;20</formula>
    </cfRule>
  </conditionalFormatting>
  <conditionalFormatting sqref="P44:Q44">
    <cfRule type="expression" dxfId="285" priority="38">
      <formula>$P$44&gt;80</formula>
    </cfRule>
    <cfRule type="expression" dxfId="284" priority="39">
      <formula>$P$44&lt;40</formula>
    </cfRule>
  </conditionalFormatting>
  <conditionalFormatting sqref="P45:Q45">
    <cfRule type="expression" dxfId="283" priority="36">
      <formula>$P$45&gt;80</formula>
    </cfRule>
    <cfRule type="expression" dxfId="282" priority="37">
      <formula>$P$45&lt;50</formula>
    </cfRule>
  </conditionalFormatting>
  <conditionalFormatting sqref="P46:Q46">
    <cfRule type="expression" dxfId="281" priority="34">
      <formula>$P$46&gt;40</formula>
    </cfRule>
    <cfRule type="expression" dxfId="280" priority="35">
      <formula>$P$46&lt;20</formula>
    </cfRule>
  </conditionalFormatting>
  <conditionalFormatting sqref="P47:Q47">
    <cfRule type="expression" dxfId="279" priority="32">
      <formula>$P$47&gt;80</formula>
    </cfRule>
    <cfRule type="expression" dxfId="278" priority="33">
      <formula>$P$47&lt;50</formula>
    </cfRule>
  </conditionalFormatting>
  <conditionalFormatting sqref="P48:Q48">
    <cfRule type="expression" dxfId="277" priority="30">
      <formula>$P$48&gt;25</formula>
    </cfRule>
    <cfRule type="expression" dxfId="276" priority="31">
      <formula>$P$48&lt;15</formula>
    </cfRule>
  </conditionalFormatting>
  <conditionalFormatting sqref="P49:Q49">
    <cfRule type="expression" dxfId="275" priority="28">
      <formula>$P$49&gt;50</formula>
    </cfRule>
    <cfRule type="expression" dxfId="274" priority="29">
      <formula>$P$49&lt;10</formula>
    </cfRule>
  </conditionalFormatting>
  <conditionalFormatting sqref="M40">
    <cfRule type="expression" dxfId="273" priority="48">
      <formula>$P$40&lt;20</formula>
    </cfRule>
    <cfRule type="expression" dxfId="272" priority="49">
      <formula>$P$40&gt;50</formula>
    </cfRule>
  </conditionalFormatting>
  <conditionalFormatting sqref="M41">
    <cfRule type="expression" dxfId="271" priority="26">
      <formula>$P$41&gt;40</formula>
    </cfRule>
    <cfRule type="expression" dxfId="270" priority="27">
      <formula>$P$41&lt;20</formula>
    </cfRule>
  </conditionalFormatting>
  <conditionalFormatting sqref="M42">
    <cfRule type="expression" dxfId="269" priority="24">
      <formula>$P$42&gt;40</formula>
    </cfRule>
    <cfRule type="expression" dxfId="268" priority="25">
      <formula>$P$42&lt;15</formula>
    </cfRule>
  </conditionalFormatting>
  <conditionalFormatting sqref="M43">
    <cfRule type="expression" dxfId="267" priority="22">
      <formula>$P$43&gt;50</formula>
    </cfRule>
    <cfRule type="expression" dxfId="266" priority="23">
      <formula>$P$43&lt;20</formula>
    </cfRule>
  </conditionalFormatting>
  <conditionalFormatting sqref="M44">
    <cfRule type="expression" dxfId="265" priority="20">
      <formula>$P$44&gt;80</formula>
    </cfRule>
    <cfRule type="expression" dxfId="264" priority="21">
      <formula>$P$44&lt;40</formula>
    </cfRule>
  </conditionalFormatting>
  <conditionalFormatting sqref="M45">
    <cfRule type="expression" dxfId="263" priority="18">
      <formula>$P$45&gt;80</formula>
    </cfRule>
    <cfRule type="expression" dxfId="262" priority="19">
      <formula>$P$45&lt;50</formula>
    </cfRule>
  </conditionalFormatting>
  <conditionalFormatting sqref="M46">
    <cfRule type="expression" dxfId="261" priority="16">
      <formula>$P$46&gt;40</formula>
    </cfRule>
    <cfRule type="expression" dxfId="260" priority="17">
      <formula>$P$46&lt;20</formula>
    </cfRule>
  </conditionalFormatting>
  <conditionalFormatting sqref="M47">
    <cfRule type="expression" dxfId="259" priority="14">
      <formula>$P$47&gt;80</formula>
    </cfRule>
    <cfRule type="expression" dxfId="258" priority="15">
      <formula>$P$47&lt;50</formula>
    </cfRule>
  </conditionalFormatting>
  <conditionalFormatting sqref="M48">
    <cfRule type="expression" dxfId="257" priority="12">
      <formula>$P$48&gt;25</formula>
    </cfRule>
    <cfRule type="expression" dxfId="256" priority="13">
      <formula>$P$48&lt;15</formula>
    </cfRule>
  </conditionalFormatting>
  <conditionalFormatting sqref="M49">
    <cfRule type="expression" dxfId="255" priority="10">
      <formula>$P$49&gt;50</formula>
    </cfRule>
    <cfRule type="expression" dxfId="254" priority="11">
      <formula>$P$49&lt;10</formula>
    </cfRule>
  </conditionalFormatting>
  <conditionalFormatting sqref="Q16:R16">
    <cfRule type="expression" dxfId="253" priority="9">
      <formula>$O$12=1</formula>
    </cfRule>
  </conditionalFormatting>
  <conditionalFormatting sqref="R17">
    <cfRule type="expression" dxfId="252" priority="8">
      <formula>$O$12=1</formula>
    </cfRule>
  </conditionalFormatting>
  <conditionalFormatting sqref="O16:P16">
    <cfRule type="expression" dxfId="251" priority="7">
      <formula>$O$12=2</formula>
    </cfRule>
  </conditionalFormatting>
  <conditionalFormatting sqref="O17">
    <cfRule type="expression" dxfId="250" priority="6">
      <formula>$O$12=2</formula>
    </cfRule>
  </conditionalFormatting>
  <conditionalFormatting sqref="O18">
    <cfRule type="expression" dxfId="249" priority="5">
      <formula>$O$12=3</formula>
    </cfRule>
  </conditionalFormatting>
  <conditionalFormatting sqref="O19:P19">
    <cfRule type="expression" dxfId="248" priority="4">
      <formula>$O$12=3</formula>
    </cfRule>
  </conditionalFormatting>
  <conditionalFormatting sqref="Q19:R19">
    <cfRule type="expression" dxfId="247" priority="3">
      <formula>$O$12=4</formula>
    </cfRule>
  </conditionalFormatting>
  <conditionalFormatting sqref="R18">
    <cfRule type="expression" dxfId="246" priority="2">
      <formula>$O$12=4</formula>
    </cfRule>
  </conditionalFormatting>
  <conditionalFormatting sqref="P17:Q18">
    <cfRule type="expression" dxfId="245"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45779.613611111112</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CuN3</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7</v>
      </c>
      <c r="M12" s="234">
        <f>IF(N12=1,Measurement!CH8,"")</f>
        <v>1</v>
      </c>
      <c r="N12" s="309">
        <v>1</v>
      </c>
      <c r="O12" s="309">
        <f>data_info!FM54</f>
        <v>0</v>
      </c>
      <c r="P12" s="309">
        <f>data_info!FM52</f>
        <v>2</v>
      </c>
      <c r="Q12" s="309">
        <f>data_info!FM53</f>
        <v>2</v>
      </c>
      <c r="R12" s="229"/>
      <c r="S12" s="245">
        <f>info!V45</f>
        <v>1</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data_info!FF50</f>
        <v>50</v>
      </c>
      <c r="R24" s="407">
        <f>data_info!FF51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data_info!FJ50</f>
        <v>50</v>
      </c>
      <c r="R25" s="407">
        <f>data_info!FJ51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data_info!FL50</f>
        <v>50</v>
      </c>
      <c r="R26" s="407">
        <f>data_info!FL51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data_info!FP50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data_info!FN52</f>
        <v>보통</v>
      </c>
      <c r="G31" s="1184"/>
      <c r="H31" s="1184"/>
      <c r="I31" s="1184"/>
      <c r="J31" s="1185"/>
      <c r="K31" s="1182" t="str">
        <f>lang!B657</f>
        <v>피로도</v>
      </c>
      <c r="L31" s="1183"/>
      <c r="M31" s="1183"/>
      <c r="N31" s="1184" t="str">
        <f>data_info!FN53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data_info!FF52</f>
        <v>50</v>
      </c>
      <c r="D33" s="1171"/>
      <c r="E33" s="1171"/>
      <c r="F33" s="1171"/>
      <c r="G33" s="1171"/>
      <c r="H33" s="1171"/>
      <c r="I33" s="1171"/>
      <c r="J33" s="1172"/>
      <c r="K33" s="802">
        <f>data_info!FF53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data_info!FF52</f>
        <v>50</v>
      </c>
      <c r="G37" s="1161"/>
      <c r="H37" s="401">
        <f>data_info!FJ52</f>
        <v>50</v>
      </c>
      <c r="I37" s="401">
        <f>data_info!FL52</f>
        <v>50</v>
      </c>
      <c r="J37" s="292"/>
      <c r="K37" s="389"/>
      <c r="L37" s="237"/>
      <c r="M37" s="237"/>
      <c r="N37" s="1162" t="str">
        <f>lang!B657</f>
        <v>피로도</v>
      </c>
      <c r="O37" s="1162"/>
      <c r="P37" s="400">
        <f>data_info!FF53</f>
        <v>50</v>
      </c>
      <c r="Q37" s="401">
        <f>data_info!FJ53</f>
        <v>50</v>
      </c>
      <c r="R37" s="401">
        <f>data_info!FL53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data_info!FO5</f>
        <v>낮음</v>
      </c>
      <c r="N40" s="815">
        <f>data_info!FJ5</f>
        <v>0</v>
      </c>
      <c r="O40" s="816"/>
      <c r="P40" s="817">
        <f>data_info!FF5</f>
        <v>0</v>
      </c>
      <c r="Q40" s="818"/>
      <c r="R40" s="819">
        <f>data_info!FL5</f>
        <v>0</v>
      </c>
      <c r="S40" s="820"/>
    </row>
    <row r="41" spans="3:19" ht="18" customHeight="1">
      <c r="C41" s="77"/>
      <c r="J41" s="84"/>
      <c r="K41" s="139" t="str">
        <f>lang!B15</f>
        <v>스트레스</v>
      </c>
      <c r="L41" s="90" t="s">
        <v>226</v>
      </c>
      <c r="M41" s="103" t="str">
        <f>data_info!FO6</f>
        <v>낮음</v>
      </c>
      <c r="N41" s="792">
        <f>data_info!FJ6</f>
        <v>0</v>
      </c>
      <c r="O41" s="793"/>
      <c r="P41" s="806">
        <f>data_info!FF6</f>
        <v>0</v>
      </c>
      <c r="Q41" s="807"/>
      <c r="R41" s="792">
        <f>data_info!FL6</f>
        <v>0</v>
      </c>
      <c r="S41" s="808"/>
    </row>
    <row r="42" spans="3:19" ht="18" customHeight="1">
      <c r="C42" s="77"/>
      <c r="J42" s="84"/>
      <c r="K42" s="139" t="str">
        <f>lang!B16</f>
        <v>불안</v>
      </c>
      <c r="L42" s="90" t="s">
        <v>227</v>
      </c>
      <c r="M42" s="103" t="str">
        <f>data_info!FO7</f>
        <v>낮음</v>
      </c>
      <c r="N42" s="792">
        <f>data_info!FJ7</f>
        <v>0</v>
      </c>
      <c r="O42" s="793"/>
      <c r="P42" s="806">
        <f>data_info!FF7</f>
        <v>0</v>
      </c>
      <c r="Q42" s="807"/>
      <c r="R42" s="792">
        <f>data_info!FL7</f>
        <v>0</v>
      </c>
      <c r="S42" s="808"/>
    </row>
    <row r="43" spans="3:19" ht="18" customHeight="1">
      <c r="C43" s="77"/>
      <c r="J43" s="84"/>
      <c r="K43" s="139" t="str">
        <f>lang!B17</f>
        <v>의심</v>
      </c>
      <c r="L43" s="90" t="s">
        <v>225</v>
      </c>
      <c r="M43" s="103" t="str">
        <f>data_info!FO8</f>
        <v>낮음</v>
      </c>
      <c r="N43" s="792">
        <f>data_info!FJ8</f>
        <v>0</v>
      </c>
      <c r="O43" s="793"/>
      <c r="P43" s="806">
        <f>data_info!FF8</f>
        <v>0</v>
      </c>
      <c r="Q43" s="807"/>
      <c r="R43" s="792">
        <f>data_info!FL8</f>
        <v>0</v>
      </c>
      <c r="S43" s="808"/>
    </row>
    <row r="44" spans="3:19" ht="18" customHeight="1">
      <c r="C44" s="77"/>
      <c r="J44" s="84"/>
      <c r="K44" s="139" t="str">
        <f>lang!B18</f>
        <v>밸런스</v>
      </c>
      <c r="L44" s="90" t="s">
        <v>2171</v>
      </c>
      <c r="M44" s="103" t="str">
        <f>data_info!FO9</f>
        <v>낮음</v>
      </c>
      <c r="N44" s="792">
        <f>data_info!FJ9</f>
        <v>0</v>
      </c>
      <c r="O44" s="793"/>
      <c r="P44" s="806">
        <f>data_info!FF9</f>
        <v>0</v>
      </c>
      <c r="Q44" s="807"/>
      <c r="R44" s="792">
        <f>data_info!FL9</f>
        <v>0</v>
      </c>
      <c r="S44" s="808"/>
    </row>
    <row r="45" spans="3:19" ht="18" customHeight="1">
      <c r="C45" s="77"/>
      <c r="J45" s="84"/>
      <c r="K45" s="139" t="str">
        <f>lang!B19</f>
        <v>카리스마</v>
      </c>
      <c r="L45" s="90" t="s">
        <v>229</v>
      </c>
      <c r="M45" s="103" t="str">
        <f>data_info!FO10</f>
        <v>낮음</v>
      </c>
      <c r="N45" s="792">
        <f>data_info!FJ10</f>
        <v>0</v>
      </c>
      <c r="O45" s="793"/>
      <c r="P45" s="806">
        <f>data_info!FF10</f>
        <v>0</v>
      </c>
      <c r="Q45" s="807"/>
      <c r="R45" s="792">
        <f>data_info!FL10</f>
        <v>0</v>
      </c>
      <c r="S45" s="808"/>
    </row>
    <row r="46" spans="3:19" ht="18" customHeight="1">
      <c r="C46" s="77"/>
      <c r="J46" s="84"/>
      <c r="K46" s="139" t="str">
        <f>lang!B20</f>
        <v>에너지</v>
      </c>
      <c r="L46" s="90" t="s">
        <v>2170</v>
      </c>
      <c r="M46" s="103" t="str">
        <f>data_info!FO11</f>
        <v>낮음</v>
      </c>
      <c r="N46" s="792">
        <f>data_info!FJ11</f>
        <v>0</v>
      </c>
      <c r="O46" s="793"/>
      <c r="P46" s="806">
        <f>data_info!FF11</f>
        <v>0</v>
      </c>
      <c r="Q46" s="807"/>
      <c r="R46" s="792">
        <f>data_info!FL11</f>
        <v>0</v>
      </c>
      <c r="S46" s="808"/>
    </row>
    <row r="47" spans="3:19" ht="18" customHeight="1">
      <c r="C47" s="77"/>
      <c r="J47" s="84"/>
      <c r="K47" s="139" t="str">
        <f>lang!B21</f>
        <v>자기조절</v>
      </c>
      <c r="L47" s="90" t="s">
        <v>230</v>
      </c>
      <c r="M47" s="103" t="str">
        <f>data_info!FO12</f>
        <v>낮음</v>
      </c>
      <c r="N47" s="792">
        <f>data_info!FJ12</f>
        <v>0</v>
      </c>
      <c r="O47" s="793"/>
      <c r="P47" s="806">
        <f>data_info!FF12</f>
        <v>0</v>
      </c>
      <c r="Q47" s="807"/>
      <c r="R47" s="792">
        <f>data_info!FL12</f>
        <v>0</v>
      </c>
      <c r="S47" s="808"/>
    </row>
    <row r="48" spans="3:19" ht="18" customHeight="1">
      <c r="C48" s="77"/>
      <c r="J48" s="84"/>
      <c r="K48" s="139" t="str">
        <f>lang!B22</f>
        <v>억제</v>
      </c>
      <c r="L48" s="91" t="s">
        <v>248</v>
      </c>
      <c r="M48" s="103" t="str">
        <f>data_info!FO13</f>
        <v>낮음</v>
      </c>
      <c r="N48" s="792">
        <f>data_info!FJ13</f>
        <v>0</v>
      </c>
      <c r="O48" s="793"/>
      <c r="P48" s="806">
        <f>data_info!FF13</f>
        <v>0</v>
      </c>
      <c r="Q48" s="807"/>
      <c r="R48" s="792">
        <f>data_info!FL13</f>
        <v>0</v>
      </c>
      <c r="S48" s="808"/>
    </row>
    <row r="49" spans="3:19" ht="18" customHeight="1" thickBot="1">
      <c r="C49" s="385"/>
      <c r="D49" s="248"/>
      <c r="E49" s="248"/>
      <c r="F49" s="248"/>
      <c r="G49" s="248"/>
      <c r="H49" s="248"/>
      <c r="I49" s="248"/>
      <c r="J49" s="386"/>
      <c r="K49" s="140" t="str">
        <f>lang!B23</f>
        <v>신경성</v>
      </c>
      <c r="L49" s="92" t="s">
        <v>231</v>
      </c>
      <c r="M49" s="371" t="str">
        <f>data_info!FO14</f>
        <v>낮음</v>
      </c>
      <c r="N49" s="794">
        <f>data_info!FJ14</f>
        <v>0</v>
      </c>
      <c r="O49" s="795"/>
      <c r="P49" s="796">
        <f>data_info!FF14</f>
        <v>0</v>
      </c>
      <c r="Q49" s="797"/>
      <c r="R49" s="794">
        <f>data_info!FL14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44" priority="46">
      <formula>$P$40&gt;50</formula>
    </cfRule>
    <cfRule type="expression" dxfId="243" priority="47">
      <formula>$P$40&lt;20</formula>
    </cfRule>
  </conditionalFormatting>
  <conditionalFormatting sqref="P41:Q41">
    <cfRule type="expression" dxfId="242" priority="44">
      <formula>$P$41&gt;40</formula>
    </cfRule>
    <cfRule type="expression" dxfId="241" priority="45">
      <formula>$P$41&lt;20</formula>
    </cfRule>
  </conditionalFormatting>
  <conditionalFormatting sqref="P42:Q42">
    <cfRule type="expression" dxfId="240" priority="42">
      <formula>$P$42&gt;40</formula>
    </cfRule>
    <cfRule type="expression" dxfId="239" priority="43">
      <formula>$P$42&lt;15</formula>
    </cfRule>
  </conditionalFormatting>
  <conditionalFormatting sqref="P43:Q43">
    <cfRule type="expression" dxfId="238" priority="40">
      <formula>$P$43&gt;50</formula>
    </cfRule>
    <cfRule type="expression" dxfId="237" priority="41">
      <formula>$P$43&lt;20</formula>
    </cfRule>
  </conditionalFormatting>
  <conditionalFormatting sqref="P44:Q44">
    <cfRule type="expression" dxfId="236" priority="38">
      <formula>$P$44&gt;80</formula>
    </cfRule>
    <cfRule type="expression" dxfId="235" priority="39">
      <formula>$P$44&lt;40</formula>
    </cfRule>
  </conditionalFormatting>
  <conditionalFormatting sqref="P45:Q45">
    <cfRule type="expression" dxfId="234" priority="36">
      <formula>$P$45&gt;80</formula>
    </cfRule>
    <cfRule type="expression" dxfId="233" priority="37">
      <formula>$P$45&lt;50</formula>
    </cfRule>
  </conditionalFormatting>
  <conditionalFormatting sqref="P46:Q46">
    <cfRule type="expression" dxfId="232" priority="34">
      <formula>$P$46&gt;40</formula>
    </cfRule>
    <cfRule type="expression" dxfId="231" priority="35">
      <formula>$P$46&lt;20</formula>
    </cfRule>
  </conditionalFormatting>
  <conditionalFormatting sqref="P47:Q47">
    <cfRule type="expression" dxfId="230" priority="32">
      <formula>$P$47&gt;80</formula>
    </cfRule>
    <cfRule type="expression" dxfId="229" priority="33">
      <formula>$P$47&lt;50</formula>
    </cfRule>
  </conditionalFormatting>
  <conditionalFormatting sqref="P48:Q48">
    <cfRule type="expression" dxfId="228" priority="30">
      <formula>$P$48&gt;25</formula>
    </cfRule>
    <cfRule type="expression" dxfId="227" priority="31">
      <formula>$P$48&lt;15</formula>
    </cfRule>
  </conditionalFormatting>
  <conditionalFormatting sqref="P49:Q49">
    <cfRule type="expression" dxfId="226" priority="28">
      <formula>$P$49&gt;50</formula>
    </cfRule>
    <cfRule type="expression" dxfId="225" priority="29">
      <formula>$P$49&lt;10</formula>
    </cfRule>
  </conditionalFormatting>
  <conditionalFormatting sqref="M40">
    <cfRule type="expression" dxfId="224" priority="48">
      <formula>$P$40&lt;20</formula>
    </cfRule>
    <cfRule type="expression" dxfId="223" priority="49">
      <formula>$P$40&gt;50</formula>
    </cfRule>
  </conditionalFormatting>
  <conditionalFormatting sqref="M41">
    <cfRule type="expression" dxfId="222" priority="26">
      <formula>$P$41&gt;40</formula>
    </cfRule>
    <cfRule type="expression" dxfId="221" priority="27">
      <formula>$P$41&lt;20</formula>
    </cfRule>
  </conditionalFormatting>
  <conditionalFormatting sqref="M42">
    <cfRule type="expression" dxfId="220" priority="24">
      <formula>$P$42&gt;40</formula>
    </cfRule>
    <cfRule type="expression" dxfId="219" priority="25">
      <formula>$P$42&lt;15</formula>
    </cfRule>
  </conditionalFormatting>
  <conditionalFormatting sqref="M43">
    <cfRule type="expression" dxfId="218" priority="22">
      <formula>$P$43&gt;50</formula>
    </cfRule>
    <cfRule type="expression" dxfId="217" priority="23">
      <formula>$P$43&lt;20</formula>
    </cfRule>
  </conditionalFormatting>
  <conditionalFormatting sqref="M44">
    <cfRule type="expression" dxfId="216" priority="20">
      <formula>$P$44&gt;80</formula>
    </cfRule>
    <cfRule type="expression" dxfId="215" priority="21">
      <formula>$P$44&lt;40</formula>
    </cfRule>
  </conditionalFormatting>
  <conditionalFormatting sqref="M45">
    <cfRule type="expression" dxfId="214" priority="18">
      <formula>$P$45&gt;80</formula>
    </cfRule>
    <cfRule type="expression" dxfId="213" priority="19">
      <formula>$P$45&lt;50</formula>
    </cfRule>
  </conditionalFormatting>
  <conditionalFormatting sqref="M46">
    <cfRule type="expression" dxfId="212" priority="16">
      <formula>$P$46&gt;40</formula>
    </cfRule>
    <cfRule type="expression" dxfId="211" priority="17">
      <formula>$P$46&lt;20</formula>
    </cfRule>
  </conditionalFormatting>
  <conditionalFormatting sqref="M47">
    <cfRule type="expression" dxfId="210" priority="14">
      <formula>$P$47&gt;80</formula>
    </cfRule>
    <cfRule type="expression" dxfId="209" priority="15">
      <formula>$P$47&lt;50</formula>
    </cfRule>
  </conditionalFormatting>
  <conditionalFormatting sqref="M48">
    <cfRule type="expression" dxfId="208" priority="12">
      <formula>$P$48&gt;25</formula>
    </cfRule>
    <cfRule type="expression" dxfId="207" priority="13">
      <formula>$P$48&lt;15</formula>
    </cfRule>
  </conditionalFormatting>
  <conditionalFormatting sqref="M49">
    <cfRule type="expression" dxfId="206" priority="10">
      <formula>$P$49&gt;50</formula>
    </cfRule>
    <cfRule type="expression" dxfId="205" priority="11">
      <formula>$P$49&lt;10</formula>
    </cfRule>
  </conditionalFormatting>
  <conditionalFormatting sqref="Q16:R16">
    <cfRule type="expression" dxfId="204" priority="9">
      <formula>$O$12=1</formula>
    </cfRule>
  </conditionalFormatting>
  <conditionalFormatting sqref="R17">
    <cfRule type="expression" dxfId="203" priority="8">
      <formula>$O$12=1</formula>
    </cfRule>
  </conditionalFormatting>
  <conditionalFormatting sqref="O16:P16">
    <cfRule type="expression" dxfId="202" priority="7">
      <formula>$O$12=2</formula>
    </cfRule>
  </conditionalFormatting>
  <conditionalFormatting sqref="O17">
    <cfRule type="expression" dxfId="201" priority="6">
      <formula>$O$12=2</formula>
    </cfRule>
  </conditionalFormatting>
  <conditionalFormatting sqref="O18">
    <cfRule type="expression" dxfId="200" priority="5">
      <formula>$O$12=3</formula>
    </cfRule>
  </conditionalFormatting>
  <conditionalFormatting sqref="O19:P19">
    <cfRule type="expression" dxfId="199" priority="4">
      <formula>$O$12=3</formula>
    </cfRule>
  </conditionalFormatting>
  <conditionalFormatting sqref="Q19:R19">
    <cfRule type="expression" dxfId="198" priority="3">
      <formula>$O$12=4</formula>
    </cfRule>
  </conditionalFormatting>
  <conditionalFormatting sqref="R18">
    <cfRule type="expression" dxfId="197" priority="2">
      <formula>$O$12=4</formula>
    </cfRule>
  </conditionalFormatting>
  <conditionalFormatting sqref="P17:Q18">
    <cfRule type="expression" dxfId="196"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45779.613611111112</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CuN3</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7</v>
      </c>
      <c r="M12" s="234">
        <f>IF(N12=1,Measurement!CH8,"")</f>
        <v>1</v>
      </c>
      <c r="N12" s="309">
        <v>1</v>
      </c>
      <c r="O12" s="309">
        <f>data_info!GG54</f>
        <v>0</v>
      </c>
      <c r="P12" s="309">
        <f>data_info!GG52</f>
        <v>2</v>
      </c>
      <c r="Q12" s="309">
        <f>data_info!GG53</f>
        <v>2</v>
      </c>
      <c r="R12" s="229"/>
      <c r="S12" s="245">
        <f>info!V45</f>
        <v>1</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data_info!FZ50</f>
        <v>50</v>
      </c>
      <c r="R24" s="407">
        <f>data_info!FZ51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data_info!GD50</f>
        <v>50</v>
      </c>
      <c r="R25" s="407">
        <f>data_info!GD51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data_info!GF50</f>
        <v>50</v>
      </c>
      <c r="R26" s="407">
        <f>data_info!GF51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data_info!GJ50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data_info!GH52</f>
        <v>보통</v>
      </c>
      <c r="G31" s="1184"/>
      <c r="H31" s="1184"/>
      <c r="I31" s="1184"/>
      <c r="J31" s="1185"/>
      <c r="K31" s="1182" t="str">
        <f>lang!B657</f>
        <v>피로도</v>
      </c>
      <c r="L31" s="1183"/>
      <c r="M31" s="1183"/>
      <c r="N31" s="1184" t="str">
        <f>data_info!GH53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data_info!FZ52</f>
        <v>50</v>
      </c>
      <c r="D33" s="1171"/>
      <c r="E33" s="1171"/>
      <c r="F33" s="1171"/>
      <c r="G33" s="1171"/>
      <c r="H33" s="1171"/>
      <c r="I33" s="1171"/>
      <c r="J33" s="1172"/>
      <c r="K33" s="802">
        <f>data_info!FZ53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data_info!FZ52</f>
        <v>50</v>
      </c>
      <c r="G37" s="1161"/>
      <c r="H37" s="401">
        <f>data_info!GD52</f>
        <v>50</v>
      </c>
      <c r="I37" s="401">
        <f>data_info!GF52</f>
        <v>50</v>
      </c>
      <c r="J37" s="292"/>
      <c r="K37" s="389"/>
      <c r="L37" s="237"/>
      <c r="M37" s="237"/>
      <c r="N37" s="1162" t="str">
        <f>lang!B657</f>
        <v>피로도</v>
      </c>
      <c r="O37" s="1162"/>
      <c r="P37" s="400">
        <f>data_info!FZ53</f>
        <v>50</v>
      </c>
      <c r="Q37" s="401">
        <f>data_info!GD53</f>
        <v>50</v>
      </c>
      <c r="R37" s="401">
        <f>data_info!GF53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data_info!GI5</f>
        <v>낮음</v>
      </c>
      <c r="N40" s="815">
        <f>data_info!GD5</f>
        <v>0</v>
      </c>
      <c r="O40" s="816"/>
      <c r="P40" s="817">
        <f>data_info!FZ5</f>
        <v>0</v>
      </c>
      <c r="Q40" s="818"/>
      <c r="R40" s="819">
        <f>data_info!GF5</f>
        <v>0</v>
      </c>
      <c r="S40" s="820"/>
    </row>
    <row r="41" spans="3:19" ht="18" customHeight="1">
      <c r="C41" s="77"/>
      <c r="J41" s="84"/>
      <c r="K41" s="139" t="str">
        <f>lang!B15</f>
        <v>스트레스</v>
      </c>
      <c r="L41" s="90" t="s">
        <v>226</v>
      </c>
      <c r="M41" s="103" t="str">
        <f>data_info!GI6</f>
        <v>낮음</v>
      </c>
      <c r="N41" s="792">
        <f>data_info!GD6</f>
        <v>0</v>
      </c>
      <c r="O41" s="793"/>
      <c r="P41" s="806">
        <f>data_info!FZ6</f>
        <v>0</v>
      </c>
      <c r="Q41" s="807"/>
      <c r="R41" s="792">
        <f>data_info!GF6</f>
        <v>0</v>
      </c>
      <c r="S41" s="808"/>
    </row>
    <row r="42" spans="3:19" ht="18" customHeight="1">
      <c r="C42" s="77"/>
      <c r="J42" s="84"/>
      <c r="K42" s="139" t="str">
        <f>lang!B16</f>
        <v>불안</v>
      </c>
      <c r="L42" s="90" t="s">
        <v>227</v>
      </c>
      <c r="M42" s="103" t="str">
        <f>data_info!GI7</f>
        <v>낮음</v>
      </c>
      <c r="N42" s="792">
        <f>data_info!GD7</f>
        <v>0</v>
      </c>
      <c r="O42" s="793"/>
      <c r="P42" s="806">
        <f>data_info!FZ7</f>
        <v>0</v>
      </c>
      <c r="Q42" s="807"/>
      <c r="R42" s="792">
        <f>data_info!GF7</f>
        <v>0</v>
      </c>
      <c r="S42" s="808"/>
    </row>
    <row r="43" spans="3:19" ht="18" customHeight="1">
      <c r="C43" s="77"/>
      <c r="J43" s="84"/>
      <c r="K43" s="139" t="str">
        <f>lang!B17</f>
        <v>의심</v>
      </c>
      <c r="L43" s="90" t="s">
        <v>225</v>
      </c>
      <c r="M43" s="103" t="str">
        <f>data_info!GI8</f>
        <v>낮음</v>
      </c>
      <c r="N43" s="792">
        <f>data_info!GD8</f>
        <v>0</v>
      </c>
      <c r="O43" s="793"/>
      <c r="P43" s="806">
        <f>data_info!FZ8</f>
        <v>0</v>
      </c>
      <c r="Q43" s="807"/>
      <c r="R43" s="792">
        <f>data_info!GF8</f>
        <v>0</v>
      </c>
      <c r="S43" s="808"/>
    </row>
    <row r="44" spans="3:19" ht="18" customHeight="1">
      <c r="C44" s="77"/>
      <c r="J44" s="84"/>
      <c r="K44" s="139" t="str">
        <f>lang!B18</f>
        <v>밸런스</v>
      </c>
      <c r="L44" s="90" t="s">
        <v>2171</v>
      </c>
      <c r="M44" s="103" t="str">
        <f>data_info!GI9</f>
        <v>낮음</v>
      </c>
      <c r="N44" s="792">
        <f>data_info!GD9</f>
        <v>0</v>
      </c>
      <c r="O44" s="793"/>
      <c r="P44" s="806">
        <f>data_info!FZ9</f>
        <v>0</v>
      </c>
      <c r="Q44" s="807"/>
      <c r="R44" s="792">
        <f>data_info!GF9</f>
        <v>0</v>
      </c>
      <c r="S44" s="808"/>
    </row>
    <row r="45" spans="3:19" ht="18" customHeight="1">
      <c r="C45" s="77"/>
      <c r="J45" s="84"/>
      <c r="K45" s="139" t="str">
        <f>lang!B19</f>
        <v>카리스마</v>
      </c>
      <c r="L45" s="90" t="s">
        <v>229</v>
      </c>
      <c r="M45" s="103" t="str">
        <f>data_info!GI10</f>
        <v>낮음</v>
      </c>
      <c r="N45" s="792">
        <f>data_info!GD10</f>
        <v>0</v>
      </c>
      <c r="O45" s="793"/>
      <c r="P45" s="806">
        <f>data_info!FZ10</f>
        <v>0</v>
      </c>
      <c r="Q45" s="807"/>
      <c r="R45" s="792">
        <f>data_info!GF10</f>
        <v>0</v>
      </c>
      <c r="S45" s="808"/>
    </row>
    <row r="46" spans="3:19" ht="18" customHeight="1">
      <c r="C46" s="77"/>
      <c r="J46" s="84"/>
      <c r="K46" s="139" t="str">
        <f>lang!B20</f>
        <v>에너지</v>
      </c>
      <c r="L46" s="90" t="s">
        <v>2170</v>
      </c>
      <c r="M46" s="103" t="str">
        <f>data_info!GI11</f>
        <v>낮음</v>
      </c>
      <c r="N46" s="792">
        <f>data_info!GD11</f>
        <v>0</v>
      </c>
      <c r="O46" s="793"/>
      <c r="P46" s="806">
        <f>data_info!FZ11</f>
        <v>0</v>
      </c>
      <c r="Q46" s="807"/>
      <c r="R46" s="792">
        <f>data_info!GF11</f>
        <v>0</v>
      </c>
      <c r="S46" s="808"/>
    </row>
    <row r="47" spans="3:19" ht="18" customHeight="1">
      <c r="C47" s="77"/>
      <c r="J47" s="84"/>
      <c r="K47" s="139" t="str">
        <f>lang!B21</f>
        <v>자기조절</v>
      </c>
      <c r="L47" s="90" t="s">
        <v>230</v>
      </c>
      <c r="M47" s="103" t="str">
        <f>data_info!GI12</f>
        <v>낮음</v>
      </c>
      <c r="N47" s="792">
        <f>data_info!GD12</f>
        <v>0</v>
      </c>
      <c r="O47" s="793"/>
      <c r="P47" s="806">
        <f>data_info!FZ12</f>
        <v>0</v>
      </c>
      <c r="Q47" s="807"/>
      <c r="R47" s="792">
        <f>data_info!GF12</f>
        <v>0</v>
      </c>
      <c r="S47" s="808"/>
    </row>
    <row r="48" spans="3:19" ht="18" customHeight="1">
      <c r="C48" s="77"/>
      <c r="J48" s="84"/>
      <c r="K48" s="139" t="str">
        <f>lang!B22</f>
        <v>억제</v>
      </c>
      <c r="L48" s="91" t="s">
        <v>248</v>
      </c>
      <c r="M48" s="103" t="str">
        <f>data_info!GI13</f>
        <v>낮음</v>
      </c>
      <c r="N48" s="792">
        <f>data_info!GD13</f>
        <v>0</v>
      </c>
      <c r="O48" s="793"/>
      <c r="P48" s="806">
        <f>data_info!FZ13</f>
        <v>0</v>
      </c>
      <c r="Q48" s="807"/>
      <c r="R48" s="792">
        <f>data_info!GF13</f>
        <v>0</v>
      </c>
      <c r="S48" s="808"/>
    </row>
    <row r="49" spans="3:19" ht="18" customHeight="1" thickBot="1">
      <c r="C49" s="385"/>
      <c r="D49" s="248"/>
      <c r="E49" s="248"/>
      <c r="F49" s="248"/>
      <c r="G49" s="248"/>
      <c r="H49" s="248"/>
      <c r="I49" s="248"/>
      <c r="J49" s="386"/>
      <c r="K49" s="140" t="str">
        <f>lang!B23</f>
        <v>신경성</v>
      </c>
      <c r="L49" s="92" t="s">
        <v>231</v>
      </c>
      <c r="M49" s="371" t="str">
        <f>data_info!GI14</f>
        <v>낮음</v>
      </c>
      <c r="N49" s="794">
        <f>data_info!GD14</f>
        <v>0</v>
      </c>
      <c r="O49" s="795"/>
      <c r="P49" s="796">
        <f>data_info!FZ14</f>
        <v>0</v>
      </c>
      <c r="Q49" s="797"/>
      <c r="R49" s="794">
        <f>data_info!GF14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95" priority="46">
      <formula>$P$40&gt;50</formula>
    </cfRule>
    <cfRule type="expression" dxfId="194" priority="47">
      <formula>$P$40&lt;20</formula>
    </cfRule>
  </conditionalFormatting>
  <conditionalFormatting sqref="P41:Q41">
    <cfRule type="expression" dxfId="193" priority="44">
      <formula>$P$41&gt;40</formula>
    </cfRule>
    <cfRule type="expression" dxfId="192" priority="45">
      <formula>$P$41&lt;20</formula>
    </cfRule>
  </conditionalFormatting>
  <conditionalFormatting sqref="P42:Q42">
    <cfRule type="expression" dxfId="191" priority="42">
      <formula>$P$42&gt;40</formula>
    </cfRule>
    <cfRule type="expression" dxfId="190" priority="43">
      <formula>$P$42&lt;15</formula>
    </cfRule>
  </conditionalFormatting>
  <conditionalFormatting sqref="P43:Q43">
    <cfRule type="expression" dxfId="189" priority="40">
      <formula>$P$43&gt;50</formula>
    </cfRule>
    <cfRule type="expression" dxfId="188" priority="41">
      <formula>$P$43&lt;20</formula>
    </cfRule>
  </conditionalFormatting>
  <conditionalFormatting sqref="P44:Q44">
    <cfRule type="expression" dxfId="187" priority="38">
      <formula>$P$44&gt;80</formula>
    </cfRule>
    <cfRule type="expression" dxfId="186" priority="39">
      <formula>$P$44&lt;40</formula>
    </cfRule>
  </conditionalFormatting>
  <conditionalFormatting sqref="P45:Q45">
    <cfRule type="expression" dxfId="185" priority="36">
      <formula>$P$45&gt;80</formula>
    </cfRule>
    <cfRule type="expression" dxfId="184" priority="37">
      <formula>$P$45&lt;50</formula>
    </cfRule>
  </conditionalFormatting>
  <conditionalFormatting sqref="P46:Q46">
    <cfRule type="expression" dxfId="183" priority="34">
      <formula>$P$46&gt;40</formula>
    </cfRule>
    <cfRule type="expression" dxfId="182" priority="35">
      <formula>$P$46&lt;20</formula>
    </cfRule>
  </conditionalFormatting>
  <conditionalFormatting sqref="P47:Q47">
    <cfRule type="expression" dxfId="181" priority="32">
      <formula>$P$47&gt;80</formula>
    </cfRule>
    <cfRule type="expression" dxfId="180" priority="33">
      <formula>$P$47&lt;50</formula>
    </cfRule>
  </conditionalFormatting>
  <conditionalFormatting sqref="P48:Q48">
    <cfRule type="expression" dxfId="179" priority="30">
      <formula>$P$48&gt;25</formula>
    </cfRule>
    <cfRule type="expression" dxfId="178" priority="31">
      <formula>$P$48&lt;15</formula>
    </cfRule>
  </conditionalFormatting>
  <conditionalFormatting sqref="P49:Q49">
    <cfRule type="expression" dxfId="177" priority="28">
      <formula>$P$49&gt;50</formula>
    </cfRule>
    <cfRule type="expression" dxfId="176" priority="29">
      <formula>$P$49&lt;10</formula>
    </cfRule>
  </conditionalFormatting>
  <conditionalFormatting sqref="M40">
    <cfRule type="expression" dxfId="175" priority="48">
      <formula>$P$40&lt;20</formula>
    </cfRule>
    <cfRule type="expression" dxfId="174" priority="49">
      <formula>$P$40&gt;50</formula>
    </cfRule>
  </conditionalFormatting>
  <conditionalFormatting sqref="M41">
    <cfRule type="expression" dxfId="173" priority="26">
      <formula>$P$41&gt;40</formula>
    </cfRule>
    <cfRule type="expression" dxfId="172" priority="27">
      <formula>$P$41&lt;20</formula>
    </cfRule>
  </conditionalFormatting>
  <conditionalFormatting sqref="M42">
    <cfRule type="expression" dxfId="171" priority="24">
      <formula>$P$42&gt;40</formula>
    </cfRule>
    <cfRule type="expression" dxfId="170" priority="25">
      <formula>$P$42&lt;15</formula>
    </cfRule>
  </conditionalFormatting>
  <conditionalFormatting sqref="M43">
    <cfRule type="expression" dxfId="169" priority="22">
      <formula>$P$43&gt;50</formula>
    </cfRule>
    <cfRule type="expression" dxfId="168" priority="23">
      <formula>$P$43&lt;20</formula>
    </cfRule>
  </conditionalFormatting>
  <conditionalFormatting sqref="M44">
    <cfRule type="expression" dxfId="167" priority="20">
      <formula>$P$44&gt;80</formula>
    </cfRule>
    <cfRule type="expression" dxfId="166" priority="21">
      <formula>$P$44&lt;40</formula>
    </cfRule>
  </conditionalFormatting>
  <conditionalFormatting sqref="M45">
    <cfRule type="expression" dxfId="165" priority="18">
      <formula>$P$45&gt;80</formula>
    </cfRule>
    <cfRule type="expression" dxfId="164" priority="19">
      <formula>$P$45&lt;50</formula>
    </cfRule>
  </conditionalFormatting>
  <conditionalFormatting sqref="M46">
    <cfRule type="expression" dxfId="163" priority="16">
      <formula>$P$46&gt;40</formula>
    </cfRule>
    <cfRule type="expression" dxfId="162" priority="17">
      <formula>$P$46&lt;20</formula>
    </cfRule>
  </conditionalFormatting>
  <conditionalFormatting sqref="M47">
    <cfRule type="expression" dxfId="161" priority="14">
      <formula>$P$47&gt;80</formula>
    </cfRule>
    <cfRule type="expression" dxfId="160" priority="15">
      <formula>$P$47&lt;50</formula>
    </cfRule>
  </conditionalFormatting>
  <conditionalFormatting sqref="M48">
    <cfRule type="expression" dxfId="159" priority="12">
      <formula>$P$48&gt;25</formula>
    </cfRule>
    <cfRule type="expression" dxfId="158" priority="13">
      <formula>$P$48&lt;15</formula>
    </cfRule>
  </conditionalFormatting>
  <conditionalFormatting sqref="M49">
    <cfRule type="expression" dxfId="157" priority="10">
      <formula>$P$49&gt;50</formula>
    </cfRule>
    <cfRule type="expression" dxfId="156" priority="11">
      <formula>$P$49&lt;10</formula>
    </cfRule>
  </conditionalFormatting>
  <conditionalFormatting sqref="Q16:R16">
    <cfRule type="expression" dxfId="155" priority="9">
      <formula>$O$12=1</formula>
    </cfRule>
  </conditionalFormatting>
  <conditionalFormatting sqref="R17">
    <cfRule type="expression" dxfId="154" priority="8">
      <formula>$O$12=1</formula>
    </cfRule>
  </conditionalFormatting>
  <conditionalFormatting sqref="O16:P16">
    <cfRule type="expression" dxfId="153" priority="7">
      <formula>$O$12=2</formula>
    </cfRule>
  </conditionalFormatting>
  <conditionalFormatting sqref="O17">
    <cfRule type="expression" dxfId="152" priority="6">
      <formula>$O$12=2</formula>
    </cfRule>
  </conditionalFormatting>
  <conditionalFormatting sqref="O18">
    <cfRule type="expression" dxfId="151" priority="5">
      <formula>$O$12=3</formula>
    </cfRule>
  </conditionalFormatting>
  <conditionalFormatting sqref="O19:P19">
    <cfRule type="expression" dxfId="150" priority="4">
      <formula>$O$12=3</formula>
    </cfRule>
  </conditionalFormatting>
  <conditionalFormatting sqref="Q19:R19">
    <cfRule type="expression" dxfId="149" priority="3">
      <formula>$O$12=4</formula>
    </cfRule>
  </conditionalFormatting>
  <conditionalFormatting sqref="R18">
    <cfRule type="expression" dxfId="148" priority="2">
      <formula>$O$12=4</formula>
    </cfRule>
  </conditionalFormatting>
  <conditionalFormatting sqref="P17:Q18">
    <cfRule type="expression" dxfId="147"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45779.613611111112</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CuN3</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7</v>
      </c>
      <c r="M12" s="234">
        <f>IF(N12=1,Measurement!CH8,"")</f>
        <v>1</v>
      </c>
      <c r="N12" s="309">
        <v>1</v>
      </c>
      <c r="O12" s="309">
        <f>data_info!HA54</f>
        <v>0</v>
      </c>
      <c r="P12" s="309">
        <f>data_info!HA52</f>
        <v>2</v>
      </c>
      <c r="Q12" s="309">
        <f>data_info!HA53</f>
        <v>2</v>
      </c>
      <c r="R12" s="229"/>
      <c r="S12" s="245">
        <f>info!V45</f>
        <v>1</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data_info!GT50</f>
        <v>50</v>
      </c>
      <c r="R24" s="407">
        <f>data_info!GT51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data_info!GX50</f>
        <v>50</v>
      </c>
      <c r="R25" s="407">
        <f>data_info!GX51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data_info!GZ50</f>
        <v>50</v>
      </c>
      <c r="R26" s="407">
        <f>data_info!GZ51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data_info!HD50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data_info!HB52</f>
        <v>보통</v>
      </c>
      <c r="G31" s="1184"/>
      <c r="H31" s="1184"/>
      <c r="I31" s="1184"/>
      <c r="J31" s="1185"/>
      <c r="K31" s="1182" t="str">
        <f>lang!B657</f>
        <v>피로도</v>
      </c>
      <c r="L31" s="1183"/>
      <c r="M31" s="1183"/>
      <c r="N31" s="1184" t="str">
        <f>data_info!HB53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data_info!GT52</f>
        <v>50</v>
      </c>
      <c r="D33" s="1171"/>
      <c r="E33" s="1171"/>
      <c r="F33" s="1171"/>
      <c r="G33" s="1171"/>
      <c r="H33" s="1171"/>
      <c r="I33" s="1171"/>
      <c r="J33" s="1172"/>
      <c r="K33" s="802">
        <f>data_info!GT53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data_info!GT52</f>
        <v>50</v>
      </c>
      <c r="G37" s="1161"/>
      <c r="H37" s="401">
        <f>data_info!GX52</f>
        <v>50</v>
      </c>
      <c r="I37" s="401">
        <f>data_info!GZ52</f>
        <v>50</v>
      </c>
      <c r="J37" s="292"/>
      <c r="K37" s="389"/>
      <c r="L37" s="237"/>
      <c r="M37" s="237"/>
      <c r="N37" s="1162" t="str">
        <f>lang!B657</f>
        <v>피로도</v>
      </c>
      <c r="O37" s="1162"/>
      <c r="P37" s="400">
        <f>data_info!GT53</f>
        <v>50</v>
      </c>
      <c r="Q37" s="401">
        <f>data_info!GX53</f>
        <v>50</v>
      </c>
      <c r="R37" s="401">
        <f>data_info!GZ53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data_info!HC5</f>
        <v>낮음</v>
      </c>
      <c r="N40" s="815">
        <f>data_info!GX5</f>
        <v>0</v>
      </c>
      <c r="O40" s="816"/>
      <c r="P40" s="817">
        <f>data_info!GT5</f>
        <v>0</v>
      </c>
      <c r="Q40" s="818"/>
      <c r="R40" s="819">
        <f>data_info!GZ5</f>
        <v>0</v>
      </c>
      <c r="S40" s="820"/>
    </row>
    <row r="41" spans="3:19" ht="18" customHeight="1">
      <c r="C41" s="77"/>
      <c r="J41" s="84"/>
      <c r="K41" s="139" t="str">
        <f>lang!B15</f>
        <v>스트레스</v>
      </c>
      <c r="L41" s="90" t="s">
        <v>226</v>
      </c>
      <c r="M41" s="103" t="str">
        <f>data_info!HC6</f>
        <v>낮음</v>
      </c>
      <c r="N41" s="792">
        <f>data_info!GX6</f>
        <v>0</v>
      </c>
      <c r="O41" s="793"/>
      <c r="P41" s="806">
        <f>data_info!GT6</f>
        <v>0</v>
      </c>
      <c r="Q41" s="807"/>
      <c r="R41" s="792">
        <f>data_info!GZ6</f>
        <v>0</v>
      </c>
      <c r="S41" s="808"/>
    </row>
    <row r="42" spans="3:19" ht="18" customHeight="1">
      <c r="C42" s="77"/>
      <c r="J42" s="84"/>
      <c r="K42" s="139" t="str">
        <f>lang!B16</f>
        <v>불안</v>
      </c>
      <c r="L42" s="90" t="s">
        <v>227</v>
      </c>
      <c r="M42" s="103" t="str">
        <f>data_info!HC7</f>
        <v>낮음</v>
      </c>
      <c r="N42" s="792">
        <f>data_info!GX7</f>
        <v>0</v>
      </c>
      <c r="O42" s="793"/>
      <c r="P42" s="806">
        <f>data_info!GT7</f>
        <v>0</v>
      </c>
      <c r="Q42" s="807"/>
      <c r="R42" s="792">
        <f>data_info!GZ7</f>
        <v>0</v>
      </c>
      <c r="S42" s="808"/>
    </row>
    <row r="43" spans="3:19" ht="18" customHeight="1">
      <c r="C43" s="77"/>
      <c r="J43" s="84"/>
      <c r="K43" s="139" t="str">
        <f>lang!B17</f>
        <v>의심</v>
      </c>
      <c r="L43" s="90" t="s">
        <v>225</v>
      </c>
      <c r="M43" s="103" t="str">
        <f>data_info!HC8</f>
        <v>낮음</v>
      </c>
      <c r="N43" s="792">
        <f>data_info!GX8</f>
        <v>0</v>
      </c>
      <c r="O43" s="793"/>
      <c r="P43" s="806">
        <f>data_info!GT8</f>
        <v>0</v>
      </c>
      <c r="Q43" s="807"/>
      <c r="R43" s="792">
        <f>data_info!GZ8</f>
        <v>0</v>
      </c>
      <c r="S43" s="808"/>
    </row>
    <row r="44" spans="3:19" ht="18" customHeight="1">
      <c r="C44" s="77"/>
      <c r="J44" s="84"/>
      <c r="K44" s="139" t="str">
        <f>lang!B18</f>
        <v>밸런스</v>
      </c>
      <c r="L44" s="90" t="s">
        <v>2171</v>
      </c>
      <c r="M44" s="103" t="str">
        <f>data_info!HC9</f>
        <v>낮음</v>
      </c>
      <c r="N44" s="792">
        <f>data_info!GX9</f>
        <v>0</v>
      </c>
      <c r="O44" s="793"/>
      <c r="P44" s="806">
        <f>data_info!GT9</f>
        <v>0</v>
      </c>
      <c r="Q44" s="807"/>
      <c r="R44" s="792">
        <f>data_info!GZ9</f>
        <v>0</v>
      </c>
      <c r="S44" s="808"/>
    </row>
    <row r="45" spans="3:19" ht="18" customHeight="1">
      <c r="C45" s="77"/>
      <c r="J45" s="84"/>
      <c r="K45" s="139" t="str">
        <f>lang!B19</f>
        <v>카리스마</v>
      </c>
      <c r="L45" s="90" t="s">
        <v>229</v>
      </c>
      <c r="M45" s="103" t="str">
        <f>data_info!HC10</f>
        <v>낮음</v>
      </c>
      <c r="N45" s="792">
        <f>data_info!GX10</f>
        <v>0</v>
      </c>
      <c r="O45" s="793"/>
      <c r="P45" s="806">
        <f>data_info!GT10</f>
        <v>0</v>
      </c>
      <c r="Q45" s="807"/>
      <c r="R45" s="792">
        <f>data_info!GZ10</f>
        <v>0</v>
      </c>
      <c r="S45" s="808"/>
    </row>
    <row r="46" spans="3:19" ht="18" customHeight="1">
      <c r="C46" s="77"/>
      <c r="J46" s="84"/>
      <c r="K46" s="139" t="str">
        <f>lang!B20</f>
        <v>에너지</v>
      </c>
      <c r="L46" s="90" t="s">
        <v>2170</v>
      </c>
      <c r="M46" s="103" t="str">
        <f>data_info!HC11</f>
        <v>낮음</v>
      </c>
      <c r="N46" s="792">
        <f>data_info!GX11</f>
        <v>0</v>
      </c>
      <c r="O46" s="793"/>
      <c r="P46" s="806">
        <f>data_info!GT11</f>
        <v>0</v>
      </c>
      <c r="Q46" s="807"/>
      <c r="R46" s="792">
        <f>data_info!GZ11</f>
        <v>0</v>
      </c>
      <c r="S46" s="808"/>
    </row>
    <row r="47" spans="3:19" ht="18" customHeight="1">
      <c r="C47" s="77"/>
      <c r="J47" s="84"/>
      <c r="K47" s="139" t="str">
        <f>lang!B21</f>
        <v>자기조절</v>
      </c>
      <c r="L47" s="90" t="s">
        <v>230</v>
      </c>
      <c r="M47" s="103" t="str">
        <f>data_info!HC12</f>
        <v>낮음</v>
      </c>
      <c r="N47" s="792">
        <f>data_info!GX12</f>
        <v>0</v>
      </c>
      <c r="O47" s="793"/>
      <c r="P47" s="806">
        <f>data_info!GT12</f>
        <v>0</v>
      </c>
      <c r="Q47" s="807"/>
      <c r="R47" s="792">
        <f>data_info!GZ12</f>
        <v>0</v>
      </c>
      <c r="S47" s="808"/>
    </row>
    <row r="48" spans="3:19" ht="18" customHeight="1">
      <c r="C48" s="77"/>
      <c r="J48" s="84"/>
      <c r="K48" s="139" t="str">
        <f>lang!B22</f>
        <v>억제</v>
      </c>
      <c r="L48" s="91" t="s">
        <v>248</v>
      </c>
      <c r="M48" s="103" t="str">
        <f>data_info!HC13</f>
        <v>낮음</v>
      </c>
      <c r="N48" s="792">
        <f>data_info!GX13</f>
        <v>0</v>
      </c>
      <c r="O48" s="793"/>
      <c r="P48" s="806">
        <f>data_info!GT13</f>
        <v>0</v>
      </c>
      <c r="Q48" s="807"/>
      <c r="R48" s="792">
        <f>data_info!GZ13</f>
        <v>0</v>
      </c>
      <c r="S48" s="808"/>
    </row>
    <row r="49" spans="3:19" ht="18" customHeight="1" thickBot="1">
      <c r="C49" s="385"/>
      <c r="D49" s="248"/>
      <c r="E49" s="248"/>
      <c r="F49" s="248"/>
      <c r="G49" s="248"/>
      <c r="H49" s="248"/>
      <c r="I49" s="248"/>
      <c r="J49" s="386"/>
      <c r="K49" s="140" t="str">
        <f>lang!B23</f>
        <v>신경성</v>
      </c>
      <c r="L49" s="92" t="s">
        <v>231</v>
      </c>
      <c r="M49" s="371" t="str">
        <f>data_info!HC14</f>
        <v>낮음</v>
      </c>
      <c r="N49" s="794">
        <f>data_info!GX14</f>
        <v>0</v>
      </c>
      <c r="O49" s="795"/>
      <c r="P49" s="796">
        <f>data_info!GT14</f>
        <v>0</v>
      </c>
      <c r="Q49" s="797"/>
      <c r="R49" s="794">
        <f>data_info!GZ14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46" priority="46">
      <formula>$P$40&gt;50</formula>
    </cfRule>
    <cfRule type="expression" dxfId="145" priority="47">
      <formula>$P$40&lt;20</formula>
    </cfRule>
  </conditionalFormatting>
  <conditionalFormatting sqref="P41:Q41">
    <cfRule type="expression" dxfId="144" priority="44">
      <formula>$P$41&gt;40</formula>
    </cfRule>
    <cfRule type="expression" dxfId="143" priority="45">
      <formula>$P$41&lt;20</formula>
    </cfRule>
  </conditionalFormatting>
  <conditionalFormatting sqref="P42:Q42">
    <cfRule type="expression" dxfId="142" priority="42">
      <formula>$P$42&gt;40</formula>
    </cfRule>
    <cfRule type="expression" dxfId="141" priority="43">
      <formula>$P$42&lt;15</formula>
    </cfRule>
  </conditionalFormatting>
  <conditionalFormatting sqref="P43:Q43">
    <cfRule type="expression" dxfId="140" priority="40">
      <formula>$P$43&gt;50</formula>
    </cfRule>
    <cfRule type="expression" dxfId="139" priority="41">
      <formula>$P$43&lt;20</formula>
    </cfRule>
  </conditionalFormatting>
  <conditionalFormatting sqref="P44:Q44">
    <cfRule type="expression" dxfId="138" priority="38">
      <formula>$P$44&gt;80</formula>
    </cfRule>
    <cfRule type="expression" dxfId="137" priority="39">
      <formula>$P$44&lt;40</formula>
    </cfRule>
  </conditionalFormatting>
  <conditionalFormatting sqref="P45:Q45">
    <cfRule type="expression" dxfId="136" priority="36">
      <formula>$P$45&gt;80</formula>
    </cfRule>
    <cfRule type="expression" dxfId="135" priority="37">
      <formula>$P$45&lt;50</formula>
    </cfRule>
  </conditionalFormatting>
  <conditionalFormatting sqref="P46:Q46">
    <cfRule type="expression" dxfId="134" priority="34">
      <formula>$P$46&gt;40</formula>
    </cfRule>
    <cfRule type="expression" dxfId="133" priority="35">
      <formula>$P$46&lt;20</formula>
    </cfRule>
  </conditionalFormatting>
  <conditionalFormatting sqref="P47:Q47">
    <cfRule type="expression" dxfId="132" priority="32">
      <formula>$P$47&gt;80</formula>
    </cfRule>
    <cfRule type="expression" dxfId="131" priority="33">
      <formula>$P$47&lt;50</formula>
    </cfRule>
  </conditionalFormatting>
  <conditionalFormatting sqref="P48:Q48">
    <cfRule type="expression" dxfId="130" priority="30">
      <formula>$P$48&gt;25</formula>
    </cfRule>
    <cfRule type="expression" dxfId="129" priority="31">
      <formula>$P$48&lt;15</formula>
    </cfRule>
  </conditionalFormatting>
  <conditionalFormatting sqref="P49:Q49">
    <cfRule type="expression" dxfId="128" priority="28">
      <formula>$P$49&gt;50</formula>
    </cfRule>
    <cfRule type="expression" dxfId="127" priority="29">
      <formula>$P$49&lt;10</formula>
    </cfRule>
  </conditionalFormatting>
  <conditionalFormatting sqref="M40">
    <cfRule type="expression" dxfId="126" priority="48">
      <formula>$P$40&lt;20</formula>
    </cfRule>
    <cfRule type="expression" dxfId="125" priority="49">
      <formula>$P$40&gt;50</formula>
    </cfRule>
  </conditionalFormatting>
  <conditionalFormatting sqref="M41">
    <cfRule type="expression" dxfId="124" priority="26">
      <formula>$P$41&gt;40</formula>
    </cfRule>
    <cfRule type="expression" dxfId="123" priority="27">
      <formula>$P$41&lt;20</formula>
    </cfRule>
  </conditionalFormatting>
  <conditionalFormatting sqref="M42">
    <cfRule type="expression" dxfId="122" priority="24">
      <formula>$P$42&gt;40</formula>
    </cfRule>
    <cfRule type="expression" dxfId="121" priority="25">
      <formula>$P$42&lt;15</formula>
    </cfRule>
  </conditionalFormatting>
  <conditionalFormatting sqref="M43">
    <cfRule type="expression" dxfId="120" priority="22">
      <formula>$P$43&gt;50</formula>
    </cfRule>
    <cfRule type="expression" dxfId="119" priority="23">
      <formula>$P$43&lt;20</formula>
    </cfRule>
  </conditionalFormatting>
  <conditionalFormatting sqref="M44">
    <cfRule type="expression" dxfId="118" priority="20">
      <formula>$P$44&gt;80</formula>
    </cfRule>
    <cfRule type="expression" dxfId="117" priority="21">
      <formula>$P$44&lt;40</formula>
    </cfRule>
  </conditionalFormatting>
  <conditionalFormatting sqref="M45">
    <cfRule type="expression" dxfId="116" priority="18">
      <formula>$P$45&gt;80</formula>
    </cfRule>
    <cfRule type="expression" dxfId="115" priority="19">
      <formula>$P$45&lt;50</formula>
    </cfRule>
  </conditionalFormatting>
  <conditionalFormatting sqref="M46">
    <cfRule type="expression" dxfId="114" priority="16">
      <formula>$P$46&gt;40</formula>
    </cfRule>
    <cfRule type="expression" dxfId="113" priority="17">
      <formula>$P$46&lt;20</formula>
    </cfRule>
  </conditionalFormatting>
  <conditionalFormatting sqref="M47">
    <cfRule type="expression" dxfId="112" priority="14">
      <formula>$P$47&gt;80</formula>
    </cfRule>
    <cfRule type="expression" dxfId="111" priority="15">
      <formula>$P$47&lt;50</formula>
    </cfRule>
  </conditionalFormatting>
  <conditionalFormatting sqref="M48">
    <cfRule type="expression" dxfId="110" priority="12">
      <formula>$P$48&gt;25</formula>
    </cfRule>
    <cfRule type="expression" dxfId="109" priority="13">
      <formula>$P$48&lt;15</formula>
    </cfRule>
  </conditionalFormatting>
  <conditionalFormatting sqref="M49">
    <cfRule type="expression" dxfId="108" priority="10">
      <formula>$P$49&gt;50</formula>
    </cfRule>
    <cfRule type="expression" dxfId="107" priority="11">
      <formula>$P$49&lt;10</formula>
    </cfRule>
  </conditionalFormatting>
  <conditionalFormatting sqref="Q16:R16">
    <cfRule type="expression" dxfId="106" priority="9">
      <formula>$O$12=1</formula>
    </cfRule>
  </conditionalFormatting>
  <conditionalFormatting sqref="R17">
    <cfRule type="expression" dxfId="105" priority="8">
      <formula>$O$12=1</formula>
    </cfRule>
  </conditionalFormatting>
  <conditionalFormatting sqref="O16:P16">
    <cfRule type="expression" dxfId="104" priority="7">
      <formula>$O$12=2</formula>
    </cfRule>
  </conditionalFormatting>
  <conditionalFormatting sqref="O17">
    <cfRule type="expression" dxfId="103" priority="6">
      <formula>$O$12=2</formula>
    </cfRule>
  </conditionalFormatting>
  <conditionalFormatting sqref="O18">
    <cfRule type="expression" dxfId="102" priority="5">
      <formula>$O$12=3</formula>
    </cfRule>
  </conditionalFormatting>
  <conditionalFormatting sqref="O19:P19">
    <cfRule type="expression" dxfId="101" priority="4">
      <formula>$O$12=3</formula>
    </cfRule>
  </conditionalFormatting>
  <conditionalFormatting sqref="Q19:R19">
    <cfRule type="expression" dxfId="100" priority="3">
      <formula>$O$12=4</formula>
    </cfRule>
  </conditionalFormatting>
  <conditionalFormatting sqref="R18">
    <cfRule type="expression" dxfId="99" priority="2">
      <formula>$O$12=4</formula>
    </cfRule>
  </conditionalFormatting>
  <conditionalFormatting sqref="P17:Q18">
    <cfRule type="expression" dxfId="9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45779.613611111112</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CuN3</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7</v>
      </c>
      <c r="M12" s="234">
        <f>IF(N12=1,Measurement!CH8,"")</f>
        <v>1</v>
      </c>
      <c r="N12" s="309">
        <v>1</v>
      </c>
      <c r="O12" s="309">
        <f>data_info!HU54</f>
        <v>0</v>
      </c>
      <c r="P12" s="309">
        <f>data_info!HU52</f>
        <v>2</v>
      </c>
      <c r="Q12" s="309">
        <f>data_info!HU53</f>
        <v>2</v>
      </c>
      <c r="R12" s="229"/>
      <c r="S12" s="245">
        <f>info!V45</f>
        <v>1</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data_info!HN50</f>
        <v>50</v>
      </c>
      <c r="R24" s="407">
        <f>data_info!HN51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data_info!HR50</f>
        <v>50</v>
      </c>
      <c r="R25" s="407">
        <f>data_info!HR51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data_info!HT50</f>
        <v>50</v>
      </c>
      <c r="R26" s="407">
        <f>data_info!HT51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data_info!HX50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data_info!HV52</f>
        <v>보통</v>
      </c>
      <c r="G31" s="1184"/>
      <c r="H31" s="1184"/>
      <c r="I31" s="1184"/>
      <c r="J31" s="1185"/>
      <c r="K31" s="1182" t="str">
        <f>lang!B657</f>
        <v>피로도</v>
      </c>
      <c r="L31" s="1183"/>
      <c r="M31" s="1183"/>
      <c r="N31" s="1184" t="str">
        <f>data_info!HV53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data_info!HN52</f>
        <v>50</v>
      </c>
      <c r="D33" s="1171"/>
      <c r="E33" s="1171"/>
      <c r="F33" s="1171"/>
      <c r="G33" s="1171"/>
      <c r="H33" s="1171"/>
      <c r="I33" s="1171"/>
      <c r="J33" s="1172"/>
      <c r="K33" s="802">
        <f>data_info!HN53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data_info!HN52</f>
        <v>50</v>
      </c>
      <c r="G37" s="1161"/>
      <c r="H37" s="401">
        <f>data_info!HR52</f>
        <v>50</v>
      </c>
      <c r="I37" s="401">
        <f>data_info!HT52</f>
        <v>50</v>
      </c>
      <c r="J37" s="292"/>
      <c r="K37" s="389"/>
      <c r="L37" s="237"/>
      <c r="M37" s="237"/>
      <c r="N37" s="1162" t="str">
        <f>lang!B657</f>
        <v>피로도</v>
      </c>
      <c r="O37" s="1162"/>
      <c r="P37" s="400">
        <f>data_info!HN53</f>
        <v>50</v>
      </c>
      <c r="Q37" s="401">
        <f>data_info!HR53</f>
        <v>50</v>
      </c>
      <c r="R37" s="401">
        <f>data_info!HT53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data_info!HW5</f>
        <v>낮음</v>
      </c>
      <c r="N40" s="815">
        <f>data_info!HR5</f>
        <v>0</v>
      </c>
      <c r="O40" s="816"/>
      <c r="P40" s="817">
        <f>data_info!HN5</f>
        <v>0</v>
      </c>
      <c r="Q40" s="818"/>
      <c r="R40" s="819">
        <f>data_info!HT5</f>
        <v>0</v>
      </c>
      <c r="S40" s="820"/>
    </row>
    <row r="41" spans="3:19" ht="18" customHeight="1">
      <c r="C41" s="77"/>
      <c r="J41" s="84"/>
      <c r="K41" s="139" t="str">
        <f>lang!B15</f>
        <v>스트레스</v>
      </c>
      <c r="L41" s="90" t="s">
        <v>226</v>
      </c>
      <c r="M41" s="103" t="str">
        <f>data_info!HW6</f>
        <v>낮음</v>
      </c>
      <c r="N41" s="792">
        <f>data_info!HR6</f>
        <v>0</v>
      </c>
      <c r="O41" s="793"/>
      <c r="P41" s="806">
        <f>data_info!HN6</f>
        <v>0</v>
      </c>
      <c r="Q41" s="807"/>
      <c r="R41" s="792">
        <f>data_info!HT6</f>
        <v>0</v>
      </c>
      <c r="S41" s="808"/>
    </row>
    <row r="42" spans="3:19" ht="18" customHeight="1">
      <c r="C42" s="77"/>
      <c r="J42" s="84"/>
      <c r="K42" s="139" t="str">
        <f>lang!B16</f>
        <v>불안</v>
      </c>
      <c r="L42" s="90" t="s">
        <v>227</v>
      </c>
      <c r="M42" s="103" t="str">
        <f>data_info!HW7</f>
        <v>낮음</v>
      </c>
      <c r="N42" s="792">
        <f>data_info!HR7</f>
        <v>0</v>
      </c>
      <c r="O42" s="793"/>
      <c r="P42" s="806">
        <f>data_info!HN7</f>
        <v>0</v>
      </c>
      <c r="Q42" s="807"/>
      <c r="R42" s="792">
        <f>data_info!HT7</f>
        <v>0</v>
      </c>
      <c r="S42" s="808"/>
    </row>
    <row r="43" spans="3:19" ht="18" customHeight="1">
      <c r="C43" s="77"/>
      <c r="J43" s="84"/>
      <c r="K43" s="139" t="str">
        <f>lang!B17</f>
        <v>의심</v>
      </c>
      <c r="L43" s="90" t="s">
        <v>225</v>
      </c>
      <c r="M43" s="103" t="str">
        <f>data_info!HW8</f>
        <v>낮음</v>
      </c>
      <c r="N43" s="792">
        <f>data_info!HR8</f>
        <v>0</v>
      </c>
      <c r="O43" s="793"/>
      <c r="P43" s="806">
        <f>data_info!HN8</f>
        <v>0</v>
      </c>
      <c r="Q43" s="807"/>
      <c r="R43" s="792">
        <f>data_info!HT8</f>
        <v>0</v>
      </c>
      <c r="S43" s="808"/>
    </row>
    <row r="44" spans="3:19" ht="18" customHeight="1">
      <c r="C44" s="77"/>
      <c r="J44" s="84"/>
      <c r="K44" s="139" t="str">
        <f>lang!B18</f>
        <v>밸런스</v>
      </c>
      <c r="L44" s="90" t="s">
        <v>2171</v>
      </c>
      <c r="M44" s="103" t="str">
        <f>data_info!HW9</f>
        <v>낮음</v>
      </c>
      <c r="N44" s="792">
        <f>data_info!HR9</f>
        <v>0</v>
      </c>
      <c r="O44" s="793"/>
      <c r="P44" s="806">
        <f>data_info!HN9</f>
        <v>0</v>
      </c>
      <c r="Q44" s="807"/>
      <c r="R44" s="792">
        <f>data_info!HT9</f>
        <v>0</v>
      </c>
      <c r="S44" s="808"/>
    </row>
    <row r="45" spans="3:19" ht="18" customHeight="1">
      <c r="C45" s="77"/>
      <c r="J45" s="84"/>
      <c r="K45" s="139" t="str">
        <f>lang!B19</f>
        <v>카리스마</v>
      </c>
      <c r="L45" s="90" t="s">
        <v>229</v>
      </c>
      <c r="M45" s="103" t="str">
        <f>data_info!HW10</f>
        <v>낮음</v>
      </c>
      <c r="N45" s="792">
        <f>data_info!HR10</f>
        <v>0</v>
      </c>
      <c r="O45" s="793"/>
      <c r="P45" s="806">
        <f>data_info!HN10</f>
        <v>0</v>
      </c>
      <c r="Q45" s="807"/>
      <c r="R45" s="792">
        <f>data_info!HT10</f>
        <v>0</v>
      </c>
      <c r="S45" s="808"/>
    </row>
    <row r="46" spans="3:19" ht="18" customHeight="1">
      <c r="C46" s="77"/>
      <c r="J46" s="84"/>
      <c r="K46" s="139" t="str">
        <f>lang!B20</f>
        <v>에너지</v>
      </c>
      <c r="L46" s="90" t="s">
        <v>2170</v>
      </c>
      <c r="M46" s="103" t="str">
        <f>data_info!HW11</f>
        <v>낮음</v>
      </c>
      <c r="N46" s="792">
        <f>data_info!HR11</f>
        <v>0</v>
      </c>
      <c r="O46" s="793"/>
      <c r="P46" s="806">
        <f>data_info!HN11</f>
        <v>0</v>
      </c>
      <c r="Q46" s="807"/>
      <c r="R46" s="792">
        <f>data_info!HT11</f>
        <v>0</v>
      </c>
      <c r="S46" s="808"/>
    </row>
    <row r="47" spans="3:19" ht="18" customHeight="1">
      <c r="C47" s="77"/>
      <c r="J47" s="84"/>
      <c r="K47" s="139" t="str">
        <f>lang!B21</f>
        <v>자기조절</v>
      </c>
      <c r="L47" s="90" t="s">
        <v>230</v>
      </c>
      <c r="M47" s="103" t="str">
        <f>data_info!HW12</f>
        <v>낮음</v>
      </c>
      <c r="N47" s="792">
        <f>data_info!HR12</f>
        <v>0</v>
      </c>
      <c r="O47" s="793"/>
      <c r="P47" s="806">
        <f>data_info!HN12</f>
        <v>0</v>
      </c>
      <c r="Q47" s="807"/>
      <c r="R47" s="792">
        <f>data_info!HT12</f>
        <v>0</v>
      </c>
      <c r="S47" s="808"/>
    </row>
    <row r="48" spans="3:19" ht="18" customHeight="1">
      <c r="C48" s="77"/>
      <c r="J48" s="84"/>
      <c r="K48" s="139" t="str">
        <f>lang!B22</f>
        <v>억제</v>
      </c>
      <c r="L48" s="91" t="s">
        <v>248</v>
      </c>
      <c r="M48" s="103" t="str">
        <f>data_info!HW13</f>
        <v>낮음</v>
      </c>
      <c r="N48" s="792">
        <f>data_info!HR13</f>
        <v>0</v>
      </c>
      <c r="O48" s="793"/>
      <c r="P48" s="806">
        <f>data_info!HN13</f>
        <v>0</v>
      </c>
      <c r="Q48" s="807"/>
      <c r="R48" s="792">
        <f>data_info!HT13</f>
        <v>0</v>
      </c>
      <c r="S48" s="808"/>
    </row>
    <row r="49" spans="3:19" ht="18" customHeight="1" thickBot="1">
      <c r="C49" s="385"/>
      <c r="D49" s="248"/>
      <c r="E49" s="248"/>
      <c r="F49" s="248"/>
      <c r="G49" s="248"/>
      <c r="H49" s="248"/>
      <c r="I49" s="248"/>
      <c r="J49" s="386"/>
      <c r="K49" s="140" t="str">
        <f>lang!B23</f>
        <v>신경성</v>
      </c>
      <c r="L49" s="92" t="s">
        <v>231</v>
      </c>
      <c r="M49" s="371" t="str">
        <f>data_info!HW14</f>
        <v>낮음</v>
      </c>
      <c r="N49" s="794">
        <f>data_info!HR14</f>
        <v>0</v>
      </c>
      <c r="O49" s="795"/>
      <c r="P49" s="796">
        <f>data_info!HN14</f>
        <v>0</v>
      </c>
      <c r="Q49" s="797"/>
      <c r="R49" s="794">
        <f>data_info!HT14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97" priority="46">
      <formula>$P$40&gt;50</formula>
    </cfRule>
    <cfRule type="expression" dxfId="96" priority="47">
      <formula>$P$40&lt;20</formula>
    </cfRule>
  </conditionalFormatting>
  <conditionalFormatting sqref="P41:Q41">
    <cfRule type="expression" dxfId="95" priority="44">
      <formula>$P$41&gt;40</formula>
    </cfRule>
    <cfRule type="expression" dxfId="94" priority="45">
      <formula>$P$41&lt;20</formula>
    </cfRule>
  </conditionalFormatting>
  <conditionalFormatting sqref="P42:Q42">
    <cfRule type="expression" dxfId="93" priority="42">
      <formula>$P$42&gt;40</formula>
    </cfRule>
    <cfRule type="expression" dxfId="92" priority="43">
      <formula>$P$42&lt;15</formula>
    </cfRule>
  </conditionalFormatting>
  <conditionalFormatting sqref="P43:Q43">
    <cfRule type="expression" dxfId="91" priority="40">
      <formula>$P$43&gt;50</formula>
    </cfRule>
    <cfRule type="expression" dxfId="90" priority="41">
      <formula>$P$43&lt;20</formula>
    </cfRule>
  </conditionalFormatting>
  <conditionalFormatting sqref="P44:Q44">
    <cfRule type="expression" dxfId="89" priority="38">
      <formula>$P$44&gt;80</formula>
    </cfRule>
    <cfRule type="expression" dxfId="88" priority="39">
      <formula>$P$44&lt;40</formula>
    </cfRule>
  </conditionalFormatting>
  <conditionalFormatting sqref="P45:Q45">
    <cfRule type="expression" dxfId="87" priority="36">
      <formula>$P$45&gt;80</formula>
    </cfRule>
    <cfRule type="expression" dxfId="86" priority="37">
      <formula>$P$45&lt;50</formula>
    </cfRule>
  </conditionalFormatting>
  <conditionalFormatting sqref="P46:Q46">
    <cfRule type="expression" dxfId="85" priority="34">
      <formula>$P$46&gt;40</formula>
    </cfRule>
    <cfRule type="expression" dxfId="84" priority="35">
      <formula>$P$46&lt;20</formula>
    </cfRule>
  </conditionalFormatting>
  <conditionalFormatting sqref="P47:Q47">
    <cfRule type="expression" dxfId="83" priority="32">
      <formula>$P$47&gt;80</formula>
    </cfRule>
    <cfRule type="expression" dxfId="82" priority="33">
      <formula>$P$47&lt;50</formula>
    </cfRule>
  </conditionalFormatting>
  <conditionalFormatting sqref="P48:Q48">
    <cfRule type="expression" dxfId="81" priority="30">
      <formula>$P$48&gt;25</formula>
    </cfRule>
    <cfRule type="expression" dxfId="80" priority="31">
      <formula>$P$48&lt;15</formula>
    </cfRule>
  </conditionalFormatting>
  <conditionalFormatting sqref="P49:Q49">
    <cfRule type="expression" dxfId="79" priority="28">
      <formula>$P$49&gt;50</formula>
    </cfRule>
    <cfRule type="expression" dxfId="78" priority="29">
      <formula>$P$49&lt;10</formula>
    </cfRule>
  </conditionalFormatting>
  <conditionalFormatting sqref="M40">
    <cfRule type="expression" dxfId="77" priority="48">
      <formula>$P$40&lt;20</formula>
    </cfRule>
    <cfRule type="expression" dxfId="76" priority="49">
      <formula>$P$40&gt;50</formula>
    </cfRule>
  </conditionalFormatting>
  <conditionalFormatting sqref="M41">
    <cfRule type="expression" dxfId="75" priority="26">
      <formula>$P$41&gt;40</formula>
    </cfRule>
    <cfRule type="expression" dxfId="74" priority="27">
      <formula>$P$41&lt;20</formula>
    </cfRule>
  </conditionalFormatting>
  <conditionalFormatting sqref="M42">
    <cfRule type="expression" dxfId="73" priority="24">
      <formula>$P$42&gt;40</formula>
    </cfRule>
    <cfRule type="expression" dxfId="72" priority="25">
      <formula>$P$42&lt;15</formula>
    </cfRule>
  </conditionalFormatting>
  <conditionalFormatting sqref="M43">
    <cfRule type="expression" dxfId="71" priority="22">
      <formula>$P$43&gt;50</formula>
    </cfRule>
    <cfRule type="expression" dxfId="70" priority="23">
      <formula>$P$43&lt;20</formula>
    </cfRule>
  </conditionalFormatting>
  <conditionalFormatting sqref="M44">
    <cfRule type="expression" dxfId="69" priority="20">
      <formula>$P$44&gt;80</formula>
    </cfRule>
    <cfRule type="expression" dxfId="68" priority="21">
      <formula>$P$44&lt;40</formula>
    </cfRule>
  </conditionalFormatting>
  <conditionalFormatting sqref="M45">
    <cfRule type="expression" dxfId="67" priority="18">
      <formula>$P$45&gt;80</formula>
    </cfRule>
    <cfRule type="expression" dxfId="66" priority="19">
      <formula>$P$45&lt;50</formula>
    </cfRule>
  </conditionalFormatting>
  <conditionalFormatting sqref="M46">
    <cfRule type="expression" dxfId="65" priority="16">
      <formula>$P$46&gt;40</formula>
    </cfRule>
    <cfRule type="expression" dxfId="64" priority="17">
      <formula>$P$46&lt;20</formula>
    </cfRule>
  </conditionalFormatting>
  <conditionalFormatting sqref="M47">
    <cfRule type="expression" dxfId="63" priority="14">
      <formula>$P$47&gt;80</formula>
    </cfRule>
    <cfRule type="expression" dxfId="62" priority="15">
      <formula>$P$47&lt;50</formula>
    </cfRule>
  </conditionalFormatting>
  <conditionalFormatting sqref="M48">
    <cfRule type="expression" dxfId="61" priority="12">
      <formula>$P$48&gt;25</formula>
    </cfRule>
    <cfRule type="expression" dxfId="60" priority="13">
      <formula>$P$48&lt;15</formula>
    </cfRule>
  </conditionalFormatting>
  <conditionalFormatting sqref="M49">
    <cfRule type="expression" dxfId="59" priority="10">
      <formula>$P$49&gt;50</formula>
    </cfRule>
    <cfRule type="expression" dxfId="58" priority="11">
      <formula>$P$49&lt;10</formula>
    </cfRule>
  </conditionalFormatting>
  <conditionalFormatting sqref="Q16:R16">
    <cfRule type="expression" dxfId="57" priority="9">
      <formula>$O$12=1</formula>
    </cfRule>
  </conditionalFormatting>
  <conditionalFormatting sqref="R17">
    <cfRule type="expression" dxfId="56" priority="8">
      <formula>$O$12=1</formula>
    </cfRule>
  </conditionalFormatting>
  <conditionalFormatting sqref="O16:P16">
    <cfRule type="expression" dxfId="55" priority="7">
      <formula>$O$12=2</formula>
    </cfRule>
  </conditionalFormatting>
  <conditionalFormatting sqref="O17">
    <cfRule type="expression" dxfId="54" priority="6">
      <formula>$O$12=2</formula>
    </cfRule>
  </conditionalFormatting>
  <conditionalFormatting sqref="O18">
    <cfRule type="expression" dxfId="53" priority="5">
      <formula>$O$12=3</formula>
    </cfRule>
  </conditionalFormatting>
  <conditionalFormatting sqref="O19:P19">
    <cfRule type="expression" dxfId="52" priority="4">
      <formula>$O$12=3</formula>
    </cfRule>
  </conditionalFormatting>
  <conditionalFormatting sqref="Q19:R19">
    <cfRule type="expression" dxfId="51" priority="3">
      <formula>$O$12=4</formula>
    </cfRule>
  </conditionalFormatting>
  <conditionalFormatting sqref="R18">
    <cfRule type="expression" dxfId="50" priority="2">
      <formula>$O$12=4</formula>
    </cfRule>
  </conditionalFormatting>
  <conditionalFormatting sqref="P17:Q18">
    <cfRule type="expression" dxfId="4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45779.613611111112</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CuN3</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7</v>
      </c>
      <c r="M12" s="234">
        <f>IF(N12=1,Measurement!CH8,"")</f>
        <v>1</v>
      </c>
      <c r="N12" s="309">
        <v>1</v>
      </c>
      <c r="O12" s="309">
        <f>data_info!IO54</f>
        <v>0</v>
      </c>
      <c r="P12" s="309">
        <f>data_info!IO52</f>
        <v>2</v>
      </c>
      <c r="Q12" s="309">
        <f>data_info!IO53</f>
        <v>2</v>
      </c>
      <c r="R12" s="229"/>
      <c r="S12" s="245">
        <f>info!V45</f>
        <v>1</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data_info!IH50</f>
        <v>50</v>
      </c>
      <c r="R24" s="407">
        <f>data_info!IH51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data_info!IL50</f>
        <v>50</v>
      </c>
      <c r="R25" s="407">
        <f>data_info!IL51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data_info!IN50</f>
        <v>50</v>
      </c>
      <c r="R26" s="407">
        <f>data_info!IN51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data_info!IR50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data_info!IP52</f>
        <v>보통</v>
      </c>
      <c r="G31" s="1184"/>
      <c r="H31" s="1184"/>
      <c r="I31" s="1184"/>
      <c r="J31" s="1185"/>
      <c r="K31" s="1182" t="str">
        <f>lang!B657</f>
        <v>피로도</v>
      </c>
      <c r="L31" s="1183"/>
      <c r="M31" s="1183"/>
      <c r="N31" s="1184" t="str">
        <f>data_info!IP53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data_info!IH52</f>
        <v>50</v>
      </c>
      <c r="D33" s="1171"/>
      <c r="E33" s="1171"/>
      <c r="F33" s="1171"/>
      <c r="G33" s="1171"/>
      <c r="H33" s="1171"/>
      <c r="I33" s="1171"/>
      <c r="J33" s="1172"/>
      <c r="K33" s="802">
        <f>data_info!IH53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data_info!IH52</f>
        <v>50</v>
      </c>
      <c r="G37" s="1161"/>
      <c r="H37" s="401">
        <f>data_info!IL52</f>
        <v>50</v>
      </c>
      <c r="I37" s="401">
        <f>data_info!IN52</f>
        <v>50</v>
      </c>
      <c r="J37" s="292"/>
      <c r="K37" s="389"/>
      <c r="L37" s="237"/>
      <c r="M37" s="237"/>
      <c r="N37" s="1162" t="str">
        <f>lang!B657</f>
        <v>피로도</v>
      </c>
      <c r="O37" s="1162"/>
      <c r="P37" s="400">
        <f>data_info!IH53</f>
        <v>50</v>
      </c>
      <c r="Q37" s="401">
        <f>data_info!IL53</f>
        <v>50</v>
      </c>
      <c r="R37" s="401">
        <f>data_info!IN53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data_info!IQ5</f>
        <v>낮음</v>
      </c>
      <c r="N40" s="815">
        <f>data_info!IL5</f>
        <v>0</v>
      </c>
      <c r="O40" s="816"/>
      <c r="P40" s="817">
        <f>data_info!IH5</f>
        <v>0</v>
      </c>
      <c r="Q40" s="818"/>
      <c r="R40" s="819">
        <f>data_info!IN5</f>
        <v>0</v>
      </c>
      <c r="S40" s="820"/>
    </row>
    <row r="41" spans="3:19" ht="18" customHeight="1">
      <c r="C41" s="77"/>
      <c r="J41" s="84"/>
      <c r="K41" s="139" t="str">
        <f>lang!B15</f>
        <v>스트레스</v>
      </c>
      <c r="L41" s="90" t="s">
        <v>226</v>
      </c>
      <c r="M41" s="103" t="str">
        <f>data_info!IQ6</f>
        <v>낮음</v>
      </c>
      <c r="N41" s="792">
        <f>data_info!IL6</f>
        <v>0</v>
      </c>
      <c r="O41" s="793"/>
      <c r="P41" s="806">
        <f>data_info!IH6</f>
        <v>0</v>
      </c>
      <c r="Q41" s="807"/>
      <c r="R41" s="792">
        <f>data_info!IN6</f>
        <v>0</v>
      </c>
      <c r="S41" s="808"/>
    </row>
    <row r="42" spans="3:19" ht="18" customHeight="1">
      <c r="C42" s="77"/>
      <c r="J42" s="84"/>
      <c r="K42" s="139" t="str">
        <f>lang!B16</f>
        <v>불안</v>
      </c>
      <c r="L42" s="90" t="s">
        <v>227</v>
      </c>
      <c r="M42" s="103" t="str">
        <f>data_info!IQ7</f>
        <v>낮음</v>
      </c>
      <c r="N42" s="792">
        <f>data_info!IL7</f>
        <v>0</v>
      </c>
      <c r="O42" s="793"/>
      <c r="P42" s="806">
        <f>data_info!IH7</f>
        <v>0</v>
      </c>
      <c r="Q42" s="807"/>
      <c r="R42" s="792">
        <f>data_info!IN7</f>
        <v>0</v>
      </c>
      <c r="S42" s="808"/>
    </row>
    <row r="43" spans="3:19" ht="18" customHeight="1">
      <c r="C43" s="77"/>
      <c r="J43" s="84"/>
      <c r="K43" s="139" t="str">
        <f>lang!B17</f>
        <v>의심</v>
      </c>
      <c r="L43" s="90" t="s">
        <v>225</v>
      </c>
      <c r="M43" s="103" t="str">
        <f>data_info!IQ8</f>
        <v>낮음</v>
      </c>
      <c r="N43" s="792">
        <f>data_info!IL8</f>
        <v>0</v>
      </c>
      <c r="O43" s="793"/>
      <c r="P43" s="806">
        <f>data_info!IH8</f>
        <v>0</v>
      </c>
      <c r="Q43" s="807"/>
      <c r="R43" s="792">
        <f>data_info!IN8</f>
        <v>0</v>
      </c>
      <c r="S43" s="808"/>
    </row>
    <row r="44" spans="3:19" ht="18" customHeight="1">
      <c r="C44" s="77"/>
      <c r="J44" s="84"/>
      <c r="K44" s="139" t="str">
        <f>lang!B18</f>
        <v>밸런스</v>
      </c>
      <c r="L44" s="90" t="s">
        <v>2171</v>
      </c>
      <c r="M44" s="103" t="str">
        <f>data_info!IQ9</f>
        <v>낮음</v>
      </c>
      <c r="N44" s="792">
        <f>data_info!IL9</f>
        <v>0</v>
      </c>
      <c r="O44" s="793"/>
      <c r="P44" s="806">
        <f>data_info!IH9</f>
        <v>0</v>
      </c>
      <c r="Q44" s="807"/>
      <c r="R44" s="792">
        <f>data_info!IN9</f>
        <v>0</v>
      </c>
      <c r="S44" s="808"/>
    </row>
    <row r="45" spans="3:19" ht="18" customHeight="1">
      <c r="C45" s="77"/>
      <c r="J45" s="84"/>
      <c r="K45" s="139" t="str">
        <f>lang!B19</f>
        <v>카리스마</v>
      </c>
      <c r="L45" s="90" t="s">
        <v>229</v>
      </c>
      <c r="M45" s="103" t="str">
        <f>data_info!IQ10</f>
        <v>낮음</v>
      </c>
      <c r="N45" s="792">
        <f>data_info!IL10</f>
        <v>0</v>
      </c>
      <c r="O45" s="793"/>
      <c r="P45" s="806">
        <f>data_info!IH10</f>
        <v>0</v>
      </c>
      <c r="Q45" s="807"/>
      <c r="R45" s="792">
        <f>data_info!IN10</f>
        <v>0</v>
      </c>
      <c r="S45" s="808"/>
    </row>
    <row r="46" spans="3:19" ht="18" customHeight="1">
      <c r="C46" s="77"/>
      <c r="J46" s="84"/>
      <c r="K46" s="139" t="str">
        <f>lang!B20</f>
        <v>에너지</v>
      </c>
      <c r="L46" s="90" t="s">
        <v>2170</v>
      </c>
      <c r="M46" s="103" t="str">
        <f>data_info!IQ11</f>
        <v>낮음</v>
      </c>
      <c r="N46" s="792">
        <f>data_info!IL11</f>
        <v>0</v>
      </c>
      <c r="O46" s="793"/>
      <c r="P46" s="806">
        <f>data_info!IH11</f>
        <v>0</v>
      </c>
      <c r="Q46" s="807"/>
      <c r="R46" s="792">
        <f>data_info!IN11</f>
        <v>0</v>
      </c>
      <c r="S46" s="808"/>
    </row>
    <row r="47" spans="3:19" ht="18" customHeight="1">
      <c r="C47" s="77"/>
      <c r="J47" s="84"/>
      <c r="K47" s="139" t="str">
        <f>lang!B21</f>
        <v>자기조절</v>
      </c>
      <c r="L47" s="90" t="s">
        <v>230</v>
      </c>
      <c r="M47" s="103" t="str">
        <f>data_info!IQ12</f>
        <v>낮음</v>
      </c>
      <c r="N47" s="792">
        <f>data_info!IL12</f>
        <v>0</v>
      </c>
      <c r="O47" s="793"/>
      <c r="P47" s="806">
        <f>data_info!IH12</f>
        <v>0</v>
      </c>
      <c r="Q47" s="807"/>
      <c r="R47" s="792">
        <f>data_info!IN12</f>
        <v>0</v>
      </c>
      <c r="S47" s="808"/>
    </row>
    <row r="48" spans="3:19" ht="18" customHeight="1">
      <c r="C48" s="77"/>
      <c r="J48" s="84"/>
      <c r="K48" s="139" t="str">
        <f>lang!B22</f>
        <v>억제</v>
      </c>
      <c r="L48" s="91" t="s">
        <v>248</v>
      </c>
      <c r="M48" s="103" t="str">
        <f>data_info!IQ13</f>
        <v>낮음</v>
      </c>
      <c r="N48" s="792">
        <f>data_info!IL13</f>
        <v>0</v>
      </c>
      <c r="O48" s="793"/>
      <c r="P48" s="806">
        <f>data_info!IH13</f>
        <v>0</v>
      </c>
      <c r="Q48" s="807"/>
      <c r="R48" s="792">
        <f>data_info!IN13</f>
        <v>0</v>
      </c>
      <c r="S48" s="808"/>
    </row>
    <row r="49" spans="3:19" ht="18" customHeight="1" thickBot="1">
      <c r="C49" s="385"/>
      <c r="D49" s="248"/>
      <c r="E49" s="248"/>
      <c r="F49" s="248"/>
      <c r="G49" s="248"/>
      <c r="H49" s="248"/>
      <c r="I49" s="248"/>
      <c r="J49" s="386"/>
      <c r="K49" s="140" t="str">
        <f>lang!B23</f>
        <v>신경성</v>
      </c>
      <c r="L49" s="92" t="s">
        <v>231</v>
      </c>
      <c r="M49" s="371" t="str">
        <f>data_info!IQ14</f>
        <v>낮음</v>
      </c>
      <c r="N49" s="794">
        <f>data_info!IL14</f>
        <v>0</v>
      </c>
      <c r="O49" s="795"/>
      <c r="P49" s="796">
        <f>data_info!IH14</f>
        <v>0</v>
      </c>
      <c r="Q49" s="797"/>
      <c r="R49" s="794">
        <f>data_info!IN14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 priority="46">
      <formula>$P$40&gt;50</formula>
    </cfRule>
    <cfRule type="expression" dxfId="47" priority="47">
      <formula>$P$40&lt;20</formula>
    </cfRule>
  </conditionalFormatting>
  <conditionalFormatting sqref="P41:Q41">
    <cfRule type="expression" dxfId="46" priority="44">
      <formula>$P$41&gt;40</formula>
    </cfRule>
    <cfRule type="expression" dxfId="45" priority="45">
      <formula>$P$41&lt;20</formula>
    </cfRule>
  </conditionalFormatting>
  <conditionalFormatting sqref="P42:Q42">
    <cfRule type="expression" dxfId="44" priority="42">
      <formula>$P$42&gt;40</formula>
    </cfRule>
    <cfRule type="expression" dxfId="43" priority="43">
      <formula>$P$42&lt;15</formula>
    </cfRule>
  </conditionalFormatting>
  <conditionalFormatting sqref="P43:Q43">
    <cfRule type="expression" dxfId="42" priority="40">
      <formula>$P$43&gt;50</formula>
    </cfRule>
    <cfRule type="expression" dxfId="41" priority="41">
      <formula>$P$43&lt;20</formula>
    </cfRule>
  </conditionalFormatting>
  <conditionalFormatting sqref="P44:Q44">
    <cfRule type="expression" dxfId="40" priority="38">
      <formula>$P$44&gt;80</formula>
    </cfRule>
    <cfRule type="expression" dxfId="39" priority="39">
      <formula>$P$44&lt;40</formula>
    </cfRule>
  </conditionalFormatting>
  <conditionalFormatting sqref="P45:Q45">
    <cfRule type="expression" dxfId="38" priority="36">
      <formula>$P$45&gt;80</formula>
    </cfRule>
    <cfRule type="expression" dxfId="37" priority="37">
      <formula>$P$45&lt;50</formula>
    </cfRule>
  </conditionalFormatting>
  <conditionalFormatting sqref="P46:Q46">
    <cfRule type="expression" dxfId="36" priority="34">
      <formula>$P$46&gt;40</formula>
    </cfRule>
    <cfRule type="expression" dxfId="35" priority="35">
      <formula>$P$46&lt;20</formula>
    </cfRule>
  </conditionalFormatting>
  <conditionalFormatting sqref="P47:Q47">
    <cfRule type="expression" dxfId="34" priority="32">
      <formula>$P$47&gt;80</formula>
    </cfRule>
    <cfRule type="expression" dxfId="33" priority="33">
      <formula>$P$47&lt;50</formula>
    </cfRule>
  </conditionalFormatting>
  <conditionalFormatting sqref="P48:Q48">
    <cfRule type="expression" dxfId="32" priority="30">
      <formula>$P$48&gt;25</formula>
    </cfRule>
    <cfRule type="expression" dxfId="31" priority="31">
      <formula>$P$48&lt;15</formula>
    </cfRule>
  </conditionalFormatting>
  <conditionalFormatting sqref="P49:Q49">
    <cfRule type="expression" dxfId="30" priority="28">
      <formula>$P$49&gt;50</formula>
    </cfRule>
    <cfRule type="expression" dxfId="29" priority="29">
      <formula>$P$49&lt;10</formula>
    </cfRule>
  </conditionalFormatting>
  <conditionalFormatting sqref="M40">
    <cfRule type="expression" dxfId="28" priority="48">
      <formula>$P$40&lt;20</formula>
    </cfRule>
    <cfRule type="expression" dxfId="27" priority="49">
      <formula>$P$40&gt;50</formula>
    </cfRule>
  </conditionalFormatting>
  <conditionalFormatting sqref="M41">
    <cfRule type="expression" dxfId="26" priority="26">
      <formula>$P$41&gt;40</formula>
    </cfRule>
    <cfRule type="expression" dxfId="25" priority="27">
      <formula>$P$41&lt;20</formula>
    </cfRule>
  </conditionalFormatting>
  <conditionalFormatting sqref="M42">
    <cfRule type="expression" dxfId="24" priority="24">
      <formula>$P$42&gt;40</formula>
    </cfRule>
    <cfRule type="expression" dxfId="23" priority="25">
      <formula>$P$42&lt;15</formula>
    </cfRule>
  </conditionalFormatting>
  <conditionalFormatting sqref="M43">
    <cfRule type="expression" dxfId="22" priority="22">
      <formula>$P$43&gt;50</formula>
    </cfRule>
    <cfRule type="expression" dxfId="21" priority="23">
      <formula>$P$43&lt;20</formula>
    </cfRule>
  </conditionalFormatting>
  <conditionalFormatting sqref="M44">
    <cfRule type="expression" dxfId="20" priority="20">
      <formula>$P$44&gt;80</formula>
    </cfRule>
    <cfRule type="expression" dxfId="19" priority="21">
      <formula>$P$44&lt;40</formula>
    </cfRule>
  </conditionalFormatting>
  <conditionalFormatting sqref="M45">
    <cfRule type="expression" dxfId="18" priority="18">
      <formula>$P$45&gt;80</formula>
    </cfRule>
    <cfRule type="expression" dxfId="17" priority="19">
      <formula>$P$45&lt;50</formula>
    </cfRule>
  </conditionalFormatting>
  <conditionalFormatting sqref="M46">
    <cfRule type="expression" dxfId="16" priority="16">
      <formula>$P$46&gt;40</formula>
    </cfRule>
    <cfRule type="expression" dxfId="15" priority="17">
      <formula>$P$46&lt;20</formula>
    </cfRule>
  </conditionalFormatting>
  <conditionalFormatting sqref="M47">
    <cfRule type="expression" dxfId="14" priority="14">
      <formula>$P$47&gt;80</formula>
    </cfRule>
    <cfRule type="expression" dxfId="13" priority="15">
      <formula>$P$47&lt;50</formula>
    </cfRule>
  </conditionalFormatting>
  <conditionalFormatting sqref="M48">
    <cfRule type="expression" dxfId="12" priority="12">
      <formula>$P$48&gt;25</formula>
    </cfRule>
    <cfRule type="expression" dxfId="11" priority="13">
      <formula>$P$48&lt;15</formula>
    </cfRule>
  </conditionalFormatting>
  <conditionalFormatting sqref="M49">
    <cfRule type="expression" dxfId="10" priority="10">
      <formula>$P$49&gt;50</formula>
    </cfRule>
    <cfRule type="expression" dxfId="9" priority="11">
      <formula>$P$49&lt;10</formula>
    </cfRule>
  </conditionalFormatting>
  <conditionalFormatting sqref="Q16:R16">
    <cfRule type="expression" dxfId="8" priority="9">
      <formula>$O$12=1</formula>
    </cfRule>
  </conditionalFormatting>
  <conditionalFormatting sqref="R17">
    <cfRule type="expression" dxfId="7" priority="8">
      <formula>$O$12=1</formula>
    </cfRule>
  </conditionalFormatting>
  <conditionalFormatting sqref="O16:P16">
    <cfRule type="expression" dxfId="6" priority="7">
      <formula>$O$12=2</formula>
    </cfRule>
  </conditionalFormatting>
  <conditionalFormatting sqref="O17">
    <cfRule type="expression" dxfId="5" priority="6">
      <formula>$O$12=2</formula>
    </cfRule>
  </conditionalFormatting>
  <conditionalFormatting sqref="O18">
    <cfRule type="expression" dxfId="4" priority="5">
      <formula>$O$12=3</formula>
    </cfRule>
  </conditionalFormatting>
  <conditionalFormatting sqref="O19:P19">
    <cfRule type="expression" dxfId="3" priority="4">
      <formula>$O$12=3</formula>
    </cfRule>
  </conditionalFormatting>
  <conditionalFormatting sqref="Q19:R19">
    <cfRule type="expression" dxfId="2" priority="3">
      <formula>$O$12=4</formula>
    </cfRule>
  </conditionalFormatting>
  <conditionalFormatting sqref="R18">
    <cfRule type="expression" dxfId="1" priority="2">
      <formula>$O$12=4</formula>
    </cfRule>
  </conditionalFormatting>
  <conditionalFormatting sqref="P17:Q18">
    <cfRule type="expression" dxfId="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17</vt:i4>
      </vt:variant>
      <vt:variant>
        <vt:lpstr>이름 지정된 범위</vt:lpstr>
      </vt:variant>
      <vt:variant>
        <vt:i4>26</vt:i4>
      </vt:variant>
    </vt:vector>
  </HeadingPairs>
  <TitlesOfParts>
    <vt:vector size="43" baseType="lpstr">
      <vt:lpstr>Report-뇌피로</vt:lpstr>
      <vt:lpstr>Report-IE변화_마인드</vt:lpstr>
      <vt:lpstr>무드 미터</vt:lpstr>
      <vt:lpstr>Report(종합)</vt:lpstr>
      <vt:lpstr>Report</vt:lpstr>
      <vt:lpstr>Report(1)</vt:lpstr>
      <vt:lpstr>Report(2)</vt:lpstr>
      <vt:lpstr>Report(3)</vt:lpstr>
      <vt:lpstr>Report(4)</vt:lpstr>
      <vt:lpstr>Report(5)</vt:lpstr>
      <vt:lpstr>Report(6)</vt:lpstr>
      <vt:lpstr>Report(7)</vt:lpstr>
      <vt:lpstr>Report(8)</vt:lpstr>
      <vt:lpstr>Report(9)</vt:lpstr>
      <vt:lpstr>Report(10)</vt:lpstr>
      <vt:lpstr>Report(11)</vt:lpstr>
      <vt:lpstr>Report(12)</vt:lpstr>
      <vt:lpstr>FH</vt:lpstr>
      <vt:lpstr>FH_info</vt:lpstr>
      <vt:lpstr>FT</vt:lpstr>
      <vt:lpstr>ft_nq</vt:lpstr>
      <vt:lpstr>M</vt:lpstr>
      <vt:lpstr>Cover!Print_Area</vt:lpstr>
      <vt:lpstr>Measurement!Print_Area</vt:lpstr>
      <vt:lpstr>Report!Print_Area</vt:lpstr>
      <vt:lpstr>'Report(1)'!Print_Area</vt:lpstr>
      <vt:lpstr>'Report(10)'!Print_Area</vt:lpstr>
      <vt:lpstr>'Report(11)'!Print_Area</vt:lpstr>
      <vt:lpstr>'Report(12)'!Print_Area</vt:lpstr>
      <vt:lpstr>'Report(2)'!Print_Area</vt:lpstr>
      <vt:lpstr>'Report(3)'!Print_Area</vt:lpstr>
      <vt:lpstr>'Report(4)'!Print_Area</vt:lpstr>
      <vt:lpstr>'Report(5)'!Print_Area</vt:lpstr>
      <vt:lpstr>'Report(6)'!Print_Area</vt:lpstr>
      <vt:lpstr>'Report(7)'!Print_Area</vt:lpstr>
      <vt:lpstr>'Report(8)'!Print_Area</vt:lpstr>
      <vt:lpstr>'Report(9)'!Print_Area</vt:lpstr>
      <vt:lpstr>'Report(종합)'!Print_Area</vt:lpstr>
      <vt:lpstr>'Report-IE변화_마인드'!Print_Area</vt:lpstr>
      <vt:lpstr>'Report-뇌피로'!Print_Area</vt:lpstr>
      <vt:lpstr>'Report-뇌피로LGE'!Print_Area</vt:lpstr>
      <vt:lpstr>'무드 미터'!Print_Area</vt:lpstr>
      <vt:lpstr>row_n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ELSYS Corp.</dc:creator>
  <cp:lastModifiedBy>Won Sun Shin</cp:lastModifiedBy>
  <cp:lastPrinted>2024-07-17T05:01:39Z</cp:lastPrinted>
  <dcterms:created xsi:type="dcterms:W3CDTF">2010-10-29T12:53:05Z</dcterms:created>
  <dcterms:modified xsi:type="dcterms:W3CDTF">2025-05-02T09:11:52Z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d8d7fb7b-3a25-4170-8690-694e19f68f9d</vt:lpwstr>
  </property>
</Properties>
</file>