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HkI4^1^1^\"/>
    </mc:Choice>
  </mc:AlternateContent>
  <xr:revisionPtr revIDLastSave="0" documentId="13_ncr:1_{483941B9-4FEA-411B-B218-D7B05A80701A}"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41" l="1"/>
  <c r="L8" i="45"/>
  <c r="L7" i="33"/>
  <c r="H8" i="36"/>
  <c r="Q8" i="37"/>
  <c r="L7" i="39"/>
  <c r="H8" i="40"/>
  <c r="Q8" i="41"/>
  <c r="L7" i="43"/>
  <c r="H8" i="44"/>
  <c r="Q8" i="45"/>
  <c r="L8" i="36"/>
  <c r="L8" i="40"/>
  <c r="L8" i="44"/>
  <c r="L7" i="30"/>
  <c r="H8" i="33"/>
  <c r="Q8" i="36"/>
  <c r="L7" i="38"/>
  <c r="H8" i="39"/>
  <c r="Q8" i="40"/>
  <c r="L7" i="42"/>
  <c r="Q8" i="44"/>
  <c r="L7" i="46"/>
  <c r="L8" i="33"/>
  <c r="L8" i="39"/>
  <c r="L8" i="43"/>
  <c r="Q2" i="14"/>
  <c r="H8" i="49"/>
  <c r="H8" i="30"/>
  <c r="Q8" i="33"/>
  <c r="L7" i="37"/>
  <c r="H8" i="38"/>
  <c r="Q8" i="39"/>
  <c r="L7" i="41"/>
  <c r="H8" i="42"/>
  <c r="Q8" i="43"/>
  <c r="L7" i="45"/>
  <c r="H8" i="46"/>
  <c r="L8" i="37"/>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7" i="1"/>
  <c r="I32" i="48" s="1"/>
  <c r="L8" i="1"/>
  <c r="I33" i="48" s="1"/>
  <c r="L16" i="1"/>
  <c r="I41" i="48" s="1"/>
  <c r="L15" i="1"/>
  <c r="I40"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A7" i="1"/>
  <c r="CA6" i="1" s="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8"/>
  <c r="O7" i="30"/>
  <c r="O7" i="46"/>
  <c r="O7" i="42"/>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6" i="1" l="1"/>
  <c r="Y13" i="1"/>
  <c r="A212" i="17"/>
  <c r="C211" i="17"/>
  <c r="B211" i="17" s="1"/>
  <c r="F209" i="11"/>
  <c r="B209" i="11"/>
  <c r="E209" i="11" s="1"/>
  <c r="A210" i="11"/>
  <c r="Y8" i="1" l="1"/>
  <c r="Y9" i="1"/>
  <c r="L38" i="48"/>
  <c r="L38" i="18"/>
  <c r="L41" i="48"/>
  <c r="L41" i="18"/>
  <c r="C212" i="17"/>
  <c r="B212" i="17" s="1"/>
  <c r="A213" i="17"/>
  <c r="F210" i="11"/>
  <c r="B210" i="11"/>
  <c r="E210" i="11" s="1"/>
  <c r="A211" i="11"/>
  <c r="Y12" i="1" l="1"/>
  <c r="Y7" i="1"/>
  <c r="Y10" i="1"/>
  <c r="Y14" i="1"/>
  <c r="L34" i="48"/>
  <c r="L34" i="18"/>
  <c r="L33" i="48"/>
  <c r="L33" i="18"/>
  <c r="C213" i="17"/>
  <c r="B213" i="17" s="1"/>
  <c r="Y11" i="1" s="1"/>
  <c r="A214" i="17"/>
  <c r="F211" i="11"/>
  <c r="A212" i="11"/>
  <c r="B211" i="11"/>
  <c r="E211" i="11" s="1"/>
  <c r="L39" i="48" l="1"/>
  <c r="L39" i="18"/>
  <c r="L35" i="48"/>
  <c r="L35" i="18"/>
  <c r="L32" i="48"/>
  <c r="L32" i="18"/>
  <c r="L36" i="48"/>
  <c r="L36" i="18"/>
  <c r="L37" i="48"/>
  <c r="L37" i="18"/>
  <c r="C214" i="17"/>
  <c r="B214" i="17" s="1"/>
  <c r="A215" i="17"/>
  <c r="F212" i="11"/>
  <c r="A213" i="11"/>
  <c r="B212" i="11"/>
  <c r="E212" i="11" s="1"/>
  <c r="C215" i="17" l="1"/>
  <c r="B215" i="17" s="1"/>
  <c r="A216" i="17"/>
  <c r="F213" i="11"/>
  <c r="B213" i="11"/>
  <c r="E213" i="11" s="1"/>
  <c r="A214" i="11"/>
  <c r="C216" i="17" l="1"/>
  <c r="B216" i="17" s="1"/>
  <c r="CJ4" i="11" s="1"/>
  <c r="V43" i="11" s="1"/>
  <c r="L42" i="48" s="1"/>
  <c r="A217" i="17"/>
  <c r="J42" i="18"/>
  <c r="J42" i="48"/>
  <c r="F214" i="11"/>
  <c r="B214" i="11"/>
  <c r="E214" i="11" s="1"/>
  <c r="A215" i="11"/>
  <c r="C217" i="17" l="1"/>
  <c r="B217" i="17" s="1"/>
  <c r="CK4" i="11"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V44" i="11" s="1"/>
  <c r="O42" i="48"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K9" i="1" s="1"/>
  <c r="F255" i="11"/>
  <c r="A256" i="11"/>
  <c r="B255" i="11"/>
  <c r="E255" i="11" s="1"/>
  <c r="CG9" i="1" l="1"/>
  <c r="CJ9" i="1"/>
  <c r="CJ14" i="1" s="1"/>
  <c r="D13" i="18" s="1"/>
  <c r="C258" i="17"/>
  <c r="B258" i="17" s="1"/>
  <c r="A259" i="17"/>
  <c r="CU9" i="1"/>
  <c r="CS9" i="1"/>
  <c r="CT9" i="1"/>
  <c r="CH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G10" i="1"/>
  <c r="CJ10" i="1"/>
  <c r="C261" i="17"/>
  <c r="B261" i="17" s="1"/>
  <c r="CP10" i="1" s="1"/>
  <c r="A262" i="17"/>
  <c r="F259" i="11"/>
  <c r="K17" i="18" l="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H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G11" i="1" l="1"/>
  <c r="CJ11" i="1"/>
  <c r="G13" i="18" s="1"/>
  <c r="C273" i="17"/>
  <c r="B273" i="17" s="1"/>
  <c r="CP11" i="1" s="1"/>
  <c r="CK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H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N15" i="1"/>
  <c r="K13" i="48" s="1"/>
  <c r="CP15" i="1"/>
  <c r="CK16" i="1"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J17"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J18" i="1" s="1"/>
  <c r="G13" i="48"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G12" i="1" l="1"/>
  <c r="CJ19" i="1"/>
  <c r="D15" i="48" s="1"/>
  <c r="CJ12" i="1"/>
  <c r="D15" i="18" s="1"/>
  <c r="C312" i="17"/>
  <c r="B312" i="17" s="1"/>
  <c r="CP12" i="1" s="1"/>
  <c r="A313" i="17"/>
  <c r="F310" i="11"/>
  <c r="CK19" i="1" l="1"/>
  <c r="CK12" i="1"/>
  <c r="C313" i="17"/>
  <c r="B313" i="17" s="1"/>
  <c r="CQ12" i="1" s="1"/>
  <c r="A314" i="17"/>
  <c r="F311" i="11"/>
  <c r="C314" i="17" l="1"/>
  <c r="B314" i="17" s="1"/>
  <c r="CR12" i="1" s="1"/>
  <c r="A315" i="17"/>
  <c r="F312" i="11"/>
  <c r="C315" i="17" l="1"/>
  <c r="B315" i="17" s="1"/>
  <c r="CS12" i="1" s="1"/>
  <c r="A316" i="17"/>
  <c r="F313" i="11"/>
  <c r="C316" i="17" l="1"/>
  <c r="B316" i="17" s="1"/>
  <c r="CT12" i="1" s="1"/>
  <c r="CH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AU24" i="11" s="1"/>
  <c r="F607" i="11"/>
  <c r="AS26" i="11" l="1"/>
  <c r="AR26" i="11"/>
  <c r="X21" i="11" s="1"/>
  <c r="A612" i="17"/>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<sst xmlns="http://schemas.openxmlformats.org/spreadsheetml/2006/main" count="7287" uniqueCount="2561">
  <si>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</si>
  <si>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</si>
  <si>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</si>
  <si>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</si>
  <si>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</si>
  <si>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</si>
  <si>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</si>
  <si>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</si>
  <si>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</si>
  <si>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</si>
  <si>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</si>
  <si>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</si>
  <si>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</si>
  <si>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</si>
  <si>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</si>
  <si>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</si>
  <si>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</si>
  <si>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</si>
  <si>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</si>
  <si>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</si>
  <si>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</si>
  <si>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</si>
  <si>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</si>
  <si>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</si>
  <si>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</si>
  <si>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</si>
  <si>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</si>
  <si>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</si>
  <si>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</si>
  <si>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</si>
  <si>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</si>
  <si>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</si>
  <si>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</si>
  <si>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</si>
  <si>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</si>
  <si>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</si>
  <si>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</si>
  <si>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</si>
  <si>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</si>
  <si>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</si>
  <si>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</si>
  <si>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</si>
  <si>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</si>
  <si>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</si>
  <si>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</si>
  <si>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</si>
  <si>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</si>
  <si>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</si>
  <si>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</si>
  <si>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</si>
  <si>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</si>
  <si>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</si>
  <si>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</si>
  <si>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</si>
  <si>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</si>
  <si>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</si>
  <si>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</si>
  <si>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</si>
  <si>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</si>
  <si>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</si>
  <si>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</si>
  <si>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</si>
  <si>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</si>
  <si>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</si>
  <si>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</si>
  <si>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</si>
  <si>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</si>
  <si>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</si>
  <si>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</si>
  <si>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</si>
  <si>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</si>
  <si>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</si>
  <si>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</si>
  <si>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</si>
  <si>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</si>
  <si>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</si>
  <si>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</si>
  <si>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</si>
  <si>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</si>
  <si>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</si>
  <si>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</si>
  <si>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</si>
  <si>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</si>
  <si>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</si>
  <si>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</si>
  <si>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</si>
  <si>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</si>
  <si>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</si>
  <si>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</si>
  <si>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</si>
  <si>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</si>
  <si>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</si>
  <si>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</si>
  <si>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</si>
  <si>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</si>
  <si>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</si>
  <si>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</si>
  <si>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</si>
  <si>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</si>
  <si>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</si>
  <si>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</si>
  <si>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</si>
  <si>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</si>
  <si>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</si>
  <si>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</si>
  <si>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</si>
  <si>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</si>
  <si>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</si>
  <si>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</si>
  <si>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</si>
  <si>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</si>
  <si>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</si>
  <si>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</si>
  <si>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</si>
  <si>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</si>
  <si>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</si>
  <si>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</si>
  <si>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</si>
  <si>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</si>
  <si>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</si>
  <si>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</si>
  <si>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</si>
  <si>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</si>
  <si>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</si>
  <si>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</si>
  <si>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</si>
  <si>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</si>
  <si>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</si>
  <si>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</si>
  <si>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</si>
  <si>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</si>
  <si>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</si>
  <si>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</si>
  <si>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</si>
  <si>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</si>
  <si>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</si>
  <si>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</si>
  <si>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</si>
  <si>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</si>
  <si>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</si>
  <si>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</si>
  <si>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</si>
  <si>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</si>
  <si>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</si>
  <si>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</si>
  <si>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</si>
  <si>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</si>
  <si>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</si>
  <si>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</si>
  <si>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</si>
  <si>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</si>
  <si>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</si>
  <si>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</si>
  <si>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</si>
  <si>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</si>
  <si>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</si>
  <si>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</si>
  <si>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</si>
  <si>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</si>
  <si>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</si>
  <si>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</si>
  <si>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</si>
  <si>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</si>
  <si>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</si>
  <si>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</si>
  <si>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</si>
  <si>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</si>
  <si>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</si>
  <si>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</si>
  <si>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</si>
  <si>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</si>
  <si>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</si>
  <si>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</si>
  <si>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</si>
  <si>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</si>
  <si>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</si>
  <si>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</si>
  <si>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</si>
  <si>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</si>
  <si>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</si>
  <si>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</si>
  <si>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</si>
  <si>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</si>
  <si>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</si>
  <si>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</si>
  <si>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</si>
  <si>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</si>
  <si>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</si>
  <si>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</si>
  <si>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</si>
  <si>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</si>
  <si>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</si>
  <si>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</si>
  <si>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</si>
  <si>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</si>
  <si>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</si>
  <si>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</si>
  <si>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</si>
  <si>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</si>
  <si>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</si>
  <si>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</si>
  <si>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</si>
  <si>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</si>
  <si>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</si>
  <si>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</si>
  <si>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</si>
  <si>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</si>
  <si>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</si>
  <si>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</si>
  <si>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</si>
  <si>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</si>
  <si>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</si>
  <si>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</si>
  <si>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</si>
  <si>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</si>
  <si>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</si>
  <si>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</si>
  <si>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</si>
  <si>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</si>
  <si>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</si>
  <si>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</si>
  <si>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</si>
  <si>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</si>
  <si>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</si>
  <si>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</si>
  <si>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</si>
  <si>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</si>
  <si>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</si>
  <si>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</si>
  <si>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</si>
  <si>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</si>
  <si>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</si>
  <si>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</si>
  <si>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</si>
  <si>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</si>
  <si>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</si>
  <si>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</si>
  <si>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</si>
  <si>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</si>
  <si>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</si>
  <si>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</si>
  <si>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</si>
  <si>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</si>
  <si>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</si>
  <si>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</si>
  <si>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</si>
  <si>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</si>
  <si>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</si>
  <si>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</si>
  <si>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</si>
  <si>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</si>
  <si>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</si>
  <si>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</si>
  <si>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</si>
  <si>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</si>
  <si>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</si>
  <si>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</si>
  <si>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</si>
  <si>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</si>
  <si>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</si>
  <si>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</si>
  <si>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</si>
  <si>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</si>
  <si>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</si>
  <si>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</si>
  <si>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</si>
  <si>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</si>
  <si>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</si>
  <si>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</si>
  <si>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</si>
  <si>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</si>
  <si>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</si>
  <si>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</si>
  <si>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</si>
  <si>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</si>
  <si>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</si>
  <si>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</si>
  <si>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</si>
  <si>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</si>
  <si>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</si>
  <si>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</si>
  <si>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</si>
  <si>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</si>
  <si>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</si>
  <si>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</si>
  <si>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</si>
  <si>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</si>
  <si>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</si>
  <si>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</si>
  <si>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</si>
  <si>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</si>
  <si>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</si>
  <si>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</si>
  <si>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</si>
  <si>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</si>
  <si>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</si>
  <si>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</si>
  <si>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</si>
  <si>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</si>
  <si>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</si>
  <si>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</si>
  <si>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</si>
  <si>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</si>
  <si>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</si>
  <si>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</si>
  <si>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</si>
  <si>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</si>
  <si>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</si>
  <si>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</si>
  <si>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</si>
  <si>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</si>
  <si>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</si>
  <si>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</si>
  <si>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</si>
  <si>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</si>
  <si>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</si>
  <si>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</si>
  <si>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</si>
  <si>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</si>
  <si>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</si>
  <si>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</si>
  <si>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</si>
  <si>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</si>
  <si>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</si>
  <si>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</si>
  <si>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</si>
  <si>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</si>
  <si>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</si>
  <si>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</si>
  <si>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</si>
  <si>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</si>
  <si>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</si>
  <si>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</si>
  <si>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</si>
  <si>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</si>
  <si>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</si>
  <si>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</si>
  <si>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</si>
  <si>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</si>
  <si>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</si>
  <si>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</si>
  <si>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</si>
  <si>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</si>
  <si>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</si>
  <si>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</si>
  <si>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</si>
  <si>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</si>
  <si>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</si>
  <si>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</si>
  <si>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</si>
  <si>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</si>
  <si>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</si>
  <si>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</si>
  <si>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</si>
  <si>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</si>
  <si>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</si>
  <si>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</si>
  <si>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</si>
  <si>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</si>
  <si>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</si>
  <si>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</si>
  <si>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</si>
  <si>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</si>
  <si>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</si>
  <si>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</si>
  <si>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</si>
  <si>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</si>
  <si>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</si>
  <si>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</si>
  <si>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</si>
  <si>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</si>
  <si>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</si>
  <si>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</si>
  <si>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</si>
  <si>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</si>
  <si>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</si>
  <si>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</si>
  <si>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</si>
  <si>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</si>
  <si>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</si>
  <si>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</si>
  <si>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</si>
  <si>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</si>
  <si>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</si>
  <si>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</si>
  <si>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</si>
  <si>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</si>
  <si>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</si>
  <si>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</si>
  <si>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</si>
  <si>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</si>
  <si>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</si>
  <si>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</si>
  <si>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</si>
  <si>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</si>
  <si>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</si>
  <si>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</si>
  <si>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</si>
  <si>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</si>
  <si>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</si>
  <si>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</si>
  <si>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</si>
  <si>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</si>
  <si>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</si>
  <si>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</si>
  <si>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</si>
  <si>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</si>
  <si>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</si>
  <si>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</si>
  <si>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</si>
  <si>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</si>
  <si>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</si>
  <si>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</si>
  <si>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</si>
  <si>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</si>
  <si>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</si>
  <si>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</si>
  <si>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</si>
  <si>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</si>
  <si>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</si>
  <si>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</si>
  <si>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</si>
  <si>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</si>
  <si>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</si>
  <si>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</si>
  <si>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</si>
  <si>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</si>
  <si>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</si>
  <si>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</si>
  <si>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</si>
  <si>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</si>
  <si>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</si>
  <si>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</si>
  <si>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</si>
  <si>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</si>
  <si>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</si>
  <si>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</si>
  <si>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</si>
  <si>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</si>
  <si>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</si>
  <si>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</si>
  <si>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</si>
  <si>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</si>
  <si>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</si>
  <si>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</si>
  <si>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</si>
  <si>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</si>
  <si>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</si>
  <si>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</si>
  <si>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</si>
  <si>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</si>
  <si>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</si>
  <si>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</si>
  <si>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</si>
  <si>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</si>
  <si>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</si>
  <si>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</si>
  <si>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</si>
  <si>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</si>
  <si>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</si>
  <si>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</si>
  <si>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</si>
  <si>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</si>
  <si>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</si>
  <si>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</si>
  <si>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</si>
  <si>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</si>
  <si>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</si>
  <si>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</si>
  <si>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</si>
  <si>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</si>
  <si>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</si>
  <si>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</si>
  <si>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</si>
  <si>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</si>
  <si>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</si>
  <si>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</si>
  <si>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</si>
  <si>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</si>
  <si>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</si>
  <si>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</si>
  <si>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</si>
  <si>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</si>
  <si>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</si>
  <si>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</si>
  <si>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</si>
  <si>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</si>
  <si>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</si>
  <si>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</si>
  <si>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</si>
  <si>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</si>
  <si>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</si>
  <si>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</si>
  <si>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</si>
  <si>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</si>
  <si>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</si>
  <si>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</si>
  <si>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</si>
  <si>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</si>
  <si>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</si>
  <si>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</si>
  <si>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</si>
  <si>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</si>
  <si>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</si>
  <si>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</si>
  <si>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</si>
  <si>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</si>
  <si>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</si>
  <si>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</si>
  <si>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</si>
  <si>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</si>
  <si>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</si>
  <si>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</si>
  <si>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</si>
  <si>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</si>
  <si>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</si>
  <si>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</si>
  <si>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</si>
  <si>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</si>
  <si>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</si>
  <si>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</si>
  <si>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</si>
  <si>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</si>
  <si>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</si>
  <si>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</si>
  <si>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</si>
  <si>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</si>
  <si>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</si>
  <si>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</si>
  <si>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</si>
  <si>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</si>
  <si>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</si>
  <si>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</si>
  <si>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</si>
  <si>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</si>
  <si>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</si>
  <si>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</si>
  <si>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</si>
  <si>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</si>
  <si>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</si>
  <si>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</si>
  <si>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</si>
  <si>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</si>
  <si>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</si>
  <si>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</si>
  <si>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</si>
  <si>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</si>
  <si>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</si>
  <si>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</si>
  <si>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</si>
  <si>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</si>
  <si>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</si>
  <si>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</si>
  <si>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</si>
  <si>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</si>
  <si>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</si>
  <si>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</si>
  <si>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</si>
  <si>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</si>
  <si>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</si>
  <si>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</si>
  <si>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</si>
  <si>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</si>
  <si>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</si>
  <si>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</si>
  <si>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</si>
  <si>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</si>
  <si>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</si>
  <si>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</si>
  <si>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</si>
  <si>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</si>
  <si>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</si>
  <si>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</si>
  <si>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</si>
  <si>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</si>
  <si>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</si>
  <si>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</si>
  <si>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</si>
  <si>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</si>
  <si>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</si>
  <si>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</si>
  <si>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</si>
  <si>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</si>
  <si>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</si>
  <si>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</si>
  <si>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</si>
  <si>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</si>
  <si>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</si>
  <si>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</si>
  <si>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</si>
  <si>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</si>
  <si>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</si>
  <si>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</si>
  <si>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</si>
  <si>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</si>
  <si>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</si>
  <si>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</si>
  <si>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</si>
  <si>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</si>
  <si>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</si>
  <si>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</si>
  <si>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</si>
  <si>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</si>
  <si>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</si>
  <si>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</si>
  <si>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</si>
  <si>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</si>
  <si>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</si>
  <si>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</si>
  <si>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</si>
  <si>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</si>
  <si>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</si>
  <si>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</si>
  <si>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</si>
  <si>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</si>
  <si>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</si>
  <si>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</si>
  <si>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</si>
  <si>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</si>
  <si>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</si>
  <si>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</si>
  <si>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</si>
  <si>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</si>
  <si>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</si>
  <si>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</si>
  <si>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</si>
  <si>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</si>
  <si>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</si>
  <si>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</si>
  <si>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</si>
  <si>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</si>
  <si>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</si>
  <si>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</si>
  <si>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</si>
  <si>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</si>
  <si>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</si>
  <si>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</si>
  <si>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</si>
  <si>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</si>
  <si>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</si>
  <si>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</si>
  <si>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</si>
  <si>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</si>
  <si>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</si>
  <si>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</si>
  <si>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</si>
  <si>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</si>
  <si>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</si>
  <si>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</si>
  <si>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</si>
  <si>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</si>
  <si>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</si>
  <si>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</si>
  <si>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</si>
  <si>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</si>
  <si>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</si>
  <si>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</si>
  <si>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</si>
  <si>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</si>
  <si>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</si>
  <si>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</si>
  <si>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</si>
  <si>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</si>
  <si>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</si>
  <si>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</si>
  <si>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</si>
  <si>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</si>
  <si>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</si>
  <si>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</si>
  <si>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</si>
  <si>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</si>
  <si>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</si>
  <si>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</si>
  <si>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</si>
  <si>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</si>
  <si>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</si>
  <si>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</si>
  <si>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</si>
  <si>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</si>
  <si>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</si>
  <si>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</si>
  <si>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</si>
  <si>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</si>
  <si>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</si>
  <si>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</si>
  <si>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</si>
  <si>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</si>
  <si>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</si>
  <si>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</si>
  <si>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</si>
  <si>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</si>
  <si>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</si>
  <si>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</si>
  <si>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</si>
  <si>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</si>
  <si>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</si>
  <si>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</si>
  <si>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</si>
  <si>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</si>
  <si>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</si>
  <si>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</si>
  <si>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</si>
  <si>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</si>
  <si>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</si>
  <si>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</si>
  <si>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</si>
  <si>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</si>
  <si>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</si>
  <si>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</si>
  <si>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</si>
  <si>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</si>
  <si>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</si>
  <si>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</si>
  <si>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</si>
  <si>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</si>
  <si>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</si>
  <si>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</si>
  <si>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</si>
  <si>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</si>
  <si>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</si>
  <si>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</si>
  <si>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</si>
  <si>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</si>
  <si>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</si>
  <si>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</si>
  <si>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</si>
  <si>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</si>
  <si>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</si>
  <si>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</si>
  <si>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</si>
  <si>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</si>
  <si>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</si>
  <si>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</si>
  <si>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</si>
  <si>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</si>
  <si>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</si>
  <si>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</si>
  <si>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</si>
  <si>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</si>
  <si>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</si>
  <si>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</si>
  <si>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</si>
  <si>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</si>
  <si>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</si>
  <si>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</si>
  <si>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</si>
  <si>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</si>
  <si>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</si>
  <si>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</si>
  <si>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</si>
  <si>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</si>
  <si>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</si>
  <si>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</si>
  <si>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</si>
  <si>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</si>
  <si>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</si>
  <si>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</si>
  <si>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</si>
  <si>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</si>
  <si>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</si>
  <si>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</si>
  <si>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</si>
  <si>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</si>
  <si>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</si>
  <si>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</si>
  <si>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</si>
  <si>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</si>
  <si>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</si>
  <si>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</si>
  <si>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</si>
  <si>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</si>
  <si>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</si>
  <si>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</si>
  <si>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</si>
  <si>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</si>
  <si>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</si>
  <si>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</si>
  <si>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</si>
  <si>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</si>
  <si>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</si>
  <si>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</si>
  <si>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</si>
  <si>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</si>
  <si>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</si>
  <si>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</si>
  <si>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</si>
  <si>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</si>
  <si>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</si>
  <si>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</si>
  <si>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</si>
  <si>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</si>
  <si>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</si>
  <si>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</si>
  <si>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</si>
  <si>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</si>
  <si>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</si>
  <si>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</si>
  <si>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</si>
  <si>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</si>
  <si>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</si>
  <si>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</si>
  <si>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</si>
  <si>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</si>
  <si>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</si>
  <si>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</si>
  <si>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</si>
  <si>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</si>
  <si>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</si>
  <si>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</si>
  <si>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</si>
  <si>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</si>
  <si>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</si>
  <si>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</si>
  <si>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</si>
  <si>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</si>
  <si>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</si>
  <si>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</si>
  <si>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</si>
  <si>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</si>
  <si>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</si>
  <si>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</si>
  <si>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</si>
  <si>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</si>
  <si>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</si>
  <si>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</si>
  <si>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</si>
  <si>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</si>
  <si>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</si>
  <si>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</si>
  <si>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</si>
  <si>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</si>
  <si>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</si>
  <si>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</si>
  <si>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</si>
  <si>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</si>
  <si>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</si>
  <si>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</si>
  <si>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</si>
  <si>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</si>
  <si>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</si>
  <si>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</si>
  <si>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</si>
  <si>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</si>
  <si>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</si>
  <si>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</si>
  <si>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</si>
  <si>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</si>
  <si>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</si>
  <si>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</si>
  <si>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</si>
  <si>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</si>
  <si>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</si>
  <si>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</si>
  <si>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</si>
  <si>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</si>
  <si>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</si>
  <si>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</si>
  <si>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</si>
  <si>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</si>
  <si>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</si>
  <si>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</si>
  <si>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</si>
  <si>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</si>
  <si>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</si>
  <si>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</si>
  <si>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</si>
  <si>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</si>
  <si>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</si>
  <si>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</si>
  <si>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</si>
  <si>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</si>
  <si>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</si>
  <si>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</si>
  <si>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</si>
  <si>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</si>
  <si>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</si>
  <si>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</si>
  <si>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</si>
  <si>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</si>
  <si>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</si>
  <si>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</si>
  <si>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</si>
  <si>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</si>
  <si>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</si>
  <si>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</si>
  <si>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</si>
  <si>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</si>
  <si>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</si>
  <si>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</si>
  <si>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</si>
  <si>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</si>
  <si>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</si>
  <si>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</si>
  <si>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</si>
  <si>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</si>
  <si>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</si>
  <si>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</si>
  <si>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</si>
  <si>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</si>
  <si>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</si>
  <si>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</si>
  <si>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</si>
  <si>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</si>
  <si>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</si>
  <si>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</si>
  <si>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</si>
  <si>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</si>
  <si>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</si>
  <si>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</si>
  <si>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</si>
  <si>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</si>
  <si>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</si>
  <si>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</si>
  <si>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</si>
  <si>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</si>
  <si>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</si>
  <si>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</si>
  <si>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</si>
  <si>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</si>
  <si>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</si>
  <si>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</si>
  <si>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</si>
  <si>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</si>
  <si>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</si>
  <si>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</si>
  <si>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</si>
  <si>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</si>
  <si>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</si>
  <si>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</si>
  <si>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</si>
  <si>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</si>
  <si>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</si>
  <si>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</si>
  <si>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</si>
  <si>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</si>
  <si>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</si>
  <si>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</si>
  <si>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</si>
  <si>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</si>
  <si>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</si>
  <si>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</si>
  <si>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</si>
  <si>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</si>
  <si>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</si>
  <si>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</si>
  <si>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</si>
  <si>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</si>
  <si>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</si>
  <si>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</si>
  <si>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</si>
  <si>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</si>
  <si>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</si>
  <si>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</si>
  <si>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</si>
  <si>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</si>
  <si>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</si>
  <si>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</si>
  <si>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</si>
  <si>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</si>
  <si>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</si>
  <si>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</si>
  <si>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</si>
  <si>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</si>
  <si>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</si>
  <si>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</si>
  <si>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</si>
  <si>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</si>
  <si>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</si>
  <si>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</si>
  <si>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</si>
  <si>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</si>
  <si>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</si>
  <si>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</si>
  <si>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</si>
  <si>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</si>
  <si>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</si>
  <si>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</si>
  <si>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</si>
  <si>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</si>
  <si>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</si>
  <si>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</si>
  <si>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</si>
  <si>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</si>
  <si>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</si>
  <si>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</si>
  <si>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</si>
  <si>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</si>
  <si>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</si>
  <si>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</si>
  <si>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</si>
  <si>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</si>
  <si>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</si>
  <si>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</si>
  <si>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</si>
  <si>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</si>
  <si>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</si>
  <si>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</si>
  <si>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</si>
  <si>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</si>
  <si>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</si>
  <si>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</si>
  <si>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</si>
  <si>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</si>
  <si>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</si>
  <si>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</si>
  <si>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</si>
  <si>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</si>
  <si>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</si>
  <si>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</si>
  <si>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</si>
  <si>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</si>
  <si>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</si>
  <si>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</si>
  <si>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</si>
  <si>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</si>
  <si>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</si>
  <si>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</si>
  <si>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</si>
  <si>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</si>
  <si>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</si>
  <si>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</si>
  <si>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</si>
  <si>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</si>
  <si>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</si>
  <si>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</si>
  <si>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</si>
  <si>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</si>
  <si>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</si>
  <si>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</si>
  <si>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</si>
  <si>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</si>
  <si>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</si>
  <si>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</si>
  <si>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</si>
  <si>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</si>
  <si>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</si>
  <si>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</si>
  <si>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</si>
  <si>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</si>
  <si>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</si>
  <si>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</si>
  <si>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</si>
  <si>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</si>
  <si>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</si>
  <si>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</si>
  <si>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</si>
  <si>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</si>
  <si>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</si>
  <si>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</si>
  <si>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</si>
  <si>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</si>
  <si>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</si>
  <si>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</si>
  <si>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</si>
  <si>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</si>
  <si>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</si>
  <si>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</si>
  <si>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</si>
  <si>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</si>
  <si>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</si>
  <si>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</si>
  <si>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</si>
  <si>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</si>
  <si>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</si>
  <si>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</si>
  <si>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</si>
  <si>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</si>
  <si>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</si>
  <si>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</si>
  <si>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</si>
  <si>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</si>
  <si>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</si>
  <si>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</si>
  <si>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</si>
  <si>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</si>
  <si>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</si>
  <si>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</si>
  <si>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</si>
  <si>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</si>
  <si>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</si>
  <si>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</si>
  <si>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</si>
  <si>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</si>
  <si>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</si>
  <si>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</si>
  <si>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</si>
  <si>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</si>
  <si>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</si>
  <si>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</si>
  <si>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</si>
  <si>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</si>
  <si>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</si>
  <si>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</si>
  <si>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</si>
  <si>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</si>
  <si>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</si>
  <si>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</si>
  <si>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</si>
  <si>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</si>
  <si>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</si>
  <si>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</si>
  <si>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</si>
  <si>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</si>
  <si>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</si>
  <si>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</si>
  <si>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</si>
  <si>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</si>
  <si>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</si>
  <si>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</si>
  <si>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</si>
  <si>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</si>
  <si>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</si>
  <si>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</si>
  <si>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</si>
  <si>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</si>
  <si>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</si>
  <si>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</si>
  <si>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</si>
  <si>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</si>
  <si>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</si>
  <si>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</si>
  <si>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</si>
  <si>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</si>
  <si>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</si>
  <si>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</si>
  <si>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</si>
  <si>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</si>
  <si>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</si>
  <si>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</si>
  <si>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</si>
  <si>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</si>
  <si>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</si>
  <si>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</si>
  <si>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</si>
  <si>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</si>
  <si>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</si>
  <si>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</si>
  <si>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</si>
  <si>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</si>
  <si>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</si>
  <si>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</si>
  <si>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</si>
  <si>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</si>
  <si>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</si>
  <si>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</si>
  <si>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</si>
  <si>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</si>
  <si>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</si>
  <si>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</si>
  <si>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</si>
  <si>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</si>
  <si>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</si>
  <si>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</si>
  <si>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</si>
  <si>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</si>
  <si>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</si>
  <si>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</si>
  <si>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</si>
  <si>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</si>
  <si>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</si>
  <si>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</si>
  <si>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</si>
  <si>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</si>
  <si>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</si>
  <si>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</si>
  <si>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</si>
  <si>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</si>
  <si>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</si>
  <si>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</si>
  <si>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</si>
  <si>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</si>
  <si>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</si>
  <si>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</si>
  <si>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</si>
  <si>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</si>
  <si>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</si>
  <si>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</si>
  <si>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</si>
  <si>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</si>
  <si>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</si>
  <si>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</si>
  <si>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</si>
  <si>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</si>
  <si>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</si>
  <si>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</si>
  <si>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</si>
  <si>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</si>
  <si>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</si>
  <si>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</si>
  <si>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</si>
  <si>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</si>
  <si>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</si>
  <si>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</si>
  <si>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</si>
  <si>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</si>
  <si>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</si>
  <si>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</si>
  <si>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</si>
  <si>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</si>
  <si>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</si>
  <si>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</si>
  <si>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</si>
  <si>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</si>
  <si>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</si>
  <si>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</si>
  <si>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</si>
  <si>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</si>
  <si>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</si>
  <si>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</si>
  <si>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</si>
  <si>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</si>
  <si>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</si>
  <si>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</si>
  <si>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</si>
  <si>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</si>
  <si>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</si>
  <si>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</si>
  <si>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</si>
  <si>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</si>
  <si>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</si>
  <si>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</si>
  <si>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</si>
  <si>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</si>
  <si>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</si>
  <si>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</si>
  <si>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</si>
  <si>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</si>
  <si>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</si>
  <si>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</si>
  <si>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</si>
  <si>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</si>
  <si>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</si>
  <si>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</si>
  <si>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</si>
  <si>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</si>
  <si>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</si>
  <si>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</si>
  <si>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</si>
  <si>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</si>
  <si>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</si>
  <si>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</si>
  <si>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</si>
  <si>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</si>
  <si>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</si>
  <si>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</si>
  <si>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</si>
  <si>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</si>
  <si>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</si>
  <si>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</si>
  <si>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</si>
  <si>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</si>
  <si>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</si>
  <si>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</si>
  <si>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</si>
  <si>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</si>
  <si>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</si>
  <si>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</si>
  <si>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</si>
  <si>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</si>
  <si>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</si>
  <si>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</si>
  <si>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</si>
  <si>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</si>
  <si>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</si>
  <si>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</si>
  <si>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</si>
  <si>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</si>
  <si>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</si>
  <si>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</si>
  <si>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</si>
  <si>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</si>
  <si>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</si>
  <si>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</si>
  <si>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</si>
  <si>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</si>
  <si>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</si>
  <si>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</si>
  <si>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</si>
  <si>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</si>
  <si>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</si>
  <si>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</si>
  <si>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</si>
  <si>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</si>
  <si>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</si>
  <si>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</si>
  <si>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</si>
  <si>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</si>
  <si>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</si>
  <si>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</si>
  <si>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</si>
  <si>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</si>
  <si>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</si>
  <si>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</si>
  <si>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</si>
  <si>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</si>
  <si>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</si>
  <si>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</si>
  <si>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</si>
  <si>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</si>
  <si>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</si>
  <si>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</si>
  <si>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</si>
  <si>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</si>
  <si>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</si>
  <si>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</si>
  <si>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</si>
  <si>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</si>
  <si>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</si>
  <si>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</si>
  <si>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</si>
  <si>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</si>
  <si>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</si>
  <si>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</si>
  <si>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</si>
  <si>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</si>
  <si>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</si>
  <si>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</si>
  <si>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</si>
  <si>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</si>
  <si>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</si>
  <si>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</si>
  <si>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</si>
  <si>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</si>
  <si>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</si>
  <si>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</si>
  <si>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</si>
  <si>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</si>
  <si>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</si>
  <si>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</si>
  <si>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</si>
  <si>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</si>
  <si>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</si>
  <si>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</si>
  <si>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</si>
  <si>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</si>
  <si>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</si>
  <si>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</si>
  <si>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</si>
  <si>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</si>
  <si>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</si>
  <si>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</si>
  <si>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</si>
  <si>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</si>
  <si>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</si>
  <si>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</si>
  <si>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</si>
  <si>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</si>
  <si>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</si>
  <si>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</si>
  <si>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</si>
  <si>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</si>
  <si>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</si>
  <si>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</si>
  <si>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</si>
  <si>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</si>
  <si>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</si>
  <si>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</si>
  <si>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</si>
  <si>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</si>
  <si>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</si>
  <si>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</si>
  <si>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</si>
  <si>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</si>
  <si>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</si>
  <si>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</si>
  <si>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</si>
  <si>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</si>
  <si>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</si>
  <si>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</si>
  <si>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</si>
  <si>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</si>
  <si>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</si>
  <si>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</si>
  <si>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</si>
  <si>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</si>
  <si>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</si>
  <si>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</si>
  <si>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</si>
  <si>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</si>
  <si>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</si>
  <si>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</si>
  <si>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</si>
  <si>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</si>
  <si>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</si>
  <si>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</si>
  <si>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</si>
  <si>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</si>
  <si>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</si>
  <si>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</si>
  <si>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</si>
  <si>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</si>
  <si>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</si>
  <si>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</si>
  <si>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</si>
  <si>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</si>
  <si>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</si>
  <si>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</si>
  <si>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</si>
  <si>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</si>
  <si>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</si>
  <si>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</si>
  <si>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</si>
  <si>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</si>
  <si>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</si>
  <si>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</si>
  <si>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</si>
  <si>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</si>
  <si>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</si>
  <si>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</si>
  <si>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</si>
  <si>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</si>
  <si>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</si>
  <si>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</si>
  <si>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</si>
  <si>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</si>
  <si>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</si>
  <si>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</si>
  <si>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</si>
  <si>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</si>
  <si>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</si>
  <si>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</si>
  <si>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</si>
  <si>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</si>
  <si>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</si>
  <si>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</si>
  <si>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</si>
  <si>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</si>
  <si>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</si>
  <si>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</si>
  <si>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</si>
  <si>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</si>
  <si>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</si>
  <si>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</si>
  <si>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</si>
  <si>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</si>
  <si>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</si>
  <si>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</si>
  <si>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</si>
  <si>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</si>
  <si>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</si>
  <si>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</si>
  <si>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</si>
  <si>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</si>
  <si>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</si>
  <si>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</si>
  <si>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</si>
  <si>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</si>
  <si>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</si>
  <si>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</si>
  <si>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</si>
  <si>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</si>
  <si>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</si>
  <si>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</si>
  <si>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</si>
  <si>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</si>
  <si>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</si>
  <si>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</si>
  <si>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</si>
  <si>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</si>
  <si>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</si>
  <si>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</si>
  <si>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</si>
  <si>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</si>
  <si>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</si>
  <si>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</si>
  <si>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</si>
  <si>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</si>
  <si>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</si>
  <si>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</si>
  <si>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</si>
  <si>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</si>
  <si>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</si>
  <si>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</si>
  <si>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</si>
  <si>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</si>
  <si>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</si>
  <si>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</si>
  <si>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</si>
  <si>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</si>
  <si>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</si>
  <si>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</si>
  <si>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</si>
  <si>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</si>
  <si>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</si>
  <si>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</si>
  <si>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</si>
  <si>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</si>
  <si>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</si>
  <si>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</si>
  <si>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</si>
  <si>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</si>
  <si>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</si>
  <si>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</si>
  <si>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</si>
  <si>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</si>
  <si>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</si>
  <si>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</si>
  <si>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</si>
  <si>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</si>
  <si>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</si>
  <si>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</si>
  <si>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</si>
  <si>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</si>
  <si>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</si>
  <si>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</si>
  <si>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</si>
  <si>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</si>
  <si>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</si>
  <si>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</si>
  <si>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</si>
  <si>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</si>
  <si>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</si>
  <si>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</si>
  <si>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</si>
  <si>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</si>
  <si>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</si>
  <si>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</si>
  <si>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</si>
  <si>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</si>
  <si>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</si>
  <si>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</si>
  <si>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</si>
  <si>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</si>
  <si>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</si>
  <si>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</si>
  <si>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</si>
  <si>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</si>
  <si>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</si>
  <si>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</si>
  <si>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</si>
  <si>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</si>
  <si>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</si>
  <si>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</si>
  <si>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</si>
  <si>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</si>
  <si>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</si>
  <si>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</si>
  <si>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</si>
  <si>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</si>
  <si>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</si>
  <si>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</si>
  <si>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</si>
  <si>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</si>
  <si>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</si>
  <si>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</si>
  <si>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</si>
  <si>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</si>
  <si>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</si>
  <si>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</si>
  <si>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</si>
  <si>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</si>
  <si>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</si>
  <si>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</si>
  <si>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</si>
  <si>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</si>
  <si>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</si>
  <si>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</si>
  <si>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</si>
  <si>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</si>
  <si>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</si>
  <si>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</si>
  <si>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</si>
  <si>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</si>
  <si>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</si>
  <si>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</si>
  <si>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</si>
  <si>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</si>
  <si>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</si>
  <si>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</si>
  <si>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</si>
  <si>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</si>
  <si>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</si>
  <si>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</si>
  <si>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</si>
  <si>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</si>
  <si>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</si>
  <si>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</si>
  <si>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</si>
  <si>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</si>
  <si>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</si>
  <si>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</si>
  <si>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</si>
  <si>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</si>
  <si>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</si>
  <si>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</si>
  <si>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</si>
  <si>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</si>
  <si>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</si>
  <si>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</si>
  <si>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</si>
  <si>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</si>
  <si>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</si>
  <si>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</si>
  <si>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</si>
  <si>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</si>
  <si>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</si>
  <si>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</si>
  <si>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</si>
  <si>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</si>
  <si>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</si>
  <si>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</si>
  <si>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</si>
  <si>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</si>
  <si>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</si>
  <si>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</si>
  <si>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</si>
  <si>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</si>
  <si>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</si>
  <si>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</si>
  <si>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</si>
  <si>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</si>
  <si>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</si>
  <si>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</si>
  <si>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</si>
  <si>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</si>
  <si>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</si>
  <si>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</si>
  <si>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</si>
  <si>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</si>
  <si>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</si>
  <si>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</si>
  <si>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</si>
  <si>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</si>
  <si>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</si>
  <si>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</si>
  <si>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</si>
  <si>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</si>
  <si>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</si>
  <si>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</si>
  <si>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</si>
  <si>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</si>
  <si>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</si>
  <si>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</si>
  <si>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</si>
  <si>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</si>
  <si>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</si>
  <si>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</si>
  <si>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</si>
  <si>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</si>
  <si>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</si>
  <si>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</si>
  <si>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</si>
  <si>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</si>
  <si>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</si>
  <si>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</si>
  <si>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</si>
  <si>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</si>
  <si>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</si>
  <si>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</si>
  <si>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</si>
  <si>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</si>
  <si>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</si>
  <si>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</si>
  <si>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</si>
  <si>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</si>
  <si>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</si>
  <si>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</si>
  <si>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</si>
  <si>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</si>
  <si>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</si>
  <si>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</si>
  <si>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</si>
  <si>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</si>
  <si>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</si>
  <si>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</si>
  <si>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</si>
  <si>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</si>
  <si>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</si>
  <si>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</si>
  <si>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</si>
  <si>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</si>
  <si>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</si>
  <si>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</si>
  <si>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</si>
  <si>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</si>
  <si>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</si>
  <si>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</si>
  <si>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</si>
  <si>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</si>
  <si>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</si>
  <si>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</si>
  <si>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</si>
  <si>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</si>
  <si>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</si>
  <si>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</si>
  <si>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</si>
  <si>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</si>
  <si>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</si>
  <si>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</si>
  <si>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</si>
  <si>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</si>
  <si>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</si>
  <si>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</si>
  <si>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</si>
  <si>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</si>
  <si>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</si>
  <si>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</si>
  <si>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</si>
  <si>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</si>
  <si>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</si>
  <si>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</si>
  <si>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</si>
  <si>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</si>
  <si>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</si>
  <si>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</si>
  <si>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</si>
  <si>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</si>
  <si>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</si>
  <si>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</si>
  <si>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</si>
  <si>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</si>
  <si>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</si>
  <si>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</si>
  <si>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</si>
  <si>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</si>
  <si>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</si>
  <si>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</si>
  <si>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</si>
  <si>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</si>
  <si>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</si>
  <si>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</si>
  <si>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</si>
  <si>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</si>
  <si>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</si>
  <si>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</si>
  <si>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</si>
  <si>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</si>
  <si>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</si>
  <si>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</si>
  <si>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</si>
  <si>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</si>
  <si>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</si>
  <si>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</si>
  <si>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</si>
  <si>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</si>
  <si>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</si>
  <si>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</si>
  <si>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</si>
  <si>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</si>
  <si>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</si>
  <si>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</si>
  <si>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</si>
  <si>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</si>
  <si>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</si>
  <si>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</si>
  <si>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</si>
  <si>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</si>
  <si>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</si>
  <si>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</si>
  <si>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</si>
  <si>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</si>
  <si>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</si>
  <si>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</si>
  <si>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</si>
  <si>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</si>
  <si>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</si>
  <si>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</si>
  <si>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</si>
  <si>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</si>
  <si>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</si>
  <si>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</si>
  <si>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</si>
  <si>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</si>
  <si>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</si>
  <si>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</si>
  <si>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</si>
  <si>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</si>
  <si>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</si>
  <si>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</si>
  <si>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</si>
  <si>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</si>
  <si>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</si>
  <si>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</si>
  <si>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</si>
  <si>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</si>
  <si>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</si>
  <si>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</si>
  <si>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</si>
  <si>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</si>
  <si>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</si>
  <si>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</si>
  <si>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</si>
  <si>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</si>
  <si>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</si>
  <si>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</si>
  <si>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</si>
  <si>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</si>
  <si>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</si>
  <si>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</si>
  <si>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</si>
  <si>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</si>
  <si>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</si>
  <si>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</si>
  <si>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</si>
  <si>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</si>
  <si>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</si>
  <si>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</si>
  <si>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</si>
  <si>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</si>
  <si>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</si>
  <si>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</si>
  <si>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</si>
  <si>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</si>
  <si>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</si>
  <si>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</si>
  <si>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</si>
  <si>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</si>
  <si>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</si>
  <si>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</si>
  <si>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</si>
  <si>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</si>
  <si>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</si>
  <si>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</si>
  <si>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</si>
  <si>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</si>
  <si>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</si>
  <si>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</si>
  <si>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</si>
  <si>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</si>
  <si>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</si>
  <si>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</si>
  <si>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</si>
  <si>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</si>
  <si>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</si>
  <si>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</si>
  <si>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</si>
  <si>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</si>
  <si>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</si>
  <si>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</si>
  <si>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</si>
  <si>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</si>
  <si>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</si>
  <si>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</si>
  <si>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</si>
  <si>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</si>
  <si>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</si>
  <si>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</si>
  <si>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</si>
  <si>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</si>
  <si>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</si>
  <si>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</si>
  <si>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</si>
  <si>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</si>
  <si>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</si>
  <si>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</si>
  <si>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</si>
  <si>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</si>
  <si>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</si>
  <si>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</si>
  <si>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</si>
  <si>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</si>
  <si>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</si>
  <si>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</si>
  <si>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</si>
  <si>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</si>
  <si>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</si>
  <si>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</si>
  <si>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</si>
  <si>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</si>
  <si>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</si>
  <si>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</si>
  <si>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</si>
  <si>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</si>
  <si>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</si>
  <si>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</si>
  <si>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</si>
  <si>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</si>
  <si>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</si>
  <si>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</si>
  <si>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</si>
  <si>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</si>
  <si>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</si>
  <si>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</si>
  <si>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</si>
  <si>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</si>
  <si>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</si>
  <si>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</si>
  <si>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</si>
  <si>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</si>
  <si>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</si>
  <si>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</si>
  <si>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</si>
  <si>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</si>
  <si>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</si>
  <si>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</si>
  <si>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</si>
  <si>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</si>
  <si>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</si>
  <si>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</si>
  <si>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</si>
  <si>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</si>
  <si>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</si>
  <si>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</si>
  <si>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</si>
  <si>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</si>
  <si>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</si>
  <si>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</si>
  <si>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</si>
  <si>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</si>
  <si>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</si>
  <si>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</si>
  <si>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</si>
  <si>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</si>
  <si>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</si>
  <si>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</si>
  <si>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</si>
  <si>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</si>
  <si>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</si>
  <si>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</si>
  <si>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</si>
  <si>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</si>
  <si>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</si>
  <si>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</si>
  <si>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</si>
  <si>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</si>
  <si>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</si>
  <si>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</si>
  <si>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</si>
  <si>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</si>
  <si>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</si>
  <si>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</si>
  <si>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</si>
  <si>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</si>
  <si>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</si>
  <si>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</si>
  <si>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</si>
  <si>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</si>
  <si>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</si>
  <si>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</si>
  <si>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</si>
  <si>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</si>
  <si>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</si>
  <si>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</si>
  <si>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</si>
  <si>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</si>
  <si>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</si>
  <si>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</si>
  <si>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</si>
  <si>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</si>
  <si>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</si>
  <si>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</si>
  <si>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</si>
  <si>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</si>
  <si>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</si>
  <si>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</si>
  <si>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</si>
  <si>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</si>
  <si>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</si>
  <si>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</si>
  <si>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</si>
  <si>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</si>
  <si>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</si>
  <si>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</si>
  <si>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</si>
  <si>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</si>
  <si>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</si>
  <si>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</si>
  <si>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</si>
  <si>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</si>
  <si>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</si>
  <si>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</si>
  <si>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</si>
  <si>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</si>
  <si>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</si>
  <si>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</si>
  <si>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</si>
  <si>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</si>
  <si>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</si>
  <si>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</si>
  <si>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</si>
  <si>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</si>
  <si>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</si>
  <si>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</si>
  <si>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</si>
  <si>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</si>
  <si>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</si>
  <si>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</si>
  <si>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</si>
  <si>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</si>
  <si>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</si>
  <si>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</si>
  <si>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</si>
  <si>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</si>
  <si>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</si>
  <si>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</si>
  <si>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</si>
  <si>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</si>
  <si>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</si>
  <si>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</si>
  <si>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</si>
  <si>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</si>
  <si>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</si>
  <si>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</si>
  <si>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</si>
  <si>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</si>
  <si>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</si>
  <si>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</si>
  <si>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</si>
  <si>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</si>
  <si>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</si>
  <si>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</si>
  <si>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</si>
  <si>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</si>
  <si>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</si>
  <si>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</si>
  <si>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</si>
  <si>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</si>
  <si>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</si>
  <si>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</si>
  <si>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</si>
  <si>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</si>
  <si>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</si>
  <si>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</si>
  <si>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</si>
  <si>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</si>
  <si>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</si>
  <si>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</si>
  <si>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</si>
  <si>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</si>
  <si>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</si>
  <si>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</si>
  <si>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</si>
  <si>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</si>
  <si>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</si>
  <si>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</si>
  <si>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</si>
  <si>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</si>
  <si>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</si>
  <si>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</si>
  <si>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</si>
  <si>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</si>
  <si>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</si>
  <si>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</si>
  <si>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</si>
  <si>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</si>
  <si>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</si>
  <si>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</si>
  <si>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</si>
  <si>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</si>
  <si>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</si>
  <si>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</si>
  <si>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</si>
  <si>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</si>
  <si>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</si>
  <si>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</si>
  <si>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</si>
  <si>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</si>
  <si>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</si>
  <si>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</si>
  <si>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</si>
  <si>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</si>
  <si>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</si>
  <si>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</si>
  <si>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</si>
  <si>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</si>
  <si>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</si>
  <si>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</si>
  <si>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</si>
  <si>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</si>
  <si>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</si>
  <si>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</si>
  <si>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</si>
  <si>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</si>
  <si>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</si>
  <si>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</si>
  <si>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</si>
  <si>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</si>
  <si>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</si>
  <si>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</si>
  <si>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</si>
  <si>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</si>
  <si>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</si>
  <si>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</si>
  <si>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</si>
  <si>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</si>
  <si>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</si>
  <si>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</si>
  <si>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</si>
  <si>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</si>
  <si>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</si>
  <si>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</si>
  <si>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</si>
  <si>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</si>
  <si>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</si>
  <si>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</si>
  <si>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</si>
  <si>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</si>
  <si>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</si>
  <si>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</si>
  <si>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</si>
  <si>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</si>
  <si>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</si>
  <si>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</si>
  <si>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</si>
  <si>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</si>
  <si>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</si>
  <si>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</si>
  <si>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</si>
  <si>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</si>
  <si>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</si>
  <si>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</si>
  <si>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</si>
  <si>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</si>
  <si>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</si>
  <si>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</si>
  <si>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</si>
  <si>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</si>
  <si>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</si>
  <si>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</si>
  <si>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</si>
  <si>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</si>
  <si>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</si>
  <si>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</si>
  <si>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</si>
  <si>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</si>
  <si>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</si>
  <si>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</si>
  <si>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</si>
  <si>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</si>
  <si>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</si>
  <si>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</si>
  <si>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</si>
  <si>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</si>
  <si>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</si>
  <si>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</si>
  <si>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</si>
  <si>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</si>
  <si>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</si>
  <si>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</si>
  <si>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</si>
  <si>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</si>
  <si>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</si>
  <si>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</si>
  <si>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</si>
  <si>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</si>
  <si>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</si>
  <si>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</si>
  <si>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</si>
  <si>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</si>
  <si>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</si>
  <si>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</si>
  <si>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</si>
  <si>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</si>
  <si>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</si>
  <si>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</si>
  <si>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</si>
  <si>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</si>
  <si>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</si>
  <si>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</si>
  <si>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</si>
  <si>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</si>
  <si>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</si>
  <si>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</si>
  <si>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</si>
  <si>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</si>
  <si>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</si>
  <si>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</si>
  <si>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</si>
  <si>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</si>
  <si>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</si>
  <si>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</si>
  <si>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</si>
  <si>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</si>
  <si>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</si>
  <si>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</si>
  <si>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</si>
  <si>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</si>
  <si>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</si>
  <si>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</si>
  <si>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</si>
  <si>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</si>
  <si>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</si>
  <si>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</si>
  <si>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</si>
  <si>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</si>
  <si>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</si>
  <si>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</si>
  <si>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</si>
  <si>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</si>
  <si>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</si>
  <si>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</si>
  <si>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</si>
  <si>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</si>
  <si>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</si>
  <si>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</si>
  <si>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</si>
  <si>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</si>
  <si>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</si>
  <si>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</si>
  <si>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</si>
  <si>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</si>
  <si>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</si>
  <si>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</si>
  <si>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</si>
  <si>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</si>
  <si>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</si>
  <si>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</si>
  <si>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</si>
  <si>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</si>
  <si>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</si>
  <si>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</si>
  <si>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</si>
  <si>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</si>
  <si>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</si>
  <si>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</si>
  <si>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</si>
  <si>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</si>
  <si>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</si>
  <si>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</si>
  <si>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</si>
  <si>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</si>
  <si>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</si>
  <si>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</si>
  <si>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</si>
  <si>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</si>
  <si>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</si>
  <si>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</si>
  <si>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</si>
  <si>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</si>
  <si>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</si>
  <si>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</si>
  <si>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</si>
  <si>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</si>
  <si>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</si>
  <si>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</si>
  <si>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</si>
  <si>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</si>
  <si>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</si>
  <si>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</si>
  <si>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</si>
  <si>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</si>
  <si>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</si>
  <si>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</si>
  <si>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</si>
  <si>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</si>
  <si>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</si>
  <si>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</si>
  <si>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</si>
  <si>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</si>
  <si>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</si>
  <si>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</si>
  <si>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</si>
  <si>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</si>
  <si>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</si>
  <si>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</si>
  <si>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</si>
  <si>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</si>
  <si>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</si>
  <si>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</si>
  <si>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</si>
  <si>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</si>
  <si>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</si>
  <si>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</si>
  <si>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</si>
  <si>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</si>
  <si>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</si>
  <si>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</si>
  <si>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</si>
  <si>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</si>
  <si>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</si>
  <si>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</si>
  <si>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</si>
  <si>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</si>
  <si>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</si>
  <si>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</si>
  <si>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</si>
  <si>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</si>
  <si>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</si>
  <si>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</si>
  <si>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</si>
  <si>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</si>
  <si>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</si>
  <si>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</si>
  <si>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</si>
  <si>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</si>
  <si>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</si>
  <si>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</si>
  <si>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</si>
  <si>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</si>
  <si>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</si>
  <si>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</si>
  <si>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</si>
  <si>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</si>
  <si>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</si>
  <si>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</si>
  <si>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</si>
  <si>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</si>
  <si>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</si>
  <si>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</si>
  <si>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</si>
  <si>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</si>
  <si>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</si>
  <si>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</si>
  <si>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</si>
  <si>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</si>
  <si>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</si>
  <si>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</si>
  <si>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</si>
  <si>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</si>
  <si>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</si>
  <si>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</si>
  <si>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</si>
  <si>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</si>
  <si>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</si>
  <si>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</si>
  <si>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</si>
  <si>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</si>
  <si>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</si>
  <si>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</si>
  <si>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</si>
  <si>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</si>
  <si>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</si>
  <si>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</si>
  <si>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</si>
  <si>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</si>
  <si>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</si>
  <si>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</si>
  <si>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</si>
  <si>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</si>
  <si>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</si>
  <si>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</si>
  <si>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</si>
  <si>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</si>
  <si>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</si>
  <si>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</si>
  <si>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</si>
  <si>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</si>
  <si>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</si>
  <si>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</si>
  <si>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</si>
  <si>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</si>
  <si>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</si>
  <si>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</si>
  <si>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</si>
  <si>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</si>
  <si>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</si>
  <si>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</si>
  <si>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</si>
  <si>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</si>
  <si>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</si>
  <si>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</si>
  <si>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</si>
  <si>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</si>
  <si>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</si>
  <si>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</si>
  <si>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</si>
  <si>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</si>
  <si>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</si>
  <si>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</si>
  <si>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</si>
  <si>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</si>
  <si>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</si>
  <si>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</si>
  <si>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</si>
  <si>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</si>
  <si>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</si>
  <si>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</si>
  <si>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</si>
  <si>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</si>
  <si>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</si>
  <si>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</si>
  <si>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</si>
  <si>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</si>
  <si>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</si>
  <si>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</si>
  <si>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</si>
  <si>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</si>
  <si>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</si>
  <si>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</si>
  <si>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</si>
  <si>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</si>
  <si>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</si>
  <si>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</si>
  <si>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</si>
  <si>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</si>
  <si>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</si>
  <si>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</si>
  <si>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</si>
  <si>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</si>
  <si>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</si>
  <si>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</si>
  <si>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</si>
  <si>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</si>
  <si>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</si>
  <si>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</si>
  <si>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</si>
  <si>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</si>
  <si>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</si>
  <si>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</si>
  <si>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</si>
  <si>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</si>
  <si>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</si>
  <si>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</si>
  <si>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</si>
  <si>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</si>
  <si>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</si>
  <si>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</si>
  <si>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</si>
  <si>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</si>
  <si>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</si>
  <si>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</si>
  <si>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</si>
  <si>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</si>
  <si>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</si>
  <si>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</si>
  <si>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</si>
  <si>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</si>
  <si>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</si>
  <si>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</si>
  <si>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</si>
  <si>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</si>
  <si>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</si>
  <si>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</si>
  <si>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</si>
  <si>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</si>
  <si>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</si>
  <si>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</si>
  <si>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</si>
  <si>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</si>
  <si>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</si>
  <si>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</si>
  <si>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</si>
  <si>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</si>
  <si>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</si>
  <si>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</si>
  <si>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</si>
  <si>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</si>
  <si>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</si>
  <si>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</si>
  <si>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</si>
  <si>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</si>
  <si>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</si>
  <si>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</si>
  <si>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</si>
  <si>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</si>
  <si>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</si>
  <si>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</si>
  <si>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</si>
  <si>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</si>
  <si>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</si>
  <si>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</si>
  <si>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</si>
  <si>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</si>
  <si>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</si>
  <si>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</si>
  <si>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</si>
  <si>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</si>
  <si>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</si>
  <si>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</si>
  <si>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</si>
  <si>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</si>
  <si>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</si>
  <si>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</si>
  <si>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</si>
  <si>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</si>
  <si>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</si>
  <si>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</si>
  <si>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</si>
  <si>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</si>
  <si>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</si>
  <si>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</si>
  <si>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</si>
  <si>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</si>
  <si>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</si>
  <si>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</si>
  <si>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</si>
  <si>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</si>
  <si>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</si>
  <si>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</si>
  <si>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</si>
  <si>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</si>
  <si>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</si>
  <si>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</si>
  <si>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</si>
  <si>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</si>
  <si>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</si>
  <si>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</si>
  <si>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</si>
  <si>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</si>
  <si>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</si>
  <si>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</si>
  <si>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</si>
  <si>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</si>
  <si>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</si>
  <si>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</si>
  <si>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</si>
  <si>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</si>
  <si>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</si>
  <si>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</si>
  <si>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</si>
  <si>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</si>
  <si>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</si>
  <si>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</si>
  <si>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</si>
  <si>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</si>
  <si>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</si>
  <si>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</si>
  <si>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</si>
  <si>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</si>
  <si>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</si>
  <si>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</si>
  <si>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</si>
  <si>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</si>
  <si>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</si>
  <si>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</si>
  <si>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</si>
  <si>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</si>
  <si>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</si>
  <si>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</si>
  <si>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</si>
  <si>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</si>
  <si>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</si>
  <si>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</si>
  <si>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</si>
  <si>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</si>
  <si>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</si>
  <si>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</si>
  <si>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</si>
  <si>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</si>
  <si>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</si>
  <si>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</si>
  <si>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</si>
  <si>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</si>
  <si>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</si>
  <si>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</si>
  <si>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</si>
  <si>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</si>
  <si>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</si>
  <si>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</si>
  <si>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</si>
  <si>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</si>
  <si>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</si>
  <si>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</si>
  <si>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</si>
  <si>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</si>
  <si>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</si>
  <si>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</si>
  <si>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</si>
  <si>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</si>
  <si>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</si>
  <si>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</si>
  <si>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</si>
  <si>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</si>
  <si>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</si>
  <si>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</si>
  <si>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</si>
  <si>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</si>
  <si>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</si>
  <si>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</si>
  <si>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</si>
  <si>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</si>
  <si>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</si>
  <si>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</si>
  <si>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</si>
  <si>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</si>
  <si>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</si>
  <si>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</si>
  <si>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</si>
  <si>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</si>
  <si>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</si>
  <si>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vision^HkI4^1^1^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</si>
</sst>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0</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#N/A</c:v>
                </c:pt>
                <c:pt idx="1">
                  <c:v>#N/A</c:v>
                </c:pt>
              </c:numCache>
            </c:numRef>
          </c:xVal>
          <c:yVal>
            <c:numRef>
              <c:f>info!$W$2:$W$3</c:f>
              <c:numCache>
                <c:formatCode>0.00</c:formatCode>
                <c:ptCount val="2"/>
                <c:pt idx="0">
                  <c:v>#N/A</c:v>
                </c:pt>
                <c:pt idx="1">
                  <c:v>#N/A</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0</c:v>
                </c:pt>
                <c:pt idx="1">
                  <c:v>0</c:v>
                </c:pt>
              </c:numCache>
            </c:numRef>
          </c:xVal>
          <c:yVal>
            <c:numRef>
              <c:f>info!$W$15:$W$16</c:f>
              <c:numCache>
                <c:formatCode>0.00_ </c:formatCode>
                <c:ptCount val="2"/>
                <c:pt idx="0">
                  <c:v>0</c:v>
                </c:pt>
                <c:pt idx="1">
                  <c:v>0</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c:v>
                </c:pt>
              </c:numCache>
            </c:numRef>
          </c:xVal>
          <c:yVal>
            <c:numRef>
              <c:f>info!$N$9</c:f>
              <c:numCache>
                <c:formatCode>0.0</c:formatCode>
                <c:ptCount val="1"/>
                <c:pt idx="0">
                  <c:v>0</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39.6935</c:v>
                </c:pt>
                <c:pt idx="1">
                  <c:v>21.078700000000001</c:v>
                </c:pt>
                <c:pt idx="2">
                  <c:v>18.738</c:v>
                </c:pt>
                <c:pt idx="3">
                  <c:v>28.516400000000001</c:v>
                </c:pt>
                <c:pt idx="4">
                  <c:v>76.963499999999996</c:v>
                </c:pt>
                <c:pt idx="5">
                  <c:v>66.373400000000004</c:v>
                </c:pt>
                <c:pt idx="6">
                  <c:v>0</c:v>
                </c:pt>
                <c:pt idx="7">
                  <c:v>71.668400000000005</c:v>
                </c:pt>
                <c:pt idx="8">
                  <c:v>19.530999999999999</c:v>
                </c:pt>
                <c:pt idx="9">
                  <c:v>9.0448599999999999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0</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-0.12496895902496374</c:v>
                </c:pt>
                <c:pt idx="1">
                  <c:v>-0.12496895902496374</c:v>
                </c:pt>
                <c:pt idx="2">
                  <c:v>-7</c:v>
                </c:pt>
              </c:numCache>
            </c:numRef>
          </c:xVal>
          <c:yVal>
            <c:numRef>
              <c:f>'R'!$I$5:$I$7</c:f>
              <c:numCache>
                <c:formatCode>0.0_ </c:formatCode>
                <c:ptCount val="3"/>
                <c:pt idx="0">
                  <c:v>0</c:v>
                </c:pt>
                <c:pt idx="1">
                  <c:v>59.16719727251283</c:v>
                </c:pt>
                <c:pt idx="2">
                  <c:v>59.16719727251283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-0.12496895902496374</c:v>
                </c:pt>
              </c:numCache>
            </c:numRef>
          </c:xVal>
          <c:yVal>
            <c:numRef>
              <c:f>'R'!$I$4</c:f>
              <c:numCache>
                <c:formatCode>0.00_ </c:formatCode>
                <c:ptCount val="1"/>
                <c:pt idx="0">
                  <c:v>59.16719727251283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0</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#N/A</c:v>
                </c:pt>
                <c:pt idx="1">
                  <c:v>#N/A</c:v>
                </c:pt>
              </c:numCache>
            </c:numRef>
          </c:xVal>
          <c:yVal>
            <c:numRef>
              <c:f>info!$W$2:$W$3</c:f>
              <c:numCache>
                <c:formatCode>0.00</c:formatCode>
                <c:ptCount val="2"/>
                <c:pt idx="0">
                  <c:v>#N/A</c:v>
                </c:pt>
                <c:pt idx="1">
                  <c:v>#N/A</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0</c:v>
                </c:pt>
                <c:pt idx="1">
                  <c:v>0</c:v>
                </c:pt>
              </c:numCache>
            </c:numRef>
          </c:xVal>
          <c:yVal>
            <c:numRef>
              <c:f>info!$W$15:$W$16</c:f>
              <c:numCache>
                <c:formatCode>0.00_ </c:formatCode>
                <c:ptCount val="2"/>
                <c:pt idx="0">
                  <c:v>0</c:v>
                </c:pt>
                <c:pt idx="1">
                  <c:v>0</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c:v>
                </c:pt>
              </c:numCache>
            </c:numRef>
          </c:xVal>
          <c:yVal>
            <c:numRef>
              <c:f>info!$N$9</c:f>
              <c:numCache>
                <c:formatCode>0.0</c:formatCode>
                <c:ptCount val="1"/>
                <c:pt idx="0">
                  <c:v>0</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39.6935</c:v>
                </c:pt>
                <c:pt idx="1">
                  <c:v>21.078700000000001</c:v>
                </c:pt>
                <c:pt idx="2">
                  <c:v>18.738</c:v>
                </c:pt>
                <c:pt idx="3">
                  <c:v>28.516400000000001</c:v>
                </c:pt>
                <c:pt idx="4">
                  <c:v>76.963499999999996</c:v>
                </c:pt>
                <c:pt idx="5">
                  <c:v>66.373400000000004</c:v>
                </c:pt>
                <c:pt idx="6">
                  <c:v>0</c:v>
                </c:pt>
                <c:pt idx="7">
                  <c:v>71.668400000000005</c:v>
                </c:pt>
                <c:pt idx="8">
                  <c:v>19.530999999999999</c:v>
                </c:pt>
                <c:pt idx="9">
                  <c:v>9.0448599999999999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0</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-0.12496895902496374</c:v>
                </c:pt>
                <c:pt idx="1">
                  <c:v>-0.12496895902496374</c:v>
                </c:pt>
                <c:pt idx="2">
                  <c:v>-7</c:v>
                </c:pt>
              </c:numCache>
            </c:numRef>
          </c:xVal>
          <c:yVal>
            <c:numRef>
              <c:f>'R'!$I$5:$I$7</c:f>
              <c:numCache>
                <c:formatCode>0.0_ </c:formatCode>
                <c:ptCount val="3"/>
                <c:pt idx="0">
                  <c:v>0</c:v>
                </c:pt>
                <c:pt idx="1">
                  <c:v>59.16719727251283</c:v>
                </c:pt>
                <c:pt idx="2">
                  <c:v>59.16719727251283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-0.12496895902496374</c:v>
                </c:pt>
              </c:numCache>
            </c:numRef>
          </c:xVal>
          <c:yVal>
            <c:numRef>
              <c:f>'R'!$I$4</c:f>
              <c:numCache>
                <c:formatCode>0.00_ </c:formatCode>
                <c:ptCount val="1"/>
                <c:pt idx="0">
                  <c:v>59.16719727251283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numCache>
            </c:numRef>
          </c:xVal>
          <c:yVal>
            <c:numRef>
              <c:f>FT!$J$2:$J$2000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numCache>
            </c:numRef>
          </c:xVal>
          <c:yVal>
            <c:numRef>
              <c:f>FT!$K$2:$K$2000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0</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0</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0</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0</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0</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0</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0</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0</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0</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0</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0</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0</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0</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0</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0</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0</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0</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0</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0</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0</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0</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0</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0</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0</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numCache>
            </c:numRef>
          </c:xVal>
          <c:yVal>
            <c:numRef>
              <c:f>FT!$L$2:$L$2000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info!$E$2:$E$257</c:f>
              <c:numCache>
                <c:formatCode>0.00</c:formatCode>
                <c:ptCount val="256"/>
                <c:pt idx="0">
                  <c:v>1.191292122966256E-5</c:v>
                </c:pt>
                <c:pt idx="1">
                  <c:v>1.191292122966256E-5</c:v>
                </c:pt>
                <c:pt idx="2">
                  <c:v>1.191292122966256E-5</c:v>
                </c:pt>
                <c:pt idx="3">
                  <c:v>1.191292122966256E-5</c:v>
                </c:pt>
                <c:pt idx="4">
                  <c:v>1.191292122966256E-5</c:v>
                </c:pt>
                <c:pt idx="5">
                  <c:v>1.191292122966256E-5</c:v>
                </c:pt>
                <c:pt idx="6">
                  <c:v>1.191292122966256E-5</c:v>
                </c:pt>
                <c:pt idx="7">
                  <c:v>1.191292122966256E-5</c:v>
                </c:pt>
                <c:pt idx="8">
                  <c:v>1.191292122966256E-5</c:v>
                </c:pt>
                <c:pt idx="9">
                  <c:v>1.191292122966256E-5</c:v>
                </c:pt>
                <c:pt idx="10">
                  <c:v>1.191292122966256E-5</c:v>
                </c:pt>
                <c:pt idx="11">
                  <c:v>1.191292122966256E-5</c:v>
                </c:pt>
                <c:pt idx="12">
                  <c:v>1.191292122966256E-5</c:v>
                </c:pt>
                <c:pt idx="13">
                  <c:v>1.191292122966256E-5</c:v>
                </c:pt>
                <c:pt idx="14">
                  <c:v>1.191292122966256E-5</c:v>
                </c:pt>
                <c:pt idx="15">
                  <c:v>1.191292122966256E-5</c:v>
                </c:pt>
                <c:pt idx="16">
                  <c:v>1.191292122966256E-5</c:v>
                </c:pt>
                <c:pt idx="17">
                  <c:v>1.191292122966256E-5</c:v>
                </c:pt>
                <c:pt idx="18">
                  <c:v>1.191292122966256E-5</c:v>
                </c:pt>
                <c:pt idx="19">
                  <c:v>1.191292122966256E-5</c:v>
                </c:pt>
                <c:pt idx="20">
                  <c:v>1.191292122966256E-5</c:v>
                </c:pt>
                <c:pt idx="21">
                  <c:v>1.191292122966256E-5</c:v>
                </c:pt>
                <c:pt idx="22">
                  <c:v>1.191292122966256E-5</c:v>
                </c:pt>
                <c:pt idx="23">
                  <c:v>1.191292122966256E-5</c:v>
                </c:pt>
                <c:pt idx="24">
                  <c:v>1.191292122966256E-5</c:v>
                </c:pt>
                <c:pt idx="25">
                  <c:v>1.191292122966256E-5</c:v>
                </c:pt>
                <c:pt idx="26">
                  <c:v>1.191292122966256E-5</c:v>
                </c:pt>
                <c:pt idx="27">
                  <c:v>1.191292122966256E-5</c:v>
                </c:pt>
                <c:pt idx="28">
                  <c:v>1.191292122966256E-5</c:v>
                </c:pt>
                <c:pt idx="29">
                  <c:v>1.191292122966256E-5</c:v>
                </c:pt>
                <c:pt idx="30">
                  <c:v>1.191292122966256E-5</c:v>
                </c:pt>
                <c:pt idx="31">
                  <c:v>1.191292122966256E-5</c:v>
                </c:pt>
                <c:pt idx="32">
                  <c:v>1.191292122966256E-5</c:v>
                </c:pt>
                <c:pt idx="33">
                  <c:v>1.191292122966256E-5</c:v>
                </c:pt>
                <c:pt idx="34">
                  <c:v>1.191292122966256E-5</c:v>
                </c:pt>
                <c:pt idx="35">
                  <c:v>1.191292122966256E-5</c:v>
                </c:pt>
                <c:pt idx="36">
                  <c:v>1.191292122966256E-5</c:v>
                </c:pt>
                <c:pt idx="37">
                  <c:v>1.191292122966256E-5</c:v>
                </c:pt>
                <c:pt idx="38">
                  <c:v>1.191292122966256E-5</c:v>
                </c:pt>
                <c:pt idx="39">
                  <c:v>1.191292122966256E-5</c:v>
                </c:pt>
                <c:pt idx="40">
                  <c:v>1.191292122966256E-5</c:v>
                </c:pt>
                <c:pt idx="41">
                  <c:v>1.191292122966256E-5</c:v>
                </c:pt>
                <c:pt idx="42">
                  <c:v>1.191292122966256E-5</c:v>
                </c:pt>
                <c:pt idx="43">
                  <c:v>1.191292122966256E-5</c:v>
                </c:pt>
                <c:pt idx="44">
                  <c:v>1.191292122966256E-5</c:v>
                </c:pt>
                <c:pt idx="45">
                  <c:v>1.191292122966256E-5</c:v>
                </c:pt>
                <c:pt idx="46">
                  <c:v>1.191292122966256E-5</c:v>
                </c:pt>
                <c:pt idx="47">
                  <c:v>1.191292122966256E-5</c:v>
                </c:pt>
                <c:pt idx="48">
                  <c:v>1.191292122966256E-5</c:v>
                </c:pt>
                <c:pt idx="49">
                  <c:v>1.191292122966256E-5</c:v>
                </c:pt>
                <c:pt idx="50">
                  <c:v>1.191292122966256E-5</c:v>
                </c:pt>
                <c:pt idx="51">
                  <c:v>1.191292122966256E-5</c:v>
                </c:pt>
                <c:pt idx="52">
                  <c:v>1.191292122966256E-5</c:v>
                </c:pt>
                <c:pt idx="53">
                  <c:v>1.191292122966256E-5</c:v>
                </c:pt>
                <c:pt idx="54">
                  <c:v>1.191292122966256E-5</c:v>
                </c:pt>
                <c:pt idx="55">
                  <c:v>1.191292122966256E-5</c:v>
                </c:pt>
                <c:pt idx="56">
                  <c:v>1.191292122966256E-5</c:v>
                </c:pt>
                <c:pt idx="57">
                  <c:v>1.191292122966256E-5</c:v>
                </c:pt>
                <c:pt idx="58">
                  <c:v>1.191292122966256E-5</c:v>
                </c:pt>
                <c:pt idx="59">
                  <c:v>1.191292122966256E-5</c:v>
                </c:pt>
                <c:pt idx="60">
                  <c:v>1.191292122966256E-5</c:v>
                </c:pt>
                <c:pt idx="61">
                  <c:v>1.191292122966256E-5</c:v>
                </c:pt>
                <c:pt idx="62">
                  <c:v>1.191292122966256E-5</c:v>
                </c:pt>
                <c:pt idx="63">
                  <c:v>1.191292122966256E-5</c:v>
                </c:pt>
                <c:pt idx="64">
                  <c:v>1.191292122966256E-5</c:v>
                </c:pt>
                <c:pt idx="65">
                  <c:v>1.191292122966256E-5</c:v>
                </c:pt>
                <c:pt idx="66">
                  <c:v>1.191292122966256E-5</c:v>
                </c:pt>
                <c:pt idx="67">
                  <c:v>1.191292122966256E-5</c:v>
                </c:pt>
                <c:pt idx="68">
                  <c:v>1.191292122966256E-5</c:v>
                </c:pt>
                <c:pt idx="69">
                  <c:v>1.191292122966256E-5</c:v>
                </c:pt>
                <c:pt idx="70">
                  <c:v>1.191292122966256E-5</c:v>
                </c:pt>
                <c:pt idx="71">
                  <c:v>1.191292122966256E-5</c:v>
                </c:pt>
                <c:pt idx="72">
                  <c:v>1.191292122966256E-5</c:v>
                </c:pt>
                <c:pt idx="73">
                  <c:v>1.191292122966256E-5</c:v>
                </c:pt>
                <c:pt idx="74">
                  <c:v>1.191292122966256E-5</c:v>
                </c:pt>
                <c:pt idx="75">
                  <c:v>1.191292122966256E-5</c:v>
                </c:pt>
                <c:pt idx="76">
                  <c:v>1.191292122966256E-5</c:v>
                </c:pt>
                <c:pt idx="77">
                  <c:v>1.191292122966256E-5</c:v>
                </c:pt>
                <c:pt idx="78">
                  <c:v>1.191292122966256E-5</c:v>
                </c:pt>
                <c:pt idx="79">
                  <c:v>1.191292122966256E-5</c:v>
                </c:pt>
                <c:pt idx="80">
                  <c:v>1.191292122966256E-5</c:v>
                </c:pt>
                <c:pt idx="81">
                  <c:v>1.191292122966256E-5</c:v>
                </c:pt>
                <c:pt idx="82">
                  <c:v>1.191292122966256E-5</c:v>
                </c:pt>
                <c:pt idx="83">
                  <c:v>1.191292122966256E-5</c:v>
                </c:pt>
                <c:pt idx="84">
                  <c:v>1.191292122966256E-5</c:v>
                </c:pt>
                <c:pt idx="85">
                  <c:v>1.191292122966256E-5</c:v>
                </c:pt>
                <c:pt idx="86">
                  <c:v>1.191292122966256E-5</c:v>
                </c:pt>
                <c:pt idx="87">
                  <c:v>1.191292122966256E-5</c:v>
                </c:pt>
                <c:pt idx="88">
                  <c:v>1.191292122966256E-5</c:v>
                </c:pt>
                <c:pt idx="89">
                  <c:v>1.191292122966256E-5</c:v>
                </c:pt>
                <c:pt idx="90">
                  <c:v>1.191292122966256E-5</c:v>
                </c:pt>
                <c:pt idx="91">
                  <c:v>1.191292122966256E-5</c:v>
                </c:pt>
                <c:pt idx="92">
                  <c:v>1.191292122966256E-5</c:v>
                </c:pt>
                <c:pt idx="93">
                  <c:v>1.191292122966256E-5</c:v>
                </c:pt>
                <c:pt idx="94">
                  <c:v>1.191292122966256E-5</c:v>
                </c:pt>
                <c:pt idx="95">
                  <c:v>1.191292122966256E-5</c:v>
                </c:pt>
                <c:pt idx="96">
                  <c:v>1.191292122966256E-5</c:v>
                </c:pt>
                <c:pt idx="97">
                  <c:v>1.191292122966256E-5</c:v>
                </c:pt>
                <c:pt idx="98">
                  <c:v>1.191292122966256E-5</c:v>
                </c:pt>
                <c:pt idx="99">
                  <c:v>1.191292122966256E-5</c:v>
                </c:pt>
                <c:pt idx="100">
                  <c:v>1.191292122966256E-5</c:v>
                </c:pt>
                <c:pt idx="101">
                  <c:v>1.191292122966256E-5</c:v>
                </c:pt>
                <c:pt idx="102">
                  <c:v>1.191292122966256E-5</c:v>
                </c:pt>
                <c:pt idx="103">
                  <c:v>1.191292122966256E-5</c:v>
                </c:pt>
                <c:pt idx="104">
                  <c:v>1.191292122966256E-5</c:v>
                </c:pt>
                <c:pt idx="105">
                  <c:v>1.191292122966256E-5</c:v>
                </c:pt>
                <c:pt idx="106">
                  <c:v>1.191292122966256E-5</c:v>
                </c:pt>
                <c:pt idx="107">
                  <c:v>1.191292122966256E-5</c:v>
                </c:pt>
                <c:pt idx="108">
                  <c:v>1.191292122966256E-5</c:v>
                </c:pt>
                <c:pt idx="109">
                  <c:v>1.191292122966256E-5</c:v>
                </c:pt>
                <c:pt idx="110">
                  <c:v>1.191292122966256E-5</c:v>
                </c:pt>
                <c:pt idx="111">
                  <c:v>1.191292122966256E-5</c:v>
                </c:pt>
                <c:pt idx="112">
                  <c:v>1.191292122966256E-5</c:v>
                </c:pt>
                <c:pt idx="113">
                  <c:v>1.191292122966256E-5</c:v>
                </c:pt>
                <c:pt idx="114">
                  <c:v>1.191292122966256E-5</c:v>
                </c:pt>
                <c:pt idx="115">
                  <c:v>1.191292122966256E-5</c:v>
                </c:pt>
                <c:pt idx="116">
                  <c:v>1.191292122966256E-5</c:v>
                </c:pt>
                <c:pt idx="117">
                  <c:v>1.191292122966256E-5</c:v>
                </c:pt>
                <c:pt idx="118">
                  <c:v>1.191292122966256E-5</c:v>
                </c:pt>
                <c:pt idx="119">
                  <c:v>1.191292122966256E-5</c:v>
                </c:pt>
                <c:pt idx="120">
                  <c:v>1.191292122966256E-5</c:v>
                </c:pt>
                <c:pt idx="121">
                  <c:v>1.191292122966256E-5</c:v>
                </c:pt>
                <c:pt idx="122">
                  <c:v>1.191292122966256E-5</c:v>
                </c:pt>
                <c:pt idx="123">
                  <c:v>1.191292122966256E-5</c:v>
                </c:pt>
                <c:pt idx="124">
                  <c:v>1.191292122966256E-5</c:v>
                </c:pt>
                <c:pt idx="125">
                  <c:v>1.191292122966256E-5</c:v>
                </c:pt>
                <c:pt idx="126">
                  <c:v>1.191292122966256E-5</c:v>
                </c:pt>
                <c:pt idx="127">
                  <c:v>1.191292122966256E-5</c:v>
                </c:pt>
                <c:pt idx="128">
                  <c:v>1.191292122966256E-5</c:v>
                </c:pt>
                <c:pt idx="129">
                  <c:v>1.191292122966256E-5</c:v>
                </c:pt>
                <c:pt idx="130">
                  <c:v>1.191292122966256E-5</c:v>
                </c:pt>
                <c:pt idx="131">
                  <c:v>1.191292122966256E-5</c:v>
                </c:pt>
                <c:pt idx="132">
                  <c:v>1.191292122966256E-5</c:v>
                </c:pt>
                <c:pt idx="133">
                  <c:v>1.191292122966256E-5</c:v>
                </c:pt>
                <c:pt idx="134">
                  <c:v>1.191292122966256E-5</c:v>
                </c:pt>
                <c:pt idx="135">
                  <c:v>1.191292122966256E-5</c:v>
                </c:pt>
                <c:pt idx="136">
                  <c:v>1.191292122966256E-5</c:v>
                </c:pt>
                <c:pt idx="137">
                  <c:v>1.191292122966256E-5</c:v>
                </c:pt>
                <c:pt idx="138">
                  <c:v>1.191292122966256E-5</c:v>
                </c:pt>
                <c:pt idx="139">
                  <c:v>1.191292122966256E-5</c:v>
                </c:pt>
                <c:pt idx="140">
                  <c:v>1.191292122966256E-5</c:v>
                </c:pt>
                <c:pt idx="141">
                  <c:v>1.191292122966256E-5</c:v>
                </c:pt>
                <c:pt idx="142">
                  <c:v>1.191292122966256E-5</c:v>
                </c:pt>
                <c:pt idx="143">
                  <c:v>1.191292122966256E-5</c:v>
                </c:pt>
                <c:pt idx="144">
                  <c:v>1.191292122966256E-5</c:v>
                </c:pt>
                <c:pt idx="145">
                  <c:v>1.191292122966256E-5</c:v>
                </c:pt>
                <c:pt idx="146">
                  <c:v>1.191292122966256E-5</c:v>
                </c:pt>
                <c:pt idx="147">
                  <c:v>1.191292122966256E-5</c:v>
                </c:pt>
                <c:pt idx="148">
                  <c:v>1.191292122966256E-5</c:v>
                </c:pt>
                <c:pt idx="149">
                  <c:v>1.191292122966256E-5</c:v>
                </c:pt>
                <c:pt idx="150">
                  <c:v>1.191292122966256E-5</c:v>
                </c:pt>
                <c:pt idx="151">
                  <c:v>1.191292122966256E-5</c:v>
                </c:pt>
                <c:pt idx="152">
                  <c:v>1.191292122966256E-5</c:v>
                </c:pt>
                <c:pt idx="153">
                  <c:v>1.191292122966256E-5</c:v>
                </c:pt>
                <c:pt idx="154">
                  <c:v>1.191292122966256E-5</c:v>
                </c:pt>
                <c:pt idx="155">
                  <c:v>1.191292122966256E-5</c:v>
                </c:pt>
                <c:pt idx="156">
                  <c:v>1.191292122966256E-5</c:v>
                </c:pt>
                <c:pt idx="157">
                  <c:v>1.191292122966256E-5</c:v>
                </c:pt>
                <c:pt idx="158">
                  <c:v>1.191292122966256E-5</c:v>
                </c:pt>
                <c:pt idx="159">
                  <c:v>1.191292122966256E-5</c:v>
                </c:pt>
                <c:pt idx="160">
                  <c:v>1.191292122966256E-5</c:v>
                </c:pt>
                <c:pt idx="161">
                  <c:v>1.191292122966256E-5</c:v>
                </c:pt>
                <c:pt idx="162">
                  <c:v>1.191292122966256E-5</c:v>
                </c:pt>
                <c:pt idx="163">
                  <c:v>1.191292122966256E-5</c:v>
                </c:pt>
                <c:pt idx="164">
                  <c:v>1.191292122966256E-5</c:v>
                </c:pt>
                <c:pt idx="165">
                  <c:v>1.191292122966256E-5</c:v>
                </c:pt>
                <c:pt idx="166">
                  <c:v>1.191292122966256E-5</c:v>
                </c:pt>
                <c:pt idx="167">
                  <c:v>1.191292122966256E-5</c:v>
                </c:pt>
                <c:pt idx="168">
                  <c:v>1.191292122966256E-5</c:v>
                </c:pt>
                <c:pt idx="169">
                  <c:v>1.191292122966256E-5</c:v>
                </c:pt>
                <c:pt idx="170">
                  <c:v>1.191292122966256E-5</c:v>
                </c:pt>
                <c:pt idx="171">
                  <c:v>1.191292122966256E-5</c:v>
                </c:pt>
                <c:pt idx="172">
                  <c:v>1.191292122966256E-5</c:v>
                </c:pt>
                <c:pt idx="173">
                  <c:v>1.191292122966256E-5</c:v>
                </c:pt>
                <c:pt idx="174">
                  <c:v>1.191292122966256E-5</c:v>
                </c:pt>
                <c:pt idx="175">
                  <c:v>1.191292122966256E-5</c:v>
                </c:pt>
                <c:pt idx="176">
                  <c:v>1.191292122966256E-5</c:v>
                </c:pt>
                <c:pt idx="177">
                  <c:v>1.191292122966256E-5</c:v>
                </c:pt>
                <c:pt idx="178">
                  <c:v>1.191292122966256E-5</c:v>
                </c:pt>
                <c:pt idx="179">
                  <c:v>1.191292122966256E-5</c:v>
                </c:pt>
                <c:pt idx="180">
                  <c:v>1.191292122966256E-5</c:v>
                </c:pt>
                <c:pt idx="181">
                  <c:v>1.191292122966256E-5</c:v>
                </c:pt>
                <c:pt idx="182">
                  <c:v>1.191292122966256E-5</c:v>
                </c:pt>
                <c:pt idx="183">
                  <c:v>1.191292122966256E-5</c:v>
                </c:pt>
                <c:pt idx="184">
                  <c:v>1.191292122966256E-5</c:v>
                </c:pt>
                <c:pt idx="185">
                  <c:v>1.191292122966256E-5</c:v>
                </c:pt>
                <c:pt idx="186">
                  <c:v>1.191292122966256E-5</c:v>
                </c:pt>
                <c:pt idx="187">
                  <c:v>1.191292122966256E-5</c:v>
                </c:pt>
                <c:pt idx="188">
                  <c:v>1.191292122966256E-5</c:v>
                </c:pt>
                <c:pt idx="189">
                  <c:v>1.191292122966256E-5</c:v>
                </c:pt>
                <c:pt idx="190">
                  <c:v>1.191292122966256E-5</c:v>
                </c:pt>
                <c:pt idx="191">
                  <c:v>1.191292122966256E-5</c:v>
                </c:pt>
                <c:pt idx="192">
                  <c:v>1.191292122966256E-5</c:v>
                </c:pt>
                <c:pt idx="193">
                  <c:v>1.191292122966256E-5</c:v>
                </c:pt>
                <c:pt idx="194">
                  <c:v>1.191292122966256E-5</c:v>
                </c:pt>
                <c:pt idx="195">
                  <c:v>1.191292122966256E-5</c:v>
                </c:pt>
                <c:pt idx="196">
                  <c:v>1.191292122966256E-5</c:v>
                </c:pt>
                <c:pt idx="197">
                  <c:v>1.191292122966256E-5</c:v>
                </c:pt>
                <c:pt idx="198">
                  <c:v>1.191292122966256E-5</c:v>
                </c:pt>
                <c:pt idx="199">
                  <c:v>1.191292122966256E-5</c:v>
                </c:pt>
                <c:pt idx="200">
                  <c:v>1.191292122966256E-5</c:v>
                </c:pt>
                <c:pt idx="201">
                  <c:v>1.191292122966256E-5</c:v>
                </c:pt>
                <c:pt idx="202">
                  <c:v>1.191292122966256E-5</c:v>
                </c:pt>
                <c:pt idx="203">
                  <c:v>1.191292122966256E-5</c:v>
                </c:pt>
                <c:pt idx="204">
                  <c:v>1.191292122966256E-5</c:v>
                </c:pt>
                <c:pt idx="205">
                  <c:v>1.191292122966256E-5</c:v>
                </c:pt>
                <c:pt idx="206">
                  <c:v>1.191292122966256E-5</c:v>
                </c:pt>
                <c:pt idx="207">
                  <c:v>1.191292122966256E-5</c:v>
                </c:pt>
                <c:pt idx="208">
                  <c:v>1.191292122966256E-5</c:v>
                </c:pt>
                <c:pt idx="209">
                  <c:v>1.191292122966256E-5</c:v>
                </c:pt>
                <c:pt idx="210">
                  <c:v>1.191292122966256E-5</c:v>
                </c:pt>
                <c:pt idx="211">
                  <c:v>1.191292122966256E-5</c:v>
                </c:pt>
                <c:pt idx="212">
                  <c:v>1.191292122966256E-5</c:v>
                </c:pt>
                <c:pt idx="213">
                  <c:v>1.191292122966256E-5</c:v>
                </c:pt>
                <c:pt idx="214">
                  <c:v>1.191292122966256E-5</c:v>
                </c:pt>
                <c:pt idx="215">
                  <c:v>1.191292122966256E-5</c:v>
                </c:pt>
                <c:pt idx="216">
                  <c:v>1.191292122966256E-5</c:v>
                </c:pt>
                <c:pt idx="217">
                  <c:v>1.191292122966256E-5</c:v>
                </c:pt>
                <c:pt idx="218">
                  <c:v>1.191292122966256E-5</c:v>
                </c:pt>
                <c:pt idx="219">
                  <c:v>1.191292122966256E-5</c:v>
                </c:pt>
                <c:pt idx="220">
                  <c:v>1.191292122966256E-5</c:v>
                </c:pt>
                <c:pt idx="221">
                  <c:v>1.191292122966256E-5</c:v>
                </c:pt>
                <c:pt idx="222">
                  <c:v>1.191292122966256E-5</c:v>
                </c:pt>
                <c:pt idx="223">
                  <c:v>1.191292122966256E-5</c:v>
                </c:pt>
                <c:pt idx="224">
                  <c:v>1.191292122966256E-5</c:v>
                </c:pt>
                <c:pt idx="225">
                  <c:v>1.191292122966256E-5</c:v>
                </c:pt>
                <c:pt idx="226">
                  <c:v>1.191292122966256E-5</c:v>
                </c:pt>
                <c:pt idx="227">
                  <c:v>1.191292122966256E-5</c:v>
                </c:pt>
                <c:pt idx="228">
                  <c:v>1.191292122966256E-5</c:v>
                </c:pt>
                <c:pt idx="229">
                  <c:v>1.191292122966256E-5</c:v>
                </c:pt>
                <c:pt idx="230">
                  <c:v>1.191292122966256E-5</c:v>
                </c:pt>
                <c:pt idx="231">
                  <c:v>1.191292122966256E-5</c:v>
                </c:pt>
                <c:pt idx="232">
                  <c:v>1.191292122966256E-5</c:v>
                </c:pt>
                <c:pt idx="233">
                  <c:v>1.191292122966256E-5</c:v>
                </c:pt>
                <c:pt idx="234">
                  <c:v>1.191292122966256E-5</c:v>
                </c:pt>
                <c:pt idx="235">
                  <c:v>1.191292122966256E-5</c:v>
                </c:pt>
                <c:pt idx="236">
                  <c:v>1.191292122966256E-5</c:v>
                </c:pt>
                <c:pt idx="237">
                  <c:v>1.191292122966256E-5</c:v>
                </c:pt>
                <c:pt idx="238">
                  <c:v>1.191292122966256E-5</c:v>
                </c:pt>
                <c:pt idx="239">
                  <c:v>1.191292122966256E-5</c:v>
                </c:pt>
                <c:pt idx="240">
                  <c:v>1.191292122966256E-5</c:v>
                </c:pt>
                <c:pt idx="241">
                  <c:v>1.191292122966256E-5</c:v>
                </c:pt>
                <c:pt idx="242">
                  <c:v>1.191292122966256E-5</c:v>
                </c:pt>
                <c:pt idx="243">
                  <c:v>1.191292122966256E-5</c:v>
                </c:pt>
                <c:pt idx="244">
                  <c:v>1.191292122966256E-5</c:v>
                </c:pt>
                <c:pt idx="245">
                  <c:v>1.191292122966256E-5</c:v>
                </c:pt>
                <c:pt idx="246">
                  <c:v>1.191292122966256E-5</c:v>
                </c:pt>
                <c:pt idx="247">
                  <c:v>1.191292122966256E-5</c:v>
                </c:pt>
                <c:pt idx="248">
                  <c:v>1.191292122966256E-5</c:v>
                </c:pt>
                <c:pt idx="249">
                  <c:v>1.191292122966256E-5</c:v>
                </c:pt>
                <c:pt idx="250">
                  <c:v>1.191292122966256E-5</c:v>
                </c:pt>
                <c:pt idx="251">
                  <c:v>1.191292122966256E-5</c:v>
                </c:pt>
                <c:pt idx="252">
                  <c:v>1.191292122966256E-5</c:v>
                </c:pt>
                <c:pt idx="253">
                  <c:v>1.191292122966256E-5</c:v>
                </c:pt>
                <c:pt idx="254">
                  <c:v>1.191292122966256E-5</c:v>
                </c:pt>
                <c:pt idx="255">
                  <c:v>1.191292122966256E-5</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info!$D$2:$D$257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(39.7 , 0)
힘이 다 빠진</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39.673980076143145</c:v>
                </c:pt>
              </c:numCache>
            </c:numRef>
          </c:xVal>
          <c:yVal>
            <c:numRef>
              <c:f>info!$W$20:$W$21</c:f>
              <c:numCache>
                <c:formatCode>General</c:formatCode>
                <c:ptCount val="2"/>
                <c:pt idx="0">
                  <c:v>50</c:v>
                </c:pt>
                <c:pt idx="1">
                  <c:v>0</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0</c:v>
                      </c:pt>
                    </c:numCache>
                  </c:numRef>
                </c:xVal>
                <c:yVal>
                  <c:numRef>
                    <c:extLst>
                      <c:ext uri="{02D57815-91ED-43cb-92C2-25804820EDAC}">
                        <c15:formulaRef>
                          <c15:sqref>info!$W$18</c15:sqref>
                        </c15:formulaRef>
                      </c:ext>
                    </c:extLst>
                    <c:numCache>
                      <c:formatCode>General</c:formatCode>
                      <c:ptCount val="1"/>
                      <c:pt idx="0">
                        <c:v>100</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(39.7 , 0)
힘이 다 빠진</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39.673980076143145</c:v>
                </c:pt>
              </c:numCache>
            </c:numRef>
          </c:xVal>
          <c:yVal>
            <c:numRef>
              <c:f>info!$W$20:$W$21</c:f>
              <c:numCache>
                <c:formatCode>General</c:formatCode>
                <c:ptCount val="2"/>
                <c:pt idx="0">
                  <c:v>50</c:v>
                </c:pt>
                <c:pt idx="1">
                  <c:v>0</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39.6935</c:v>
                </c:pt>
                <c:pt idx="1">
                  <c:v>21.078700000000001</c:v>
                </c:pt>
                <c:pt idx="2">
                  <c:v>18.738</c:v>
                </c:pt>
                <c:pt idx="3">
                  <c:v>28.516400000000001</c:v>
                </c:pt>
                <c:pt idx="4">
                  <c:v>76.963499999999996</c:v>
                </c:pt>
                <c:pt idx="5">
                  <c:v>66.373400000000004</c:v>
                </c:pt>
                <c:pt idx="6">
                  <c:v>0</c:v>
                </c:pt>
                <c:pt idx="7">
                  <c:v>71.668400000000005</c:v>
                </c:pt>
                <c:pt idx="8">
                  <c:v>19.530999999999999</c:v>
                </c:pt>
                <c:pt idx="9">
                  <c:v>9.0448599999999999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0.56553015093075287</c:v>
                </c:pt>
                <c:pt idx="1">
                  <c:v>0.2841432253183343</c:v>
                </c:pt>
                <c:pt idx="2">
                  <c:v>0.15032662375091274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
                <c:pt idx="0">
                  <c:v>0</c:v>
                </c:pt>
              </c:numCache>
              <c:extLst xmlns:c15="http://schemas.microsoft.com/office/drawing/2012/chart"/>
            </c:numRef>
          </c:xVal>
          <c:yVal>
            <c:numRef>
              <c:f>[0]!FT_PH</c:f>
              <c:numCache>
                <c:formatCode>0.00</c:formatCode>
                <c:ptCount val="1"/>
                <c:pt idx="0">
                  <c:v>0</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0</c:v>
                </c:pt>
              </c:numCache>
            </c:numRef>
          </c:xVal>
          <c:yVal>
            <c:numRef>
              <c:f>[0]!FT_PH01</c:f>
              <c:numCache>
                <c:formatCode>0.00</c:formatCode>
                <c:ptCount val="1"/>
                <c:pt idx="0">
                  <c:v>0</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0</c:v>
                </c:pt>
              </c:numCache>
            </c:numRef>
          </c:xVal>
          <c:yVal>
            <c:numRef>
              <c:f>[0]!FT_PH02</c:f>
              <c:numCache>
                <c:formatCode>0.00</c:formatCode>
                <c:ptCount val="1"/>
                <c:pt idx="0">
                  <c:v>0</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0</c:v>
                </c:pt>
              </c:numCache>
            </c:numRef>
          </c:xVal>
          <c:yVal>
            <c:numRef>
              <c:f>[0]!FT_PH03</c:f>
              <c:numCache>
                <c:formatCode>0.00</c:formatCode>
                <c:ptCount val="1"/>
                <c:pt idx="0">
                  <c:v>0</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0</c:v>
                </c:pt>
              </c:numCache>
            </c:numRef>
          </c:xVal>
          <c:yVal>
            <c:numRef>
              <c:f>[0]!FT_PH04</c:f>
              <c:numCache>
                <c:formatCode>0.00</c:formatCode>
                <c:ptCount val="1"/>
                <c:pt idx="0">
                  <c:v>0</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0</c:v>
                </c:pt>
              </c:numCache>
            </c:numRef>
          </c:xVal>
          <c:yVal>
            <c:numRef>
              <c:f>[0]!FT_PH05</c:f>
              <c:numCache>
                <c:formatCode>0.00</c:formatCode>
                <c:ptCount val="1"/>
                <c:pt idx="0">
                  <c:v>0</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0</c:v>
                </c:pt>
              </c:numCache>
            </c:numRef>
          </c:xVal>
          <c:yVal>
            <c:numRef>
              <c:f>[0]!FT_PH06</c:f>
              <c:numCache>
                <c:formatCode>0.00</c:formatCode>
                <c:ptCount val="1"/>
                <c:pt idx="0">
                  <c:v>0</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0</c:v>
                </c:pt>
              </c:numCache>
            </c:numRef>
          </c:xVal>
          <c:yVal>
            <c:numRef>
              <c:f>[0]!FT_PH07</c:f>
              <c:numCache>
                <c:formatCode>0.00</c:formatCode>
                <c:ptCount val="1"/>
                <c:pt idx="0">
                  <c:v>0</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0</c:v>
                </c:pt>
              </c:numCache>
            </c:numRef>
          </c:xVal>
          <c:yVal>
            <c:numRef>
              <c:f>[0]!FT_PH08</c:f>
              <c:numCache>
                <c:formatCode>0.00</c:formatCode>
                <c:ptCount val="1"/>
                <c:pt idx="0">
                  <c:v>0</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0</c:v>
                </c:pt>
              </c:numCache>
            </c:numRef>
          </c:xVal>
          <c:yVal>
            <c:numRef>
              <c:f>[0]!FT_PH09</c:f>
              <c:numCache>
                <c:formatCode>0.00</c:formatCode>
                <c:ptCount val="1"/>
                <c:pt idx="0">
                  <c:v>0</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0</c:v>
                </c:pt>
              </c:numCache>
            </c:numRef>
          </c:xVal>
          <c:yVal>
            <c:numRef>
              <c:f>[0]!FT_PH10</c:f>
              <c:numCache>
                <c:formatCode>0.00</c:formatCode>
                <c:ptCount val="1"/>
                <c:pt idx="0">
                  <c:v>0</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0</c:v>
                </c:pt>
              </c:numCache>
            </c:numRef>
          </c:xVal>
          <c:yVal>
            <c:numRef>
              <c:f>[0]!FT_PH11</c:f>
              <c:numCache>
                <c:formatCode>0.00</c:formatCode>
                <c:ptCount val="1"/>
                <c:pt idx="0">
                  <c:v>0</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0</c:v>
                </c:pt>
              </c:numCache>
            </c:numRef>
          </c:xVal>
          <c:yVal>
            <c:numRef>
              <c:f>[0]!FT_PH12</c:f>
              <c:numCache>
                <c:formatCode>0.00</c:formatCode>
                <c:ptCount val="1"/>
                <c:pt idx="0">
                  <c:v>0</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0</c:v>
                </c:pt>
              </c:numCache>
            </c:numRef>
          </c:xVal>
          <c:yVal>
            <c:numRef>
              <c:f>[0]!FT_PH13</c:f>
              <c:numCache>
                <c:formatCode>0.00</c:formatCode>
                <c:ptCount val="1"/>
                <c:pt idx="0">
                  <c:v>0</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0</c:v>
                </c:pt>
              </c:numCache>
            </c:numRef>
          </c:xVal>
          <c:yVal>
            <c:numRef>
              <c:f>[0]!FT_PH14</c:f>
              <c:numCache>
                <c:formatCode>0.00</c:formatCode>
                <c:ptCount val="1"/>
                <c:pt idx="0">
                  <c:v>0</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0</c:v>
                </c:pt>
              </c:numCache>
            </c:numRef>
          </c:xVal>
          <c:yVal>
            <c:numRef>
              <c:f>[0]!FT_PH15</c:f>
              <c:numCache>
                <c:formatCode>0.00</c:formatCode>
                <c:ptCount val="1"/>
                <c:pt idx="0">
                  <c:v>0</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0</c:v>
                </c:pt>
              </c:numCache>
            </c:numRef>
          </c:xVal>
          <c:yVal>
            <c:numRef>
              <c:f>[0]!FT_PH16</c:f>
              <c:numCache>
                <c:formatCode>0.00</c:formatCode>
                <c:ptCount val="1"/>
                <c:pt idx="0">
                  <c:v>0</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0</c:v>
                </c:pt>
              </c:numCache>
            </c:numRef>
          </c:xVal>
          <c:yVal>
            <c:numRef>
              <c:f>[0]!FT_PH17</c:f>
              <c:numCache>
                <c:formatCode>0.00</c:formatCode>
                <c:ptCount val="1"/>
                <c:pt idx="0">
                  <c:v>0</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0</c:v>
                </c:pt>
              </c:numCache>
            </c:numRef>
          </c:xVal>
          <c:yVal>
            <c:numRef>
              <c:f>[0]!FT_PH18</c:f>
              <c:numCache>
                <c:formatCode>0.00</c:formatCode>
                <c:ptCount val="1"/>
                <c:pt idx="0">
                  <c:v>0</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0</c:v>
                </c:pt>
              </c:numCache>
            </c:numRef>
          </c:xVal>
          <c:yVal>
            <c:numRef>
              <c:f>[0]!FT_PH19</c:f>
              <c:numCache>
                <c:formatCode>0.00</c:formatCode>
                <c:ptCount val="1"/>
                <c:pt idx="0">
                  <c:v>0</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0</c:v>
                </c:pt>
              </c:numCache>
            </c:numRef>
          </c:xVal>
          <c:yVal>
            <c:numRef>
              <c:f>[0]!FT_PH20</c:f>
              <c:numCache>
                <c:formatCode>0.00</c:formatCode>
                <c:ptCount val="1"/>
                <c:pt idx="0">
                  <c:v>0</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0</c:v>
                </c:pt>
              </c:numCache>
            </c:numRef>
          </c:xVal>
          <c:yVal>
            <c:numRef>
              <c:f>[0]!FT_PH21</c:f>
              <c:numCache>
                <c:formatCode>0.00</c:formatCode>
                <c:ptCount val="1"/>
                <c:pt idx="0">
                  <c:v>0</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0</c:v>
                </c:pt>
              </c:numCache>
            </c:numRef>
          </c:xVal>
          <c:yVal>
            <c:numRef>
              <c:f>[0]!FT_PH22</c:f>
              <c:numCache>
                <c:formatCode>0.00</c:formatCode>
                <c:ptCount val="1"/>
                <c:pt idx="0">
                  <c:v>0</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0</c:v>
                </c:pt>
              </c:numCache>
            </c:numRef>
          </c:xVal>
          <c:yVal>
            <c:numRef>
              <c:f>[0]!FT_PH23</c:f>
              <c:numCache>
                <c:formatCode>0.00</c:formatCode>
                <c:ptCount val="1"/>
                <c:pt idx="0">
                  <c:v>0</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0</c:v>
                </c:pt>
              </c:numCache>
            </c:numRef>
          </c:xVal>
          <c:yVal>
            <c:numRef>
              <c:f>[0]!FT_PH24</c:f>
              <c:numCache>
                <c:formatCode>0.00</c:formatCode>
                <c:ptCount val="1"/>
                <c:pt idx="0">
                  <c:v>0</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0</c:v>
                </c:pt>
              </c:numCache>
            </c:numRef>
          </c:xVal>
          <c:yVal>
            <c:numRef>
              <c:f>info!$H$2</c:f>
              <c:numCache>
                <c:formatCode>0.00</c:formatCode>
                <c:ptCount val="1"/>
                <c:pt idx="0">
                  <c:v>0</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c:v>
                </c:pt>
                <c:pt idx="1">
                  <c:v>0</c:v>
                </c:pt>
                <c:pt idx="2">
                  <c:v>0</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
                <c:pt idx="0">
                  <c:v>0</c:v>
                </c:pt>
              </c:numCache>
            </c:numRef>
          </c:xVal>
          <c:yVal>
            <c:numRef>
              <c:f>[0]!FT_E</c:f>
              <c:numCache>
                <c:formatCode>0.00</c:formatCode>
                <c:ptCount val="1"/>
                <c:pt idx="0">
                  <c:v>0</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0</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0</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0</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0</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0</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0</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0</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0</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0</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0</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0</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0</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0</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0</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0</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0</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0</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0</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0</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0</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0</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0</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0</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0</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59.17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-0.12496895902496374</c:v>
                </c:pt>
                <c:pt idx="1">
                  <c:v>-0.12496895902496374</c:v>
                </c:pt>
                <c:pt idx="2">
                  <c:v>-7</c:v>
                </c:pt>
              </c:numCache>
            </c:numRef>
          </c:xVal>
          <c:yVal>
            <c:numRef>
              <c:f>'R'!$I$5:$I$7</c:f>
              <c:numCache>
                <c:formatCode>0.0_ </c:formatCode>
                <c:ptCount val="3"/>
                <c:pt idx="0">
                  <c:v>0</c:v>
                </c:pt>
                <c:pt idx="1">
                  <c:v>59.16719727251283</c:v>
                </c:pt>
                <c:pt idx="2">
                  <c:v>59.16719727251283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-0.12496895902496374</c:v>
                </c:pt>
                <c:pt idx="1">
                  <c:v>-0.12496895902496374</c:v>
                </c:pt>
                <c:pt idx="2">
                  <c:v>-7</c:v>
                </c:pt>
              </c:numCache>
            </c:numRef>
          </c:xVal>
          <c:yVal>
            <c:numRef>
              <c:f>'R'!$I$5:$I$7</c:f>
              <c:numCache>
                <c:formatCode>0.0_ </c:formatCode>
                <c:ptCount val="3"/>
                <c:pt idx="0">
                  <c:v>0</c:v>
                </c:pt>
                <c:pt idx="1">
                  <c:v>59.16719727251283</c:v>
                </c:pt>
                <c:pt idx="2">
                  <c:v>59.16719727251283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-0.12496895902496374</c:v>
                </c:pt>
              </c:numCache>
            </c:numRef>
          </c:xVal>
          <c:yVal>
            <c:numRef>
              <c:f>'R'!$I$4</c:f>
              <c:numCache>
                <c:formatCode>0.00_ </c:formatCode>
                <c:ptCount val="1"/>
                <c:pt idx="0">
                  <c:v>59.16719727251283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0</c:v>
                </c:pt>
                <c:pt idx="1">
                  <c:v>0</c:v>
                </c:pt>
                <c:pt idx="2">
                  <c:v>0</c:v>
                </c:pt>
              </c:numCache>
            </c:numRef>
          </c:xVal>
          <c:yVal>
            <c:numRef>
              <c:f>'R4'!$I$5:$I$7</c:f>
              <c:numCache>
                <c:formatCode>0.0_ </c:formatCode>
                <c:ptCount val="3"/>
                <c:pt idx="0">
                  <c:v>0</c:v>
                </c:pt>
                <c:pt idx="1">
                  <c:v>1.5910859015753363E-2</c:v>
                </c:pt>
                <c:pt idx="2">
                  <c:v>1.5910859015753363E-2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HkI4%5e1%5e1%5e\2025-05-07%2014_51_4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HkI4%5e1%5e1%5e\2025-05-07%2014_51_4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FAE2CE1-04FC-C5A3-5597-CFCDD0CB579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1B83DF4-4A92-6FE9-A6E6-3975696A271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45784.619409722225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HkI4</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45784.619409722225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HkI4</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3</v>
      </c>
      <c r="M12" s="309">
        <f>Measurement!CL8</f>
        <v>2</v>
      </c>
      <c r="N12" s="229"/>
      <c r="O12" s="229"/>
      <c r="P12" s="229"/>
      <c r="Q12" s="229"/>
      <c r="R12" s="245">
        <f>info!V45</f>
        <v>1</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( 42 , 37 )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-0.12496895902496374</v>
      </c>
      <c r="I20" s="862"/>
      <c r="J20" s="311" t="str">
        <f>lang!B174</f>
        <v>정보량</v>
      </c>
      <c r="K20" s="236">
        <f ca="1">info!N9</f>
        <v>0</v>
      </c>
      <c r="L20" s="312" t="str">
        <f>lang!B175</f>
        <v>에너지</v>
      </c>
      <c r="M20" s="863">
        <f ca="1">info!M9</f>
        <v>0</v>
      </c>
      <c r="N20" s="864"/>
      <c r="O20" s="846" t="str">
        <f>lang!B180</f>
        <v>유형</v>
      </c>
      <c r="P20" s="865"/>
      <c r="Q20" s="846" t="str">
        <f>IF(info!CB24&lt;&gt;"", info!CB24,"")</f>
        <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v>
      </c>
      <c r="N32" s="816"/>
      <c r="O32" s="817">
        <f>Measurement!N7</f>
        <v>39.6935</v>
      </c>
      <c r="P32" s="818"/>
      <c r="Q32" s="819">
        <f>Measurement!T7</f>
        <v>0</v>
      </c>
      <c r="R32" s="820"/>
    </row>
    <row r="33" spans="3:18" ht="12.75" customHeight="1">
      <c r="C33" s="77"/>
      <c r="I33" s="502">
        <f>Measurement!L8</f>
        <v>2</v>
      </c>
      <c r="J33" s="139" t="str">
        <f>lang!B15</f>
        <v>스트레스</v>
      </c>
      <c r="K33" s="90" t="s">
        <v>226</v>
      </c>
      <c r="L33" s="504" t="str">
        <f>Measurement!Y8</f>
        <v>낮음</v>
      </c>
      <c r="M33" s="792">
        <f>Measurement!R8</f>
        <v>0</v>
      </c>
      <c r="N33" s="793"/>
      <c r="O33" s="806">
        <f>Measurement!N8</f>
        <v>21.078700000000001</v>
      </c>
      <c r="P33" s="807"/>
      <c r="Q33" s="792">
        <f>Measurement!T8</f>
        <v>0</v>
      </c>
      <c r="R33" s="808"/>
    </row>
    <row r="34" spans="3:18" ht="12.75" customHeight="1">
      <c r="C34" s="77"/>
      <c r="I34" s="502">
        <f>Measurement!L9</f>
        <v>2</v>
      </c>
      <c r="J34" s="139" t="str">
        <f>lang!B16</f>
        <v>불안</v>
      </c>
      <c r="K34" s="90" t="s">
        <v>227</v>
      </c>
      <c r="L34" s="504" t="str">
        <f>Measurement!Y9</f>
        <v>낮음</v>
      </c>
      <c r="M34" s="792">
        <f>Measurement!R9</f>
        <v>0</v>
      </c>
      <c r="N34" s="793"/>
      <c r="O34" s="806">
        <f>Measurement!N9</f>
        <v>18.738</v>
      </c>
      <c r="P34" s="807"/>
      <c r="Q34" s="792">
        <f>Measurement!T9</f>
        <v>0</v>
      </c>
      <c r="R34" s="808"/>
    </row>
    <row r="35" spans="3:18" ht="12.75" customHeight="1">
      <c r="C35" s="77"/>
      <c r="I35" s="502">
        <f>Measurement!L10</f>
        <v>3</v>
      </c>
      <c r="J35" s="139" t="str">
        <f>lang!B17</f>
        <v>의심</v>
      </c>
      <c r="K35" s="90" t="s">
        <v>225</v>
      </c>
      <c r="L35" s="504" t="str">
        <f>Measurement!Y10</f>
        <v>보통</v>
      </c>
      <c r="M35" s="792">
        <f>Measurement!R10</f>
        <v>0</v>
      </c>
      <c r="N35" s="793"/>
      <c r="O35" s="806">
        <f>Measurement!N10</f>
        <v>28.516400000000001</v>
      </c>
      <c r="P35" s="807"/>
      <c r="Q35" s="792">
        <f>Measurement!T10</f>
        <v>0</v>
      </c>
      <c r="R35" s="808"/>
    </row>
    <row r="36" spans="3:18" ht="12.75" customHeight="1">
      <c r="C36" s="77"/>
      <c r="I36" s="502">
        <f>Measurement!L11</f>
        <v>4</v>
      </c>
      <c r="J36" s="139" t="str">
        <f>lang!B18</f>
        <v>밸런스</v>
      </c>
      <c r="K36" s="90" t="s">
        <v>2171</v>
      </c>
      <c r="L36" s="504" t="str">
        <f>Measurement!Y11</f>
        <v>높음</v>
      </c>
      <c r="M36" s="792">
        <f>Measurement!R11</f>
        <v>0</v>
      </c>
      <c r="N36" s="793"/>
      <c r="O36" s="806">
        <f>Measurement!N11</f>
        <v>76.963499999999996</v>
      </c>
      <c r="P36" s="807"/>
      <c r="Q36" s="792">
        <f>Measurement!T11</f>
        <v>0</v>
      </c>
      <c r="R36" s="808"/>
    </row>
    <row r="37" spans="3:18" ht="12.75" customHeight="1">
      <c r="C37" s="77"/>
      <c r="I37" s="502">
        <f>Measurement!L12</f>
        <v>3</v>
      </c>
      <c r="J37" s="139" t="str">
        <f>lang!B19</f>
        <v>카리스마</v>
      </c>
      <c r="K37" s="90" t="s">
        <v>229</v>
      </c>
      <c r="L37" s="504" t="str">
        <f>Measurement!Y12</f>
        <v>보통</v>
      </c>
      <c r="M37" s="792">
        <f>Measurement!R12</f>
        <v>0</v>
      </c>
      <c r="N37" s="793"/>
      <c r="O37" s="806">
        <f>Measurement!N12</f>
        <v>66.373400000000004</v>
      </c>
      <c r="P37" s="807"/>
      <c r="Q37" s="792">
        <f>Measurement!T12</f>
        <v>0</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0</v>
      </c>
      <c r="P38" s="807"/>
      <c r="Q38" s="792">
        <f>Measurement!T13</f>
        <v>0</v>
      </c>
      <c r="R38" s="808"/>
    </row>
    <row r="39" spans="3:18" ht="12.75" customHeight="1">
      <c r="C39" s="77"/>
      <c r="I39" s="502">
        <f>Measurement!L14</f>
        <v>3</v>
      </c>
      <c r="J39" s="139" t="str">
        <f>lang!B21</f>
        <v>자기조절</v>
      </c>
      <c r="K39" s="90" t="s">
        <v>230</v>
      </c>
      <c r="L39" s="504" t="str">
        <f>Measurement!Y14</f>
        <v>보통</v>
      </c>
      <c r="M39" s="792">
        <f>Measurement!R14</f>
        <v>0</v>
      </c>
      <c r="N39" s="793"/>
      <c r="O39" s="806">
        <f>Measurement!N14</f>
        <v>71.668400000000005</v>
      </c>
      <c r="P39" s="807"/>
      <c r="Q39" s="792">
        <f>Measurement!T14</f>
        <v>0</v>
      </c>
      <c r="R39" s="808"/>
    </row>
    <row r="40" spans="3:18" ht="12.75" customHeight="1">
      <c r="C40" s="77"/>
      <c r="I40" s="502">
        <f>Measurement!L15</f>
        <v>3</v>
      </c>
      <c r="J40" s="139" t="str">
        <f>lang!B22</f>
        <v>억제</v>
      </c>
      <c r="K40" s="91" t="s">
        <v>248</v>
      </c>
      <c r="L40" s="504" t="str">
        <f>Measurement!Y15</f>
        <v>보통</v>
      </c>
      <c r="M40" s="792">
        <f>Measurement!R15</f>
        <v>0</v>
      </c>
      <c r="N40" s="793"/>
      <c r="O40" s="806">
        <f>Measurement!N15</f>
        <v>19.530999999999999</v>
      </c>
      <c r="P40" s="807"/>
      <c r="Q40" s="792">
        <f>Measurement!T15</f>
        <v>0</v>
      </c>
      <c r="R40" s="808"/>
    </row>
    <row r="41" spans="3:18" ht="12.75" customHeight="1" thickBot="1">
      <c r="C41" s="77"/>
      <c r="I41" s="502">
        <f>Measurement!L16</f>
        <v>1</v>
      </c>
      <c r="J41" s="140" t="str">
        <f>lang!B23</f>
        <v>신경성</v>
      </c>
      <c r="K41" s="92" t="s">
        <v>231</v>
      </c>
      <c r="L41" s="504" t="str">
        <f>Measurement!Y16</f>
        <v>매우 낮음</v>
      </c>
      <c r="M41" s="794">
        <f>Measurement!R16</f>
        <v>0</v>
      </c>
      <c r="N41" s="795"/>
      <c r="O41" s="796">
        <f>Measurement!N16</f>
        <v>9.0448599999999999</v>
      </c>
      <c r="P41" s="797"/>
      <c r="Q41" s="794">
        <f>Measurement!T16</f>
        <v>0</v>
      </c>
      <c r="R41" s="798"/>
    </row>
    <row r="42" spans="3:18" ht="29.25" customHeight="1" thickBot="1">
      <c r="C42" s="77"/>
      <c r="I42" s="84"/>
      <c r="J42" s="780" t="str">
        <f>lang!B215</f>
        <v>감정변이도</v>
      </c>
      <c r="K42" s="781"/>
      <c r="L42" s="319" t="str">
        <f>info!V43</f>
        <v>매우 낮음</v>
      </c>
      <c r="M42" s="782">
        <f>info!W43</f>
        <v>0</v>
      </c>
      <c r="N42" s="783"/>
      <c r="O42" s="784" t="str">
        <f>info!V44</f>
        <v>감정변화가 매우 낮아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낮 음</v>
      </c>
      <c r="N43" s="789"/>
      <c r="O43" s="789"/>
      <c r="P43" s="789"/>
      <c r="Q43" s="789"/>
      <c r="R43" s="791"/>
    </row>
    <row r="44" spans="3:18" ht="16.5" customHeight="1">
      <c r="C44" s="799">
        <f>info!$V$36</f>
        <v>0</v>
      </c>
      <c r="E44" s="249" t="s">
        <v>1072</v>
      </c>
      <c r="G44" s="289"/>
      <c r="H44" s="289"/>
      <c r="I44" s="290"/>
      <c r="J44" s="802">
        <f>info!$W$36</f>
        <v>0</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45784.619409722225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HkI4</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3</v>
      </c>
      <c r="M12" s="309">
        <f>Measurement!CL8</f>
        <v>2</v>
      </c>
      <c r="N12" s="229"/>
      <c r="O12" s="229"/>
      <c r="P12" s="229"/>
      <c r="Q12" s="229"/>
      <c r="R12" s="245">
        <f>info!V45</f>
        <v>1</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( 42 , 37 )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-0.12496895902496374</v>
      </c>
      <c r="I20" s="862"/>
      <c r="J20" s="311" t="str">
        <f>lang!B174</f>
        <v>정보량</v>
      </c>
      <c r="K20" s="236">
        <f ca="1">info!N9</f>
        <v>0</v>
      </c>
      <c r="L20" s="312" t="str">
        <f>lang!B175</f>
        <v>에너지</v>
      </c>
      <c r="M20" s="863">
        <f ca="1">info!M9</f>
        <v>0</v>
      </c>
      <c r="N20" s="864"/>
      <c r="O20" s="846" t="str">
        <f>lang!B180</f>
        <v>유형</v>
      </c>
      <c r="P20" s="865"/>
      <c r="Q20" s="846" t="str">
        <f>IF(info!CB24&lt;&gt;"", info!CB24,"")</f>
        <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IF(UPPER(FH_info!M2)="EN", "", 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v>
      </c>
      <c r="N32" s="816"/>
      <c r="O32" s="817">
        <f>Measurement!N7</f>
        <v>39.6935</v>
      </c>
      <c r="P32" s="818"/>
      <c r="Q32" s="819">
        <f>Measurement!T7</f>
        <v>0</v>
      </c>
      <c r="R32" s="820"/>
    </row>
    <row r="33" spans="3:18" ht="12.75" customHeight="1">
      <c r="C33" s="77"/>
      <c r="I33" s="502">
        <f>Measurement!L8</f>
        <v>2</v>
      </c>
      <c r="J33" s="139" t="str">
        <f>lang!B15</f>
        <v>스트레스</v>
      </c>
      <c r="K33" s="90" t="s">
        <v>226</v>
      </c>
      <c r="L33" s="504" t="str">
        <f>Measurement!Y8</f>
        <v>낮음</v>
      </c>
      <c r="M33" s="792">
        <f>Measurement!R8</f>
        <v>0</v>
      </c>
      <c r="N33" s="793"/>
      <c r="O33" s="806">
        <f>Measurement!N8</f>
        <v>21.078700000000001</v>
      </c>
      <c r="P33" s="807"/>
      <c r="Q33" s="792">
        <f>Measurement!T8</f>
        <v>0</v>
      </c>
      <c r="R33" s="808"/>
    </row>
    <row r="34" spans="3:18" ht="12.75" customHeight="1">
      <c r="C34" s="77"/>
      <c r="I34" s="502">
        <f>Measurement!L9</f>
        <v>2</v>
      </c>
      <c r="J34" s="139" t="str">
        <f>lang!B16</f>
        <v>불안</v>
      </c>
      <c r="K34" s="90" t="s">
        <v>227</v>
      </c>
      <c r="L34" s="504" t="str">
        <f>Measurement!Y9</f>
        <v>낮음</v>
      </c>
      <c r="M34" s="792">
        <f>Measurement!R9</f>
        <v>0</v>
      </c>
      <c r="N34" s="793"/>
      <c r="O34" s="806">
        <f>Measurement!N9</f>
        <v>18.738</v>
      </c>
      <c r="P34" s="807"/>
      <c r="Q34" s="792">
        <f>Measurement!T9</f>
        <v>0</v>
      </c>
      <c r="R34" s="808"/>
    </row>
    <row r="35" spans="3:18" ht="12.75" customHeight="1">
      <c r="C35" s="77"/>
      <c r="I35" s="502">
        <f>Measurement!L10</f>
        <v>3</v>
      </c>
      <c r="J35" s="139" t="str">
        <f>lang!B17</f>
        <v>의심</v>
      </c>
      <c r="K35" s="90" t="s">
        <v>225</v>
      </c>
      <c r="L35" s="504" t="str">
        <f>Measurement!Y10</f>
        <v>보통</v>
      </c>
      <c r="M35" s="792">
        <f>Measurement!R10</f>
        <v>0</v>
      </c>
      <c r="N35" s="793"/>
      <c r="O35" s="806">
        <f>Measurement!N10</f>
        <v>28.516400000000001</v>
      </c>
      <c r="P35" s="807"/>
      <c r="Q35" s="792">
        <f>Measurement!T10</f>
        <v>0</v>
      </c>
      <c r="R35" s="808"/>
    </row>
    <row r="36" spans="3:18" ht="12.75" customHeight="1">
      <c r="C36" s="77"/>
      <c r="I36" s="502">
        <f>Measurement!L11</f>
        <v>4</v>
      </c>
      <c r="J36" s="139" t="str">
        <f>lang!B18</f>
        <v>밸런스</v>
      </c>
      <c r="K36" s="90" t="s">
        <v>2171</v>
      </c>
      <c r="L36" s="504" t="str">
        <f>Measurement!Y11</f>
        <v>높음</v>
      </c>
      <c r="M36" s="792">
        <f>Measurement!R11</f>
        <v>0</v>
      </c>
      <c r="N36" s="793"/>
      <c r="O36" s="806">
        <f>Measurement!N11</f>
        <v>76.963499999999996</v>
      </c>
      <c r="P36" s="807"/>
      <c r="Q36" s="792">
        <f>Measurement!T11</f>
        <v>0</v>
      </c>
      <c r="R36" s="808"/>
    </row>
    <row r="37" spans="3:18" ht="12.75" customHeight="1">
      <c r="C37" s="77"/>
      <c r="I37" s="502">
        <f>Measurement!L12</f>
        <v>3</v>
      </c>
      <c r="J37" s="139" t="str">
        <f>lang!B19</f>
        <v>카리스마</v>
      </c>
      <c r="K37" s="90" t="s">
        <v>229</v>
      </c>
      <c r="L37" s="504" t="str">
        <f>Measurement!Y12</f>
        <v>보통</v>
      </c>
      <c r="M37" s="792">
        <f>Measurement!R12</f>
        <v>0</v>
      </c>
      <c r="N37" s="793"/>
      <c r="O37" s="806">
        <f>Measurement!N12</f>
        <v>66.373400000000004</v>
      </c>
      <c r="P37" s="807"/>
      <c r="Q37" s="792">
        <f>Measurement!T12</f>
        <v>0</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0</v>
      </c>
      <c r="P38" s="807"/>
      <c r="Q38" s="792">
        <f>Measurement!T13</f>
        <v>0</v>
      </c>
      <c r="R38" s="808"/>
    </row>
    <row r="39" spans="3:18" ht="12.75" customHeight="1">
      <c r="C39" s="77"/>
      <c r="I39" s="502">
        <f>Measurement!L14</f>
        <v>3</v>
      </c>
      <c r="J39" s="139" t="str">
        <f>lang!B21</f>
        <v>자기조절</v>
      </c>
      <c r="K39" s="90" t="s">
        <v>230</v>
      </c>
      <c r="L39" s="504" t="str">
        <f>Measurement!Y14</f>
        <v>보통</v>
      </c>
      <c r="M39" s="792">
        <f>Measurement!R14</f>
        <v>0</v>
      </c>
      <c r="N39" s="793"/>
      <c r="O39" s="806">
        <f>Measurement!N14</f>
        <v>71.668400000000005</v>
      </c>
      <c r="P39" s="807"/>
      <c r="Q39" s="792">
        <f>Measurement!T14</f>
        <v>0</v>
      </c>
      <c r="R39" s="808"/>
    </row>
    <row r="40" spans="3:18" ht="12.75" customHeight="1">
      <c r="C40" s="77"/>
      <c r="I40" s="502">
        <f>Measurement!L15</f>
        <v>3</v>
      </c>
      <c r="J40" s="139" t="str">
        <f>lang!B22</f>
        <v>억제</v>
      </c>
      <c r="K40" s="91" t="s">
        <v>248</v>
      </c>
      <c r="L40" s="504" t="str">
        <f>Measurement!Y15</f>
        <v>보통</v>
      </c>
      <c r="M40" s="792">
        <f>Measurement!R15</f>
        <v>0</v>
      </c>
      <c r="N40" s="793"/>
      <c r="O40" s="806">
        <f>Measurement!N15</f>
        <v>19.530999999999999</v>
      </c>
      <c r="P40" s="807"/>
      <c r="Q40" s="792">
        <f>Measurement!T15</f>
        <v>0</v>
      </c>
      <c r="R40" s="808"/>
    </row>
    <row r="41" spans="3:18" ht="12.75" customHeight="1" thickBot="1">
      <c r="C41" s="77"/>
      <c r="I41" s="502">
        <f>Measurement!L16</f>
        <v>1</v>
      </c>
      <c r="J41" s="140" t="str">
        <f>lang!B23</f>
        <v>신경성</v>
      </c>
      <c r="K41" s="92" t="s">
        <v>231</v>
      </c>
      <c r="L41" s="504" t="str">
        <f>Measurement!Y16</f>
        <v>매우 낮음</v>
      </c>
      <c r="M41" s="794">
        <f>Measurement!R16</f>
        <v>0</v>
      </c>
      <c r="N41" s="795"/>
      <c r="O41" s="796">
        <f>Measurement!N16</f>
        <v>9.0448599999999999</v>
      </c>
      <c r="P41" s="797"/>
      <c r="Q41" s="794">
        <f>Measurement!T16</f>
        <v>0</v>
      </c>
      <c r="R41" s="798"/>
    </row>
    <row r="42" spans="3:18" ht="29.25" customHeight="1" thickBot="1">
      <c r="C42" s="77"/>
      <c r="I42" s="84"/>
      <c r="J42" s="780" t="str">
        <f>lang!B215</f>
        <v>감정변이도</v>
      </c>
      <c r="K42" s="781"/>
      <c r="L42" s="319" t="str">
        <f>info!V43</f>
        <v>매우 낮음</v>
      </c>
      <c r="M42" s="782">
        <f>info!W43</f>
        <v>0</v>
      </c>
      <c r="N42" s="783"/>
      <c r="O42" s="784" t="str">
        <f>info!V44</f>
        <v>감정변화가 매우 낮아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낮 음</v>
      </c>
      <c r="N43" s="789"/>
      <c r="O43" s="789"/>
      <c r="P43" s="789"/>
      <c r="Q43" s="789"/>
      <c r="R43" s="791"/>
    </row>
    <row r="44" spans="3:18" ht="16.5" customHeight="1">
      <c r="C44" s="799">
        <f>info!$V$36</f>
        <v>0</v>
      </c>
      <c r="E44" s="249" t="s">
        <v>1195</v>
      </c>
      <c r="G44" s="289"/>
      <c r="H44" s="289"/>
      <c r="I44" s="290"/>
      <c r="J44" s="802">
        <f>info!$W$36</f>
        <v>0</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45784.619409722225</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HkI4</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(-0.2,-0.37)</v>
      </c>
      <c r="S18" s="966"/>
      <c r="T18" s="967"/>
    </row>
    <row r="19" spans="2:22" ht="16.5" customHeight="1">
      <c r="C19" s="136" t="str">
        <f>lang!B328</f>
        <v>최소값</v>
      </c>
      <c r="D19" s="105">
        <f ca="1">info!M7</f>
        <v>0</v>
      </c>
      <c r="E19" s="94" t="str">
        <f>lang!B330</f>
        <v>평균값</v>
      </c>
      <c r="F19" s="971">
        <f ca="1">info!N9</f>
        <v>0</v>
      </c>
      <c r="G19" s="972"/>
      <c r="H19" s="912" t="str">
        <f>lang!B329</f>
        <v>최대값</v>
      </c>
      <c r="I19" s="913"/>
      <c r="J19" s="105">
        <f ca="1">info!M8</f>
        <v>0</v>
      </c>
      <c r="K19" s="137" t="str">
        <f>lang!B328</f>
        <v>최소값</v>
      </c>
      <c r="L19" s="105">
        <f ca="1">info!M5</f>
        <v>0</v>
      </c>
      <c r="M19" s="94" t="str">
        <f>lang!B330</f>
        <v>평균값</v>
      </c>
      <c r="N19" s="971">
        <f ca="1">info!M9</f>
        <v>0</v>
      </c>
      <c r="O19" s="972">
        <f>info!T9</f>
        <v>1</v>
      </c>
      <c r="P19" s="94" t="str">
        <f>lang!B329</f>
        <v>최대값</v>
      </c>
      <c r="Q19" s="105">
        <f ca="1">info!M6</f>
        <v>0</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t="e">
        <f>info!Z2</f>
        <v>#DIV/0!</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0</v>
      </c>
      <c r="N47" s="986"/>
      <c r="O47" s="451"/>
      <c r="P47" s="491" t="s">
        <v>1101</v>
      </c>
      <c r="Q47" s="987">
        <f>hist!M3</f>
        <v>0</v>
      </c>
      <c r="R47" s="986"/>
      <c r="S47" s="451"/>
      <c r="T47" s="452"/>
    </row>
    <row r="48" spans="3:20" ht="18" customHeight="1">
      <c r="C48" s="931"/>
      <c r="D48" s="910"/>
      <c r="E48" s="910"/>
      <c r="F48" s="355"/>
      <c r="G48" s="355"/>
      <c r="H48" s="356"/>
      <c r="I48" s="356"/>
      <c r="J48" s="951"/>
      <c r="K48" s="951"/>
      <c r="L48" s="936"/>
      <c r="M48" s="988">
        <f>hist!N2</f>
        <v>0</v>
      </c>
      <c r="N48" s="989"/>
      <c r="O48" s="451"/>
      <c r="P48" s="491" t="s">
        <v>1102</v>
      </c>
      <c r="Q48" s="986">
        <f>hist!N3</f>
        <v>0</v>
      </c>
      <c r="R48" s="989"/>
      <c r="S48" s="451"/>
      <c r="T48" s="452"/>
    </row>
    <row r="49" spans="3:20" ht="22.5" customHeight="1" thickBot="1">
      <c r="C49" s="932"/>
      <c r="D49" s="934" t="str">
        <f>lang!B353</f>
        <v>저활력도 (0%)</v>
      </c>
      <c r="E49" s="934"/>
      <c r="F49" s="934"/>
      <c r="G49" s="934"/>
      <c r="H49" s="934"/>
      <c r="I49" s="934"/>
      <c r="J49" s="934"/>
      <c r="K49" s="934"/>
      <c r="L49" s="937"/>
      <c r="M49" s="990">
        <f>hist!O2</f>
        <v>0</v>
      </c>
      <c r="N49" s="991"/>
      <c r="O49" s="453"/>
      <c r="P49" s="454" t="s">
        <v>1588</v>
      </c>
      <c r="Q49" s="992">
        <f>hist!O3</f>
        <v>0</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vision^HkI4^1^1^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2</v>
      </c>
      <c r="CH4" s="305">
        <f>IF(SUM($AY$7:$AY$13)&gt;0,HLOOKUP(2,$BV$6:$CE$8,3,FALSE),"")</f>
        <v>7</v>
      </c>
      <c r="CI4" t="s">
        <v>1570</v>
      </c>
      <c r="CJ4" s="426">
        <f>DK17*100</f>
        <v>39.673980076143145</v>
      </c>
      <c r="CK4" s="422">
        <f>info!W21</f>
        <v>0</v>
      </c>
      <c r="CL4">
        <f>100-M!B19*100</f>
        <v>100</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45784.619409722225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0</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1</v>
      </c>
      <c r="BX6" s="220">
        <f t="shared" si="0"/>
        <v>4</v>
      </c>
      <c r="BY6" s="220">
        <f t="shared" si="0"/>
        <v>6</v>
      </c>
      <c r="BZ6" s="220">
        <f t="shared" si="0"/>
        <v>9</v>
      </c>
      <c r="CA6" s="220">
        <f t="shared" si="0"/>
        <v>10</v>
      </c>
      <c r="CB6" s="220">
        <f t="shared" si="0"/>
        <v>2</v>
      </c>
      <c r="CC6" s="220">
        <f t="shared" si="0"/>
        <v>3</v>
      </c>
      <c r="CD6" s="220">
        <f t="shared" si="0"/>
        <v>5</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39.6935</v>
      </c>
      <c r="O7" s="48">
        <f>M!C5*1</f>
        <v>0</v>
      </c>
      <c r="P7" s="48">
        <f>M!D5*1</f>
        <v>0</v>
      </c>
      <c r="Q7" s="48">
        <f>M!E5*1</f>
        <v>20</v>
      </c>
      <c r="R7" s="48">
        <f>IF(M!B5="","",M!F5*1)</f>
        <v>0</v>
      </c>
      <c r="S7" s="48">
        <f>M!G5*1</f>
        <v>50</v>
      </c>
      <c r="T7" s="48">
        <f>IF(M!B5="","",M!H5*1)</f>
        <v>0</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-0.14377722405965795</v>
      </c>
      <c r="AI7" s="98">
        <v>2.5024862326905418E-2</v>
      </c>
      <c r="AJ7" s="98">
        <v>-7.7313821231156016E-2</v>
      </c>
      <c r="AK7" s="98">
        <v>0.50012525104428274</v>
      </c>
      <c r="AL7" s="98">
        <v>-8.545985269705475E-2</v>
      </c>
      <c r="AM7" s="98">
        <f>$AH7*AI7+$AH8*AI8+$AH9*AI9+$AH10*AI10+$AH11*AI11+$AH12*AI12+$AH13*AI13+$AH14*AI14+$AH15*AI15+$AH16*AI16</f>
        <v>7.5165650913523341E-2</v>
      </c>
      <c r="AN7" s="98">
        <f t="shared" ref="AN7:AP7" si="2">$AH7*AJ7+$AH8*AJ8+$AH9*AJ9+$AH10*AJ10+$AH11*AJ11+$AH12*AJ12+$AH13*AJ13+$AH14*AJ14+$AH15*AJ15+$AH16*AJ16</f>
        <v>1.8193773576025754</v>
      </c>
      <c r="AO7" s="98">
        <f t="shared" si="2"/>
        <v>-2.7894393286322279</v>
      </c>
      <c r="AP7" s="98">
        <f t="shared" si="2"/>
        <v>-0.44767273802943364</v>
      </c>
      <c r="AQ7" s="335">
        <f>IF(SUM(N7:N16)&gt;0, 0.8608*AM7+0.333*AN7+0.104*AO7+1.129*AP7,"")</f>
        <v>-0.12496895902496374</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39.6935</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260.00643064500002</v>
      </c>
      <c r="BL7" s="56">
        <f t="shared" ref="BL7:BT7" si="3">BB7*$AY7+BB8*$AY8+BB9*$AY9+BB10*$AY10+BB11*$AY11+BB12*$AY12+BB13*$AY13+BB14</f>
        <v>267.254794097</v>
      </c>
      <c r="BM7" s="56">
        <f t="shared" si="3"/>
        <v>265.093812652</v>
      </c>
      <c r="BN7" s="56">
        <f t="shared" si="3"/>
        <v>262.71244723800004</v>
      </c>
      <c r="BO7" s="56">
        <f t="shared" si="3"/>
        <v>246.03343532500003</v>
      </c>
      <c r="BP7" s="56">
        <f t="shared" si="3"/>
        <v>231.89014202099997</v>
      </c>
      <c r="BQ7" s="56">
        <f t="shared" si="3"/>
        <v>267.12892411799999</v>
      </c>
      <c r="BR7" s="56">
        <f t="shared" si="3"/>
        <v>266.14820847299995</v>
      </c>
      <c r="BS7" s="56">
        <f t="shared" si="3"/>
        <v>263.33791339500004</v>
      </c>
      <c r="BT7" s="56">
        <f t="shared" si="3"/>
        <v>250.578447337</v>
      </c>
      <c r="BU7" s="56">
        <f>EXP(BK7)+EXP(BL7)+EXP(BM7)+EXP(BN7)+EXP(BO7)+EXP(BP7)+EXP(BQ7)+EXP(BR7)+EXP(BS7)+EXP(BT7)</f>
        <v>2.7541659995760879E+116</v>
      </c>
      <c r="BV7" s="56">
        <f>IF(SUM($AY$7:$AY$13)&gt;0,EXP(BK7)/$BU$7,"")</f>
        <v>3.0155600134490273E-4</v>
      </c>
      <c r="BW7" s="56">
        <f t="shared" ref="BW7:CE7" si="4">IF(SUM($AY$7:$AY$13)&gt;0,EXP(BL7)/$BU$7,"")</f>
        <v>0.42392812076987657</v>
      </c>
      <c r="BX7" s="56">
        <f t="shared" si="4"/>
        <v>4.8841602961554875E-2</v>
      </c>
      <c r="BY7" s="56">
        <f t="shared" si="4"/>
        <v>4.5141506661988094E-3</v>
      </c>
      <c r="BZ7" s="56">
        <f t="shared" si="4"/>
        <v>2.5761622547037064E-10</v>
      </c>
      <c r="CA7" s="56">
        <f t="shared" si="4"/>
        <v>1.8561752386761699E-16</v>
      </c>
      <c r="CB7" s="56">
        <f t="shared" si="4"/>
        <v>0.37378992261983113</v>
      </c>
      <c r="CC7" s="56">
        <f t="shared" si="4"/>
        <v>0.14018714646076305</v>
      </c>
      <c r="CD7" s="56">
        <f t="shared" si="4"/>
        <v>8.4374760052688888E-3</v>
      </c>
      <c r="CE7" s="56">
        <f t="shared" si="4"/>
        <v>2.4257545226247521E-8</v>
      </c>
      <c r="CF7" s="418" t="s">
        <v>1870</v>
      </c>
      <c r="CG7" s="221">
        <f>IF(SUM($AY$7:$AY$13)&gt;0,HLOOKUP(1,$BV$6:$CE$7,2,FALSE),"")</f>
        <v>0.42392812076987657</v>
      </c>
      <c r="CH7" s="221">
        <f>IF(SUM($AY$7:$AY$13)&gt;0,HLOOKUP(2,$BV$6:$CE$7,2,FALSE),"")</f>
        <v>0.37378992261983113</v>
      </c>
      <c r="CI7" s="425" t="str">
        <f>"( "&amp;IF(CG7&lt;&gt;"",ROUND(CG7*100,0),"")&amp;" , "&amp;IF(CH7&lt;&gt;"",ROUND(CH7*100,0),"")&amp;" )"</f>
        <v>( 42 , 37 )</v>
      </c>
      <c r="CJ7" s="420">
        <f>CG7</f>
        <v>0.42392812076987657</v>
      </c>
      <c r="CK7" s="420">
        <f>CH7</f>
        <v>0.37378992261983113</v>
      </c>
      <c r="CL7" s="425" t="str">
        <f>CI7</f>
        <v>( 42 , 37 )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39.6935</v>
      </c>
      <c r="DJ7" s="265">
        <f>(DI7-$DB7)/$DC7</f>
        <v>0.4912258333166401</v>
      </c>
      <c r="DK7" s="266">
        <f>IF(DH7=1,(DJ7-DF7)^2,0)</f>
        <v>0.42921884701445084</v>
      </c>
      <c r="DL7" s="267">
        <f>IF(DH7=1,(DJ7-DG7)^2,0)</f>
        <v>2.3750119067977633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21.078700000000001</v>
      </c>
      <c r="O8" s="48">
        <f>M!C6*1</f>
        <v>0</v>
      </c>
      <c r="P8" s="48">
        <f>M!D6*1</f>
        <v>0</v>
      </c>
      <c r="Q8" s="48">
        <f>M!E6*1</f>
        <v>20</v>
      </c>
      <c r="R8" s="48">
        <f>IF(M!B6="","",M!F6*1)</f>
        <v>0</v>
      </c>
      <c r="S8" s="48">
        <f>M!G6*1</f>
        <v>40</v>
      </c>
      <c r="T8" s="48">
        <f>IF(M!B6="","",M!H6*1)</f>
        <v>0</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-3.0020804600388038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21.078700000000001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7</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21.078700000000001</v>
      </c>
      <c r="DJ8" s="265">
        <f t="shared" ref="DJ8:DJ14" si="8">(DI8-$DB8)/$DC8</f>
        <v>-1.5108991608408768</v>
      </c>
      <c r="DK8" s="273">
        <f t="shared" ref="DK8:DK14" si="9">IF(DH8=1,(DJ8-DF8)^2,0)</f>
        <v>7.9860323411018225E-4</v>
      </c>
      <c r="DL8" s="274">
        <f t="shared" ref="DL8:DL14" si="10">IF(DH8=1,(DJ8-DG8)^2,0)</f>
        <v>3.1769510051200194</v>
      </c>
    </row>
    <row r="9" spans="2:119" s="5" customFormat="1" ht="24.75" customHeight="1" thickBot="1">
      <c r="B9" s="62" t="str">
        <f>CONCATENATE(M7,"
(20 ~ 50)")</f>
        <v>적극/공격성
(20 ~ 50)</v>
      </c>
      <c r="C9" s="63">
        <f>R7</f>
        <v>0</v>
      </c>
      <c r="D9" s="64">
        <f>N7</f>
        <v>39.6935</v>
      </c>
      <c r="E9" s="65">
        <f>T7</f>
        <v>0</v>
      </c>
      <c r="F9" s="65">
        <f>P7</f>
        <v>0</v>
      </c>
      <c r="G9" s="66" t="str">
        <f>CONCATENATE(M8,"
(20 ~ 40)")</f>
        <v>스트레스
(20 ~ 40)</v>
      </c>
      <c r="H9" s="63">
        <f>R8</f>
        <v>0</v>
      </c>
      <c r="I9" s="67">
        <f>N8</f>
        <v>21.078700000000001</v>
      </c>
      <c r="J9" s="63">
        <f>T8</f>
        <v>0</v>
      </c>
      <c r="K9" s="68">
        <f>P8</f>
        <v>0</v>
      </c>
      <c r="L9" s="1">
        <f>IF(M!B7="","",IF(N9&lt;U9,1,IF(N9&lt;V9,2,IF(N9&lt;W9,3,IF(N9&lt;X9,4,5)))))</f>
        <v>2</v>
      </c>
      <c r="M9" s="162" t="str">
        <f>lang!B16</f>
        <v>불안</v>
      </c>
      <c r="N9" s="48">
        <f>IF(M!B7="","",M!B7*1)</f>
        <v>18.738</v>
      </c>
      <c r="O9" s="48">
        <f>M!C7*1</f>
        <v>0</v>
      </c>
      <c r="P9" s="48">
        <f>M!D7*1</f>
        <v>0</v>
      </c>
      <c r="Q9" s="48">
        <f>M!E7*1</f>
        <v>15</v>
      </c>
      <c r="R9" s="48">
        <f>IF(M!B7="","",M!F7*1)</f>
        <v>0</v>
      </c>
      <c r="S9" s="48">
        <f>M!G7*1</f>
        <v>40</v>
      </c>
      <c r="T9" s="48">
        <f>IF(M!B7="","",M!H7*1)</f>
        <v>0</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-0.59510192960523955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18.738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18.738</v>
      </c>
      <c r="DJ9" s="265">
        <f t="shared" si="8"/>
        <v>-1.3301074962349073</v>
      </c>
      <c r="DK9" s="273">
        <f t="shared" si="9"/>
        <v>1.2526523884989911E-2</v>
      </c>
      <c r="DL9" s="274">
        <f t="shared" si="10"/>
        <v>2.2153111789447095</v>
      </c>
      <c r="DM9"/>
      <c r="DN9"/>
    </row>
    <row r="10" spans="2:119" s="4" customFormat="1" ht="30.3" thickBot="1">
      <c r="B10" s="57" t="str">
        <f>CONCATENATE(M9,"
(15 ~ 40)")</f>
        <v>불안
(15 ~ 40)</v>
      </c>
      <c r="C10" s="17">
        <f>R9</f>
        <v>0</v>
      </c>
      <c r="D10" s="41">
        <f>N9</f>
        <v>18.738</v>
      </c>
      <c r="E10" s="43">
        <f>T9</f>
        <v>0</v>
      </c>
      <c r="F10" s="43">
        <f>P9</f>
        <v>0</v>
      </c>
      <c r="G10" s="59" t="str">
        <f>CONCATENATE(M10,"
(20 ~ 50)")</f>
        <v>의심
(20 ~ 50)</v>
      </c>
      <c r="H10" s="17">
        <f>R10</f>
        <v>0</v>
      </c>
      <c r="I10" s="42">
        <f>N10</f>
        <v>28.516400000000001</v>
      </c>
      <c r="J10" s="17">
        <f>T10</f>
        <v>0</v>
      </c>
      <c r="K10" s="18">
        <f>P10</f>
        <v>0</v>
      </c>
      <c r="L10" s="1">
        <f>IF(M!B8="","",IF(N10&lt;U10,1,IF(N10&lt;V10,2,IF(N10&lt;W10,3,IF(N10&lt;X10,4,5)))))</f>
        <v>3</v>
      </c>
      <c r="M10" s="162" t="str">
        <f>lang!B17</f>
        <v>의심</v>
      </c>
      <c r="N10" s="48">
        <f>IF(M!B8="","",M!B8*1)</f>
        <v>28.516400000000001</v>
      </c>
      <c r="O10" s="48">
        <f>M!C8*1</f>
        <v>0</v>
      </c>
      <c r="P10" s="48">
        <f>M!D8*1</f>
        <v>0</v>
      </c>
      <c r="Q10" s="48">
        <f>M!E8*1</f>
        <v>20</v>
      </c>
      <c r="R10" s="48">
        <f>IF(M!B8="","",M!F8*1)</f>
        <v>0</v>
      </c>
      <c r="S10" s="48">
        <f>M!G8*1</f>
        <v>50</v>
      </c>
      <c r="T10" s="48">
        <f>IF(M!B8="","",M!H8*1)</f>
        <v>0</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-0.51088848010354571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76.963499999999996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피곤</v>
      </c>
      <c r="CI10" s="363"/>
      <c r="CJ10" s="516" t="str">
        <f>IF(CJ8&lt;&gt;"",HLOOKUP(CJ8,$CN$8:$CY$12,3,FALSE),"")</f>
        <v>균형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76.963499999999996</v>
      </c>
      <c r="DJ10" s="265">
        <f t="shared" si="8"/>
        <v>1.2426152265561636</v>
      </c>
      <c r="DK10" s="273">
        <f t="shared" si="9"/>
        <v>2.2502666893664438</v>
      </c>
      <c r="DL10" s="274">
        <f t="shared" si="10"/>
        <v>7.878395222808499</v>
      </c>
      <c r="DM10"/>
      <c r="DN10"/>
    </row>
    <row r="11" spans="2:119" s="4" customFormat="1" ht="24.75" customHeight="1" thickBot="1">
      <c r="B11" s="57" t="str">
        <f>CONCATENATE(M11,"
(50 ~ 100)")</f>
        <v>밸런스
(50 ~ 100)</v>
      </c>
      <c r="C11" s="17">
        <f>R11</f>
        <v>0</v>
      </c>
      <c r="D11" s="42">
        <f>N11</f>
        <v>76.963499999999996</v>
      </c>
      <c r="E11" s="17">
        <f>T11</f>
        <v>0</v>
      </c>
      <c r="F11" s="17">
        <f>P11</f>
        <v>0</v>
      </c>
      <c r="G11" s="59" t="str">
        <f>CONCATENATE(M12,"
(40 ~ 100)")</f>
        <v>카리스마
(40 ~ 100)</v>
      </c>
      <c r="H11" s="17">
        <f>R12</f>
        <v>0</v>
      </c>
      <c r="I11" s="42">
        <f>N12</f>
        <v>66.373400000000004</v>
      </c>
      <c r="J11" s="17">
        <f>T12</f>
        <v>0</v>
      </c>
      <c r="K11" s="18">
        <f>P12</f>
        <v>0</v>
      </c>
      <c r="L11" s="1">
        <f>IF(M!B9="","",IF(N11&lt;U11,1,IF(N11&lt;V11,2,IF(N11&lt;W11,3,IF(N11&lt;X11,4,5)))))</f>
        <v>4</v>
      </c>
      <c r="M11" s="162" t="str">
        <f>lang!B18</f>
        <v>밸런스</v>
      </c>
      <c r="N11" s="48">
        <f>IF(M!B9="","",M!B9*1)</f>
        <v>76.963499999999996</v>
      </c>
      <c r="O11" s="48">
        <f>M!C9*1</f>
        <v>0</v>
      </c>
      <c r="P11" s="48">
        <f>M!D9*1</f>
        <v>0</v>
      </c>
      <c r="Q11" s="48">
        <f>M!E9*1</f>
        <v>50</v>
      </c>
      <c r="R11" s="48">
        <f>IF(M!B9="","",M!F9*1)</f>
        <v>0</v>
      </c>
      <c r="S11" s="48">
        <f>M!G9*1</f>
        <v>100</v>
      </c>
      <c r="T11" s="48">
        <f>IF(M!B9="","",M!H9*1)</f>
        <v>0</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1.314430934403316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66.373400000000004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피곤 상태입니다.</v>
      </c>
      <c r="CI11" s="364" t="s">
        <v>1566</v>
      </c>
      <c r="CJ11" s="516" t="str">
        <f>IF(CJ8&lt;&gt;"",HLOOKUP(CJ8,$CN$8:$CY$12,4,FALSE),"")</f>
        <v>균형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66.373400000000004</v>
      </c>
      <c r="DJ11" s="265">
        <f t="shared" si="8"/>
        <v>1.1421835547501808E-2</v>
      </c>
      <c r="DK11" s="273">
        <f t="shared" si="9"/>
        <v>0.99799961291292405</v>
      </c>
      <c r="DL11" s="274">
        <f t="shared" si="10"/>
        <v>0.15038371776031084</v>
      </c>
      <c r="DM11"/>
      <c r="DN11"/>
    </row>
    <row r="12" spans="2:119" s="4" customFormat="1" ht="24.75" customHeight="1" thickBot="1">
      <c r="B12" s="57" t="str">
        <f>CONCATENATE(M13,"
(10 ~ 50)")</f>
        <v>에너지
(10 ~ 50)</v>
      </c>
      <c r="C12" s="17">
        <f>R13</f>
        <v>0</v>
      </c>
      <c r="D12" s="41">
        <f>N13</f>
        <v>0</v>
      </c>
      <c r="E12" s="43">
        <f>T13</f>
        <v>0</v>
      </c>
      <c r="F12" s="43">
        <f>P13</f>
        <v>0</v>
      </c>
      <c r="G12" s="59" t="str">
        <f>CONCATENATE(M14,"
(50 ~ 100)")</f>
        <v>자기조절
(50 ~ 100)</v>
      </c>
      <c r="H12" s="17">
        <f>R14</f>
        <v>0</v>
      </c>
      <c r="I12" s="42">
        <f>N14</f>
        <v>71.668400000000005</v>
      </c>
      <c r="J12" s="17">
        <f>T14</f>
        <v>0</v>
      </c>
      <c r="K12" s="18">
        <f>P14</f>
        <v>0</v>
      </c>
      <c r="L12" s="1">
        <f>IF(M!B10="","",IF(N12&lt;U12,1,IF(N12&lt;V12,2,IF(N12&lt;W12,3,IF(N12&lt;X12,4,5)))))</f>
        <v>3</v>
      </c>
      <c r="M12" s="162" t="str">
        <f>lang!B19</f>
        <v>카리스마</v>
      </c>
      <c r="N12" s="48">
        <f>IF(M!B10="","",M!B10*1)</f>
        <v>66.373400000000004</v>
      </c>
      <c r="O12" s="48">
        <f>M!C10*1</f>
        <v>0</v>
      </c>
      <c r="P12" s="48">
        <f>M!D10*1</f>
        <v>0</v>
      </c>
      <c r="Q12" s="48">
        <f>M!E10*1</f>
        <v>40</v>
      </c>
      <c r="R12" s="48">
        <f>IF(M!B10="","",M!F10*1)</f>
        <v>0</v>
      </c>
      <c r="S12" s="48">
        <f>M!G10*1</f>
        <v>100</v>
      </c>
      <c r="T12" s="48">
        <f>IF(M!B10="","",M!H10*1)</f>
        <v>0</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-0.85289490902509946</v>
      </c>
      <c r="AI12" s="98">
        <v>0.31913434649697919</v>
      </c>
      <c r="AJ12" s="98">
        <v>3.8587997439955973E-2</v>
      </c>
      <c r="AK12" s="98">
        <v>1.0272327081707585E-2</v>
      </c>
      <c r="AL12" s="98">
        <v>1.9404033844491575E-2</v>
      </c>
      <c r="AM12" s="101"/>
      <c r="AN12" s="101"/>
      <c r="AO12" s="101"/>
      <c r="AP12" s="101"/>
      <c r="AX12" s="171"/>
      <c r="AY12" s="219">
        <f>N13</f>
        <v>0</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0</v>
      </c>
      <c r="DJ12" s="265">
        <f t="shared" si="8"/>
        <v>-2.8132592928141578</v>
      </c>
      <c r="DK12" s="273">
        <f t="shared" si="9"/>
        <v>22.099931813618557</v>
      </c>
      <c r="DL12" s="274">
        <f t="shared" si="10"/>
        <v>9.9517555956278105</v>
      </c>
      <c r="DM12"/>
      <c r="DN12"/>
    </row>
    <row r="13" spans="2:119" ht="24.75" customHeight="1" thickBot="1">
      <c r="B13" s="58" t="str">
        <f>CONCATENATE(M15,"
(10 ~ 25)")</f>
        <v>억제
(10 ~ 25)</v>
      </c>
      <c r="C13" s="44">
        <f>R15</f>
        <v>0</v>
      </c>
      <c r="D13" s="45">
        <f>N15</f>
        <v>19.530999999999999</v>
      </c>
      <c r="E13" s="46">
        <f>T15</f>
        <v>0</v>
      </c>
      <c r="F13" s="46">
        <f>P15</f>
        <v>0</v>
      </c>
      <c r="G13" s="60" t="str">
        <f>CONCATENATE(M16,"
(10 ~ 50)")</f>
        <v>신경성
(10 ~ 50)</v>
      </c>
      <c r="H13" s="44">
        <f>R16</f>
        <v>0</v>
      </c>
      <c r="I13" s="45">
        <f>N16</f>
        <v>9.0448599999999999</v>
      </c>
      <c r="J13" s="46">
        <f>T16</f>
        <v>0</v>
      </c>
      <c r="K13" s="47">
        <f>P16</f>
        <v>0</v>
      </c>
      <c r="L13" s="1">
        <f>IF(M!B11="","",IF(N13&lt;U13,1,IF(N13&lt;V13,2,IF(N13&lt;W13,3,IF(N13&lt;X13,4,5)))))</f>
        <v>1</v>
      </c>
      <c r="M13" s="162" t="str">
        <f>lang!B20</f>
        <v>에너지</v>
      </c>
      <c r="N13" s="48">
        <f>IF(M!B11="","",M!B11*1)</f>
        <v>0</v>
      </c>
      <c r="O13" s="48">
        <f>M!C11*1</f>
        <v>0</v>
      </c>
      <c r="P13" s="48">
        <f>M!D11*1</f>
        <v>0</v>
      </c>
      <c r="Q13" s="48">
        <f>M!E11*1</f>
        <v>10</v>
      </c>
      <c r="R13" s="48">
        <f>IF(M!B11="","",M!F11*1)</f>
        <v>0</v>
      </c>
      <c r="S13" s="48">
        <f>M!G11*1</f>
        <v>50</v>
      </c>
      <c r="T13" s="48">
        <f>IF(M!B11="","",M!H11*1)</f>
        <v>0</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-6.5163560536947749</v>
      </c>
      <c r="AI13" s="98">
        <v>0.16093442074971984</v>
      </c>
      <c r="AJ13" s="98">
        <v>-1.0988594420247608E-2</v>
      </c>
      <c r="AK13" s="98">
        <v>0.37151940745754808</v>
      </c>
      <c r="AL13" s="98">
        <v>8.9062029657998948E-2</v>
      </c>
      <c r="AM13" s="96"/>
      <c r="AN13" s="96"/>
      <c r="AO13" s="96"/>
      <c r="AP13" s="96"/>
      <c r="AX13" s="171"/>
      <c r="AY13" s="219">
        <f>info!W36</f>
        <v>0</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9.0448599999999999</v>
      </c>
      <c r="DJ13" s="265">
        <f t="shared" si="8"/>
        <v>-1.7414352806768796</v>
      </c>
      <c r="DK13" s="273">
        <f>IF(DH13=1,(DJ13-DF13)^2,0)</f>
        <v>4.7579362618631897</v>
      </c>
      <c r="DL13" s="274">
        <f t="shared" si="10"/>
        <v>1.8865463921293912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71.668400000000005</v>
      </c>
      <c r="O14" s="48">
        <f>M!C12*1</f>
        <v>0</v>
      </c>
      <c r="P14" s="48">
        <f>M!D12*1</f>
        <v>0</v>
      </c>
      <c r="Q14" s="48">
        <f>M!E12*1</f>
        <v>50</v>
      </c>
      <c r="R14" s="48">
        <f>IF(M!B12="","",M!F12*1)</f>
        <v>0</v>
      </c>
      <c r="S14" s="48">
        <f>M!G12*1</f>
        <v>100</v>
      </c>
      <c r="T14" s="48">
        <f>IF(M!B12="","",M!H12*1)</f>
        <v>0</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0.12579660300482384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0</v>
      </c>
      <c r="DJ14" s="265">
        <f t="shared" si="8"/>
        <v>-4.6992814581732612</v>
      </c>
      <c r="DK14" s="279">
        <f t="shared" si="9"/>
        <v>21.433408218115709</v>
      </c>
      <c r="DL14" s="280">
        <f t="shared" si="10"/>
        <v>6.5521580227461058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19.530999999999999</v>
      </c>
      <c r="O15" s="48">
        <f>M!C13*1</f>
        <v>0</v>
      </c>
      <c r="P15" s="48">
        <f>M!D13*1</f>
        <v>0</v>
      </c>
      <c r="Q15" s="48">
        <f>M!E13*1</f>
        <v>10</v>
      </c>
      <c r="R15" s="48">
        <f>IF(M!B13="","",M!F13*1)</f>
        <v>0</v>
      </c>
      <c r="S15" s="48">
        <f>M!G13*1</f>
        <v>25</v>
      </c>
      <c r="T15" s="48">
        <f>IF(M!B13="","",M!H13*1)</f>
        <v>0</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-0.11553092565631892</v>
      </c>
      <c r="AI15" s="98">
        <v>-8.3250321124619289E-2</v>
      </c>
      <c r="AJ15" s="98">
        <v>-0.44690513063775733</v>
      </c>
      <c r="AK15" s="98">
        <v>0.12052818186953573</v>
      </c>
      <c r="AL15" s="98">
        <v>-2.4174505446491225E-2</v>
      </c>
      <c r="AM15" s="96"/>
      <c r="AN15" s="96"/>
      <c r="AO15" s="96"/>
      <c r="AP15" s="96"/>
      <c r="AX15" s="171"/>
      <c r="AY15" s="50">
        <f>SUM(AY7:AY14)</f>
        <v>222.84710000000001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51.982086570010374</v>
      </c>
      <c r="DL15" s="281">
        <f>IF(SUM($DI$7:$DI$14)&gt;0,SUM(DL7:DL14),0)</f>
        <v>34.18651304193461</v>
      </c>
      <c r="DM15" t="s">
        <v>1206</v>
      </c>
    </row>
    <row r="16" spans="2:119" ht="24.75" customHeight="1" thickBot="1">
      <c r="B16" s="20"/>
      <c r="C16"/>
      <c r="D16"/>
      <c r="E16"/>
      <c r="F16"/>
      <c r="G16" s="1071"/>
      <c r="H16" s="827"/>
      <c r="I16" s="827"/>
      <c r="J16" s="827"/>
      <c r="K16" s="828"/>
      <c r="L16" s="1">
        <f>IF(M!B14="","",IF(N16&lt;U16,1,IF(N16&lt;V16,2,IF(N16&lt;W16,3,IF(N16&lt;X16,4,5)))))</f>
        <v>1</v>
      </c>
      <c r="M16" s="162" t="str">
        <f>lang!B23</f>
        <v>신경성</v>
      </c>
      <c r="N16" s="370">
        <f>IF(M!B14="","",IF(M!B14&gt;100, 100, M!B14*1))</f>
        <v>9.0448599999999999</v>
      </c>
      <c r="O16" s="48">
        <f>M!C14*1</f>
        <v>0</v>
      </c>
      <c r="P16" s="48">
        <f>M!D14*1</f>
        <v>0</v>
      </c>
      <c r="Q16" s="48">
        <f>M!E14*1</f>
        <v>10</v>
      </c>
      <c r="R16" s="48">
        <f>IF(M!B14="","",M!F14*1)</f>
        <v>0</v>
      </c>
      <c r="S16" s="48">
        <f>M!G14*1</f>
        <v>50</v>
      </c>
      <c r="T16" s="48">
        <f>IF(M!B14="","",M!H14*1)</f>
        <v>0</v>
      </c>
      <c r="U16" s="125">
        <v>10</v>
      </c>
      <c r="V16" s="125">
        <v>20</v>
      </c>
      <c r="W16" s="125">
        <v>40</v>
      </c>
      <c r="X16" s="125">
        <v>50</v>
      </c>
      <c r="Y16" s="126" t="str">
        <f>IF(M!B14="","",IF(N16&lt;U16,lang!B$210,IF(N16&lt;V16,lang!B$211,IF(N16&lt;W16,lang!B$212,IF(N16&lt;X16,lang!B$213,lang!B$214)))))</f>
        <v>매우 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-4.4856008497615623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1.923739630292029E-2</v>
      </c>
      <c r="DL16" s="281">
        <f>IF(DL15&gt;0,1/DL15,0)</f>
        <v>2.925130149346785E-2</v>
      </c>
      <c r="DM16" t="s">
        <v>1207</v>
      </c>
    </row>
    <row r="17" spans="2:117" ht="21" customHeight="1" thickBot="1">
      <c r="B17" s="20"/>
      <c r="C17"/>
      <c r="D17"/>
      <c r="E17"/>
      <c r="F17"/>
      <c r="G17" s="1071"/>
      <c r="H17" s="827"/>
      <c r="I17" s="827"/>
      <c r="J17" s="827"/>
      <c r="K17" s="828"/>
      <c r="M17" s="163" t="str">
        <f>lang!B7</f>
        <v>긍정감정</v>
      </c>
      <c r="N17" s="54">
        <f>SUM(N11:N14)/4</f>
        <v>53.751325000000008</v>
      </c>
      <c r="O17" s="16">
        <f>N17/(N17+N18+N19)</f>
        <v>0.56553015093075287</v>
      </c>
      <c r="P17" s="54">
        <f>SUM(P11:P14)/4</f>
        <v>0</v>
      </c>
      <c r="Q17" s="16" t="e">
        <f>P17/(P17+P18+P19)</f>
        <v>#DIV/0!</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0.39673980076143145</v>
      </c>
      <c r="DL17" s="283"/>
      <c r="DM17" s="284" t="s">
        <v>1208</v>
      </c>
    </row>
    <row r="18" spans="2:117" ht="21" customHeight="1">
      <c r="B18" s="20"/>
      <c r="C18"/>
      <c r="D18"/>
      <c r="E18"/>
      <c r="F18"/>
      <c r="G18" s="1071"/>
      <c r="H18" s="827"/>
      <c r="I18" s="827"/>
      <c r="J18" s="827"/>
      <c r="K18" s="828"/>
      <c r="M18" s="163" t="str">
        <f>lang!B8</f>
        <v>부정감정</v>
      </c>
      <c r="N18" s="14">
        <f>SUM(N7:N10)/4</f>
        <v>27.00665</v>
      </c>
      <c r="O18" s="16">
        <f>N18/(N17+N18+N19)</f>
        <v>0.2841432253183343</v>
      </c>
      <c r="P18" s="14">
        <f>SUM(P7:P10)/4</f>
        <v>0</v>
      </c>
      <c r="Q18" s="16" t="e">
        <f>P18/(P17+P18+P19)</f>
        <v>#DIV/0!</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14.287929999999999</v>
      </c>
      <c r="O19" s="16">
        <f>N19/(N17+N18+N19)</f>
        <v>0.15032662375091274</v>
      </c>
      <c r="P19" s="14">
        <f>(P15+P16)/2</f>
        <v>0</v>
      </c>
      <c r="Q19" s="16" t="e">
        <f>P19/(P17+P18+P19)</f>
        <v>#DIV/0!</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0</v>
      </c>
      <c r="D24" s="34" t="str">
        <f>lang!B11</f>
        <v>편차</v>
      </c>
      <c r="E24" s="1077">
        <f>FH_info!G2*1</f>
        <v>0</v>
      </c>
      <c r="F24" s="1078"/>
      <c r="G24" s="1075" t="str">
        <f>lang!B12</f>
        <v>정보(I)변화량</v>
      </c>
      <c r="H24" s="1076"/>
      <c r="I24" s="51" t="str">
        <f ca="1">CONCATENATE(info!N7,"-",info!N8)</f>
        <v>0-0</v>
      </c>
      <c r="J24" s="32" t="str">
        <f>lang!B13</f>
        <v>Kcal/분</v>
      </c>
      <c r="K24" s="31" t="str">
        <f ca="1">CONCATENATE(info!N5,"-",info!N6)</f>
        <v>0-0</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0</v>
      </c>
      <c r="F27" s="1043"/>
      <c r="G27" s="1055" t="str">
        <f>lang!B33</f>
        <v>정서안정성</v>
      </c>
      <c r="H27" s="1056"/>
      <c r="I27" s="1057"/>
      <c r="J27" s="993">
        <f>M!B19*100</f>
        <v>0</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0</v>
      </c>
      <c r="H2" s="50">
        <f>IF(FT!B2&lt;&gt;"",FT!B2*100,"")</f>
        <v>0</v>
      </c>
      <c r="I2" s="50">
        <f>(IF(G2&lt;&gt;"",1,""))</f>
        <v>1</v>
      </c>
      <c r="J2" t="str">
        <f>IF(FT!B2&lt;&gt;"",FT!E2,"")</f>
        <v>0 [0.000000]</v>
      </c>
      <c r="K2">
        <f>IF(FT!B2&lt;&gt;"",IF(FT!C2&lt;&gt;"",FT!C2,F2/$M$3*$M$4),"")</f>
        <v>0</v>
      </c>
      <c r="L2" t="s">
        <v>52</v>
      </c>
      <c r="M2">
        <f>FH_info!E2</f>
        <v>0</v>
      </c>
      <c r="N2" s="75">
        <f>LOOKUP(O3,A2:A1000,B2:B1000)</f>
        <v>0</v>
      </c>
      <c r="O2" s="50">
        <f>MAX(C2:C1000)</f>
        <v>0</v>
      </c>
      <c r="P2" t="s">
        <v>60</v>
      </c>
      <c r="Q2" t="s">
        <v>61</v>
      </c>
      <c r="R2" t="s">
        <v>62</v>
      </c>
      <c r="S2" t="s">
        <v>63</v>
      </c>
      <c r="T2" t="s">
        <v>64</v>
      </c>
      <c r="V2" s="50" t="e">
        <f>FT!G2*10</f>
        <v>#N/A</v>
      </c>
      <c r="W2" s="50" t="e">
        <f>FT!H2*100</f>
        <v>#N/A</v>
      </c>
      <c r="Y2" t="e">
        <f>IF(I2=1,H2/G2,"")</f>
        <v>#DIV/0!</v>
      </c>
      <c r="Z2" t="e">
        <f>AVERAGE(Y2:Y2000)</f>
        <v>#DIV/0!</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0</v>
      </c>
      <c r="C3" s="50">
        <f>IF(FH!$C$2&gt;0,FH!A3/FH!$C$2,0)</f>
        <v>0</v>
      </c>
      <c r="D3" s="50">
        <f>IF(hist!$D$2&gt;0,hist!B3/hist!$D$2,0)</f>
        <v>0</v>
      </c>
      <c r="E3" s="50">
        <f t="shared" ref="E3:E66" si="1">NORMDIST(B3,2,0.421,FALSE)</f>
        <v>1.191292122966256E-5</v>
      </c>
      <c r="F3">
        <f>F2+1</f>
        <v>1</v>
      </c>
      <c r="G3" s="50" t="str">
        <f>IF(FT!A3&lt;&gt;"",FT!A3*10,"")</f>
        <v/>
      </c>
      <c r="H3" s="50" t="str">
        <f>IF(FT!B3&lt;&gt;"",FT!B3*100,"")</f>
        <v/>
      </c>
      <c r="I3" s="50" t="str">
        <f t="shared" ref="I3:I66" si="2">(IF(G3&lt;&gt;"",1,""))</f>
        <v/>
      </c>
      <c r="J3" t="str">
        <f>IF(FT!B3&lt;&gt;"",FT!E3,"")</f>
        <v/>
      </c>
      <c r="K3" t="str">
        <f>IF(FT!B3&lt;&gt;"",IF(FT!C3&lt;&gt;"",FT!C3,F3/$M$3*$M$4),"")</f>
        <v/>
      </c>
      <c r="L3" t="s">
        <v>53</v>
      </c>
      <c r="M3">
        <f>SUM(I2:I2005)</f>
        <v>1</v>
      </c>
      <c r="O3" s="104">
        <f>MATCH(O2,C2:C1000,0)-1</f>
        <v>0</v>
      </c>
      <c r="P3">
        <v>0</v>
      </c>
      <c r="Q3">
        <v>0</v>
      </c>
      <c r="R3">
        <f>IF(S4=0,M3,0)</f>
        <v>1</v>
      </c>
      <c r="S3">
        <f t="array" ref="S3">MAX(IF(ft_nq=0,row_n))</f>
        <v>1998</v>
      </c>
      <c r="T3">
        <f>R3-Q3</f>
        <v>1</v>
      </c>
      <c r="V3" s="50" t="e">
        <f>FT!G3*10</f>
        <v>#N/A</v>
      </c>
      <c r="W3" s="50" t="e">
        <f>FT!H3*100</f>
        <v>#N/A</v>
      </c>
      <c r="Y3" s="75" t="str">
        <f t="shared" ref="Y3:Y66" si="3">IF(I3=1,H3/G3,"")</f>
        <v/>
      </c>
      <c r="AB3" s="1">
        <v>0</v>
      </c>
      <c r="AC3" s="1">
        <v>10</v>
      </c>
      <c r="AD3" s="1">
        <f>IF($V$21&gt;=AB3,IF($V$21&lt;AC3,1,0),0)</f>
        <v>0</v>
      </c>
      <c r="AE3" s="1">
        <f>IF($W$21&gt;=AB3,IF($W$21&lt;AC3,1,0),0)</f>
        <v>1</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0</v>
      </c>
      <c r="C4" s="50">
        <f>IF(FH!$C$2&gt;0,FH!A4/FH!$C$2,0)</f>
        <v>0</v>
      </c>
      <c r="D4" s="50">
        <f>IF(hist!$D$2&gt;0,hist!B4/hist!$D$2,0)</f>
        <v>0</v>
      </c>
      <c r="E4" s="50">
        <f t="shared" si="1"/>
        <v>1.191292122966256E-5</v>
      </c>
      <c r="F4">
        <f t="shared" ref="F4:F67" si="6">F3+1</f>
        <v>2</v>
      </c>
      <c r="G4" s="50" t="str">
        <f>IF(FT!A4&lt;&gt;"",FT!A4*10,"")</f>
        <v/>
      </c>
      <c r="H4" s="50" t="str">
        <f>IF(FT!B4&lt;&gt;"",FT!B4*100,"")</f>
        <v/>
      </c>
      <c r="I4" s="50" t="str">
        <f t="shared" si="2"/>
        <v/>
      </c>
      <c r="J4" t="str">
        <f>IF(FT!B4&lt;&gt;"",FT!E4,"")</f>
        <v/>
      </c>
      <c r="K4" t="str">
        <f>IF(FT!B4&lt;&gt;"",IF(FT!C4&lt;&gt;"",FT!C4,F4/$M$3*$M$4),"")</f>
        <v/>
      </c>
      <c r="L4" t="s">
        <v>246</v>
      </c>
      <c r="M4">
        <f>IF(M2&lt;&gt;0,M3/M2*2,0)</f>
        <v>0</v>
      </c>
      <c r="P4">
        <f>P3+1</f>
        <v>1</v>
      </c>
      <c r="Q4">
        <v>0</v>
      </c>
      <c r="R4">
        <f>IF(S4=1998,0,S4)</f>
        <v>0</v>
      </c>
      <c r="S4">
        <f t="array" ref="S4">MAX(IF(ft_nq=P4,row_n))</f>
        <v>0</v>
      </c>
      <c r="T4">
        <f>R4-Q4+1</f>
        <v>1</v>
      </c>
      <c r="V4" t="s">
        <v>209</v>
      </c>
      <c r="W4" s="23">
        <f>IF(ISERROR(V3-V2)=FALSE,(V3-V2)*10,0)</f>
        <v>0</v>
      </c>
      <c r="Y4" s="75" t="str">
        <f t="shared" si="3"/>
        <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0</v>
      </c>
      <c r="C5" s="50">
        <f>IF(FH!$C$2&gt;0,FH!A5/FH!$C$2,0)</f>
        <v>0</v>
      </c>
      <c r="D5" s="50">
        <f>IF(hist!$D$2&gt;0,hist!B5/hist!$D$2,0)</f>
        <v>0</v>
      </c>
      <c r="E5" s="50">
        <f t="shared" si="1"/>
        <v>1.191292122966256E-5</v>
      </c>
      <c r="F5">
        <f t="shared" si="6"/>
        <v>3</v>
      </c>
      <c r="G5" s="50" t="str">
        <f>IF(FT!A5&lt;&gt;"",FT!A5*10,"")</f>
        <v/>
      </c>
      <c r="H5" s="50" t="str">
        <f>IF(FT!B5&lt;&gt;"",FT!B5*100,"")</f>
        <v/>
      </c>
      <c r="I5" s="50" t="str">
        <f t="shared" si="2"/>
        <v/>
      </c>
      <c r="J5" t="str">
        <f>IF(FT!B5&lt;&gt;"",FT!E5,"")</f>
        <v/>
      </c>
      <c r="K5" t="str">
        <f>IF(FT!B5&lt;&gt;"",IF(FT!C5&lt;&gt;"",FT!C5,F5/$M$3*$M$4),"")</f>
        <v/>
      </c>
      <c r="L5" t="s">
        <v>54</v>
      </c>
      <c r="M5" s="52">
        <f ca="1">IF(M3&gt;0,MIN(FT_E),0)</f>
        <v>0</v>
      </c>
      <c r="N5" s="52">
        <f ca="1">IF(M3&gt;0,ROUND(M5,1),0)</f>
        <v>0</v>
      </c>
      <c r="P5">
        <f t="shared" ref="P5:P27" si="10">P4+1</f>
        <v>2</v>
      </c>
      <c r="Q5">
        <f>IF(S5=1998,0,R4)</f>
        <v>0</v>
      </c>
      <c r="R5">
        <f>IF(S5=1998,0,S5)</f>
        <v>0</v>
      </c>
      <c r="S5">
        <f t="array" ref="S5">MAX(IF(ft_nq=P5,row_n))</f>
        <v>0</v>
      </c>
      <c r="T5">
        <f t="shared" ref="T5:T27" si="11">R5-Q5+1</f>
        <v>1</v>
      </c>
      <c r="V5" t="s">
        <v>210</v>
      </c>
      <c r="W5" s="23">
        <f>IF(ISERROR(W3-W2)=FALSE,W3-W2,0)</f>
        <v>0</v>
      </c>
      <c r="Y5" s="75" t="str">
        <f t="shared" si="3"/>
        <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0</v>
      </c>
      <c r="C6" s="50">
        <f>IF(FH!$C$2&gt;0,FH!A6/FH!$C$2,0)</f>
        <v>0</v>
      </c>
      <c r="D6" s="50">
        <f>IF(hist!$D$2&gt;0,hist!B6/hist!$D$2,0)</f>
        <v>0</v>
      </c>
      <c r="E6" s="50">
        <f t="shared" si="1"/>
        <v>1.191292122966256E-5</v>
      </c>
      <c r="F6">
        <f t="shared" si="6"/>
        <v>4</v>
      </c>
      <c r="G6" s="50" t="str">
        <f>IF(FT!A6&lt;&gt;"",FT!A6*10,"")</f>
        <v/>
      </c>
      <c r="H6" s="50" t="str">
        <f>IF(FT!B6&lt;&gt;"",FT!B6*100,"")</f>
        <v/>
      </c>
      <c r="I6" s="50" t="str">
        <f t="shared" si="2"/>
        <v/>
      </c>
      <c r="J6" t="str">
        <f>IF(FT!B6&lt;&gt;"",FT!E6,"")</f>
        <v/>
      </c>
      <c r="K6" t="str">
        <f>IF(FT!B6&lt;&gt;"",IF(FT!C6&lt;&gt;"",FT!C6,F6/$M$3*$M$4),"")</f>
        <v/>
      </c>
      <c r="L6" t="s">
        <v>55</v>
      </c>
      <c r="M6" s="52">
        <f ca="1">IF(M3&gt;0,MAX(FT_E),0)</f>
        <v>0</v>
      </c>
      <c r="N6" s="52">
        <f ca="1">IF(M3&gt;0,ROUND(M6,1),0)</f>
        <v>0</v>
      </c>
      <c r="P6">
        <f t="shared" si="10"/>
        <v>3</v>
      </c>
      <c r="Q6">
        <f t="shared" ref="Q6:Q27" si="12">IF(S6=1998,0,R5)</f>
        <v>0</v>
      </c>
      <c r="R6">
        <f t="shared" ref="R6:R27" si="13">IF(S6=1998,0,S6)</f>
        <v>0</v>
      </c>
      <c r="S6">
        <f t="array" ref="S6">MAX(IF(ft_nq=P6,row_n))</f>
        <v>0</v>
      </c>
      <c r="T6">
        <f t="shared" si="11"/>
        <v>1</v>
      </c>
      <c r="V6" t="s">
        <v>211</v>
      </c>
      <c r="W6" s="23">
        <f>IF(W4&lt;&gt;0,W5/W4,0)</f>
        <v>0</v>
      </c>
      <c r="Y6" s="75" t="str">
        <f t="shared" si="3"/>
        <v/>
      </c>
      <c r="Z6" s="52"/>
      <c r="AB6" s="1">
        <v>30</v>
      </c>
      <c r="AC6" s="1">
        <v>40</v>
      </c>
      <c r="AD6" s="1">
        <f t="shared" si="7"/>
        <v>1</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0</v>
      </c>
      <c r="C7" s="50">
        <f>IF(FH!$C$2&gt;0,FH!A7/FH!$C$2,0)</f>
        <v>0</v>
      </c>
      <c r="D7" s="50">
        <f>IF(hist!$D$2&gt;0,hist!B7/hist!$D$2,0)</f>
        <v>0</v>
      </c>
      <c r="E7" s="50">
        <f t="shared" si="1"/>
        <v>1.191292122966256E-5</v>
      </c>
      <c r="F7">
        <f t="shared" si="6"/>
        <v>5</v>
      </c>
      <c r="G7" s="50" t="str">
        <f>IF(FT!A7&lt;&gt;"",FT!A7*10,"")</f>
        <v/>
      </c>
      <c r="H7" s="50" t="str">
        <f>IF(FT!B7&lt;&gt;"",FT!B7*100,"")</f>
        <v/>
      </c>
      <c r="I7" s="50" t="str">
        <f t="shared" si="2"/>
        <v/>
      </c>
      <c r="J7" t="str">
        <f>IF(FT!B7&lt;&gt;"",FT!E7,"")</f>
        <v/>
      </c>
      <c r="K7" t="str">
        <f>IF(FT!B7&lt;&gt;"",IF(FT!C7&lt;&gt;"",FT!C7,F7/$M$3*$M$4),"")</f>
        <v/>
      </c>
      <c r="L7" t="s">
        <v>56</v>
      </c>
      <c r="M7" s="366">
        <f ca="1">IF(M3&gt;0,MIN(FT_PH),0)</f>
        <v>0</v>
      </c>
      <c r="N7" s="52">
        <f ca="1">IF(M3&gt;0,ROUND(M7,1),0)</f>
        <v>0</v>
      </c>
      <c r="P7">
        <f t="shared" si="10"/>
        <v>4</v>
      </c>
      <c r="Q7">
        <f t="shared" si="12"/>
        <v>0</v>
      </c>
      <c r="R7">
        <f t="shared" si="13"/>
        <v>0</v>
      </c>
      <c r="S7">
        <f t="array" ref="S7">MAX(IF(ft_nq=P7,row_n))</f>
        <v>0</v>
      </c>
      <c r="T7">
        <f t="shared" si="11"/>
        <v>1</v>
      </c>
      <c r="V7" t="s">
        <v>212</v>
      </c>
      <c r="W7" s="23">
        <f>DEGREES(ATAN(W6))</f>
        <v>0</v>
      </c>
      <c r="X7" s="106">
        <v>0.05</v>
      </c>
      <c r="Y7" s="75" t="str">
        <f t="shared" si="3"/>
        <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v>
      </c>
      <c r="C8" s="50">
        <f>IF(FH!$C$2&gt;0,FH!A8/FH!$C$2,0)</f>
        <v>0</v>
      </c>
      <c r="D8" s="50">
        <f>IF(hist!$D$2&gt;0,hist!B8/hist!$D$2,0)</f>
        <v>0</v>
      </c>
      <c r="E8" s="50">
        <f t="shared" si="1"/>
        <v>1.191292122966256E-5</v>
      </c>
      <c r="F8">
        <f t="shared" si="6"/>
        <v>6</v>
      </c>
      <c r="G8" s="50" t="str">
        <f>IF(FT!A8&lt;&gt;"",FT!A8*10,"")</f>
        <v/>
      </c>
      <c r="H8" s="50" t="str">
        <f>IF(FT!B8&lt;&gt;"",FT!B8*100,"")</f>
        <v/>
      </c>
      <c r="I8" s="50" t="str">
        <f t="shared" si="2"/>
        <v/>
      </c>
      <c r="J8" t="str">
        <f>IF(FT!B8&lt;&gt;"",FT!E8,"")</f>
        <v/>
      </c>
      <c r="K8" t="str">
        <f>IF(FT!B8&lt;&gt;"",IF(FT!C8&lt;&gt;"",FT!C8,F8/$M$3*$M$4),"")</f>
        <v/>
      </c>
      <c r="L8" t="s">
        <v>57</v>
      </c>
      <c r="M8" s="52">
        <f ca="1">IF(M3&gt;0,MAX(FT_PH),0)</f>
        <v>0</v>
      </c>
      <c r="N8" s="52">
        <f ca="1">IF(M3&gt;0,ROUND(M8,1),0)</f>
        <v>0</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0</v>
      </c>
      <c r="X8" s="23">
        <f>90*X7</f>
        <v>4.5</v>
      </c>
      <c r="Y8" s="75" t="str">
        <f t="shared" si="3"/>
        <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v>
      </c>
      <c r="C9" s="50">
        <f>IF(FH!$C$2&gt;0,FH!A9/FH!$C$2,0)</f>
        <v>0</v>
      </c>
      <c r="D9" s="50">
        <f>IF(hist!$D$2&gt;0,hist!B9/hist!$D$2,0)</f>
        <v>0</v>
      </c>
      <c r="E9" s="50">
        <f t="shared" si="1"/>
        <v>1.191292122966256E-5</v>
      </c>
      <c r="F9">
        <f t="shared" si="6"/>
        <v>7</v>
      </c>
      <c r="G9" s="50" t="str">
        <f>IF(FT!A9&lt;&gt;"",FT!A9*10,"")</f>
        <v/>
      </c>
      <c r="H9" s="50" t="str">
        <f>IF(FT!B9&lt;&gt;"",FT!B9*100,"")</f>
        <v/>
      </c>
      <c r="I9" s="50" t="str">
        <f t="shared" si="2"/>
        <v/>
      </c>
      <c r="J9" t="str">
        <f>IF(FT!B9&lt;&gt;"",FT!E9,"")</f>
        <v/>
      </c>
      <c r="K9" t="str">
        <f>IF(FT!B9&lt;&gt;"",IF(FT!C9&lt;&gt;"",FT!C9,F9/$M$3*$M$4),"")</f>
        <v/>
      </c>
      <c r="L9" t="s">
        <v>222</v>
      </c>
      <c r="M9" s="74">
        <f ca="1">IF(M3&gt;0,IF(COUNT(FT_E)&gt;0,AVERAGE(FT_E),0),0)</f>
        <v>0</v>
      </c>
      <c r="N9" s="365">
        <f ca="1">IF(M3&gt;0,IF(COUNT(FT_PH)&gt;0,AVERAGE(FT_PH),0),0)</f>
        <v>0</v>
      </c>
      <c r="P9">
        <f t="shared" si="10"/>
        <v>6</v>
      </c>
      <c r="Q9">
        <f t="shared" si="12"/>
        <v>0</v>
      </c>
      <c r="R9">
        <f t="shared" si="13"/>
        <v>0</v>
      </c>
      <c r="S9">
        <f t="array" ref="S9">MAX(IF(ft_nq=P9,row_n))</f>
        <v>0</v>
      </c>
      <c r="T9">
        <f t="shared" si="11"/>
        <v>1</v>
      </c>
      <c r="V9">
        <f ca="1">IF(X9=1,IF(M3=0,0,IF(M9&lt;1,1,IF(M9&lt;2.5,2,IF(M9&lt;4,3,4)))),IF(M3=0,0,IF(M5&lt;1,1,IF(M5&lt;2.5,2,IF(M5&lt;4,3,4)))))</f>
        <v>1</v>
      </c>
      <c r="W9">
        <f ca="1">IF(X9=1,IF(M3=0,0,IF(N9&lt;20,5,IF(N9&lt;40,4,IF(N9&lt;60,3,IF(N9&lt;=80,2,1))))),IF(M3=0,0,IF(M7&lt;20,5,IF(M7&lt;40,4,IF(M7&lt;60,3,IF(M7&lt;=80,2,1))))))</f>
        <v>5</v>
      </c>
      <c r="X9">
        <v>2</v>
      </c>
      <c r="Y9" s="75" t="str">
        <f t="shared" si="3"/>
        <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v>
      </c>
      <c r="C10" s="50">
        <f>IF(FH!$C$2&gt;0,FH!A10/FH!$C$2,0)</f>
        <v>0</v>
      </c>
      <c r="D10" s="50">
        <f>IF(hist!$D$2&gt;0,hist!B10/hist!$D$2,0)</f>
        <v>0</v>
      </c>
      <c r="E10" s="50">
        <f t="shared" si="1"/>
        <v>1.191292122966256E-5</v>
      </c>
      <c r="F10">
        <f t="shared" si="6"/>
        <v>8</v>
      </c>
      <c r="G10" s="50" t="str">
        <f>IF(FT!A10&lt;&gt;"",FT!A10*10,"")</f>
        <v/>
      </c>
      <c r="H10" s="50" t="str">
        <f>IF(FT!B10&lt;&gt;"",FT!B10*100,"")</f>
        <v/>
      </c>
      <c r="I10" s="50" t="str">
        <f t="shared" si="2"/>
        <v/>
      </c>
      <c r="J10" t="str">
        <f>IF(FT!B10&lt;&gt;"",FT!E10,"")</f>
        <v/>
      </c>
      <c r="K10" t="str">
        <f>IF(FT!B10&lt;&gt;"",IF(FT!C10&lt;&gt;"",FT!C10,F10/$M$3*$M$4),"")</f>
        <v/>
      </c>
      <c r="M10">
        <v>2</v>
      </c>
      <c r="P10">
        <f t="shared" si="10"/>
        <v>7</v>
      </c>
      <c r="Q10">
        <f t="shared" si="12"/>
        <v>0</v>
      </c>
      <c r="R10">
        <f t="shared" si="13"/>
        <v>0</v>
      </c>
      <c r="S10">
        <f t="array" ref="S10">MAX(IF(ft_nq=P10,row_n))</f>
        <v>0</v>
      </c>
      <c r="T10">
        <f t="shared" si="11"/>
        <v>1</v>
      </c>
      <c r="V10" t="s">
        <v>215</v>
      </c>
      <c r="X10" s="71" t="s">
        <v>270</v>
      </c>
      <c r="Y10" s="75" t="str">
        <f t="shared" si="3"/>
        <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v>
      </c>
      <c r="C11" s="50">
        <f>IF(FH!$C$2&gt;0,FH!A11/FH!$C$2,0)</f>
        <v>0</v>
      </c>
      <c r="D11" s="50">
        <f>IF(hist!$D$2&gt;0,hist!B11/hist!$D$2,0)</f>
        <v>0</v>
      </c>
      <c r="E11" s="50">
        <f t="shared" si="1"/>
        <v>1.191292122966256E-5</v>
      </c>
      <c r="F11">
        <f t="shared" si="6"/>
        <v>9</v>
      </c>
      <c r="G11" s="50" t="str">
        <f>IF(FT!A11&lt;&gt;"",FT!A11*10,"")</f>
        <v/>
      </c>
      <c r="H11" s="50" t="str">
        <f>IF(FT!B11&lt;&gt;"",FT!B11*100,"")</f>
        <v/>
      </c>
      <c r="I11" s="50" t="str">
        <f t="shared" si="2"/>
        <v/>
      </c>
      <c r="J11" t="str">
        <f>IF(FT!B11&lt;&gt;"",FT!E11,"")</f>
        <v/>
      </c>
      <c r="K11" t="str">
        <f>IF(FT!B11&lt;&gt;"",IF(FT!C11&lt;&gt;"",FT!C11,F11/$M$3*$M$4),"")</f>
        <v/>
      </c>
      <c r="M11" s="49">
        <f>MAX(IF(ft_nq=1,row_n))</f>
        <v>0</v>
      </c>
      <c r="P11">
        <f t="shared" si="10"/>
        <v>8</v>
      </c>
      <c r="Q11">
        <f t="shared" si="12"/>
        <v>0</v>
      </c>
      <c r="R11">
        <f t="shared" si="13"/>
        <v>0</v>
      </c>
      <c r="S11">
        <f t="array" ref="S11">MAX(IF(ft_nq=P11,row_n))</f>
        <v>0</v>
      </c>
      <c r="T11">
        <f t="shared" si="11"/>
        <v>1</v>
      </c>
      <c r="V11" s="71" t="s">
        <v>216</v>
      </c>
      <c r="W11" s="23">
        <f>FT!H11*100</f>
        <v>0</v>
      </c>
      <c r="Y11" s="75" t="str">
        <f t="shared" si="3"/>
        <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v>
      </c>
      <c r="C12" s="50">
        <f>IF(FH!$C$2&gt;0,FH!A12/FH!$C$2,0)</f>
        <v>0</v>
      </c>
      <c r="D12" s="50">
        <f>IF(hist!$D$2&gt;0,hist!B12/hist!$D$2,0)</f>
        <v>0</v>
      </c>
      <c r="E12" s="50">
        <f t="shared" si="1"/>
        <v>1.191292122966256E-5</v>
      </c>
      <c r="F12">
        <f t="shared" si="6"/>
        <v>10</v>
      </c>
      <c r="G12" s="50" t="str">
        <f>IF(FT!A12&lt;&gt;"",FT!A12*10,"")</f>
        <v/>
      </c>
      <c r="H12" s="50" t="str">
        <f>IF(FT!B12&lt;&gt;"",FT!B12*100,"")</f>
        <v/>
      </c>
      <c r="I12" s="50" t="str">
        <f t="shared" si="2"/>
        <v/>
      </c>
      <c r="J12" t="str">
        <f>IF(FT!B12&lt;&gt;"",FT!E12,"")</f>
        <v/>
      </c>
      <c r="K12" t="str">
        <f>IF(FT!B12&lt;&gt;"",IF(FT!C12&lt;&gt;"",FT!C12,F12/$M$3*$M$4),"")</f>
        <v/>
      </c>
      <c r="M12">
        <f>M11+1</f>
        <v>1</v>
      </c>
      <c r="P12">
        <f t="shared" si="10"/>
        <v>9</v>
      </c>
      <c r="Q12">
        <f t="shared" si="12"/>
        <v>0</v>
      </c>
      <c r="R12">
        <f t="shared" si="13"/>
        <v>0</v>
      </c>
      <c r="S12">
        <f t="array" ref="S12">MAX(IF(ft_nq=P12,row_n))</f>
        <v>0</v>
      </c>
      <c r="T12">
        <f t="shared" si="11"/>
        <v>1</v>
      </c>
      <c r="V12" s="71" t="s">
        <v>217</v>
      </c>
      <c r="W12" s="23">
        <f>FT!H12*100</f>
        <v>0</v>
      </c>
      <c r="Y12" s="75" t="str">
        <f t="shared" si="3"/>
        <v/>
      </c>
      <c r="AB12" s="1">
        <v>90</v>
      </c>
      <c r="AC12" s="1">
        <v>100</v>
      </c>
      <c r="AD12" s="1">
        <f t="shared" si="7"/>
        <v>0</v>
      </c>
      <c r="AE12" s="1">
        <f t="shared" si="8"/>
        <v>0</v>
      </c>
      <c r="AF12" s="431">
        <f>AE3</f>
        <v>1</v>
      </c>
      <c r="AG12" s="114">
        <f t="shared" si="9"/>
        <v>0</v>
      </c>
      <c r="AH12" s="108">
        <f t="shared" si="9"/>
        <v>0</v>
      </c>
      <c r="AI12" s="108">
        <f t="shared" si="4"/>
        <v>0</v>
      </c>
      <c r="AJ12" s="108">
        <f t="shared" si="4"/>
        <v>1</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v>
      </c>
      <c r="C13" s="50">
        <f>IF(FH!$C$2&gt;0,FH!A13/FH!$C$2,0)</f>
        <v>0</v>
      </c>
      <c r="D13" s="50">
        <f>IF(hist!$D$2&gt;0,hist!B13/hist!$D$2,0)</f>
        <v>0</v>
      </c>
      <c r="E13" s="50">
        <f t="shared" si="1"/>
        <v>1.191292122966256E-5</v>
      </c>
      <c r="F13">
        <f t="shared" si="6"/>
        <v>11</v>
      </c>
      <c r="G13" s="50" t="str">
        <f>IF(FT!A13&lt;&gt;"",FT!A13*10,"")</f>
        <v/>
      </c>
      <c r="H13" s="50" t="str">
        <f>IF(FT!B13&lt;&gt;"",FT!B13*100,"")</f>
        <v/>
      </c>
      <c r="I13" s="50" t="str">
        <f t="shared" si="2"/>
        <v/>
      </c>
      <c r="J13" t="str">
        <f>IF(FT!B13&lt;&gt;"",FT!E13,"")</f>
        <v/>
      </c>
      <c r="K13" t="str">
        <f>IF(FT!B13&lt;&gt;"",IF(FT!C13&lt;&gt;"",FT!C13,F13/$M$3*$M$4),"")</f>
        <v/>
      </c>
      <c r="M13" s="49">
        <f t="array" ref="M13">MAX(IF(ft_nq=2,row_n))</f>
        <v>0</v>
      </c>
      <c r="P13">
        <f t="shared" si="10"/>
        <v>10</v>
      </c>
      <c r="Q13">
        <f t="shared" si="12"/>
        <v>0</v>
      </c>
      <c r="R13">
        <f t="shared" si="13"/>
        <v>0</v>
      </c>
      <c r="S13">
        <f t="array" ref="S13">MAX(IF(ft_nq=P13,row_n))</f>
        <v>0</v>
      </c>
      <c r="T13">
        <f t="shared" si="11"/>
        <v>1</v>
      </c>
      <c r="V13" s="71" t="s">
        <v>219</v>
      </c>
      <c r="W13">
        <f>FT!H13</f>
        <v>1</v>
      </c>
      <c r="Y13" s="75" t="str">
        <f t="shared" si="3"/>
        <v/>
      </c>
    </row>
    <row r="14" spans="1:104">
      <c r="A14" s="50">
        <f t="shared" si="5"/>
        <v>12</v>
      </c>
      <c r="B14" s="50">
        <f t="shared" si="0"/>
        <v>0</v>
      </c>
      <c r="C14" s="50">
        <f>IF(FH!$C$2&gt;0,FH!A14/FH!$C$2,0)</f>
        <v>0</v>
      </c>
      <c r="D14" s="50">
        <f>IF(hist!$D$2&gt;0,hist!B14/hist!$D$2,0)</f>
        <v>0</v>
      </c>
      <c r="E14" s="50">
        <f t="shared" si="1"/>
        <v>1.191292122966256E-5</v>
      </c>
      <c r="F14">
        <f t="shared" si="6"/>
        <v>12</v>
      </c>
      <c r="G14" s="50" t="str">
        <f>IF(FT!A14&lt;&gt;"",FT!A14*10,"")</f>
        <v/>
      </c>
      <c r="H14" s="50" t="str">
        <f>IF(FT!B14&lt;&gt;"",FT!B14*100,"")</f>
        <v/>
      </c>
      <c r="I14" s="50" t="str">
        <f t="shared" si="2"/>
        <v/>
      </c>
      <c r="J14" t="str">
        <f>IF(FT!B14&lt;&gt;"",FT!E14,"")</f>
        <v/>
      </c>
      <c r="K14" t="str">
        <f>IF(FT!B14&lt;&gt;"",IF(FT!C14&lt;&gt;"",FT!C14,F14/$M$3*$M$4),"")</f>
        <v/>
      </c>
      <c r="M14">
        <f>M13+1</f>
        <v>1</v>
      </c>
      <c r="P14">
        <f t="shared" si="10"/>
        <v>11</v>
      </c>
      <c r="Q14">
        <f t="shared" si="12"/>
        <v>0</v>
      </c>
      <c r="R14">
        <f t="shared" si="13"/>
        <v>0</v>
      </c>
      <c r="S14">
        <f t="array" ref="S14">MAX(IF(ft_nq=P14,row_n))</f>
        <v>0</v>
      </c>
      <c r="T14">
        <f t="shared" si="11"/>
        <v>1</v>
      </c>
      <c r="V14" s="71" t="s">
        <v>221</v>
      </c>
      <c r="W14">
        <f>FT!H14</f>
        <v>1</v>
      </c>
      <c r="Y14" s="75" t="str">
        <f t="shared" si="3"/>
        <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v>
      </c>
      <c r="C15" s="50">
        <f>IF(FH!$C$2&gt;0,FH!A15/FH!$C$2,0)</f>
        <v>0</v>
      </c>
      <c r="D15" s="50">
        <f>IF(hist!$D$2&gt;0,hist!B15/hist!$D$2,0)</f>
        <v>0</v>
      </c>
      <c r="E15" s="50">
        <f t="shared" si="1"/>
        <v>1.191292122966256E-5</v>
      </c>
      <c r="F15">
        <f t="shared" si="6"/>
        <v>13</v>
      </c>
      <c r="G15" s="50" t="str">
        <f>IF(FT!A15&lt;&gt;"",FT!A15*10,"")</f>
        <v/>
      </c>
      <c r="H15" s="50" t="str">
        <f>IF(FT!B15&lt;&gt;"",FT!B15*100,"")</f>
        <v/>
      </c>
      <c r="I15" s="50" t="str">
        <f t="shared" si="2"/>
        <v/>
      </c>
      <c r="J15" t="str">
        <f>IF(FT!B15&lt;&gt;"",FT!E15,"")</f>
        <v/>
      </c>
      <c r="K15" t="str">
        <f>IF(FT!B15&lt;&gt;"",IF(FT!C15&lt;&gt;"",FT!C15,F15/$M$3*$M$4),"")</f>
        <v/>
      </c>
      <c r="M15">
        <f t="array" ref="M15">MAX(IF(ft_nq=3,row_n))</f>
        <v>0</v>
      </c>
      <c r="P15">
        <f t="shared" si="10"/>
        <v>12</v>
      </c>
      <c r="Q15">
        <f t="shared" si="12"/>
        <v>0</v>
      </c>
      <c r="R15">
        <f t="shared" si="13"/>
        <v>0</v>
      </c>
      <c r="S15">
        <f t="array" ref="S15">MAX(IF(ft_nq=P15,row_n))</f>
        <v>0</v>
      </c>
      <c r="T15">
        <f t="shared" si="11"/>
        <v>1</v>
      </c>
      <c r="V15" s="23">
        <f>FT!G15*10</f>
        <v>0</v>
      </c>
      <c r="W15" s="23">
        <f>FT!H15*100</f>
        <v>0</v>
      </c>
      <c r="Y15" s="75" t="str">
        <f t="shared" si="3"/>
        <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v>
      </c>
      <c r="C16" s="50">
        <f>IF(FH!$C$2&gt;0,FH!A16/FH!$C$2,0)</f>
        <v>0</v>
      </c>
      <c r="D16" s="50">
        <f>IF(hist!$D$2&gt;0,hist!B16/hist!$D$2,0)</f>
        <v>0</v>
      </c>
      <c r="E16" s="50">
        <f t="shared" si="1"/>
        <v>1.191292122966256E-5</v>
      </c>
      <c r="F16">
        <f t="shared" si="6"/>
        <v>14</v>
      </c>
      <c r="G16" s="50" t="str">
        <f>IF(FT!A16&lt;&gt;"",FT!A16*10,"")</f>
        <v/>
      </c>
      <c r="H16" s="50" t="str">
        <f>IF(FT!B16&lt;&gt;"",FT!B16*100,"")</f>
        <v/>
      </c>
      <c r="I16" s="50" t="str">
        <f t="shared" si="2"/>
        <v/>
      </c>
      <c r="J16" t="str">
        <f>IF(FT!B16&lt;&gt;"",FT!E16,"")</f>
        <v/>
      </c>
      <c r="K16" t="str">
        <f>IF(FT!B16&lt;&gt;"",IF(FT!C16&lt;&gt;"",FT!C16,F16/$M$3*$M$4),"")</f>
        <v/>
      </c>
      <c r="M16">
        <f>M15+1</f>
        <v>1</v>
      </c>
      <c r="P16">
        <f t="shared" si="10"/>
        <v>13</v>
      </c>
      <c r="Q16">
        <f t="shared" si="12"/>
        <v>0</v>
      </c>
      <c r="R16">
        <f t="shared" si="13"/>
        <v>0</v>
      </c>
      <c r="S16">
        <f t="array" ref="S16">MAX(IF(ft_nq=P16,row_n))</f>
        <v>0</v>
      </c>
      <c r="T16">
        <f t="shared" si="11"/>
        <v>1</v>
      </c>
      <c r="V16" s="23">
        <f>FT!G16*10</f>
        <v>0</v>
      </c>
      <c r="W16" s="23">
        <f>FT!H16*100</f>
        <v>0</v>
      </c>
      <c r="Y16" s="75" t="str">
        <f t="shared" si="3"/>
        <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v>
      </c>
      <c r="C17" s="50">
        <f>IF(FH!$C$2&gt;0,FH!A17/FH!$C$2,0)</f>
        <v>0</v>
      </c>
      <c r="D17" s="50">
        <f>IF(hist!$D$2&gt;0,hist!B17/hist!$D$2,0)</f>
        <v>0</v>
      </c>
      <c r="E17" s="50">
        <f t="shared" si="1"/>
        <v>1.191292122966256E-5</v>
      </c>
      <c r="F17">
        <f t="shared" si="6"/>
        <v>15</v>
      </c>
      <c r="G17" s="50" t="str">
        <f>IF(FT!A17&lt;&gt;"",FT!A17*10,"")</f>
        <v/>
      </c>
      <c r="H17" s="50" t="str">
        <f>IF(FT!B17&lt;&gt;"",FT!B17*100,"")</f>
        <v/>
      </c>
      <c r="I17" s="50" t="str">
        <f t="shared" si="2"/>
        <v/>
      </c>
      <c r="J17" t="str">
        <f>IF(FT!B17&lt;&gt;"",FT!E17,"")</f>
        <v/>
      </c>
      <c r="K17" t="str">
        <f>IF(FT!B17&lt;&gt;"",IF(FT!C17&lt;&gt;"",FT!C17,F17/$M$3*$M$4),"")</f>
        <v/>
      </c>
      <c r="M17">
        <f>M3+1</f>
        <v>2</v>
      </c>
      <c r="P17">
        <f t="shared" si="10"/>
        <v>14</v>
      </c>
      <c r="Q17">
        <f t="shared" si="12"/>
        <v>0</v>
      </c>
      <c r="R17">
        <f t="shared" si="13"/>
        <v>0</v>
      </c>
      <c r="S17">
        <f t="array" ref="S17">MAX(IF(ft_nq=P17,row_n))</f>
        <v>0</v>
      </c>
      <c r="T17">
        <f t="shared" si="11"/>
        <v>1</v>
      </c>
      <c r="V17" t="s">
        <v>1522</v>
      </c>
      <c r="Y17" s="75" t="str">
        <f t="shared" si="3"/>
        <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v>
      </c>
      <c r="C18" s="50">
        <f>IF(FH!$C$2&gt;0,FH!A18/FH!$C$2,0)</f>
        <v>0</v>
      </c>
      <c r="D18" s="50">
        <f>IF(hist!$D$2&gt;0,hist!B18/hist!$D$2,0)</f>
        <v>0</v>
      </c>
      <c r="E18" s="50">
        <f t="shared" si="1"/>
        <v>1.191292122966256E-5</v>
      </c>
      <c r="F18">
        <f t="shared" si="6"/>
        <v>16</v>
      </c>
      <c r="G18" s="50" t="str">
        <f>IF(FT!A18&lt;&gt;"",FT!A18*10,"")</f>
        <v/>
      </c>
      <c r="H18" s="50" t="str">
        <f>IF(FT!B18&lt;&gt;"",FT!B18*100,"")</f>
        <v/>
      </c>
      <c r="I18" s="50" t="str">
        <f t="shared" si="2"/>
        <v/>
      </c>
      <c r="J18" t="str">
        <f>IF(FT!B18&lt;&gt;"",FT!E18,"")</f>
        <v/>
      </c>
      <c r="K18" t="str">
        <f>IF(FT!B18&lt;&gt;"",IF(FT!C18&lt;&gt;"",FT!C18,F18/$M$3*$M$4),"")</f>
        <v/>
      </c>
      <c r="P18">
        <f t="shared" si="10"/>
        <v>15</v>
      </c>
      <c r="Q18">
        <f t="shared" si="12"/>
        <v>0</v>
      </c>
      <c r="R18">
        <f t="shared" si="13"/>
        <v>0</v>
      </c>
      <c r="S18">
        <f t="array" ref="S18">MAX(IF(ft_nq=P18,row_n))</f>
        <v>0</v>
      </c>
      <c r="T18">
        <f t="shared" si="11"/>
        <v>1</v>
      </c>
      <c r="V18" s="288">
        <f>M!B18*100</f>
        <v>0</v>
      </c>
      <c r="W18" s="287">
        <f>100-M!B19*100</f>
        <v>100</v>
      </c>
      <c r="X18" t="str">
        <f>"(" &amp; ROUND(V18,1) &amp; " , " &amp; ROUND(100-W18,1) &amp; ")"</f>
        <v>(0 , 0)</v>
      </c>
      <c r="Y18" s="75" t="str">
        <f t="shared" si="3"/>
        <v/>
      </c>
      <c r="Z18">
        <f>M!B18*100</f>
        <v>0</v>
      </c>
      <c r="AA18">
        <f>100-M!B19*100</f>
        <v>100</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v>
      </c>
      <c r="C19" s="50">
        <f>IF(FH!$C$2&gt;0,FH!A19/FH!$C$2,0)</f>
        <v>0</v>
      </c>
      <c r="D19" s="50">
        <f>IF(hist!$D$2&gt;0,hist!B19/hist!$D$2,0)</f>
        <v>0</v>
      </c>
      <c r="E19" s="50">
        <f t="shared" si="1"/>
        <v>1.191292122966256E-5</v>
      </c>
      <c r="F19">
        <f t="shared" si="6"/>
        <v>17</v>
      </c>
      <c r="G19" s="50" t="str">
        <f>IF(FT!A19&lt;&gt;"",FT!A19*10,"")</f>
        <v/>
      </c>
      <c r="H19" s="50" t="str">
        <f>IF(FT!B19&lt;&gt;"",FT!B19*100,"")</f>
        <v/>
      </c>
      <c r="I19" s="50" t="str">
        <f t="shared" si="2"/>
        <v/>
      </c>
      <c r="J19" t="str">
        <f>IF(FT!B19&lt;&gt;"",FT!E19,"")</f>
        <v/>
      </c>
      <c r="K19" t="str">
        <f>IF(FT!B19&lt;&gt;"",IF(FT!C19&lt;&gt;"",FT!C19,F19/$M$3*$M$4),"")</f>
        <v/>
      </c>
      <c r="P19">
        <f t="shared" si="10"/>
        <v>16</v>
      </c>
      <c r="Q19">
        <f t="shared" si="12"/>
        <v>0</v>
      </c>
      <c r="R19">
        <f t="shared" si="13"/>
        <v>0</v>
      </c>
      <c r="S19">
        <f t="array" ref="S19">MAX(IF(ft_nq=P19,row_n))</f>
        <v>0</v>
      </c>
      <c r="T19">
        <f t="shared" si="11"/>
        <v>1</v>
      </c>
      <c r="V19" t="s">
        <v>1521</v>
      </c>
      <c r="Y19" s="75" t="str">
        <f t="shared" si="3"/>
        <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v>
      </c>
      <c r="C20" s="50">
        <f>IF(FH!$C$2&gt;0,FH!A20/FH!$C$2,0)</f>
        <v>0</v>
      </c>
      <c r="D20" s="50">
        <f>IF(hist!$D$2&gt;0,hist!B20/hist!$D$2,0)</f>
        <v>0</v>
      </c>
      <c r="E20" s="50">
        <f t="shared" si="1"/>
        <v>1.191292122966256E-5</v>
      </c>
      <c r="F20">
        <f t="shared" si="6"/>
        <v>18</v>
      </c>
      <c r="G20" s="50" t="str">
        <f>IF(FT!A20&lt;&gt;"",FT!A20*10,"")</f>
        <v/>
      </c>
      <c r="H20" s="50" t="str">
        <f>IF(FT!B20&lt;&gt;"",FT!B20*100,"")</f>
        <v/>
      </c>
      <c r="I20" s="50" t="str">
        <f t="shared" si="2"/>
        <v/>
      </c>
      <c r="J20" t="str">
        <f>IF(FT!B20&lt;&gt;"",FT!E20,"")</f>
        <v/>
      </c>
      <c r="K20" t="str">
        <f>IF(FT!B20&lt;&gt;"",IF(FT!C20&lt;&gt;"",FT!C20,F20/$M$3*$M$4),"")</f>
        <v/>
      </c>
      <c r="P20">
        <f t="shared" si="10"/>
        <v>17</v>
      </c>
      <c r="Q20">
        <f t="shared" si="12"/>
        <v>0</v>
      </c>
      <c r="R20">
        <f t="shared" si="13"/>
        <v>0</v>
      </c>
      <c r="S20">
        <f t="array" ref="S20">MAX(IF(ft_nq=P20,row_n))</f>
        <v>0</v>
      </c>
      <c r="T20">
        <f t="shared" si="11"/>
        <v>1</v>
      </c>
      <c r="V20" s="56">
        <v>50</v>
      </c>
      <c r="W20">
        <v>50</v>
      </c>
      <c r="Y20" s="75" t="str">
        <f t="shared" si="3"/>
        <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v>
      </c>
      <c r="C21" s="50">
        <f>IF(FH!$C$2&gt;0,FH!A21/FH!$C$2,0)</f>
        <v>0</v>
      </c>
      <c r="D21" s="50">
        <f>IF(hist!$D$2&gt;0,hist!B21/hist!$D$2,0)</f>
        <v>0</v>
      </c>
      <c r="E21" s="50">
        <f t="shared" si="1"/>
        <v>1.191292122966256E-5</v>
      </c>
      <c r="F21">
        <f t="shared" si="6"/>
        <v>19</v>
      </c>
      <c r="G21" s="50" t="str">
        <f>IF(FT!A21&lt;&gt;"",FT!A21*10,"")</f>
        <v/>
      </c>
      <c r="H21" s="50" t="str">
        <f>IF(FT!B21&lt;&gt;"",FT!B21*100,"")</f>
        <v/>
      </c>
      <c r="I21" s="50" t="str">
        <f t="shared" si="2"/>
        <v/>
      </c>
      <c r="J21" t="str">
        <f>IF(FT!B21&lt;&gt;"",FT!E21,"")</f>
        <v/>
      </c>
      <c r="K21" t="str">
        <f>IF(FT!B21&lt;&gt;"",IF(FT!C21&lt;&gt;"",FT!C21,F21/$M$3*$M$4),"")</f>
        <v/>
      </c>
      <c r="P21">
        <f t="shared" si="10"/>
        <v>18</v>
      </c>
      <c r="Q21">
        <f t="shared" si="12"/>
        <v>0</v>
      </c>
      <c r="R21">
        <f t="shared" si="13"/>
        <v>0</v>
      </c>
      <c r="S21">
        <f t="array" ref="S21">MAX(IF(ft_nq=P21,row_n))</f>
        <v>0</v>
      </c>
      <c r="T21">
        <f t="shared" si="11"/>
        <v>1</v>
      </c>
      <c r="V21" s="288">
        <f>Measurement!DK17*100</f>
        <v>39.673980076143145</v>
      </c>
      <c r="W21" s="287">
        <f>'R3'!I3</f>
        <v>0</v>
      </c>
      <c r="X21" t="str">
        <f>"(" &amp; ROUND(V21,1) &amp; " , " &amp; ROUND(W21,1) &amp; ")" &amp; CHAR(10) &amp; AR26</f>
        <v>(39.7 , 0)
힘이 다 빠진</v>
      </c>
      <c r="Y21" s="75" t="str">
        <f t="shared" si="3"/>
        <v/>
      </c>
      <c r="AA21">
        <f>100-M!B19*100</f>
        <v>100</v>
      </c>
      <c r="AC21">
        <f>'R3'!I3</f>
        <v>0</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v>
      </c>
      <c r="C22" s="50">
        <f>IF(FH!$C$2&gt;0,FH!A22/FH!$C$2,0)</f>
        <v>0</v>
      </c>
      <c r="D22" s="50">
        <f>IF(hist!$D$2&gt;0,hist!B22/hist!$D$2,0)</f>
        <v>0</v>
      </c>
      <c r="E22" s="50">
        <f t="shared" si="1"/>
        <v>1.191292122966256E-5</v>
      </c>
      <c r="F22">
        <f t="shared" si="6"/>
        <v>20</v>
      </c>
      <c r="G22" s="50" t="str">
        <f>IF(FT!A22&lt;&gt;"",FT!A22*10,"")</f>
        <v/>
      </c>
      <c r="H22" s="50" t="str">
        <f>IF(FT!B22&lt;&gt;"",FT!B22*100,"")</f>
        <v/>
      </c>
      <c r="I22" s="50" t="str">
        <f t="shared" si="2"/>
        <v/>
      </c>
      <c r="J22" t="str">
        <f>IF(FT!B22&lt;&gt;"",FT!E22,"")</f>
        <v/>
      </c>
      <c r="K22" t="str">
        <f>IF(FT!B22&lt;&gt;"",IF(FT!C22&lt;&gt;"",FT!C22,F22/$M$3*$M$4),"")</f>
        <v/>
      </c>
      <c r="P22">
        <f t="shared" si="10"/>
        <v>19</v>
      </c>
      <c r="Q22">
        <f t="shared" si="12"/>
        <v>0</v>
      </c>
      <c r="R22">
        <f t="shared" si="13"/>
        <v>0</v>
      </c>
      <c r="S22">
        <f t="array" ref="S22">MAX(IF(ft_nq=P22,row_n))</f>
        <v>0</v>
      </c>
      <c r="T22">
        <f t="shared" si="11"/>
        <v>1</v>
      </c>
      <c r="V22" s="300">
        <f>X23</f>
        <v>90</v>
      </c>
      <c r="W22" s="300">
        <f>X23</f>
        <v>90</v>
      </c>
      <c r="X22" t="s">
        <v>1188</v>
      </c>
      <c r="Y22" s="75" t="str">
        <f t="shared" si="3"/>
        <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v>
      </c>
      <c r="C23" s="50">
        <f>IF(FH!$C$2&gt;0,FH!A23/FH!$C$2,0)</f>
        <v>0</v>
      </c>
      <c r="D23" s="50">
        <f>IF(hist!$D$2&gt;0,hist!B23/hist!$D$2,0)</f>
        <v>0</v>
      </c>
      <c r="E23" s="50">
        <f t="shared" si="1"/>
        <v>1.191292122966256E-5</v>
      </c>
      <c r="F23">
        <f t="shared" si="6"/>
        <v>21</v>
      </c>
      <c r="G23" s="50" t="str">
        <f>IF(FT!A23&lt;&gt;"",FT!A23*10,"")</f>
        <v/>
      </c>
      <c r="H23" s="50" t="str">
        <f>IF(FT!B23&lt;&gt;"",FT!B23*100,"")</f>
        <v/>
      </c>
      <c r="I23" s="50" t="str">
        <f t="shared" si="2"/>
        <v/>
      </c>
      <c r="J23" t="str">
        <f>IF(FT!B23&lt;&gt;"",FT!E23,"")</f>
        <v/>
      </c>
      <c r="K23" t="str">
        <f>IF(FT!B23&lt;&gt;"",IF(FT!C23&lt;&gt;"",FT!C23,F23/$M$3*$M$4),"")</f>
        <v/>
      </c>
      <c r="P23">
        <f t="shared" si="10"/>
        <v>20</v>
      </c>
      <c r="Q23">
        <f t="shared" si="12"/>
        <v>0</v>
      </c>
      <c r="R23">
        <f t="shared" si="13"/>
        <v>0</v>
      </c>
      <c r="S23">
        <f t="array" ref="S23">MAX(IF(ft_nq=P23,row_n))</f>
        <v>0</v>
      </c>
      <c r="T23">
        <f t="shared" si="11"/>
        <v>1</v>
      </c>
      <c r="V23" s="300">
        <f>100-X23</f>
        <v>10</v>
      </c>
      <c r="W23" s="300">
        <f>X23</f>
        <v>90</v>
      </c>
      <c r="X23">
        <v>90</v>
      </c>
      <c r="Y23" s="75" t="str">
        <f t="shared" si="3"/>
        <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v>
      </c>
      <c r="C24" s="50">
        <f>IF(FH!$C$2&gt;0,FH!A24/FH!$C$2,0)</f>
        <v>0</v>
      </c>
      <c r="D24" s="50">
        <f>IF(hist!$D$2&gt;0,hist!B24/hist!$D$2,0)</f>
        <v>0</v>
      </c>
      <c r="E24" s="50">
        <f t="shared" si="1"/>
        <v>1.191292122966256E-5</v>
      </c>
      <c r="F24">
        <f t="shared" si="6"/>
        <v>22</v>
      </c>
      <c r="G24" s="50" t="str">
        <f>IF(FT!A24&lt;&gt;"",FT!A24*10,"")</f>
        <v/>
      </c>
      <c r="H24" s="50" t="str">
        <f>IF(FT!B24&lt;&gt;"",FT!B24*100,"")</f>
        <v/>
      </c>
      <c r="I24" s="50" t="str">
        <f t="shared" si="2"/>
        <v/>
      </c>
      <c r="J24" t="str">
        <f>IF(FT!B24&lt;&gt;"",FT!E24,"")</f>
        <v/>
      </c>
      <c r="K24" t="str">
        <f>IF(FT!B24&lt;&gt;"",IF(FT!C24&lt;&gt;"",FT!C24,F24/$M$3*$M$4),"")</f>
        <v/>
      </c>
      <c r="P24">
        <f t="shared" si="10"/>
        <v>21</v>
      </c>
      <c r="Q24">
        <f t="shared" si="12"/>
        <v>0</v>
      </c>
      <c r="R24">
        <f t="shared" si="13"/>
        <v>0</v>
      </c>
      <c r="S24">
        <f t="array" ref="S24">MAX(IF(ft_nq=P24,row_n))</f>
        <v>0</v>
      </c>
      <c r="T24">
        <f t="shared" si="11"/>
        <v>1</v>
      </c>
      <c r="V24" s="300">
        <f>100-X23</f>
        <v>10</v>
      </c>
      <c r="W24" s="300">
        <f>100-X23</f>
        <v>10</v>
      </c>
      <c r="Y24" s="75" t="str">
        <f t="shared" si="3"/>
        <v/>
      </c>
      <c r="AQ24">
        <v>1</v>
      </c>
      <c r="AR24" s="443" t="str">
        <f t="shared" si="15"/>
        <v/>
      </c>
      <c r="AS24" s="444" t="str">
        <f t="shared" si="14"/>
        <v/>
      </c>
      <c r="AT24" s="444" t="str">
        <f t="shared" si="14"/>
        <v/>
      </c>
      <c r="AU24" s="444" t="str">
        <f t="shared" si="14"/>
        <v>힘이 다 빠진</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v>
      </c>
      <c r="C25" s="50">
        <f>IF(FH!$C$2&gt;0,FH!A25/FH!$C$2,0)</f>
        <v>0</v>
      </c>
      <c r="D25" s="50">
        <f>IF(hist!$D$2&gt;0,hist!B25/hist!$D$2,0)</f>
        <v>0</v>
      </c>
      <c r="E25" s="50">
        <f t="shared" si="1"/>
        <v>1.191292122966256E-5</v>
      </c>
      <c r="F25">
        <f t="shared" si="6"/>
        <v>23</v>
      </c>
      <c r="G25" s="50" t="str">
        <f>IF(FT!A25&lt;&gt;"",FT!A25*10,"")</f>
        <v/>
      </c>
      <c r="H25" s="50" t="str">
        <f>IF(FT!B25&lt;&gt;"",FT!B25*100,"")</f>
        <v/>
      </c>
      <c r="I25" s="50" t="str">
        <f t="shared" si="2"/>
        <v/>
      </c>
      <c r="J25" t="str">
        <f>IF(FT!B25&lt;&gt;"",FT!E25,"")</f>
        <v/>
      </c>
      <c r="K25" t="str">
        <f>IF(FT!B25&lt;&gt;"",IF(FT!C25&lt;&gt;"",FT!C25,F25/$M$3*$M$4),"")</f>
        <v/>
      </c>
      <c r="P25">
        <f t="shared" si="10"/>
        <v>22</v>
      </c>
      <c r="Q25">
        <f t="shared" si="12"/>
        <v>0</v>
      </c>
      <c r="R25">
        <f t="shared" si="13"/>
        <v>0</v>
      </c>
      <c r="S25">
        <f t="array" ref="S25">MAX(IF(ft_nq=P25,row_n))</f>
        <v>0</v>
      </c>
      <c r="T25">
        <f t="shared" si="11"/>
        <v>1</v>
      </c>
      <c r="V25" s="300">
        <f>X23</f>
        <v>90</v>
      </c>
      <c r="W25" s="300">
        <f>100-X23</f>
        <v>10</v>
      </c>
      <c r="Y25" s="75" t="str">
        <f t="shared" si="3"/>
        <v/>
      </c>
    </row>
    <row r="26" spans="1:120">
      <c r="A26" s="50">
        <f t="shared" si="5"/>
        <v>24</v>
      </c>
      <c r="B26" s="50">
        <f t="shared" si="0"/>
        <v>0</v>
      </c>
      <c r="C26" s="50">
        <f>IF(FH!$C$2&gt;0,FH!A26/FH!$C$2,0)</f>
        <v>0</v>
      </c>
      <c r="D26" s="50">
        <f>IF(hist!$D$2&gt;0,hist!B26/hist!$D$2,0)</f>
        <v>0</v>
      </c>
      <c r="E26" s="50">
        <f t="shared" si="1"/>
        <v>1.191292122966256E-5</v>
      </c>
      <c r="F26">
        <f t="shared" si="6"/>
        <v>24</v>
      </c>
      <c r="G26" s="50" t="str">
        <f>IF(FT!A26&lt;&gt;"",FT!A26*10,"")</f>
        <v/>
      </c>
      <c r="H26" s="50" t="str">
        <f>IF(FT!B26&lt;&gt;"",FT!B26*100,"")</f>
        <v/>
      </c>
      <c r="I26" s="50" t="str">
        <f t="shared" si="2"/>
        <v/>
      </c>
      <c r="J26" t="str">
        <f>IF(FT!B26&lt;&gt;"",FT!E26,"")</f>
        <v/>
      </c>
      <c r="K26" t="str">
        <f>IF(FT!B26&lt;&gt;"",IF(FT!C26&lt;&gt;"",FT!C26,F26/$M$3*$M$4),"")</f>
        <v/>
      </c>
      <c r="P26">
        <f t="shared" si="10"/>
        <v>23</v>
      </c>
      <c r="Q26">
        <f t="shared" si="12"/>
        <v>0</v>
      </c>
      <c r="R26">
        <f t="shared" si="13"/>
        <v>0</v>
      </c>
      <c r="S26">
        <f t="array" ref="S26">MAX(IF(ft_nq=P26,row_n))</f>
        <v>0</v>
      </c>
      <c r="T26">
        <f t="shared" si="11"/>
        <v>1</v>
      </c>
      <c r="V26" s="300">
        <f>X23</f>
        <v>90</v>
      </c>
      <c r="W26" s="300">
        <f>X23</f>
        <v>90</v>
      </c>
      <c r="Y26" s="75" t="str">
        <f t="shared" si="3"/>
        <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힘이 다 빠진</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힘이 다 빠진</v>
      </c>
    </row>
    <row r="27" spans="1:120">
      <c r="A27" s="50">
        <f t="shared" si="5"/>
        <v>25</v>
      </c>
      <c r="B27" s="50">
        <f t="shared" si="0"/>
        <v>0</v>
      </c>
      <c r="C27" s="50">
        <f>IF(FH!$C$2&gt;0,FH!A27/FH!$C$2,0)</f>
        <v>0</v>
      </c>
      <c r="D27" s="50">
        <f>IF(hist!$D$2&gt;0,hist!B27/hist!$D$2,0)</f>
        <v>0</v>
      </c>
      <c r="E27" s="50">
        <f t="shared" si="1"/>
        <v>1.191292122966256E-5</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v>
      </c>
      <c r="C28" s="50">
        <f>IF(FH!$C$2&gt;0,FH!A28/FH!$C$2,0)</f>
        <v>0</v>
      </c>
      <c r="D28" s="50">
        <f>IF(hist!$D$2&gt;0,hist!B28/hist!$D$2,0)</f>
        <v>0</v>
      </c>
      <c r="E28" s="50">
        <f t="shared" si="1"/>
        <v>1.191292122966256E-5</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v>
      </c>
      <c r="C29" s="50">
        <f>IF(FH!$C$2&gt;0,FH!A29/FH!$C$2,0)</f>
        <v>0</v>
      </c>
      <c r="D29" s="50">
        <f>IF(hist!$D$2&gt;0,hist!B29/hist!$D$2,0)</f>
        <v>0</v>
      </c>
      <c r="E29" s="50">
        <f t="shared" si="1"/>
        <v>1.191292122966256E-5</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v>
      </c>
      <c r="C30" s="50">
        <f>IF(FH!$C$2&gt;0,FH!A30/FH!$C$2,0)</f>
        <v>0</v>
      </c>
      <c r="D30" s="50">
        <f>IF(hist!$D$2&gt;0,hist!B30/hist!$D$2,0)</f>
        <v>0</v>
      </c>
      <c r="E30" s="50">
        <f t="shared" si="1"/>
        <v>1.191292122966256E-5</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v>
      </c>
      <c r="C31" s="50">
        <f>IF(FH!$C$2&gt;0,FH!A31/FH!$C$2,0)</f>
        <v>0</v>
      </c>
      <c r="D31" s="50">
        <f>IF(hist!$D$2&gt;0,hist!B31/hist!$D$2,0)</f>
        <v>0</v>
      </c>
      <c r="E31" s="50">
        <f t="shared" si="1"/>
        <v>1.191292122966256E-5</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IF(W8=1,CB33,IF(W8=2,CB34,IF(W8=3,CB35,IF(W8=4,CB36,IF(W8=5,CB37,IF(W8=6,CB38,IF(W8=7,CB39,IF(W8=8,CB40,""))))))))</f>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v>
      </c>
      <c r="C32" s="50">
        <f>IF(FH!$C$2&gt;0,FH!A32/FH!$C$2,0)</f>
        <v>0</v>
      </c>
      <c r="D32" s="50">
        <f>IF(hist!$D$2&gt;0,hist!B32/hist!$D$2,0)</f>
        <v>0</v>
      </c>
      <c r="E32" s="50">
        <f t="shared" si="1"/>
        <v>1.191292122966256E-5</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v>
      </c>
      <c r="C33" s="50">
        <f>IF(FH!$C$2&gt;0,FH!A33/FH!$C$2,0)</f>
        <v>0</v>
      </c>
      <c r="D33" s="50">
        <f>IF(hist!$D$2&gt;0,hist!B33/hist!$D$2,0)</f>
        <v>0</v>
      </c>
      <c r="E33" s="50">
        <f t="shared" si="1"/>
        <v>1.191292122966256E-5</v>
      </c>
      <c r="F33">
        <f t="shared" si="6"/>
        <v>31</v>
      </c>
      <c r="G33" s="50" t="str">
        <f>IF(FT!A33&lt;&gt;"",FT!A33*10,"")</f>
        <v/>
      </c>
      <c r="H33" s="50" t="str">
        <f>IF(FT!B33&lt;&gt;"",FT!B33*100,"")</f>
        <v/>
      </c>
      <c r="I33" s="50" t="str">
        <f t="shared" si="2"/>
        <v/>
      </c>
      <c r="J33" t="str">
        <f>IF(FT!B33&lt;&gt;"",FT!E33,"")</f>
        <v/>
      </c>
      <c r="K33" t="str">
        <f>IF(FT!B33&lt;&gt;"",IF(FT!C33&lt;&gt;"",FT!C33,F33/$M$3*$M$4),"")</f>
        <v/>
      </c>
      <c r="W33" s="23">
        <f>FH_info!G2</f>
        <v>0</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 심리적인 정보변화가 증가하고 있어 정서상태가 좋아질 수 있다. 에너지 대사량이 적지만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v>
      </c>
      <c r="C34" s="50">
        <f>IF(FH!$C$2&gt;0,FH!A34/FH!$C$2,0)</f>
        <v>0</v>
      </c>
      <c r="D34" s="50">
        <f>IF(hist!$D$2&gt;0,hist!B34/hist!$D$2,0)</f>
        <v>0</v>
      </c>
      <c r="E34" s="50">
        <f t="shared" si="1"/>
        <v>1.191292122966256E-5</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0</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불안정한 정서상태이다. 에너지 대사량이 적지만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v>
      </c>
      <c r="C35" s="50">
        <f>IF(FH!$C$2&gt;0,FH!A35/FH!$C$2,0)</f>
        <v>0</v>
      </c>
      <c r="D35" s="50">
        <f>IF(hist!$D$2&gt;0,hist!B35/hist!$D$2,0)</f>
        <v>0</v>
      </c>
      <c r="E35" s="50">
        <f t="shared" si="1"/>
        <v>1.191292122966256E-5</v>
      </c>
      <c r="F35">
        <f t="shared" si="6"/>
        <v>33</v>
      </c>
      <c r="G35" s="50" t="str">
        <f>IF(FT!A35&lt;&gt;"",FT!A35*10,"")</f>
        <v/>
      </c>
      <c r="H35" s="50" t="str">
        <f>IF(FT!B35&lt;&gt;"",FT!B35*100,"")</f>
        <v/>
      </c>
      <c r="I35" s="50" t="str">
        <f t="shared" si="2"/>
        <v/>
      </c>
      <c r="J35" t="str">
        <f>IF(FT!B35&lt;&gt;"",FT!E35,"")</f>
        <v/>
      </c>
      <c r="K35" t="str">
        <f>IF(FT!B35&lt;&gt;"",IF(FT!C35&lt;&gt;"",FT!C35,F35/$M$3*$M$4),"")</f>
        <v/>
      </c>
      <c r="V35" s="52">
        <f>IF(V36&gt;3,100,V36/3*100)</f>
        <v>0</v>
      </c>
      <c r="W35" s="23">
        <f>IF(FH_info!G2*1&lt;&gt;0,(1-NORMSDIST((FH_info!G2*1-0.5308)/0.1538))*100,0)</f>
        <v>0</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심리적 정보가 감소하여 악화될 가능성이 있다. 에너지 대사량이 적지만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v>
      </c>
      <c r="C36" s="50">
        <f>IF(FH!$C$2&gt;0,FH!A36/FH!$C$2,0)</f>
        <v>0</v>
      </c>
      <c r="D36" s="50">
        <f>IF(hist!$D$2&gt;0,hist!B36/hist!$D$2,0)</f>
        <v>0</v>
      </c>
      <c r="E36" s="50">
        <f t="shared" si="1"/>
        <v>1.191292122966256E-5</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0</v>
      </c>
      <c r="W36" s="495">
        <f>IF(W34&gt;=60,30/40*(W34-60)+70,IF(W34&gt;=35,35/25*(W34-35)+35,IF(W34&gt;=0,W34,0)))</f>
        <v>0</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 xml:space="preserve">심리적으로 불편함이 큰 정서상태이다. 기분이 가라앉아 지쳐서 악화될 가능성이 있다. 에너지 대사량이 적고 변화가 거의 없다. </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v>
      </c>
      <c r="C37" s="50">
        <f>IF(FH!$C$2&gt;0,FH!A37/FH!$C$2,0)</f>
        <v>0</v>
      </c>
      <c r="D37" s="50">
        <f>IF(hist!$D$2&gt;0,hist!B37/hist!$D$2,0)</f>
        <v>0</v>
      </c>
      <c r="E37" s="50">
        <f t="shared" si="1"/>
        <v>1.191292122966256E-5</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상태이다.기분이 가라앉아 지쳐서 악화될 가능성이 있다. 에너지 대사량이 적으며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v>
      </c>
      <c r="C38" s="50">
        <f>IF(FH!$C$2&gt;0,FH!A38/FH!$C$2,0)</f>
        <v>0</v>
      </c>
      <c r="D38" s="50">
        <f>IF(hist!$D$2&gt;0,hist!B38/hist!$D$2,0)</f>
        <v>0</v>
      </c>
      <c r="E38" s="50">
        <f t="shared" si="1"/>
        <v>1.191292122966256E-5</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정서 상태이다. 에너지 대사량이 적으며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v>
      </c>
      <c r="C39" s="50">
        <f>IF(FH!$C$2&gt;0,FH!A39/FH!$C$2,0)</f>
        <v>0</v>
      </c>
      <c r="D39" s="50">
        <f>IF(hist!$D$2&gt;0,hist!B39/hist!$D$2,0)</f>
        <v>0</v>
      </c>
      <c r="E39" s="50">
        <f t="shared" si="1"/>
        <v>1.191292122966256E-5</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v</v>
      </c>
      <c r="W39" s="130" t="str">
        <f>IF(W36&lt;=35,"v","")</f>
        <v>v</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적으며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v>
      </c>
      <c r="C40" s="50">
        <f>IF(FH!$C$2&gt;0,FH!A40/FH!$C$2,0)</f>
        <v>0</v>
      </c>
      <c r="D40" s="50">
        <f>IF(hist!$D$2&gt;0,hist!B40/hist!$D$2,0)</f>
        <v>0</v>
      </c>
      <c r="E40" s="50">
        <f t="shared" si="1"/>
        <v>1.191292122966256E-5</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낮 음</v>
      </c>
      <c r="W40" s="287" t="str">
        <f>IF(W36&lt;=35,lang!B242,IF(W36&lt;60,lang!B241,lang!B240))</f>
        <v>낮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상태이다.기분전환이 필요하다. 에너지 대사량이 적으며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v>
      </c>
      <c r="C41" s="50">
        <f>IF(FH!$C$2&gt;0,FH!A41/FH!$C$2,0)</f>
        <v>0</v>
      </c>
      <c r="D41" s="50">
        <f>IF(hist!$D$2&gt;0,hist!B41/hist!$D$2,0)</f>
        <v>0</v>
      </c>
      <c r="E41" s="50">
        <f t="shared" si="1"/>
        <v>1.191292122966256E-5</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v>
      </c>
      <c r="C42" s="50">
        <f>IF(FH!$C$2&gt;0,FH!A42/FH!$C$2,0)</f>
        <v>0</v>
      </c>
      <c r="D42" s="50">
        <f>IF(hist!$D$2&gt;0,hist!B42/hist!$D$2,0)</f>
        <v>0</v>
      </c>
      <c r="E42" s="50">
        <f t="shared" si="1"/>
        <v>1.191292122966256E-5</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v>
      </c>
      <c r="C43" s="50">
        <f>IF(FH!$C$2&gt;0,FH!A43/FH!$C$2,0)</f>
        <v>0</v>
      </c>
      <c r="D43" s="50">
        <f>IF(hist!$D$2&gt;0,hist!B43/hist!$D$2,0)</f>
        <v>0</v>
      </c>
      <c r="E43" s="50">
        <f t="shared" si="1"/>
        <v>1.191292122966256E-5</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매우 낮음</v>
      </c>
      <c r="W43" s="287">
        <f>IF(M!B17="","",M!B17*1)</f>
        <v>0</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v>
      </c>
      <c r="C44" s="50">
        <f>IF(FH!$C$2&gt;0,FH!A44/FH!$C$2,0)</f>
        <v>0</v>
      </c>
      <c r="D44" s="50">
        <f>IF(hist!$D$2&gt;0,hist!B44/hist!$D$2,0)</f>
        <v>0</v>
      </c>
      <c r="E44" s="50">
        <f t="shared" si="1"/>
        <v>1.191292122966256E-5</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매우 낮아 병리적으로 의심되는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v>
      </c>
      <c r="C45" s="50">
        <f>IF(FH!$C$2&gt;0,FH!A45/FH!$C$2,0)</f>
        <v>0</v>
      </c>
      <c r="D45" s="50">
        <f>IF(hist!$D$2&gt;0,hist!B45/hist!$D$2,0)</f>
        <v>0</v>
      </c>
      <c r="E45" s="50">
        <f t="shared" si="1"/>
        <v>1.191292122966256E-5</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1</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v>
      </c>
      <c r="C46" s="50">
        <f>IF(FH!$C$2&gt;0,FH!A46/FH!$C$2,0)</f>
        <v>0</v>
      </c>
      <c r="D46" s="50">
        <f>IF(hist!$D$2&gt;0,hist!B46/hist!$D$2,0)</f>
        <v>0</v>
      </c>
      <c r="E46" s="50">
        <f t="shared" si="1"/>
        <v>1.191292122966256E-5</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v>
      </c>
      <c r="C47" s="50">
        <f>IF(FH!$C$2&gt;0,FH!A47/FH!$C$2,0)</f>
        <v>0</v>
      </c>
      <c r="D47" s="50">
        <f>IF(hist!$D$2&gt;0,hist!B47/hist!$D$2,0)</f>
        <v>0</v>
      </c>
      <c r="E47" s="50">
        <f t="shared" si="1"/>
        <v>1.191292122966256E-5</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v>
      </c>
      <c r="C48" s="50">
        <f>IF(FH!$C$2&gt;0,FH!A48/FH!$C$2,0)</f>
        <v>0</v>
      </c>
      <c r="D48" s="50">
        <f>IF(hist!$D$2&gt;0,hist!B48/hist!$D$2,0)</f>
        <v>0</v>
      </c>
      <c r="E48" s="50">
        <f t="shared" si="1"/>
        <v>1.191292122966256E-5</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v>
      </c>
      <c r="C49" s="50">
        <f>IF(FH!$C$2&gt;0,FH!A49/FH!$C$2,0)</f>
        <v>0</v>
      </c>
      <c r="D49" s="50">
        <f>IF(hist!$D$2&gt;0,hist!B49/hist!$D$2,0)</f>
        <v>0</v>
      </c>
      <c r="E49" s="50">
        <f t="shared" si="1"/>
        <v>1.191292122966256E-5</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v>
      </c>
      <c r="C50" s="50">
        <f>IF(FH!$C$2&gt;0,FH!A50/FH!$C$2,0)</f>
        <v>0</v>
      </c>
      <c r="D50" s="50">
        <f>IF(hist!$D$2&gt;0,hist!B50/hist!$D$2,0)</f>
        <v>0</v>
      </c>
      <c r="E50" s="50">
        <f t="shared" si="1"/>
        <v>1.191292122966256E-5</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v>
      </c>
      <c r="C51" s="50">
        <f>IF(FH!$C$2&gt;0,FH!A51/FH!$C$2,0)</f>
        <v>0</v>
      </c>
      <c r="D51" s="50">
        <f>IF(hist!$D$2&gt;0,hist!B51/hist!$D$2,0)</f>
        <v>0</v>
      </c>
      <c r="E51" s="50">
        <f t="shared" si="1"/>
        <v>1.191292122966256E-5</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v>
      </c>
      <c r="C52" s="50">
        <f>IF(FH!$C$2&gt;0,FH!A52/FH!$C$2,0)</f>
        <v>0</v>
      </c>
      <c r="D52" s="50">
        <f>IF(hist!$D$2&gt;0,hist!B52/hist!$D$2,0)</f>
        <v>0</v>
      </c>
      <c r="E52" s="50">
        <f t="shared" si="1"/>
        <v>1.191292122966256E-5</v>
      </c>
      <c r="F52">
        <f t="shared" si="6"/>
        <v>50</v>
      </c>
      <c r="G52" s="50" t="str">
        <f>IF(FT!A52&lt;&gt;"",FT!A52*10,"")</f>
        <v/>
      </c>
      <c r="H52" s="50" t="str">
        <f>IF(FT!B52&lt;&gt;"",FT!B52*100,"")</f>
        <v/>
      </c>
      <c r="I52" s="50" t="str">
        <f t="shared" si="2"/>
        <v/>
      </c>
      <c r="J52" t="str">
        <f>IF(FT!B52&lt;&gt;"",FT!E52,"")</f>
        <v/>
      </c>
      <c r="K52" t="str">
        <f>IF(FT!B52&lt;&gt;"",IF(FT!C52&lt;&gt;"",FT!C52,F52/$M$3*$M$4),"")</f>
        <v/>
      </c>
      <c r="V52" s="288">
        <f>Measurement!DK17*100</f>
        <v>39.673980076143145</v>
      </c>
      <c r="W52" s="303">
        <f ca="1">100-N9</f>
        <v>100</v>
      </c>
      <c r="X52" t="str">
        <f ca="1">"(" &amp; ROUND(V52,1) &amp; " , " &amp; ROUND(100-W52,1) &amp; ")"</f>
        <v>(39.7 , 0)</v>
      </c>
      <c r="Y52" s="75" t="str">
        <f t="shared" si="3"/>
        <v/>
      </c>
    </row>
    <row r="53" spans="1:25">
      <c r="A53" s="50">
        <f t="shared" si="5"/>
        <v>51</v>
      </c>
      <c r="B53" s="50">
        <f t="shared" si="0"/>
        <v>0</v>
      </c>
      <c r="C53" s="50">
        <f>IF(FH!$C$2&gt;0,FH!A53/FH!$C$2,0)</f>
        <v>0</v>
      </c>
      <c r="D53" s="50">
        <f>IF(hist!$D$2&gt;0,hist!B53/hist!$D$2,0)</f>
        <v>0</v>
      </c>
      <c r="E53" s="50">
        <f t="shared" si="1"/>
        <v>1.191292122966256E-5</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v>
      </c>
      <c r="C54" s="50">
        <f>IF(FH!$C$2&gt;0,FH!A54/FH!$C$2,0)</f>
        <v>0</v>
      </c>
      <c r="D54" s="50">
        <f>IF(hist!$D$2&gt;0,hist!B54/hist!$D$2,0)</f>
        <v>0</v>
      </c>
      <c r="E54" s="50">
        <f t="shared" si="1"/>
        <v>1.191292122966256E-5</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0</v>
      </c>
      <c r="C55" s="50">
        <f>IF(FH!$C$2&gt;0,FH!A55/FH!$C$2,0)</f>
        <v>0</v>
      </c>
      <c r="D55" s="50">
        <f>IF(hist!$D$2&gt;0,hist!B55/hist!$D$2,0)</f>
        <v>0</v>
      </c>
      <c r="E55" s="50">
        <f t="shared" si="1"/>
        <v>1.191292122966256E-5</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0</v>
      </c>
      <c r="C56" s="50">
        <f>IF(FH!$C$2&gt;0,FH!A56/FH!$C$2,0)</f>
        <v>0</v>
      </c>
      <c r="D56" s="50">
        <f>IF(hist!$D$2&gt;0,hist!B56/hist!$D$2,0)</f>
        <v>0</v>
      </c>
      <c r="E56" s="50">
        <f t="shared" si="1"/>
        <v>1.191292122966256E-5</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0</v>
      </c>
      <c r="C57" s="50">
        <f>IF(FH!$C$2&gt;0,FH!A57/FH!$C$2,0)</f>
        <v>0</v>
      </c>
      <c r="D57" s="50">
        <f>IF(hist!$D$2&gt;0,hist!B57/hist!$D$2,0)</f>
        <v>0</v>
      </c>
      <c r="E57" s="50">
        <f t="shared" si="1"/>
        <v>1.191292122966256E-5</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0</v>
      </c>
      <c r="C58" s="50">
        <f>IF(FH!$C$2&gt;0,FH!A58/FH!$C$2,0)</f>
        <v>0</v>
      </c>
      <c r="D58" s="50">
        <f>IF(hist!$D$2&gt;0,hist!B58/hist!$D$2,0)</f>
        <v>0</v>
      </c>
      <c r="E58" s="50">
        <f t="shared" si="1"/>
        <v>1.191292122966256E-5</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0</v>
      </c>
      <c r="C59" s="50">
        <f>IF(FH!$C$2&gt;0,FH!A59/FH!$C$2,0)</f>
        <v>0</v>
      </c>
      <c r="D59" s="50">
        <f>IF(hist!$D$2&gt;0,hist!B59/hist!$D$2,0)</f>
        <v>0</v>
      </c>
      <c r="E59" s="50">
        <f t="shared" si="1"/>
        <v>1.191292122966256E-5</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0</v>
      </c>
      <c r="C60" s="50">
        <f>IF(FH!$C$2&gt;0,FH!A60/FH!$C$2,0)</f>
        <v>0</v>
      </c>
      <c r="D60" s="50">
        <f>IF(hist!$D$2&gt;0,hist!B60/hist!$D$2,0)</f>
        <v>0</v>
      </c>
      <c r="E60" s="50">
        <f t="shared" si="1"/>
        <v>1.191292122966256E-5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0</v>
      </c>
      <c r="C61" s="50">
        <f>IF(FH!$C$2&gt;0,FH!A61/FH!$C$2,0)</f>
        <v>0</v>
      </c>
      <c r="D61" s="50">
        <f>IF(hist!$D$2&gt;0,hist!B61/hist!$D$2,0)</f>
        <v>0</v>
      </c>
      <c r="E61" s="50">
        <f t="shared" si="1"/>
        <v>1.191292122966256E-5</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0</v>
      </c>
      <c r="C62" s="50">
        <f>IF(FH!$C$2&gt;0,FH!A62/FH!$C$2,0)</f>
        <v>0</v>
      </c>
      <c r="D62" s="50">
        <f>IF(hist!$D$2&gt;0,hist!B62/hist!$D$2,0)</f>
        <v>0</v>
      </c>
      <c r="E62" s="50">
        <f t="shared" si="1"/>
        <v>1.191292122966256E-5</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0</v>
      </c>
      <c r="C63" s="50">
        <f>IF(FH!$C$2&gt;0,FH!A63/FH!$C$2,0)</f>
        <v>0</v>
      </c>
      <c r="D63" s="50">
        <f>IF(hist!$D$2&gt;0,hist!B63/hist!$D$2,0)</f>
        <v>0</v>
      </c>
      <c r="E63" s="50">
        <f t="shared" si="1"/>
        <v>1.191292122966256E-5</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0</v>
      </c>
      <c r="C64" s="50">
        <f>IF(FH!$C$2&gt;0,FH!A64/FH!$C$2,0)</f>
        <v>0</v>
      </c>
      <c r="D64" s="50">
        <f>IF(hist!$D$2&gt;0,hist!B64/hist!$D$2,0)</f>
        <v>0</v>
      </c>
      <c r="E64" s="50">
        <f t="shared" si="1"/>
        <v>1.191292122966256E-5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0</v>
      </c>
      <c r="C65" s="50">
        <f>IF(FH!$C$2&gt;0,FH!A65/FH!$C$2,0)</f>
        <v>0</v>
      </c>
      <c r="D65" s="50">
        <f>IF(hist!$D$2&gt;0,hist!B65/hist!$D$2,0)</f>
        <v>0</v>
      </c>
      <c r="E65" s="50">
        <f t="shared" si="1"/>
        <v>1.191292122966256E-5</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0</v>
      </c>
      <c r="C66" s="50">
        <f>IF(FH!$C$2&gt;0,FH!A66/FH!$C$2,0)</f>
        <v>0</v>
      </c>
      <c r="D66" s="50">
        <f>IF(hist!$D$2&gt;0,hist!B66/hist!$D$2,0)</f>
        <v>0</v>
      </c>
      <c r="E66" s="50">
        <f t="shared" si="1"/>
        <v>1.191292122966256E-5</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0</v>
      </c>
      <c r="C67" s="50">
        <f>IF(FH!$C$2&gt;0,FH!A67/FH!$C$2,0)</f>
        <v>0</v>
      </c>
      <c r="D67" s="50">
        <f>IF(hist!$D$2&gt;0,hist!B67/hist!$D$2,0)</f>
        <v>0</v>
      </c>
      <c r="E67" s="50">
        <f t="shared" ref="E67:E130" si="17">NORMDIST(B67,2,0.421,FALSE)</f>
        <v>1.191292122966256E-5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0</v>
      </c>
      <c r="C68" s="50">
        <f>IF(FH!$C$2&gt;0,FH!A68/FH!$C$2,0)</f>
        <v>0</v>
      </c>
      <c r="D68" s="50">
        <f>IF(hist!$D$2&gt;0,hist!B68/hist!$D$2,0)</f>
        <v>0</v>
      </c>
      <c r="E68" s="50">
        <f t="shared" si="17"/>
        <v>1.191292122966256E-5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0</v>
      </c>
      <c r="C69" s="50">
        <f>IF(FH!$C$2&gt;0,FH!A69/FH!$C$2,0)</f>
        <v>0</v>
      </c>
      <c r="D69" s="50">
        <f>IF(hist!$D$2&gt;0,hist!B69/hist!$D$2,0)</f>
        <v>0</v>
      </c>
      <c r="E69" s="50">
        <f t="shared" si="17"/>
        <v>1.191292122966256E-5</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0</v>
      </c>
      <c r="C70" s="50">
        <f>IF(FH!$C$2&gt;0,FH!A70/FH!$C$2,0)</f>
        <v>0</v>
      </c>
      <c r="D70" s="50">
        <f>IF(hist!$D$2&gt;0,hist!B70/hist!$D$2,0)</f>
        <v>0</v>
      </c>
      <c r="E70" s="50">
        <f t="shared" si="17"/>
        <v>1.191292122966256E-5</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0</v>
      </c>
      <c r="C71" s="50">
        <f>IF(FH!$C$2&gt;0,FH!A71/FH!$C$2,0)</f>
        <v>0</v>
      </c>
      <c r="D71" s="50">
        <f>IF(hist!$D$2&gt;0,hist!B71/hist!$D$2,0)</f>
        <v>0</v>
      </c>
      <c r="E71" s="50">
        <f t="shared" si="17"/>
        <v>1.191292122966256E-5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0</v>
      </c>
      <c r="C72" s="50">
        <f>IF(FH!$C$2&gt;0,FH!A72/FH!$C$2,0)</f>
        <v>0</v>
      </c>
      <c r="D72" s="50">
        <f>IF(hist!$D$2&gt;0,hist!B72/hist!$D$2,0)</f>
        <v>0</v>
      </c>
      <c r="E72" s="50">
        <f t="shared" si="17"/>
        <v>1.191292122966256E-5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0</v>
      </c>
      <c r="C73" s="50">
        <f>IF(FH!$C$2&gt;0,FH!A73/FH!$C$2,0)</f>
        <v>0</v>
      </c>
      <c r="D73" s="50">
        <f>IF(hist!$D$2&gt;0,hist!B73/hist!$D$2,0)</f>
        <v>0</v>
      </c>
      <c r="E73" s="50">
        <f t="shared" si="17"/>
        <v>1.191292122966256E-5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0</v>
      </c>
      <c r="C74" s="50">
        <f>IF(FH!$C$2&gt;0,FH!A74/FH!$C$2,0)</f>
        <v>0</v>
      </c>
      <c r="D74" s="50">
        <f>IF(hist!$D$2&gt;0,hist!B74/hist!$D$2,0)</f>
        <v>0</v>
      </c>
      <c r="E74" s="50">
        <f t="shared" si="17"/>
        <v>1.191292122966256E-5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0</v>
      </c>
      <c r="C75" s="50">
        <f>IF(FH!$C$2&gt;0,FH!A75/FH!$C$2,0)</f>
        <v>0</v>
      </c>
      <c r="D75" s="50">
        <f>IF(hist!$D$2&gt;0,hist!B75/hist!$D$2,0)</f>
        <v>0</v>
      </c>
      <c r="E75" s="50">
        <f t="shared" si="17"/>
        <v>1.191292122966256E-5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0</v>
      </c>
      <c r="C76" s="50">
        <f>IF(FH!$C$2&gt;0,FH!A76/FH!$C$2,0)</f>
        <v>0</v>
      </c>
      <c r="D76" s="50">
        <f>IF(hist!$D$2&gt;0,hist!B76/hist!$D$2,0)</f>
        <v>0</v>
      </c>
      <c r="E76" s="50">
        <f t="shared" si="17"/>
        <v>1.191292122966256E-5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0</v>
      </c>
      <c r="C77" s="50">
        <f>IF(FH!$C$2&gt;0,FH!A77/FH!$C$2,0)</f>
        <v>0</v>
      </c>
      <c r="D77" s="50">
        <f>IF(hist!$D$2&gt;0,hist!B77/hist!$D$2,0)</f>
        <v>0</v>
      </c>
      <c r="E77" s="50">
        <f t="shared" si="17"/>
        <v>1.191292122966256E-5</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0</v>
      </c>
      <c r="C78" s="50">
        <f>IF(FH!$C$2&gt;0,FH!A78/FH!$C$2,0)</f>
        <v>0</v>
      </c>
      <c r="D78" s="50">
        <f>IF(hist!$D$2&gt;0,hist!B78/hist!$D$2,0)</f>
        <v>0</v>
      </c>
      <c r="E78" s="50">
        <f t="shared" si="17"/>
        <v>1.191292122966256E-5</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0</v>
      </c>
      <c r="C79" s="50">
        <f>IF(FH!$C$2&gt;0,FH!A79/FH!$C$2,0)</f>
        <v>0</v>
      </c>
      <c r="D79" s="50">
        <f>IF(hist!$D$2&gt;0,hist!B79/hist!$D$2,0)</f>
        <v>0</v>
      </c>
      <c r="E79" s="50">
        <f t="shared" si="17"/>
        <v>1.191292122966256E-5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0</v>
      </c>
      <c r="C80" s="50">
        <f>IF(FH!$C$2&gt;0,FH!A80/FH!$C$2,0)</f>
        <v>0</v>
      </c>
      <c r="D80" s="50">
        <f>IF(hist!$D$2&gt;0,hist!B80/hist!$D$2,0)</f>
        <v>0</v>
      </c>
      <c r="E80" s="50">
        <f t="shared" si="17"/>
        <v>1.191292122966256E-5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0</v>
      </c>
      <c r="C81" s="50">
        <f>IF(FH!$C$2&gt;0,FH!A81/FH!$C$2,0)</f>
        <v>0</v>
      </c>
      <c r="D81" s="50">
        <f>IF(hist!$D$2&gt;0,hist!B81/hist!$D$2,0)</f>
        <v>0</v>
      </c>
      <c r="E81" s="50">
        <f t="shared" si="17"/>
        <v>1.191292122966256E-5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0</v>
      </c>
      <c r="C82" s="50">
        <f>IF(FH!$C$2&gt;0,FH!A82/FH!$C$2,0)</f>
        <v>0</v>
      </c>
      <c r="D82" s="50">
        <f>IF(hist!$D$2&gt;0,hist!B82/hist!$D$2,0)</f>
        <v>0</v>
      </c>
      <c r="E82" s="50">
        <f t="shared" si="17"/>
        <v>1.191292122966256E-5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0</v>
      </c>
      <c r="C83" s="50">
        <f>IF(FH!$C$2&gt;0,FH!A83/FH!$C$2,0)</f>
        <v>0</v>
      </c>
      <c r="D83" s="50">
        <f>IF(hist!$D$2&gt;0,hist!B83/hist!$D$2,0)</f>
        <v>0</v>
      </c>
      <c r="E83" s="50">
        <f t="shared" si="17"/>
        <v>1.191292122966256E-5</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0</v>
      </c>
      <c r="C84" s="50">
        <f>IF(FH!$C$2&gt;0,FH!A84/FH!$C$2,0)</f>
        <v>0</v>
      </c>
      <c r="D84" s="50">
        <f>IF(hist!$D$2&gt;0,hist!B84/hist!$D$2,0)</f>
        <v>0</v>
      </c>
      <c r="E84" s="50">
        <f t="shared" si="17"/>
        <v>1.191292122966256E-5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0</v>
      </c>
      <c r="C85" s="50">
        <f>IF(FH!$C$2&gt;0,FH!A85/FH!$C$2,0)</f>
        <v>0</v>
      </c>
      <c r="D85" s="50">
        <f>IF(hist!$D$2&gt;0,hist!B85/hist!$D$2,0)</f>
        <v>0</v>
      </c>
      <c r="E85" s="50">
        <f t="shared" si="17"/>
        <v>1.191292122966256E-5</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0</v>
      </c>
      <c r="C86" s="50">
        <f>IF(FH!$C$2&gt;0,FH!A86/FH!$C$2,0)</f>
        <v>0</v>
      </c>
      <c r="D86" s="50">
        <f>IF(hist!$D$2&gt;0,hist!B86/hist!$D$2,0)</f>
        <v>0</v>
      </c>
      <c r="E86" s="50">
        <f t="shared" si="17"/>
        <v>1.191292122966256E-5</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0</v>
      </c>
      <c r="C87" s="50">
        <f>IF(FH!$C$2&gt;0,FH!A87/FH!$C$2,0)</f>
        <v>0</v>
      </c>
      <c r="D87" s="50">
        <f>IF(hist!$D$2&gt;0,hist!B87/hist!$D$2,0)</f>
        <v>0</v>
      </c>
      <c r="E87" s="50">
        <f t="shared" si="17"/>
        <v>1.191292122966256E-5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0</v>
      </c>
      <c r="C88" s="50">
        <f>IF(FH!$C$2&gt;0,FH!A88/FH!$C$2,0)</f>
        <v>0</v>
      </c>
      <c r="D88" s="50">
        <f>IF(hist!$D$2&gt;0,hist!B88/hist!$D$2,0)</f>
        <v>0</v>
      </c>
      <c r="E88" s="50">
        <f t="shared" si="17"/>
        <v>1.191292122966256E-5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0</v>
      </c>
      <c r="C89" s="50">
        <f>IF(FH!$C$2&gt;0,FH!A89/FH!$C$2,0)</f>
        <v>0</v>
      </c>
      <c r="D89" s="50">
        <f>IF(hist!$D$2&gt;0,hist!B89/hist!$D$2,0)</f>
        <v>0</v>
      </c>
      <c r="E89" s="50">
        <f t="shared" si="17"/>
        <v>1.191292122966256E-5</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0</v>
      </c>
      <c r="C90" s="50">
        <f>IF(FH!$C$2&gt;0,FH!A90/FH!$C$2,0)</f>
        <v>0</v>
      </c>
      <c r="D90" s="50">
        <f>IF(hist!$D$2&gt;0,hist!B90/hist!$D$2,0)</f>
        <v>0</v>
      </c>
      <c r="E90" s="50">
        <f t="shared" si="17"/>
        <v>1.191292122966256E-5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0</v>
      </c>
      <c r="C91" s="50">
        <f>IF(FH!$C$2&gt;0,FH!A91/FH!$C$2,0)</f>
        <v>0</v>
      </c>
      <c r="D91" s="50">
        <f>IF(hist!$D$2&gt;0,hist!B91/hist!$D$2,0)</f>
        <v>0</v>
      </c>
      <c r="E91" s="50">
        <f t="shared" si="17"/>
        <v>1.191292122966256E-5</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0</v>
      </c>
      <c r="C92" s="50">
        <f>IF(FH!$C$2&gt;0,FH!A92/FH!$C$2,0)</f>
        <v>0</v>
      </c>
      <c r="D92" s="50">
        <f>IF(hist!$D$2&gt;0,hist!B92/hist!$D$2,0)</f>
        <v>0</v>
      </c>
      <c r="E92" s="50">
        <f t="shared" si="17"/>
        <v>1.191292122966256E-5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0</v>
      </c>
      <c r="C93" s="50">
        <f>IF(FH!$C$2&gt;0,FH!A93/FH!$C$2,0)</f>
        <v>0</v>
      </c>
      <c r="D93" s="50">
        <f>IF(hist!$D$2&gt;0,hist!B93/hist!$D$2,0)</f>
        <v>0</v>
      </c>
      <c r="E93" s="50">
        <f t="shared" si="17"/>
        <v>1.191292122966256E-5</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0</v>
      </c>
      <c r="C94" s="50">
        <f>IF(FH!$C$2&gt;0,FH!A94/FH!$C$2,0)</f>
        <v>0</v>
      </c>
      <c r="D94" s="50">
        <f>IF(hist!$D$2&gt;0,hist!B94/hist!$D$2,0)</f>
        <v>0</v>
      </c>
      <c r="E94" s="50">
        <f t="shared" si="17"/>
        <v>1.191292122966256E-5</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0</v>
      </c>
      <c r="C95" s="50">
        <f>IF(FH!$C$2&gt;0,FH!A95/FH!$C$2,0)</f>
        <v>0</v>
      </c>
      <c r="D95" s="50">
        <f>IF(hist!$D$2&gt;0,hist!B95/hist!$D$2,0)</f>
        <v>0</v>
      </c>
      <c r="E95" s="50">
        <f t="shared" si="17"/>
        <v>1.191292122966256E-5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0</v>
      </c>
      <c r="C96" s="50">
        <f>IF(FH!$C$2&gt;0,FH!A96/FH!$C$2,0)</f>
        <v>0</v>
      </c>
      <c r="D96" s="50">
        <f>IF(hist!$D$2&gt;0,hist!B96/hist!$D$2,0)</f>
        <v>0</v>
      </c>
      <c r="E96" s="50">
        <f t="shared" si="17"/>
        <v>1.191292122966256E-5</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0</v>
      </c>
      <c r="C97" s="50">
        <f>IF(FH!$C$2&gt;0,FH!A97/FH!$C$2,0)</f>
        <v>0</v>
      </c>
      <c r="D97" s="50">
        <f>IF(hist!$D$2&gt;0,hist!B97/hist!$D$2,0)</f>
        <v>0</v>
      </c>
      <c r="E97" s="50">
        <f t="shared" si="17"/>
        <v>1.191292122966256E-5</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0</v>
      </c>
      <c r="C98" s="50">
        <f>IF(FH!$C$2&gt;0,FH!A98/FH!$C$2,0)</f>
        <v>0</v>
      </c>
      <c r="D98" s="50">
        <f>IF(hist!$D$2&gt;0,hist!B98/hist!$D$2,0)</f>
        <v>0</v>
      </c>
      <c r="E98" s="50">
        <f t="shared" si="17"/>
        <v>1.191292122966256E-5</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0</v>
      </c>
      <c r="C99" s="50">
        <f>IF(FH!$C$2&gt;0,FH!A99/FH!$C$2,0)</f>
        <v>0</v>
      </c>
      <c r="D99" s="50">
        <f>IF(hist!$D$2&gt;0,hist!B99/hist!$D$2,0)</f>
        <v>0</v>
      </c>
      <c r="E99" s="50">
        <f t="shared" si="17"/>
        <v>1.191292122966256E-5</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0</v>
      </c>
      <c r="C100" s="50">
        <f>IF(FH!$C$2&gt;0,FH!A100/FH!$C$2,0)</f>
        <v>0</v>
      </c>
      <c r="D100" s="50">
        <f>IF(hist!$D$2&gt;0,hist!B100/hist!$D$2,0)</f>
        <v>0</v>
      </c>
      <c r="E100" s="50">
        <f t="shared" si="17"/>
        <v>1.191292122966256E-5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0</v>
      </c>
      <c r="C101" s="50">
        <f>IF(FH!$C$2&gt;0,FH!A101/FH!$C$2,0)</f>
        <v>0</v>
      </c>
      <c r="D101" s="50">
        <f>IF(hist!$D$2&gt;0,hist!B101/hist!$D$2,0)</f>
        <v>0</v>
      </c>
      <c r="E101" s="50">
        <f t="shared" si="17"/>
        <v>1.191292122966256E-5</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0</v>
      </c>
      <c r="C102" s="50">
        <f>IF(FH!$C$2&gt;0,FH!A102/FH!$C$2,0)</f>
        <v>0</v>
      </c>
      <c r="D102" s="50">
        <f>IF(hist!$D$2&gt;0,hist!B102/hist!$D$2,0)</f>
        <v>0</v>
      </c>
      <c r="E102" s="50">
        <f t="shared" si="17"/>
        <v>1.191292122966256E-5</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0</v>
      </c>
      <c r="C103" s="50">
        <f>IF(FH!$C$2&gt;0,FH!A103/FH!$C$2,0)</f>
        <v>0</v>
      </c>
      <c r="D103" s="50">
        <f>IF(hist!$D$2&gt;0,hist!B103/hist!$D$2,0)</f>
        <v>0</v>
      </c>
      <c r="E103" s="50">
        <f t="shared" si="17"/>
        <v>1.191292122966256E-5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0</v>
      </c>
      <c r="C104" s="50">
        <f>IF(FH!$C$2&gt;0,FH!A104/FH!$C$2,0)</f>
        <v>0</v>
      </c>
      <c r="D104" s="50">
        <f>IF(hist!$D$2&gt;0,hist!B104/hist!$D$2,0)</f>
        <v>0</v>
      </c>
      <c r="E104" s="50">
        <f t="shared" si="17"/>
        <v>1.191292122966256E-5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0</v>
      </c>
      <c r="C105" s="50">
        <f>IF(FH!$C$2&gt;0,FH!A105/FH!$C$2,0)</f>
        <v>0</v>
      </c>
      <c r="D105" s="50">
        <f>IF(hist!$D$2&gt;0,hist!B105/hist!$D$2,0)</f>
        <v>0</v>
      </c>
      <c r="E105" s="50">
        <f t="shared" si="17"/>
        <v>1.191292122966256E-5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0</v>
      </c>
      <c r="C106" s="50">
        <f>IF(FH!$C$2&gt;0,FH!A106/FH!$C$2,0)</f>
        <v>0</v>
      </c>
      <c r="D106" s="50">
        <f>IF(hist!$D$2&gt;0,hist!B106/hist!$D$2,0)</f>
        <v>0</v>
      </c>
      <c r="E106" s="50">
        <f t="shared" si="17"/>
        <v>1.191292122966256E-5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0</v>
      </c>
      <c r="C107" s="50">
        <f>IF(FH!$C$2&gt;0,FH!A107/FH!$C$2,0)</f>
        <v>0</v>
      </c>
      <c r="D107" s="50">
        <f>IF(hist!$D$2&gt;0,hist!B107/hist!$D$2,0)</f>
        <v>0</v>
      </c>
      <c r="E107" s="50">
        <f t="shared" si="17"/>
        <v>1.191292122966256E-5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0</v>
      </c>
      <c r="C108" s="50">
        <f>IF(FH!$C$2&gt;0,FH!A108/FH!$C$2,0)</f>
        <v>0</v>
      </c>
      <c r="D108" s="50">
        <f>IF(hist!$D$2&gt;0,hist!B108/hist!$D$2,0)</f>
        <v>0</v>
      </c>
      <c r="E108" s="50">
        <f t="shared" si="17"/>
        <v>1.191292122966256E-5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0</v>
      </c>
      <c r="C109" s="50">
        <f>IF(FH!$C$2&gt;0,FH!A109/FH!$C$2,0)</f>
        <v>0</v>
      </c>
      <c r="D109" s="50">
        <f>IF(hist!$D$2&gt;0,hist!B109/hist!$D$2,0)</f>
        <v>0</v>
      </c>
      <c r="E109" s="50">
        <f t="shared" si="17"/>
        <v>1.191292122966256E-5</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0</v>
      </c>
      <c r="C110" s="50">
        <f>IF(FH!$C$2&gt;0,FH!A110/FH!$C$2,0)</f>
        <v>0</v>
      </c>
      <c r="D110" s="50">
        <f>IF(hist!$D$2&gt;0,hist!B110/hist!$D$2,0)</f>
        <v>0</v>
      </c>
      <c r="E110" s="50">
        <f t="shared" si="17"/>
        <v>1.191292122966256E-5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0</v>
      </c>
      <c r="C111" s="50">
        <f>IF(FH!$C$2&gt;0,FH!A111/FH!$C$2,0)</f>
        <v>0</v>
      </c>
      <c r="D111" s="50">
        <f>IF(hist!$D$2&gt;0,hist!B111/hist!$D$2,0)</f>
        <v>0</v>
      </c>
      <c r="E111" s="50">
        <f t="shared" si="17"/>
        <v>1.191292122966256E-5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0</v>
      </c>
      <c r="C112" s="50">
        <f>IF(FH!$C$2&gt;0,FH!A112/FH!$C$2,0)</f>
        <v>0</v>
      </c>
      <c r="D112" s="50">
        <f>IF(hist!$D$2&gt;0,hist!B112/hist!$D$2,0)</f>
        <v>0</v>
      </c>
      <c r="E112" s="50">
        <f t="shared" si="17"/>
        <v>1.191292122966256E-5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0</v>
      </c>
      <c r="C113" s="50">
        <f>IF(FH!$C$2&gt;0,FH!A113/FH!$C$2,0)</f>
        <v>0</v>
      </c>
      <c r="D113" s="50">
        <f>IF(hist!$D$2&gt;0,hist!B113/hist!$D$2,0)</f>
        <v>0</v>
      </c>
      <c r="E113" s="50">
        <f t="shared" si="17"/>
        <v>1.191292122966256E-5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0</v>
      </c>
      <c r="C114" s="50">
        <f>IF(FH!$C$2&gt;0,FH!A114/FH!$C$2,0)</f>
        <v>0</v>
      </c>
      <c r="D114" s="50">
        <f>IF(hist!$D$2&gt;0,hist!B114/hist!$D$2,0)</f>
        <v>0</v>
      </c>
      <c r="E114" s="50">
        <f t="shared" si="17"/>
        <v>1.191292122966256E-5</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0</v>
      </c>
      <c r="C115" s="50">
        <f>IF(FH!$C$2&gt;0,FH!A115/FH!$C$2,0)</f>
        <v>0</v>
      </c>
      <c r="D115" s="50">
        <f>IF(hist!$D$2&gt;0,hist!B115/hist!$D$2,0)</f>
        <v>0</v>
      </c>
      <c r="E115" s="50">
        <f t="shared" si="17"/>
        <v>1.191292122966256E-5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0</v>
      </c>
      <c r="C116" s="50">
        <f>IF(FH!$C$2&gt;0,FH!A116/FH!$C$2,0)</f>
        <v>0</v>
      </c>
      <c r="D116" s="50">
        <f>IF(hist!$D$2&gt;0,hist!B116/hist!$D$2,0)</f>
        <v>0</v>
      </c>
      <c r="E116" s="50">
        <f t="shared" si="17"/>
        <v>1.191292122966256E-5</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0</v>
      </c>
      <c r="C117" s="50">
        <f>IF(FH!$C$2&gt;0,FH!A117/FH!$C$2,0)</f>
        <v>0</v>
      </c>
      <c r="D117" s="50">
        <f>IF(hist!$D$2&gt;0,hist!B117/hist!$D$2,0)</f>
        <v>0</v>
      </c>
      <c r="E117" s="50">
        <f t="shared" si="17"/>
        <v>1.191292122966256E-5</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0</v>
      </c>
      <c r="C118" s="50">
        <f>IF(FH!$C$2&gt;0,FH!A118/FH!$C$2,0)</f>
        <v>0</v>
      </c>
      <c r="D118" s="50">
        <f>IF(hist!$D$2&gt;0,hist!B118/hist!$D$2,0)</f>
        <v>0</v>
      </c>
      <c r="E118" s="50">
        <f t="shared" si="17"/>
        <v>1.191292122966256E-5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0</v>
      </c>
      <c r="C119" s="50">
        <f>IF(FH!$C$2&gt;0,FH!A119/FH!$C$2,0)</f>
        <v>0</v>
      </c>
      <c r="D119" s="50">
        <f>IF(hist!$D$2&gt;0,hist!B119/hist!$D$2,0)</f>
        <v>0</v>
      </c>
      <c r="E119" s="50">
        <f t="shared" si="17"/>
        <v>1.191292122966256E-5</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0</v>
      </c>
      <c r="C120" s="50">
        <f>IF(FH!$C$2&gt;0,FH!A120/FH!$C$2,0)</f>
        <v>0</v>
      </c>
      <c r="D120" s="50">
        <f>IF(hist!$D$2&gt;0,hist!B120/hist!$D$2,0)</f>
        <v>0</v>
      </c>
      <c r="E120" s="50">
        <f t="shared" si="17"/>
        <v>1.191292122966256E-5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0</v>
      </c>
      <c r="C121" s="50">
        <f>IF(FH!$C$2&gt;0,FH!A121/FH!$C$2,0)</f>
        <v>0</v>
      </c>
      <c r="D121" s="50">
        <f>IF(hist!$D$2&gt;0,hist!B121/hist!$D$2,0)</f>
        <v>0</v>
      </c>
      <c r="E121" s="50">
        <f t="shared" si="17"/>
        <v>1.191292122966256E-5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0</v>
      </c>
      <c r="C122" s="50">
        <f>IF(FH!$C$2&gt;0,FH!A122/FH!$C$2,0)</f>
        <v>0</v>
      </c>
      <c r="D122" s="50">
        <f>IF(hist!$D$2&gt;0,hist!B122/hist!$D$2,0)</f>
        <v>0</v>
      </c>
      <c r="E122" s="50">
        <f t="shared" si="17"/>
        <v>1.191292122966256E-5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0</v>
      </c>
      <c r="C123" s="50">
        <f>IF(FH!$C$2&gt;0,FH!A123/FH!$C$2,0)</f>
        <v>0</v>
      </c>
      <c r="D123" s="50">
        <f>IF(hist!$D$2&gt;0,hist!B123/hist!$D$2,0)</f>
        <v>0</v>
      </c>
      <c r="E123" s="50">
        <f t="shared" si="17"/>
        <v>1.191292122966256E-5</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0</v>
      </c>
      <c r="C124" s="50">
        <f>IF(FH!$C$2&gt;0,FH!A124/FH!$C$2,0)</f>
        <v>0</v>
      </c>
      <c r="D124" s="50">
        <f>IF(hist!$D$2&gt;0,hist!B124/hist!$D$2,0)</f>
        <v>0</v>
      </c>
      <c r="E124" s="50">
        <f t="shared" si="17"/>
        <v>1.191292122966256E-5</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0</v>
      </c>
      <c r="C125" s="50">
        <f>IF(FH!$C$2&gt;0,FH!A125/FH!$C$2,0)</f>
        <v>0</v>
      </c>
      <c r="D125" s="50">
        <f>IF(hist!$D$2&gt;0,hist!B125/hist!$D$2,0)</f>
        <v>0</v>
      </c>
      <c r="E125" s="50">
        <f t="shared" si="17"/>
        <v>1.191292122966256E-5</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0</v>
      </c>
      <c r="C126" s="50">
        <f>IF(FH!$C$2&gt;0,FH!A126/FH!$C$2,0)</f>
        <v>0</v>
      </c>
      <c r="D126" s="50">
        <f>IF(hist!$D$2&gt;0,hist!B126/hist!$D$2,0)</f>
        <v>0</v>
      </c>
      <c r="E126" s="50">
        <f t="shared" si="17"/>
        <v>1.191292122966256E-5</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0</v>
      </c>
      <c r="C127" s="50">
        <f>IF(FH!$C$2&gt;0,FH!A127/FH!$C$2,0)</f>
        <v>0</v>
      </c>
      <c r="D127" s="50">
        <f>IF(hist!$D$2&gt;0,hist!B127/hist!$D$2,0)</f>
        <v>0</v>
      </c>
      <c r="E127" s="50">
        <f t="shared" si="17"/>
        <v>1.191292122966256E-5</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0</v>
      </c>
      <c r="C128" s="50">
        <f>IF(FH!$C$2&gt;0,FH!A128/FH!$C$2,0)</f>
        <v>0</v>
      </c>
      <c r="D128" s="50">
        <f>IF(hist!$D$2&gt;0,hist!B128/hist!$D$2,0)</f>
        <v>0</v>
      </c>
      <c r="E128" s="50">
        <f t="shared" si="17"/>
        <v>1.191292122966256E-5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0</v>
      </c>
      <c r="C129" s="50">
        <f>IF(FH!$C$2&gt;0,FH!A129/FH!$C$2,0)</f>
        <v>0</v>
      </c>
      <c r="D129" s="50">
        <f>IF(hist!$D$2&gt;0,hist!B129/hist!$D$2,0)</f>
        <v>0</v>
      </c>
      <c r="E129" s="50">
        <f t="shared" si="17"/>
        <v>1.191292122966256E-5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0</v>
      </c>
      <c r="C130" s="50">
        <f>IF(FH!$C$2&gt;0,FH!A130/FH!$C$2,0)</f>
        <v>0</v>
      </c>
      <c r="D130" s="50">
        <f>IF(hist!$D$2&gt;0,hist!B130/hist!$D$2,0)</f>
        <v>0</v>
      </c>
      <c r="E130" s="50">
        <f t="shared" si="17"/>
        <v>1.191292122966256E-5</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0</v>
      </c>
      <c r="C131" s="50">
        <f>IF(FH!$C$2&gt;0,FH!A131/FH!$C$2,0)</f>
        <v>0</v>
      </c>
      <c r="D131" s="50">
        <f>IF(hist!$D$2&gt;0,hist!B131/hist!$D$2,0)</f>
        <v>0</v>
      </c>
      <c r="E131" s="50">
        <f t="shared" ref="E131:E194" si="23">NORMDIST(B131,2,0.421,FALSE)</f>
        <v>1.191292122966256E-5</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0</v>
      </c>
      <c r="C132" s="50">
        <f>IF(FH!$C$2&gt;0,FH!A132/FH!$C$2,0)</f>
        <v>0</v>
      </c>
      <c r="D132" s="50">
        <f>IF(hist!$D$2&gt;0,hist!B132/hist!$D$2,0)</f>
        <v>0</v>
      </c>
      <c r="E132" s="50">
        <f t="shared" si="23"/>
        <v>1.191292122966256E-5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0</v>
      </c>
      <c r="C133" s="50">
        <f>IF(FH!$C$2&gt;0,FH!A133/FH!$C$2,0)</f>
        <v>0</v>
      </c>
      <c r="D133" s="50">
        <f>IF(hist!$D$2&gt;0,hist!B133/hist!$D$2,0)</f>
        <v>0</v>
      </c>
      <c r="E133" s="50">
        <f t="shared" si="23"/>
        <v>1.191292122966256E-5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0</v>
      </c>
      <c r="C134" s="50">
        <f>IF(FH!$C$2&gt;0,FH!A134/FH!$C$2,0)</f>
        <v>0</v>
      </c>
      <c r="D134" s="50">
        <f>IF(hist!$D$2&gt;0,hist!B134/hist!$D$2,0)</f>
        <v>0</v>
      </c>
      <c r="E134" s="50">
        <f t="shared" si="23"/>
        <v>1.191292122966256E-5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0</v>
      </c>
      <c r="C135" s="50">
        <f>IF(FH!$C$2&gt;0,FH!A135/FH!$C$2,0)</f>
        <v>0</v>
      </c>
      <c r="D135" s="50">
        <f>IF(hist!$D$2&gt;0,hist!B135/hist!$D$2,0)</f>
        <v>0</v>
      </c>
      <c r="E135" s="50">
        <f t="shared" si="23"/>
        <v>1.191292122966256E-5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0</v>
      </c>
      <c r="C136" s="50">
        <f>IF(FH!$C$2&gt;0,FH!A136/FH!$C$2,0)</f>
        <v>0</v>
      </c>
      <c r="D136" s="50">
        <f>IF(hist!$D$2&gt;0,hist!B136/hist!$D$2,0)</f>
        <v>0</v>
      </c>
      <c r="E136" s="50">
        <f t="shared" si="23"/>
        <v>1.191292122966256E-5</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0</v>
      </c>
      <c r="C137" s="50">
        <f>IF(FH!$C$2&gt;0,FH!A137/FH!$C$2,0)</f>
        <v>0</v>
      </c>
      <c r="D137" s="50">
        <f>IF(hist!$D$2&gt;0,hist!B137/hist!$D$2,0)</f>
        <v>0</v>
      </c>
      <c r="E137" s="50">
        <f t="shared" si="23"/>
        <v>1.191292122966256E-5</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0</v>
      </c>
      <c r="C138" s="50">
        <f>IF(FH!$C$2&gt;0,FH!A138/FH!$C$2,0)</f>
        <v>0</v>
      </c>
      <c r="D138" s="50">
        <f>IF(hist!$D$2&gt;0,hist!B138/hist!$D$2,0)</f>
        <v>0</v>
      </c>
      <c r="E138" s="50">
        <f t="shared" si="23"/>
        <v>1.191292122966256E-5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0</v>
      </c>
      <c r="C139" s="50">
        <f>IF(FH!$C$2&gt;0,FH!A139/FH!$C$2,0)</f>
        <v>0</v>
      </c>
      <c r="D139" s="50">
        <f>IF(hist!$D$2&gt;0,hist!B139/hist!$D$2,0)</f>
        <v>0</v>
      </c>
      <c r="E139" s="50">
        <f t="shared" si="23"/>
        <v>1.191292122966256E-5</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0</v>
      </c>
      <c r="C140" s="50">
        <f>IF(FH!$C$2&gt;0,FH!A140/FH!$C$2,0)</f>
        <v>0</v>
      </c>
      <c r="D140" s="50">
        <f>IF(hist!$D$2&gt;0,hist!B140/hist!$D$2,0)</f>
        <v>0</v>
      </c>
      <c r="E140" s="50">
        <f t="shared" si="23"/>
        <v>1.191292122966256E-5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0</v>
      </c>
      <c r="C141" s="50">
        <f>IF(FH!$C$2&gt;0,FH!A141/FH!$C$2,0)</f>
        <v>0</v>
      </c>
      <c r="D141" s="50">
        <f>IF(hist!$D$2&gt;0,hist!B141/hist!$D$2,0)</f>
        <v>0</v>
      </c>
      <c r="E141" s="50">
        <f t="shared" si="23"/>
        <v>1.191292122966256E-5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0</v>
      </c>
      <c r="C142" s="50">
        <f>IF(FH!$C$2&gt;0,FH!A142/FH!$C$2,0)</f>
        <v>0</v>
      </c>
      <c r="D142" s="50">
        <f>IF(hist!$D$2&gt;0,hist!B142/hist!$D$2,0)</f>
        <v>0</v>
      </c>
      <c r="E142" s="50">
        <f t="shared" si="23"/>
        <v>1.191292122966256E-5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0</v>
      </c>
      <c r="C143" s="50">
        <f>IF(FH!$C$2&gt;0,FH!A143/FH!$C$2,0)</f>
        <v>0</v>
      </c>
      <c r="D143" s="50">
        <f>IF(hist!$D$2&gt;0,hist!B143/hist!$D$2,0)</f>
        <v>0</v>
      </c>
      <c r="E143" s="50">
        <f t="shared" si="23"/>
        <v>1.191292122966256E-5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0</v>
      </c>
      <c r="C144" s="50">
        <f>IF(FH!$C$2&gt;0,FH!A144/FH!$C$2,0)</f>
        <v>0</v>
      </c>
      <c r="D144" s="50">
        <f>IF(hist!$D$2&gt;0,hist!B144/hist!$D$2,0)</f>
        <v>0</v>
      </c>
      <c r="E144" s="50">
        <f t="shared" si="23"/>
        <v>1.191292122966256E-5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0</v>
      </c>
      <c r="C145" s="50">
        <f>IF(FH!$C$2&gt;0,FH!A145/FH!$C$2,0)</f>
        <v>0</v>
      </c>
      <c r="D145" s="50">
        <f>IF(hist!$D$2&gt;0,hist!B145/hist!$D$2,0)</f>
        <v>0</v>
      </c>
      <c r="E145" s="50">
        <f t="shared" si="23"/>
        <v>1.191292122966256E-5</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0</v>
      </c>
      <c r="C146" s="50">
        <f>IF(FH!$C$2&gt;0,FH!A146/FH!$C$2,0)</f>
        <v>0</v>
      </c>
      <c r="D146" s="50">
        <f>IF(hist!$D$2&gt;0,hist!B146/hist!$D$2,0)</f>
        <v>0</v>
      </c>
      <c r="E146" s="50">
        <f t="shared" si="23"/>
        <v>1.191292122966256E-5</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0</v>
      </c>
      <c r="C147" s="50">
        <f>IF(FH!$C$2&gt;0,FH!A147/FH!$C$2,0)</f>
        <v>0</v>
      </c>
      <c r="D147" s="50">
        <f>IF(hist!$D$2&gt;0,hist!B147/hist!$D$2,0)</f>
        <v>0</v>
      </c>
      <c r="E147" s="50">
        <f t="shared" si="23"/>
        <v>1.191292122966256E-5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0</v>
      </c>
      <c r="C148" s="50">
        <f>IF(FH!$C$2&gt;0,FH!A148/FH!$C$2,0)</f>
        <v>0</v>
      </c>
      <c r="D148" s="50">
        <f>IF(hist!$D$2&gt;0,hist!B148/hist!$D$2,0)</f>
        <v>0</v>
      </c>
      <c r="E148" s="50">
        <f t="shared" si="23"/>
        <v>1.191292122966256E-5</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0</v>
      </c>
      <c r="C149" s="50">
        <f>IF(FH!$C$2&gt;0,FH!A149/FH!$C$2,0)</f>
        <v>0</v>
      </c>
      <c r="D149" s="50">
        <f>IF(hist!$D$2&gt;0,hist!B149/hist!$D$2,0)</f>
        <v>0</v>
      </c>
      <c r="E149" s="50">
        <f t="shared" si="23"/>
        <v>1.191292122966256E-5</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0</v>
      </c>
      <c r="C150" s="50">
        <f>IF(FH!$C$2&gt;0,FH!A150/FH!$C$2,0)</f>
        <v>0</v>
      </c>
      <c r="D150" s="50">
        <f>IF(hist!$D$2&gt;0,hist!B150/hist!$D$2,0)</f>
        <v>0</v>
      </c>
      <c r="E150" s="50">
        <f t="shared" si="23"/>
        <v>1.191292122966256E-5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0</v>
      </c>
      <c r="C151" s="50">
        <f>IF(FH!$C$2&gt;0,FH!A151/FH!$C$2,0)</f>
        <v>0</v>
      </c>
      <c r="D151" s="50">
        <f>IF(hist!$D$2&gt;0,hist!B151/hist!$D$2,0)</f>
        <v>0</v>
      </c>
      <c r="E151" s="50">
        <f t="shared" si="23"/>
        <v>1.191292122966256E-5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0</v>
      </c>
      <c r="C152" s="50">
        <f>IF(FH!$C$2&gt;0,FH!A152/FH!$C$2,0)</f>
        <v>0</v>
      </c>
      <c r="D152" s="50">
        <f>IF(hist!$D$2&gt;0,hist!B152/hist!$D$2,0)</f>
        <v>0</v>
      </c>
      <c r="E152" s="50">
        <f t="shared" si="23"/>
        <v>1.191292122966256E-5</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0</v>
      </c>
      <c r="C153" s="50">
        <f>IF(FH!$C$2&gt;0,FH!A153/FH!$C$2,0)</f>
        <v>0</v>
      </c>
      <c r="D153" s="50">
        <f>IF(hist!$D$2&gt;0,hist!B153/hist!$D$2,0)</f>
        <v>0</v>
      </c>
      <c r="E153" s="50">
        <f t="shared" si="23"/>
        <v>1.191292122966256E-5</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0</v>
      </c>
      <c r="C154" s="50">
        <f>IF(FH!$C$2&gt;0,FH!A154/FH!$C$2,0)</f>
        <v>0</v>
      </c>
      <c r="D154" s="50">
        <f>IF(hist!$D$2&gt;0,hist!B154/hist!$D$2,0)</f>
        <v>0</v>
      </c>
      <c r="E154" s="50">
        <f t="shared" si="23"/>
        <v>1.191292122966256E-5</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0</v>
      </c>
      <c r="C155" s="50">
        <f>IF(FH!$C$2&gt;0,FH!A155/FH!$C$2,0)</f>
        <v>0</v>
      </c>
      <c r="D155" s="50">
        <f>IF(hist!$D$2&gt;0,hist!B155/hist!$D$2,0)</f>
        <v>0</v>
      </c>
      <c r="E155" s="50">
        <f t="shared" si="23"/>
        <v>1.191292122966256E-5</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0</v>
      </c>
      <c r="C156" s="50">
        <f>IF(FH!$C$2&gt;0,FH!A156/FH!$C$2,0)</f>
        <v>0</v>
      </c>
      <c r="D156" s="50">
        <f>IF(hist!$D$2&gt;0,hist!B156/hist!$D$2,0)</f>
        <v>0</v>
      </c>
      <c r="E156" s="50">
        <f t="shared" si="23"/>
        <v>1.191292122966256E-5</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0</v>
      </c>
      <c r="C157" s="50">
        <f>IF(FH!$C$2&gt;0,FH!A157/FH!$C$2,0)</f>
        <v>0</v>
      </c>
      <c r="D157" s="50">
        <f>IF(hist!$D$2&gt;0,hist!B157/hist!$D$2,0)</f>
        <v>0</v>
      </c>
      <c r="E157" s="50">
        <f t="shared" si="23"/>
        <v>1.191292122966256E-5</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0</v>
      </c>
      <c r="C158" s="50">
        <f>IF(FH!$C$2&gt;0,FH!A158/FH!$C$2,0)</f>
        <v>0</v>
      </c>
      <c r="D158" s="50">
        <f>IF(hist!$D$2&gt;0,hist!B158/hist!$D$2,0)</f>
        <v>0</v>
      </c>
      <c r="E158" s="50">
        <f t="shared" si="23"/>
        <v>1.191292122966256E-5</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0</v>
      </c>
      <c r="C159" s="50">
        <f>IF(FH!$C$2&gt;0,FH!A159/FH!$C$2,0)</f>
        <v>0</v>
      </c>
      <c r="D159" s="50">
        <f>IF(hist!$D$2&gt;0,hist!B159/hist!$D$2,0)</f>
        <v>0</v>
      </c>
      <c r="E159" s="50">
        <f t="shared" si="23"/>
        <v>1.191292122966256E-5</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0</v>
      </c>
      <c r="C160" s="50">
        <f>IF(FH!$C$2&gt;0,FH!A160/FH!$C$2,0)</f>
        <v>0</v>
      </c>
      <c r="D160" s="50">
        <f>IF(hist!$D$2&gt;0,hist!B160/hist!$D$2,0)</f>
        <v>0</v>
      </c>
      <c r="E160" s="50">
        <f t="shared" si="23"/>
        <v>1.191292122966256E-5</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0</v>
      </c>
      <c r="C161" s="50">
        <f>IF(FH!$C$2&gt;0,FH!A161/FH!$C$2,0)</f>
        <v>0</v>
      </c>
      <c r="D161" s="50">
        <f>IF(hist!$D$2&gt;0,hist!B161/hist!$D$2,0)</f>
        <v>0</v>
      </c>
      <c r="E161" s="50">
        <f t="shared" si="23"/>
        <v>1.191292122966256E-5</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0</v>
      </c>
      <c r="C162" s="50">
        <f>IF(FH!$C$2&gt;0,FH!A162/FH!$C$2,0)</f>
        <v>0</v>
      </c>
      <c r="D162" s="50">
        <f>IF(hist!$D$2&gt;0,hist!B162/hist!$D$2,0)</f>
        <v>0</v>
      </c>
      <c r="E162" s="50">
        <f t="shared" si="23"/>
        <v>1.191292122966256E-5</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0</v>
      </c>
      <c r="C163" s="50">
        <f>IF(FH!$C$2&gt;0,FH!A163/FH!$C$2,0)</f>
        <v>0</v>
      </c>
      <c r="D163" s="50">
        <f>IF(hist!$D$2&gt;0,hist!B163/hist!$D$2,0)</f>
        <v>0</v>
      </c>
      <c r="E163" s="50">
        <f t="shared" si="23"/>
        <v>1.191292122966256E-5</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0</v>
      </c>
      <c r="C164" s="50">
        <f>IF(FH!$C$2&gt;0,FH!A164/FH!$C$2,0)</f>
        <v>0</v>
      </c>
      <c r="D164" s="50">
        <f>IF(hist!$D$2&gt;0,hist!B164/hist!$D$2,0)</f>
        <v>0</v>
      </c>
      <c r="E164" s="50">
        <f t="shared" si="23"/>
        <v>1.191292122966256E-5</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0</v>
      </c>
      <c r="C165" s="50">
        <f>IF(FH!$C$2&gt;0,FH!A165/FH!$C$2,0)</f>
        <v>0</v>
      </c>
      <c r="D165" s="50">
        <f>IF(hist!$D$2&gt;0,hist!B165/hist!$D$2,0)</f>
        <v>0</v>
      </c>
      <c r="E165" s="50">
        <f t="shared" si="23"/>
        <v>1.191292122966256E-5</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0</v>
      </c>
      <c r="C166" s="50">
        <f>IF(FH!$C$2&gt;0,FH!A166/FH!$C$2,0)</f>
        <v>0</v>
      </c>
      <c r="D166" s="50">
        <f>IF(hist!$D$2&gt;0,hist!B166/hist!$D$2,0)</f>
        <v>0</v>
      </c>
      <c r="E166" s="50">
        <f t="shared" si="23"/>
        <v>1.191292122966256E-5</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0</v>
      </c>
      <c r="C167" s="50">
        <f>IF(FH!$C$2&gt;0,FH!A167/FH!$C$2,0)</f>
        <v>0</v>
      </c>
      <c r="D167" s="50">
        <f>IF(hist!$D$2&gt;0,hist!B167/hist!$D$2,0)</f>
        <v>0</v>
      </c>
      <c r="E167" s="50">
        <f t="shared" si="23"/>
        <v>1.191292122966256E-5</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0</v>
      </c>
      <c r="C168" s="50">
        <f>IF(FH!$C$2&gt;0,FH!A168/FH!$C$2,0)</f>
        <v>0</v>
      </c>
      <c r="D168" s="50">
        <f>IF(hist!$D$2&gt;0,hist!B168/hist!$D$2,0)</f>
        <v>0</v>
      </c>
      <c r="E168" s="50">
        <f t="shared" si="23"/>
        <v>1.191292122966256E-5</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0</v>
      </c>
      <c r="C169" s="50">
        <f>IF(FH!$C$2&gt;0,FH!A169/FH!$C$2,0)</f>
        <v>0</v>
      </c>
      <c r="D169" s="50">
        <f>IF(hist!$D$2&gt;0,hist!B169/hist!$D$2,0)</f>
        <v>0</v>
      </c>
      <c r="E169" s="50">
        <f t="shared" si="23"/>
        <v>1.191292122966256E-5</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0</v>
      </c>
      <c r="C170" s="50">
        <f>IF(FH!$C$2&gt;0,FH!A170/FH!$C$2,0)</f>
        <v>0</v>
      </c>
      <c r="D170" s="50">
        <f>IF(hist!$D$2&gt;0,hist!B170/hist!$D$2,0)</f>
        <v>0</v>
      </c>
      <c r="E170" s="50">
        <f t="shared" si="23"/>
        <v>1.191292122966256E-5</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0</v>
      </c>
      <c r="C171" s="50">
        <f>IF(FH!$C$2&gt;0,FH!A171/FH!$C$2,0)</f>
        <v>0</v>
      </c>
      <c r="D171" s="50">
        <f>IF(hist!$D$2&gt;0,hist!B171/hist!$D$2,0)</f>
        <v>0</v>
      </c>
      <c r="E171" s="50">
        <f t="shared" si="23"/>
        <v>1.191292122966256E-5</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0</v>
      </c>
      <c r="C172" s="50">
        <f>IF(FH!$C$2&gt;0,FH!A172/FH!$C$2,0)</f>
        <v>0</v>
      </c>
      <c r="D172" s="50">
        <f>IF(hist!$D$2&gt;0,hist!B172/hist!$D$2,0)</f>
        <v>0</v>
      </c>
      <c r="E172" s="50">
        <f t="shared" si="23"/>
        <v>1.191292122966256E-5</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0</v>
      </c>
      <c r="C173" s="50">
        <f>IF(FH!$C$2&gt;0,FH!A173/FH!$C$2,0)</f>
        <v>0</v>
      </c>
      <c r="D173" s="50">
        <f>IF(hist!$D$2&gt;0,hist!B173/hist!$D$2,0)</f>
        <v>0</v>
      </c>
      <c r="E173" s="50">
        <f t="shared" si="23"/>
        <v>1.191292122966256E-5</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0</v>
      </c>
      <c r="C174" s="50">
        <f>IF(FH!$C$2&gt;0,FH!A174/FH!$C$2,0)</f>
        <v>0</v>
      </c>
      <c r="D174" s="50">
        <f>IF(hist!$D$2&gt;0,hist!B174/hist!$D$2,0)</f>
        <v>0</v>
      </c>
      <c r="E174" s="50">
        <f t="shared" si="23"/>
        <v>1.191292122966256E-5</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0</v>
      </c>
      <c r="C175" s="50">
        <f>IF(FH!$C$2&gt;0,FH!A175/FH!$C$2,0)</f>
        <v>0</v>
      </c>
      <c r="D175" s="50">
        <f>IF(hist!$D$2&gt;0,hist!B175/hist!$D$2,0)</f>
        <v>0</v>
      </c>
      <c r="E175" s="50">
        <f t="shared" si="23"/>
        <v>1.191292122966256E-5</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0</v>
      </c>
      <c r="C176" s="50">
        <f>IF(FH!$C$2&gt;0,FH!A176/FH!$C$2,0)</f>
        <v>0</v>
      </c>
      <c r="D176" s="50">
        <f>IF(hist!$D$2&gt;0,hist!B176/hist!$D$2,0)</f>
        <v>0</v>
      </c>
      <c r="E176" s="50">
        <f t="shared" si="23"/>
        <v>1.191292122966256E-5</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0</v>
      </c>
      <c r="C177" s="50">
        <f>IF(FH!$C$2&gt;0,FH!A177/FH!$C$2,0)</f>
        <v>0</v>
      </c>
      <c r="D177" s="50">
        <f>IF(hist!$D$2&gt;0,hist!B177/hist!$D$2,0)</f>
        <v>0</v>
      </c>
      <c r="E177" s="50">
        <f t="shared" si="23"/>
        <v>1.191292122966256E-5</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0</v>
      </c>
      <c r="C178" s="50">
        <f>IF(FH!$C$2&gt;0,FH!A178/FH!$C$2,0)</f>
        <v>0</v>
      </c>
      <c r="D178" s="50">
        <f>IF(hist!$D$2&gt;0,hist!B178/hist!$D$2,0)</f>
        <v>0</v>
      </c>
      <c r="E178" s="50">
        <f t="shared" si="23"/>
        <v>1.191292122966256E-5</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0</v>
      </c>
      <c r="C179" s="50">
        <f>IF(FH!$C$2&gt;0,FH!A179/FH!$C$2,0)</f>
        <v>0</v>
      </c>
      <c r="D179" s="50">
        <f>IF(hist!$D$2&gt;0,hist!B179/hist!$D$2,0)</f>
        <v>0</v>
      </c>
      <c r="E179" s="50">
        <f t="shared" si="23"/>
        <v>1.191292122966256E-5</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0</v>
      </c>
      <c r="C180" s="50">
        <f>IF(FH!$C$2&gt;0,FH!A180/FH!$C$2,0)</f>
        <v>0</v>
      </c>
      <c r="D180" s="50">
        <f>IF(hist!$D$2&gt;0,hist!B180/hist!$D$2,0)</f>
        <v>0</v>
      </c>
      <c r="E180" s="50">
        <f t="shared" si="23"/>
        <v>1.191292122966256E-5</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0</v>
      </c>
      <c r="C181" s="50">
        <f>IF(FH!$C$2&gt;0,FH!A181/FH!$C$2,0)</f>
        <v>0</v>
      </c>
      <c r="D181" s="50">
        <f>IF(hist!$D$2&gt;0,hist!B181/hist!$D$2,0)</f>
        <v>0</v>
      </c>
      <c r="E181" s="50">
        <f t="shared" si="23"/>
        <v>1.191292122966256E-5</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0</v>
      </c>
      <c r="C182" s="50">
        <f>IF(FH!$C$2&gt;0,FH!A182/FH!$C$2,0)</f>
        <v>0</v>
      </c>
      <c r="D182" s="50">
        <f>IF(hist!$D$2&gt;0,hist!B182/hist!$D$2,0)</f>
        <v>0</v>
      </c>
      <c r="E182" s="50">
        <f t="shared" si="23"/>
        <v>1.191292122966256E-5</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0</v>
      </c>
      <c r="C183" s="50">
        <f>IF(FH!$C$2&gt;0,FH!A183/FH!$C$2,0)</f>
        <v>0</v>
      </c>
      <c r="D183" s="50">
        <f>IF(hist!$D$2&gt;0,hist!B183/hist!$D$2,0)</f>
        <v>0</v>
      </c>
      <c r="E183" s="50">
        <f t="shared" si="23"/>
        <v>1.191292122966256E-5</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0</v>
      </c>
      <c r="C184" s="50">
        <f>IF(FH!$C$2&gt;0,FH!A184/FH!$C$2,0)</f>
        <v>0</v>
      </c>
      <c r="D184" s="50">
        <f>IF(hist!$D$2&gt;0,hist!B184/hist!$D$2,0)</f>
        <v>0</v>
      </c>
      <c r="E184" s="50">
        <f t="shared" si="23"/>
        <v>1.191292122966256E-5</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0</v>
      </c>
      <c r="C185" s="50">
        <f>IF(FH!$C$2&gt;0,FH!A185/FH!$C$2,0)</f>
        <v>0</v>
      </c>
      <c r="D185" s="50">
        <f>IF(hist!$D$2&gt;0,hist!B185/hist!$D$2,0)</f>
        <v>0</v>
      </c>
      <c r="E185" s="50">
        <f t="shared" si="23"/>
        <v>1.191292122966256E-5</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0</v>
      </c>
      <c r="C186" s="50">
        <f>IF(FH!$C$2&gt;0,FH!A186/FH!$C$2,0)</f>
        <v>0</v>
      </c>
      <c r="D186" s="50">
        <f>IF(hist!$D$2&gt;0,hist!B186/hist!$D$2,0)</f>
        <v>0</v>
      </c>
      <c r="E186" s="50">
        <f t="shared" si="23"/>
        <v>1.191292122966256E-5</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0</v>
      </c>
      <c r="C187" s="50">
        <f>IF(FH!$C$2&gt;0,FH!A187/FH!$C$2,0)</f>
        <v>0</v>
      </c>
      <c r="D187" s="50">
        <f>IF(hist!$D$2&gt;0,hist!B187/hist!$D$2,0)</f>
        <v>0</v>
      </c>
      <c r="E187" s="50">
        <f t="shared" si="23"/>
        <v>1.191292122966256E-5</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0</v>
      </c>
      <c r="C188" s="50">
        <f>IF(FH!$C$2&gt;0,FH!A188/FH!$C$2,0)</f>
        <v>0</v>
      </c>
      <c r="D188" s="50">
        <f>IF(hist!$D$2&gt;0,hist!B188/hist!$D$2,0)</f>
        <v>0</v>
      </c>
      <c r="E188" s="50">
        <f t="shared" si="23"/>
        <v>1.191292122966256E-5</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0</v>
      </c>
      <c r="C189" s="50">
        <f>IF(FH!$C$2&gt;0,FH!A189/FH!$C$2,0)</f>
        <v>0</v>
      </c>
      <c r="D189" s="50">
        <f>IF(hist!$D$2&gt;0,hist!B189/hist!$D$2,0)</f>
        <v>0</v>
      </c>
      <c r="E189" s="50">
        <f t="shared" si="23"/>
        <v>1.191292122966256E-5</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0</v>
      </c>
      <c r="C190" s="50">
        <f>IF(FH!$C$2&gt;0,FH!A190/FH!$C$2,0)</f>
        <v>0</v>
      </c>
      <c r="D190" s="50">
        <f>IF(hist!$D$2&gt;0,hist!B190/hist!$D$2,0)</f>
        <v>0</v>
      </c>
      <c r="E190" s="50">
        <f t="shared" si="23"/>
        <v>1.191292122966256E-5</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0</v>
      </c>
      <c r="C191" s="50">
        <f>IF(FH!$C$2&gt;0,FH!A191/FH!$C$2,0)</f>
        <v>0</v>
      </c>
      <c r="D191" s="50">
        <f>IF(hist!$D$2&gt;0,hist!B191/hist!$D$2,0)</f>
        <v>0</v>
      </c>
      <c r="E191" s="50">
        <f t="shared" si="23"/>
        <v>1.191292122966256E-5</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0</v>
      </c>
      <c r="C192" s="50">
        <f>IF(FH!$C$2&gt;0,FH!A192/FH!$C$2,0)</f>
        <v>0</v>
      </c>
      <c r="D192" s="50">
        <f>IF(hist!$D$2&gt;0,hist!B192/hist!$D$2,0)</f>
        <v>0</v>
      </c>
      <c r="E192" s="50">
        <f t="shared" si="23"/>
        <v>1.191292122966256E-5</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0</v>
      </c>
      <c r="C193" s="50">
        <f>IF(FH!$C$2&gt;0,FH!A193/FH!$C$2,0)</f>
        <v>0</v>
      </c>
      <c r="D193" s="50">
        <f>IF(hist!$D$2&gt;0,hist!B193/hist!$D$2,0)</f>
        <v>0</v>
      </c>
      <c r="E193" s="50">
        <f t="shared" si="23"/>
        <v>1.191292122966256E-5</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0</v>
      </c>
      <c r="C194" s="50">
        <f>IF(FH!$C$2&gt;0,FH!A194/FH!$C$2,0)</f>
        <v>0</v>
      </c>
      <c r="D194" s="50">
        <f>IF(hist!$D$2&gt;0,hist!B194/hist!$D$2,0)</f>
        <v>0</v>
      </c>
      <c r="E194" s="50">
        <f t="shared" si="23"/>
        <v>1.191292122966256E-5</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0</v>
      </c>
      <c r="C195" s="50">
        <f>IF(FH!$C$2&gt;0,FH!A195/FH!$C$2,0)</f>
        <v>0</v>
      </c>
      <c r="D195" s="50">
        <f>IF(hist!$D$2&gt;0,hist!B195/hist!$D$2,0)</f>
        <v>0</v>
      </c>
      <c r="E195" s="50">
        <f t="shared" ref="E195:E257" si="29">NORMDIST(B195,2,0.421,FALSE)</f>
        <v>1.191292122966256E-5</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0</v>
      </c>
      <c r="C196" s="50">
        <f>IF(FH!$C$2&gt;0,FH!A196/FH!$C$2,0)</f>
        <v>0</v>
      </c>
      <c r="D196" s="50">
        <f>IF(hist!$D$2&gt;0,hist!B196/hist!$D$2,0)</f>
        <v>0</v>
      </c>
      <c r="E196" s="50">
        <f t="shared" si="29"/>
        <v>1.191292122966256E-5</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0</v>
      </c>
      <c r="C197" s="50">
        <f>IF(FH!$C$2&gt;0,FH!A197/FH!$C$2,0)</f>
        <v>0</v>
      </c>
      <c r="D197" s="50">
        <f>IF(hist!$D$2&gt;0,hist!B197/hist!$D$2,0)</f>
        <v>0</v>
      </c>
      <c r="E197" s="50">
        <f t="shared" si="29"/>
        <v>1.191292122966256E-5</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0</v>
      </c>
      <c r="C198" s="50">
        <f>IF(FH!$C$2&gt;0,FH!A198/FH!$C$2,0)</f>
        <v>0</v>
      </c>
      <c r="D198" s="50">
        <f>IF(hist!$D$2&gt;0,hist!B198/hist!$D$2,0)</f>
        <v>0</v>
      </c>
      <c r="E198" s="50">
        <f t="shared" si="29"/>
        <v>1.191292122966256E-5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0</v>
      </c>
      <c r="C199" s="50">
        <f>IF(FH!$C$2&gt;0,FH!A199/FH!$C$2,0)</f>
        <v>0</v>
      </c>
      <c r="D199" s="50">
        <f>IF(hist!$D$2&gt;0,hist!B199/hist!$D$2,0)</f>
        <v>0</v>
      </c>
      <c r="E199" s="50">
        <f t="shared" si="29"/>
        <v>1.191292122966256E-5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0</v>
      </c>
      <c r="C200" s="50">
        <f>IF(FH!$C$2&gt;0,FH!A200/FH!$C$2,0)</f>
        <v>0</v>
      </c>
      <c r="D200" s="50">
        <f>IF(hist!$D$2&gt;0,hist!B200/hist!$D$2,0)</f>
        <v>0</v>
      </c>
      <c r="E200" s="50">
        <f t="shared" si="29"/>
        <v>1.191292122966256E-5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0</v>
      </c>
      <c r="C201" s="50">
        <f>IF(FH!$C$2&gt;0,FH!A201/FH!$C$2,0)</f>
        <v>0</v>
      </c>
      <c r="D201" s="50">
        <f>IF(hist!$D$2&gt;0,hist!B201/hist!$D$2,0)</f>
        <v>0</v>
      </c>
      <c r="E201" s="50">
        <f t="shared" si="29"/>
        <v>1.191292122966256E-5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0</v>
      </c>
      <c r="C202" s="50">
        <f>IF(FH!$C$2&gt;0,FH!A202/FH!$C$2,0)</f>
        <v>0</v>
      </c>
      <c r="D202" s="50">
        <f>IF(hist!$D$2&gt;0,hist!B202/hist!$D$2,0)</f>
        <v>0</v>
      </c>
      <c r="E202" s="50">
        <f t="shared" si="29"/>
        <v>1.191292122966256E-5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0</v>
      </c>
      <c r="C203" s="50">
        <f>IF(FH!$C$2&gt;0,FH!A203/FH!$C$2,0)</f>
        <v>0</v>
      </c>
      <c r="D203" s="50">
        <f>IF(hist!$D$2&gt;0,hist!B203/hist!$D$2,0)</f>
        <v>0</v>
      </c>
      <c r="E203" s="50">
        <f t="shared" si="29"/>
        <v>1.191292122966256E-5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0</v>
      </c>
      <c r="C204" s="50">
        <f>IF(FH!$C$2&gt;0,FH!A204/FH!$C$2,0)</f>
        <v>0</v>
      </c>
      <c r="D204" s="50">
        <f>IF(hist!$D$2&gt;0,hist!B204/hist!$D$2,0)</f>
        <v>0</v>
      </c>
      <c r="E204" s="50">
        <f t="shared" si="29"/>
        <v>1.191292122966256E-5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0</v>
      </c>
      <c r="C205" s="50">
        <f>IF(FH!$C$2&gt;0,FH!A205/FH!$C$2,0)</f>
        <v>0</v>
      </c>
      <c r="D205" s="50">
        <f>IF(hist!$D$2&gt;0,hist!B205/hist!$D$2,0)</f>
        <v>0</v>
      </c>
      <c r="E205" s="50">
        <f t="shared" si="29"/>
        <v>1.191292122966256E-5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0</v>
      </c>
      <c r="C206" s="50">
        <f>IF(FH!$C$2&gt;0,FH!A206/FH!$C$2,0)</f>
        <v>0</v>
      </c>
      <c r="D206" s="50">
        <f>IF(hist!$D$2&gt;0,hist!B206/hist!$D$2,0)</f>
        <v>0</v>
      </c>
      <c r="E206" s="50">
        <f t="shared" si="29"/>
        <v>1.191292122966256E-5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0</v>
      </c>
      <c r="C207" s="50">
        <f>IF(FH!$C$2&gt;0,FH!A207/FH!$C$2,0)</f>
        <v>0</v>
      </c>
      <c r="D207" s="50">
        <f>IF(hist!$D$2&gt;0,hist!B207/hist!$D$2,0)</f>
        <v>0</v>
      </c>
      <c r="E207" s="50">
        <f t="shared" si="29"/>
        <v>1.191292122966256E-5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0</v>
      </c>
      <c r="C208" s="50">
        <f>IF(FH!$C$2&gt;0,FH!A208/FH!$C$2,0)</f>
        <v>0</v>
      </c>
      <c r="D208" s="50">
        <f>IF(hist!$D$2&gt;0,hist!B208/hist!$D$2,0)</f>
        <v>0</v>
      </c>
      <c r="E208" s="50">
        <f t="shared" si="29"/>
        <v>1.191292122966256E-5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0</v>
      </c>
      <c r="C209" s="50">
        <f>IF(FH!$C$2&gt;0,FH!A209/FH!$C$2,0)</f>
        <v>0</v>
      </c>
      <c r="D209" s="50">
        <f>IF(hist!$D$2&gt;0,hist!B209/hist!$D$2,0)</f>
        <v>0</v>
      </c>
      <c r="E209" s="50">
        <f t="shared" si="29"/>
        <v>1.191292122966256E-5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0</v>
      </c>
      <c r="C210" s="50">
        <f>IF(FH!$C$2&gt;0,FH!A210/FH!$C$2,0)</f>
        <v>0</v>
      </c>
      <c r="D210" s="50">
        <f>IF(hist!$D$2&gt;0,hist!B210/hist!$D$2,0)</f>
        <v>0</v>
      </c>
      <c r="E210" s="50">
        <f t="shared" si="29"/>
        <v>1.191292122966256E-5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0</v>
      </c>
      <c r="C211" s="50">
        <f>IF(FH!$C$2&gt;0,FH!A211/FH!$C$2,0)</f>
        <v>0</v>
      </c>
      <c r="D211" s="50">
        <f>IF(hist!$D$2&gt;0,hist!B211/hist!$D$2,0)</f>
        <v>0</v>
      </c>
      <c r="E211" s="50">
        <f t="shared" si="29"/>
        <v>1.191292122966256E-5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0</v>
      </c>
      <c r="C212" s="50">
        <f>IF(FH!$C$2&gt;0,FH!A212/FH!$C$2,0)</f>
        <v>0</v>
      </c>
      <c r="D212" s="50">
        <f>IF(hist!$D$2&gt;0,hist!B212/hist!$D$2,0)</f>
        <v>0</v>
      </c>
      <c r="E212" s="50">
        <f t="shared" si="29"/>
        <v>1.191292122966256E-5</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0</v>
      </c>
      <c r="C213" s="50">
        <f>IF(FH!$C$2&gt;0,FH!A213/FH!$C$2,0)</f>
        <v>0</v>
      </c>
      <c r="D213" s="50">
        <f>IF(hist!$D$2&gt;0,hist!B213/hist!$D$2,0)</f>
        <v>0</v>
      </c>
      <c r="E213" s="50">
        <f t="shared" si="29"/>
        <v>1.191292122966256E-5</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0</v>
      </c>
      <c r="C214" s="50">
        <f>IF(FH!$C$2&gt;0,FH!A214/FH!$C$2,0)</f>
        <v>0</v>
      </c>
      <c r="D214" s="50">
        <f>IF(hist!$D$2&gt;0,hist!B214/hist!$D$2,0)</f>
        <v>0</v>
      </c>
      <c r="E214" s="50">
        <f t="shared" si="29"/>
        <v>1.191292122966256E-5</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0</v>
      </c>
      <c r="C215" s="50">
        <f>IF(FH!$C$2&gt;0,FH!A215/FH!$C$2,0)</f>
        <v>0</v>
      </c>
      <c r="D215" s="50">
        <f>IF(hist!$D$2&gt;0,hist!B215/hist!$D$2,0)</f>
        <v>0</v>
      </c>
      <c r="E215" s="50">
        <f t="shared" si="29"/>
        <v>1.191292122966256E-5</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0</v>
      </c>
      <c r="C216" s="50">
        <f>IF(FH!$C$2&gt;0,FH!A216/FH!$C$2,0)</f>
        <v>0</v>
      </c>
      <c r="D216" s="50">
        <f>IF(hist!$D$2&gt;0,hist!B216/hist!$D$2,0)</f>
        <v>0</v>
      </c>
      <c r="E216" s="50">
        <f t="shared" si="29"/>
        <v>1.191292122966256E-5</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0</v>
      </c>
      <c r="C217" s="50">
        <f>IF(FH!$C$2&gt;0,FH!A217/FH!$C$2,0)</f>
        <v>0</v>
      </c>
      <c r="D217" s="50">
        <f>IF(hist!$D$2&gt;0,hist!B217/hist!$D$2,0)</f>
        <v>0</v>
      </c>
      <c r="E217" s="50">
        <f t="shared" si="29"/>
        <v>1.191292122966256E-5</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0</v>
      </c>
      <c r="C218" s="50">
        <f>IF(FH!$C$2&gt;0,FH!A218/FH!$C$2,0)</f>
        <v>0</v>
      </c>
      <c r="D218" s="50">
        <f>IF(hist!$D$2&gt;0,hist!B218/hist!$D$2,0)</f>
        <v>0</v>
      </c>
      <c r="E218" s="50">
        <f t="shared" si="29"/>
        <v>1.191292122966256E-5</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0</v>
      </c>
      <c r="C219" s="50">
        <f>IF(FH!$C$2&gt;0,FH!A219/FH!$C$2,0)</f>
        <v>0</v>
      </c>
      <c r="D219" s="50">
        <f>IF(hist!$D$2&gt;0,hist!B219/hist!$D$2,0)</f>
        <v>0</v>
      </c>
      <c r="E219" s="50">
        <f t="shared" si="29"/>
        <v>1.191292122966256E-5</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0</v>
      </c>
      <c r="C220" s="50">
        <f>IF(FH!$C$2&gt;0,FH!A220/FH!$C$2,0)</f>
        <v>0</v>
      </c>
      <c r="D220" s="50">
        <f>IF(hist!$D$2&gt;0,hist!B220/hist!$D$2,0)</f>
        <v>0</v>
      </c>
      <c r="E220" s="50">
        <f t="shared" si="29"/>
        <v>1.191292122966256E-5</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0</v>
      </c>
      <c r="C221" s="50">
        <f>IF(FH!$C$2&gt;0,FH!A221/FH!$C$2,0)</f>
        <v>0</v>
      </c>
      <c r="D221" s="50">
        <f>IF(hist!$D$2&gt;0,hist!B221/hist!$D$2,0)</f>
        <v>0</v>
      </c>
      <c r="E221" s="50">
        <f t="shared" si="29"/>
        <v>1.191292122966256E-5</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0</v>
      </c>
      <c r="C222" s="50">
        <f>IF(FH!$C$2&gt;0,FH!A222/FH!$C$2,0)</f>
        <v>0</v>
      </c>
      <c r="D222" s="50">
        <f>IF(hist!$D$2&gt;0,hist!B222/hist!$D$2,0)</f>
        <v>0</v>
      </c>
      <c r="E222" s="50">
        <f t="shared" si="29"/>
        <v>1.191292122966256E-5</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0</v>
      </c>
      <c r="C223" s="50">
        <f>IF(FH!$C$2&gt;0,FH!A223/FH!$C$2,0)</f>
        <v>0</v>
      </c>
      <c r="D223" s="50">
        <f>IF(hist!$D$2&gt;0,hist!B223/hist!$D$2,0)</f>
        <v>0</v>
      </c>
      <c r="E223" s="50">
        <f t="shared" si="29"/>
        <v>1.191292122966256E-5</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0</v>
      </c>
      <c r="C224" s="50">
        <f>IF(FH!$C$2&gt;0,FH!A224/FH!$C$2,0)</f>
        <v>0</v>
      </c>
      <c r="D224" s="50">
        <f>IF(hist!$D$2&gt;0,hist!B224/hist!$D$2,0)</f>
        <v>0</v>
      </c>
      <c r="E224" s="50">
        <f t="shared" si="29"/>
        <v>1.191292122966256E-5</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0</v>
      </c>
      <c r="C225" s="50">
        <f>IF(FH!$C$2&gt;0,FH!A225/FH!$C$2,0)</f>
        <v>0</v>
      </c>
      <c r="D225" s="50">
        <f>IF(hist!$D$2&gt;0,hist!B225/hist!$D$2,0)</f>
        <v>0</v>
      </c>
      <c r="E225" s="50">
        <f t="shared" si="29"/>
        <v>1.191292122966256E-5</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0</v>
      </c>
      <c r="C226" s="50">
        <f>IF(FH!$C$2&gt;0,FH!A226/FH!$C$2,0)</f>
        <v>0</v>
      </c>
      <c r="D226" s="50">
        <f>IF(hist!$D$2&gt;0,hist!B226/hist!$D$2,0)</f>
        <v>0</v>
      </c>
      <c r="E226" s="50">
        <f t="shared" si="29"/>
        <v>1.191292122966256E-5</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0</v>
      </c>
      <c r="C227" s="50">
        <f>IF(FH!$C$2&gt;0,FH!A227/FH!$C$2,0)</f>
        <v>0</v>
      </c>
      <c r="D227" s="50">
        <f>IF(hist!$D$2&gt;0,hist!B227/hist!$D$2,0)</f>
        <v>0</v>
      </c>
      <c r="E227" s="50">
        <f t="shared" si="29"/>
        <v>1.191292122966256E-5</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0</v>
      </c>
      <c r="C228" s="50">
        <f>IF(FH!$C$2&gt;0,FH!A228/FH!$C$2,0)</f>
        <v>0</v>
      </c>
      <c r="D228" s="50">
        <f>IF(hist!$D$2&gt;0,hist!B228/hist!$D$2,0)</f>
        <v>0</v>
      </c>
      <c r="E228" s="50">
        <f t="shared" si="29"/>
        <v>1.191292122966256E-5</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0</v>
      </c>
      <c r="C229" s="50">
        <f>IF(FH!$C$2&gt;0,FH!A229/FH!$C$2,0)</f>
        <v>0</v>
      </c>
      <c r="D229" s="50">
        <f>IF(hist!$D$2&gt;0,hist!B229/hist!$D$2,0)</f>
        <v>0</v>
      </c>
      <c r="E229" s="50">
        <f t="shared" si="29"/>
        <v>1.191292122966256E-5</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0</v>
      </c>
      <c r="C230" s="50">
        <f>IF(FH!$C$2&gt;0,FH!A230/FH!$C$2,0)</f>
        <v>0</v>
      </c>
      <c r="D230" s="50">
        <f>IF(hist!$D$2&gt;0,hist!B230/hist!$D$2,0)</f>
        <v>0</v>
      </c>
      <c r="E230" s="50">
        <f t="shared" si="29"/>
        <v>1.191292122966256E-5</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0</v>
      </c>
      <c r="C231" s="50">
        <f>IF(FH!$C$2&gt;0,FH!A231/FH!$C$2,0)</f>
        <v>0</v>
      </c>
      <c r="D231" s="50">
        <f>IF(hist!$D$2&gt;0,hist!B231/hist!$D$2,0)</f>
        <v>0</v>
      </c>
      <c r="E231" s="50">
        <f t="shared" si="29"/>
        <v>1.191292122966256E-5</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0</v>
      </c>
      <c r="C232" s="50">
        <f>IF(FH!$C$2&gt;0,FH!A232/FH!$C$2,0)</f>
        <v>0</v>
      </c>
      <c r="D232" s="50">
        <f>IF(hist!$D$2&gt;0,hist!B232/hist!$D$2,0)</f>
        <v>0</v>
      </c>
      <c r="E232" s="50">
        <f t="shared" si="29"/>
        <v>1.191292122966256E-5</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0</v>
      </c>
      <c r="C233" s="50">
        <f>IF(FH!$C$2&gt;0,FH!A233/FH!$C$2,0)</f>
        <v>0</v>
      </c>
      <c r="D233" s="50">
        <f>IF(hist!$D$2&gt;0,hist!B233/hist!$D$2,0)</f>
        <v>0</v>
      </c>
      <c r="E233" s="50">
        <f t="shared" si="29"/>
        <v>1.191292122966256E-5</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0</v>
      </c>
      <c r="C234" s="50">
        <f>IF(FH!$C$2&gt;0,FH!A234/FH!$C$2,0)</f>
        <v>0</v>
      </c>
      <c r="D234" s="50">
        <f>IF(hist!$D$2&gt;0,hist!B234/hist!$D$2,0)</f>
        <v>0</v>
      </c>
      <c r="E234" s="50">
        <f t="shared" si="29"/>
        <v>1.191292122966256E-5</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0</v>
      </c>
      <c r="C235" s="50">
        <f>IF(FH!$C$2&gt;0,FH!A235/FH!$C$2,0)</f>
        <v>0</v>
      </c>
      <c r="D235" s="50">
        <f>IF(hist!$D$2&gt;0,hist!B235/hist!$D$2,0)</f>
        <v>0</v>
      </c>
      <c r="E235" s="50">
        <f t="shared" si="29"/>
        <v>1.191292122966256E-5</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0</v>
      </c>
      <c r="C236" s="50">
        <f>IF(FH!$C$2&gt;0,FH!A236/FH!$C$2,0)</f>
        <v>0</v>
      </c>
      <c r="D236" s="50">
        <f>IF(hist!$D$2&gt;0,hist!B236/hist!$D$2,0)</f>
        <v>0</v>
      </c>
      <c r="E236" s="50">
        <f t="shared" si="29"/>
        <v>1.191292122966256E-5</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0</v>
      </c>
      <c r="C237" s="50">
        <f>IF(FH!$C$2&gt;0,FH!A237/FH!$C$2,0)</f>
        <v>0</v>
      </c>
      <c r="D237" s="50">
        <f>IF(hist!$D$2&gt;0,hist!B237/hist!$D$2,0)</f>
        <v>0</v>
      </c>
      <c r="E237" s="50">
        <f t="shared" si="29"/>
        <v>1.191292122966256E-5</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0</v>
      </c>
      <c r="C238" s="50">
        <f>IF(FH!$C$2&gt;0,FH!A238/FH!$C$2,0)</f>
        <v>0</v>
      </c>
      <c r="D238" s="50">
        <f>IF(hist!$D$2&gt;0,hist!B238/hist!$D$2,0)</f>
        <v>0</v>
      </c>
      <c r="E238" s="50">
        <f t="shared" si="29"/>
        <v>1.191292122966256E-5</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0</v>
      </c>
      <c r="C239" s="50">
        <f>IF(FH!$C$2&gt;0,FH!A239/FH!$C$2,0)</f>
        <v>0</v>
      </c>
      <c r="D239" s="50">
        <f>IF(hist!$D$2&gt;0,hist!B239/hist!$D$2,0)</f>
        <v>0</v>
      </c>
      <c r="E239" s="50">
        <f t="shared" si="29"/>
        <v>1.191292122966256E-5</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0</v>
      </c>
      <c r="C240" s="50">
        <f>IF(FH!$C$2&gt;0,FH!A240/FH!$C$2,0)</f>
        <v>0</v>
      </c>
      <c r="D240" s="50">
        <f>IF(hist!$D$2&gt;0,hist!B240/hist!$D$2,0)</f>
        <v>0</v>
      </c>
      <c r="E240" s="50">
        <f t="shared" si="29"/>
        <v>1.191292122966256E-5</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0</v>
      </c>
      <c r="C241" s="50">
        <f>IF(FH!$C$2&gt;0,FH!A241/FH!$C$2,0)</f>
        <v>0</v>
      </c>
      <c r="D241" s="50">
        <f>IF(hist!$D$2&gt;0,hist!B241/hist!$D$2,0)</f>
        <v>0</v>
      </c>
      <c r="E241" s="50">
        <f t="shared" si="29"/>
        <v>1.191292122966256E-5</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0</v>
      </c>
      <c r="C242" s="50">
        <f>IF(FH!$C$2&gt;0,FH!A242/FH!$C$2,0)</f>
        <v>0</v>
      </c>
      <c r="D242" s="50">
        <f>IF(hist!$D$2&gt;0,hist!B242/hist!$D$2,0)</f>
        <v>0</v>
      </c>
      <c r="E242" s="50">
        <f t="shared" si="29"/>
        <v>1.191292122966256E-5</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0</v>
      </c>
      <c r="C243" s="50">
        <f>IF(FH!$C$2&gt;0,FH!A243/FH!$C$2,0)</f>
        <v>0</v>
      </c>
      <c r="D243" s="50">
        <f>IF(hist!$D$2&gt;0,hist!B243/hist!$D$2,0)</f>
        <v>0</v>
      </c>
      <c r="E243" s="50">
        <f t="shared" si="29"/>
        <v>1.191292122966256E-5</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0</v>
      </c>
      <c r="C244" s="50">
        <f>IF(FH!$C$2&gt;0,FH!A244/FH!$C$2,0)</f>
        <v>0</v>
      </c>
      <c r="D244" s="50">
        <f>IF(hist!$D$2&gt;0,hist!B244/hist!$D$2,0)</f>
        <v>0</v>
      </c>
      <c r="E244" s="50">
        <f t="shared" si="29"/>
        <v>1.191292122966256E-5</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0</v>
      </c>
      <c r="C245" s="50">
        <f>IF(FH!$C$2&gt;0,FH!A245/FH!$C$2,0)</f>
        <v>0</v>
      </c>
      <c r="D245" s="50">
        <f>IF(hist!$D$2&gt;0,hist!B245/hist!$D$2,0)</f>
        <v>0</v>
      </c>
      <c r="E245" s="50">
        <f t="shared" si="29"/>
        <v>1.191292122966256E-5</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0</v>
      </c>
      <c r="C246" s="50">
        <f>IF(FH!$C$2&gt;0,FH!A246/FH!$C$2,0)</f>
        <v>0</v>
      </c>
      <c r="D246" s="50">
        <f>IF(hist!$D$2&gt;0,hist!B246/hist!$D$2,0)</f>
        <v>0</v>
      </c>
      <c r="E246" s="50">
        <f t="shared" si="29"/>
        <v>1.191292122966256E-5</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0</v>
      </c>
      <c r="C247" s="50">
        <f>IF(FH!$C$2&gt;0,FH!A247/FH!$C$2,0)</f>
        <v>0</v>
      </c>
      <c r="D247" s="50">
        <f>IF(hist!$D$2&gt;0,hist!B247/hist!$D$2,0)</f>
        <v>0</v>
      </c>
      <c r="E247" s="50">
        <f t="shared" si="29"/>
        <v>1.191292122966256E-5</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0</v>
      </c>
      <c r="C248" s="50">
        <f>IF(FH!$C$2&gt;0,FH!A248/FH!$C$2,0)</f>
        <v>0</v>
      </c>
      <c r="D248" s="50">
        <f>IF(hist!$D$2&gt;0,hist!B248/hist!$D$2,0)</f>
        <v>0</v>
      </c>
      <c r="E248" s="50">
        <f t="shared" si="29"/>
        <v>1.191292122966256E-5</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0</v>
      </c>
      <c r="C249" s="50">
        <f>IF(FH!$C$2&gt;0,FH!A249/FH!$C$2,0)</f>
        <v>0</v>
      </c>
      <c r="D249" s="50">
        <f>IF(hist!$D$2&gt;0,hist!B249/hist!$D$2,0)</f>
        <v>0</v>
      </c>
      <c r="E249" s="50">
        <f t="shared" si="29"/>
        <v>1.191292122966256E-5</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0</v>
      </c>
      <c r="C250" s="50">
        <f>IF(FH!$C$2&gt;0,FH!A250/FH!$C$2,0)</f>
        <v>0</v>
      </c>
      <c r="D250" s="50">
        <f>IF(hist!$D$2&gt;0,hist!B250/hist!$D$2,0)</f>
        <v>0</v>
      </c>
      <c r="E250" s="50">
        <f t="shared" si="29"/>
        <v>1.191292122966256E-5</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0</v>
      </c>
      <c r="C251" s="50">
        <f>IF(FH!$C$2&gt;0,FH!A251/FH!$C$2,0)</f>
        <v>0</v>
      </c>
      <c r="D251" s="50">
        <f>IF(hist!$D$2&gt;0,hist!B251/hist!$D$2,0)</f>
        <v>0</v>
      </c>
      <c r="E251" s="50">
        <f t="shared" si="29"/>
        <v>1.191292122966256E-5</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0</v>
      </c>
      <c r="C252" s="50">
        <f>IF(FH!$C$2&gt;0,FH!A252/FH!$C$2,0)</f>
        <v>0</v>
      </c>
      <c r="D252" s="50">
        <f>IF(hist!$D$2&gt;0,hist!B252/hist!$D$2,0)</f>
        <v>0</v>
      </c>
      <c r="E252" s="50">
        <f t="shared" si="29"/>
        <v>1.191292122966256E-5</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0</v>
      </c>
      <c r="C253" s="50">
        <f>IF(FH!$C$2&gt;0,FH!A253/FH!$C$2,0)</f>
        <v>0</v>
      </c>
      <c r="D253" s="50">
        <f>IF(hist!$D$2&gt;0,hist!B253/hist!$D$2,0)</f>
        <v>0</v>
      </c>
      <c r="E253" s="50">
        <f t="shared" si="29"/>
        <v>1.191292122966256E-5</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0</v>
      </c>
      <c r="C254" s="50">
        <f>IF(FH!$C$2&gt;0,FH!A254/FH!$C$2,0)</f>
        <v>0</v>
      </c>
      <c r="D254" s="50">
        <f>IF(hist!$D$2&gt;0,hist!B254/hist!$D$2,0)</f>
        <v>0</v>
      </c>
      <c r="E254" s="50">
        <f t="shared" si="29"/>
        <v>1.191292122966256E-5</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0</v>
      </c>
      <c r="C255" s="50">
        <f>IF(FH!$C$2&gt;0,FH!A255/FH!$C$2,0)</f>
        <v>0</v>
      </c>
      <c r="D255" s="50">
        <f>IF(hist!$D$2&gt;0,hist!B255/hist!$D$2,0)</f>
        <v>0</v>
      </c>
      <c r="E255" s="50">
        <f t="shared" si="29"/>
        <v>1.191292122966256E-5</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0</v>
      </c>
      <c r="C256" s="50">
        <f>IF(FH!$C$2&gt;0,FH!A256/FH!$C$2,0)</f>
        <v>0</v>
      </c>
      <c r="D256" s="50">
        <f>IF(hist!$D$2&gt;0,hist!B256/hist!$D$2,0)</f>
        <v>0</v>
      </c>
      <c r="E256" s="50">
        <f t="shared" si="29"/>
        <v>1.191292122966256E-5</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0</v>
      </c>
      <c r="C257" s="50">
        <f>IF(FH!$C$2&gt;0,FH!A257/FH!$C$2,0)</f>
        <v>0</v>
      </c>
      <c r="D257" s="50">
        <f>IF(hist!$D$2&gt;0,hist!B257/hist!$D$2,0)</f>
        <v>0</v>
      </c>
      <c r="E257" s="50">
        <f t="shared" si="29"/>
        <v>1.191292122966256E-5</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39.6935</v>
      </c>
      <c r="C5" s="49">
        <v>0</v>
      </c>
      <c r="D5" s="49">
        <v>0</v>
      </c>
      <c r="E5" s="49">
        <v>20</v>
      </c>
      <c r="F5" s="49">
        <v>0</v>
      </c>
      <c r="G5" s="49">
        <v>50</v>
      </c>
      <c r="H5" s="49">
        <v>0</v>
      </c>
    </row>
    <row r="6" spans="1:10">
      <c r="A6" t="s">
        <v>1111</v>
      </c>
      <c r="B6" s="49">
        <v>21.078700000000001</v>
      </c>
      <c r="C6" s="49">
        <v>0</v>
      </c>
      <c r="D6" s="49">
        <v>0</v>
      </c>
      <c r="E6" s="49">
        <v>20</v>
      </c>
      <c r="F6" s="49">
        <v>0</v>
      </c>
      <c r="G6" s="49">
        <v>40</v>
      </c>
      <c r="H6" s="49">
        <v>0</v>
      </c>
    </row>
    <row r="7" spans="1:10">
      <c r="A7" t="s">
        <v>1112</v>
      </c>
      <c r="B7" s="49">
        <v>18.738</v>
      </c>
      <c r="C7" s="49">
        <v>0</v>
      </c>
      <c r="D7" s="49">
        <v>0</v>
      </c>
      <c r="E7" s="49">
        <v>15</v>
      </c>
      <c r="F7" s="49">
        <v>0</v>
      </c>
      <c r="G7" s="49">
        <v>40</v>
      </c>
      <c r="H7" s="49">
        <v>0</v>
      </c>
    </row>
    <row r="8" spans="1:10">
      <c r="A8" t="s">
        <v>1113</v>
      </c>
      <c r="B8" s="49">
        <v>28.516400000000001</v>
      </c>
      <c r="C8" s="49">
        <v>0</v>
      </c>
      <c r="D8" s="49">
        <v>0</v>
      </c>
      <c r="E8" s="49">
        <v>20</v>
      </c>
      <c r="F8" s="49">
        <v>0</v>
      </c>
      <c r="G8" s="49">
        <v>50</v>
      </c>
      <c r="H8" s="49">
        <v>0</v>
      </c>
    </row>
    <row r="9" spans="1:10">
      <c r="A9" t="s">
        <v>1114</v>
      </c>
      <c r="B9" s="49">
        <v>76.963499999999996</v>
      </c>
      <c r="C9" s="49">
        <v>0</v>
      </c>
      <c r="D9" s="49">
        <v>0</v>
      </c>
      <c r="E9" s="49">
        <v>50</v>
      </c>
      <c r="F9" s="49">
        <v>0</v>
      </c>
      <c r="G9" s="49">
        <v>100</v>
      </c>
      <c r="H9" s="49">
        <v>0</v>
      </c>
    </row>
    <row r="10" spans="1:10">
      <c r="A10" t="s">
        <v>1115</v>
      </c>
      <c r="B10" s="49">
        <v>66.373400000000004</v>
      </c>
      <c r="C10" s="49">
        <v>0</v>
      </c>
      <c r="D10" s="49">
        <v>0</v>
      </c>
      <c r="E10" s="49">
        <v>40</v>
      </c>
      <c r="F10" s="49">
        <v>0</v>
      </c>
      <c r="G10" s="49">
        <v>100</v>
      </c>
      <c r="H10" s="49">
        <v>0</v>
      </c>
    </row>
    <row r="11" spans="1:10">
      <c r="A11" t="s">
        <v>1116</v>
      </c>
      <c r="B11" s="49">
        <v>0</v>
      </c>
      <c r="C11" s="49">
        <v>0</v>
      </c>
      <c r="D11" s="49">
        <v>0</v>
      </c>
      <c r="E11" s="49">
        <v>10</v>
      </c>
      <c r="F11" s="49">
        <v>0</v>
      </c>
      <c r="G11" s="49">
        <v>50</v>
      </c>
      <c r="H11" s="49">
        <v>0</v>
      </c>
    </row>
    <row r="12" spans="1:10">
      <c r="A12" t="s">
        <v>1117</v>
      </c>
      <c r="B12" s="49">
        <v>71.668400000000005</v>
      </c>
      <c r="C12" s="49">
        <v>0</v>
      </c>
      <c r="D12" s="49">
        <v>0</v>
      </c>
      <c r="E12" s="49">
        <v>50</v>
      </c>
      <c r="F12" s="49">
        <v>0</v>
      </c>
      <c r="G12" s="49">
        <v>100</v>
      </c>
      <c r="H12" s="49">
        <v>0</v>
      </c>
    </row>
    <row r="13" spans="1:10">
      <c r="A13" t="s">
        <v>1118</v>
      </c>
      <c r="B13" s="49">
        <v>19.530999999999999</v>
      </c>
      <c r="C13" s="49">
        <v>0</v>
      </c>
      <c r="D13" s="49">
        <v>0</v>
      </c>
      <c r="E13" s="49">
        <v>10</v>
      </c>
      <c r="F13" s="49">
        <v>0</v>
      </c>
      <c r="G13" s="49">
        <v>25</v>
      </c>
      <c r="H13" s="49">
        <v>0</v>
      </c>
      <c r="J13" s="49"/>
    </row>
    <row r="14" spans="1:10">
      <c r="A14" t="s">
        <v>1119</v>
      </c>
      <c r="B14" s="49">
        <v>9.0448599999999999</v>
      </c>
      <c r="C14" s="49">
        <v>0</v>
      </c>
      <c r="D14" s="49">
        <v>0</v>
      </c>
      <c r="E14" s="49">
        <v>10</v>
      </c>
      <c r="F14" s="49">
        <v>0</v>
      </c>
      <c r="G14" s="49">
        <v>50</v>
      </c>
      <c r="H14" s="49">
        <v>0</v>
      </c>
    </row>
    <row r="15" spans="1:10">
      <c r="A15" t="s">
        <v>1120</v>
      </c>
      <c r="B15" s="49">
        <v>-0.200715</v>
      </c>
      <c r="C15" s="49">
        <v>0</v>
      </c>
      <c r="D15" s="49">
        <v>0</v>
      </c>
      <c r="E15" s="49">
        <v>0</v>
      </c>
      <c r="F15" s="49">
        <v>0</v>
      </c>
      <c r="G15" s="49">
        <v>0</v>
      </c>
      <c r="H15" s="49">
        <v>0</v>
      </c>
    </row>
    <row r="16" spans="1:10">
      <c r="A16" t="s">
        <v>1121</v>
      </c>
      <c r="B16" s="49">
        <v>-0.36686099999999999</v>
      </c>
      <c r="C16" s="49">
        <v>0</v>
      </c>
      <c r="D16" s="49">
        <v>0</v>
      </c>
      <c r="E16" s="49">
        <v>0</v>
      </c>
      <c r="F16" s="49">
        <v>0</v>
      </c>
      <c r="G16" s="49">
        <v>0</v>
      </c>
      <c r="H16" s="49">
        <v>0</v>
      </c>
    </row>
    <row r="17" spans="1:8">
      <c r="A17" t="s">
        <v>1122</v>
      </c>
      <c r="B17" s="49">
        <v>0</v>
      </c>
      <c r="C17" s="49">
        <v>0</v>
      </c>
      <c r="D17" s="49">
        <v>0</v>
      </c>
      <c r="E17" s="49">
        <v>0</v>
      </c>
      <c r="F17" s="49">
        <v>0</v>
      </c>
      <c r="G17" s="49">
        <v>0</v>
      </c>
      <c r="H17" s="49">
        <v>0</v>
      </c>
    </row>
    <row r="18" spans="1:8">
      <c r="A18" t="s">
        <v>1123</v>
      </c>
      <c r="B18" s="49">
        <v>0</v>
      </c>
      <c r="C18" s="49">
        <v>0</v>
      </c>
      <c r="D18" s="49">
        <v>0</v>
      </c>
      <c r="E18" s="49">
        <v>0</v>
      </c>
      <c r="F18" s="49">
        <v>0</v>
      </c>
      <c r="G18" s="49">
        <v>0</v>
      </c>
      <c r="H18" s="49">
        <v>0</v>
      </c>
    </row>
    <row r="19" spans="1:8">
      <c r="A19" t="s">
        <v>1124</v>
      </c>
      <c r="B19" s="49">
        <v>0</v>
      </c>
      <c r="C19" s="49">
        <v>0</v>
      </c>
      <c r="D19" s="49">
        <v>0</v>
      </c>
      <c r="E19" s="49">
        <v>0</v>
      </c>
      <c r="F19" s="49">
        <v>0</v>
      </c>
      <c r="G19" s="49">
        <v>0</v>
      </c>
      <c r="H19" s="49">
        <v>0</v>
      </c>
    </row>
    <row r="20" spans="1:8">
      <c r="A20" t="s">
        <v>1125</v>
      </c>
      <c r="B20" s="49">
        <v>0.12242400000000001</v>
      </c>
      <c r="C20" s="49">
        <v>0</v>
      </c>
      <c r="D20" s="49">
        <v>0</v>
      </c>
      <c r="E20" s="49">
        <v>0</v>
      </c>
      <c r="F20" s="49">
        <v>0</v>
      </c>
      <c r="G20" s="49">
        <v>0</v>
      </c>
      <c r="H20" s="49">
        <v>0</v>
      </c>
    </row>
    <row r="21" spans="1:8">
      <c r="A21" t="s">
        <v>1126</v>
      </c>
      <c r="B21" s="49">
        <v>1.78162</v>
      </c>
      <c r="C21" s="49">
        <v>0</v>
      </c>
      <c r="D21" s="49">
        <v>0</v>
      </c>
      <c r="E21" s="49">
        <v>0</v>
      </c>
      <c r="F21" s="49">
        <v>0</v>
      </c>
      <c r="G21" s="49">
        <v>0</v>
      </c>
      <c r="H21" s="49">
        <v>0</v>
      </c>
    </row>
    <row r="22" spans="1:8">
      <c r="A22" t="s">
        <v>1127</v>
      </c>
      <c r="B22" s="49">
        <v>539.52200000000005</v>
      </c>
      <c r="C22" s="49">
        <v>0</v>
      </c>
      <c r="D22" s="49">
        <v>0</v>
      </c>
      <c r="E22" s="49">
        <v>0</v>
      </c>
      <c r="F22" s="49">
        <v>0</v>
      </c>
      <c r="G22" s="49">
        <v>0</v>
      </c>
      <c r="H22" s="49">
        <v>0</v>
      </c>
    </row>
    <row r="23" spans="1:8">
      <c r="A23" t="s">
        <v>1128</v>
      </c>
      <c r="B23" s="49">
        <v>123.62</v>
      </c>
      <c r="C23" s="49">
        <v>0</v>
      </c>
      <c r="D23" s="49">
        <v>0</v>
      </c>
      <c r="E23" s="49">
        <v>0</v>
      </c>
      <c r="F23" s="49">
        <v>0</v>
      </c>
      <c r="G23" s="49">
        <v>0</v>
      </c>
      <c r="H23" s="49">
        <v>0</v>
      </c>
    </row>
    <row r="24" spans="1:8">
      <c r="A24" t="s">
        <v>1129</v>
      </c>
      <c r="B24" s="49">
        <v>0.98073600000000005</v>
      </c>
      <c r="C24" s="49">
        <v>0</v>
      </c>
      <c r="D24" s="49">
        <v>0</v>
      </c>
      <c r="E24" s="49">
        <v>0</v>
      </c>
      <c r="F24" s="49">
        <v>0</v>
      </c>
      <c r="G24" s="49">
        <v>0</v>
      </c>
      <c r="H24" s="49">
        <v>0</v>
      </c>
    </row>
    <row r="25" spans="1:8">
      <c r="A25" t="s">
        <v>1130</v>
      </c>
      <c r="B25" s="49">
        <v>33.784799999999997</v>
      </c>
      <c r="C25" s="49">
        <v>0</v>
      </c>
      <c r="D25" s="49">
        <v>0</v>
      </c>
      <c r="E25" s="49">
        <v>0</v>
      </c>
      <c r="F25" s="49">
        <v>0</v>
      </c>
      <c r="G25" s="49">
        <v>0</v>
      </c>
      <c r="H25" s="49">
        <v>0</v>
      </c>
    </row>
    <row r="26" spans="1:8">
      <c r="A26" t="s">
        <v>1131</v>
      </c>
      <c r="B26" s="49">
        <v>1.4311300000000001E-2</v>
      </c>
      <c r="C26" s="49">
        <v>0</v>
      </c>
      <c r="D26" s="49">
        <v>0</v>
      </c>
      <c r="E26" s="49">
        <v>0</v>
      </c>
      <c r="F26" s="173">
        <v>0</v>
      </c>
      <c r="G26" s="49">
        <v>0</v>
      </c>
      <c r="H26" s="49">
        <v>0</v>
      </c>
    </row>
    <row r="27" spans="1:8">
      <c r="A27" t="s">
        <v>1132</v>
      </c>
      <c r="B27" s="49">
        <v>-3.1309999999999998E-2</v>
      </c>
      <c r="C27" s="49">
        <v>0</v>
      </c>
      <c r="D27" s="49">
        <v>0</v>
      </c>
      <c r="E27" s="49">
        <v>0</v>
      </c>
      <c r="F27" s="49">
        <v>0</v>
      </c>
      <c r="G27" s="49">
        <v>0</v>
      </c>
      <c r="H27" s="49">
        <v>0</v>
      </c>
    </row>
    <row r="28" spans="1:8">
      <c r="A28" t="s">
        <v>1133</v>
      </c>
      <c r="B28" s="49">
        <v>0.18637599999999999</v>
      </c>
      <c r="C28" s="49">
        <v>0</v>
      </c>
      <c r="D28" s="49">
        <v>0</v>
      </c>
      <c r="E28" s="49">
        <v>0</v>
      </c>
      <c r="F28" s="49">
        <v>0</v>
      </c>
      <c r="G28" s="49">
        <v>0</v>
      </c>
      <c r="H28" s="49">
        <v>0</v>
      </c>
    </row>
    <row r="29" spans="1:8">
      <c r="A29" t="s">
        <v>1134</v>
      </c>
      <c r="B29" s="49">
        <v>136.24</v>
      </c>
      <c r="C29" s="49">
        <v>0</v>
      </c>
      <c r="D29" s="49">
        <v>0</v>
      </c>
      <c r="E29" s="49">
        <v>0</v>
      </c>
      <c r="F29" s="49">
        <v>0</v>
      </c>
      <c r="G29" s="49">
        <v>0</v>
      </c>
      <c r="H29" s="49">
        <v>0</v>
      </c>
    </row>
    <row r="30" spans="1:8">
      <c r="A30" t="s">
        <v>1135</v>
      </c>
      <c r="B30" s="49">
        <v>48.2316</v>
      </c>
      <c r="C30" s="49">
        <v>0</v>
      </c>
      <c r="D30" s="49">
        <v>0</v>
      </c>
      <c r="E30" s="49">
        <v>0</v>
      </c>
      <c r="F30" s="49">
        <v>0</v>
      </c>
      <c r="G30" s="49">
        <v>0</v>
      </c>
      <c r="H30" s="49">
        <v>0</v>
      </c>
    </row>
    <row r="31" spans="1:8">
      <c r="A31" t="s">
        <v>1136</v>
      </c>
      <c r="B31" s="49">
        <v>421.56299999999999</v>
      </c>
      <c r="C31" s="49">
        <v>0</v>
      </c>
      <c r="D31" s="49">
        <v>0</v>
      </c>
      <c r="E31" s="49">
        <v>0</v>
      </c>
      <c r="F31" s="49">
        <v>0</v>
      </c>
      <c r="G31" s="49">
        <v>0</v>
      </c>
      <c r="H31" s="49">
        <v>0</v>
      </c>
    </row>
    <row r="32" spans="1:8">
      <c r="A32" t="s">
        <v>1137</v>
      </c>
      <c r="B32" s="49">
        <v>0.18737999999999999</v>
      </c>
      <c r="C32" s="49">
        <v>0</v>
      </c>
      <c r="D32" s="49">
        <v>0</v>
      </c>
      <c r="E32" s="49">
        <v>0.15</v>
      </c>
      <c r="F32" s="49">
        <v>0</v>
      </c>
      <c r="G32" s="49">
        <v>0.4</v>
      </c>
      <c r="H32" s="49">
        <v>0</v>
      </c>
    </row>
    <row r="33" spans="1:8">
      <c r="A33" t="s">
        <v>1138</v>
      </c>
      <c r="B33" s="49">
        <v>0.19797899999999999</v>
      </c>
      <c r="C33" s="49">
        <v>0</v>
      </c>
      <c r="D33" s="49">
        <v>0</v>
      </c>
      <c r="E33" s="49">
        <v>0</v>
      </c>
      <c r="F33" s="49">
        <v>0</v>
      </c>
      <c r="G33" s="49">
        <v>0</v>
      </c>
      <c r="H33" s="49">
        <v>0</v>
      </c>
    </row>
    <row r="34" spans="1:8">
      <c r="A34" t="s">
        <v>1139</v>
      </c>
      <c r="B34" s="49">
        <v>0.19531000000000001</v>
      </c>
      <c r="C34" s="49">
        <v>0</v>
      </c>
      <c r="D34" s="49">
        <v>0</v>
      </c>
      <c r="E34" s="49">
        <v>0.1</v>
      </c>
      <c r="F34" s="49">
        <v>0</v>
      </c>
      <c r="G34" s="49">
        <v>0.25</v>
      </c>
      <c r="H34" s="49">
        <v>0</v>
      </c>
    </row>
    <row r="35" spans="1:8">
      <c r="A35" t="s">
        <v>1140</v>
      </c>
      <c r="B35" s="49">
        <v>0.15628</v>
      </c>
      <c r="C35" s="49">
        <v>0</v>
      </c>
      <c r="D35" s="49">
        <v>0</v>
      </c>
      <c r="E35" s="49">
        <v>0</v>
      </c>
      <c r="F35" s="49">
        <v>0</v>
      </c>
      <c r="G35" s="49">
        <v>0</v>
      </c>
      <c r="H35" s="49">
        <v>0</v>
      </c>
    </row>
    <row r="36" spans="1:8">
      <c r="A36" t="s">
        <v>1141</v>
      </c>
      <c r="B36" s="49">
        <v>0.69281099999999995</v>
      </c>
      <c r="C36" s="49">
        <v>0</v>
      </c>
      <c r="D36" s="49">
        <v>0</v>
      </c>
      <c r="E36" s="49">
        <v>0</v>
      </c>
      <c r="F36" s="49">
        <v>0</v>
      </c>
      <c r="G36" s="49">
        <v>0</v>
      </c>
      <c r="H36" s="49">
        <v>0</v>
      </c>
    </row>
    <row r="37" spans="1:8">
      <c r="A37" t="s">
        <v>1142</v>
      </c>
      <c r="B37" s="49">
        <v>9.0448600000000004E-2</v>
      </c>
      <c r="C37" s="49">
        <v>0</v>
      </c>
      <c r="D37" s="49">
        <v>0</v>
      </c>
      <c r="E37" s="49">
        <v>0.1</v>
      </c>
      <c r="F37" s="49">
        <v>0</v>
      </c>
      <c r="G37" s="49">
        <v>0.5</v>
      </c>
      <c r="H37" s="49">
        <v>0</v>
      </c>
    </row>
    <row r="38" spans="1:8">
      <c r="A38" t="s">
        <v>1143</v>
      </c>
      <c r="B38" s="49">
        <v>-19.526399999999999</v>
      </c>
      <c r="C38" s="49">
        <v>0</v>
      </c>
      <c r="D38" s="49">
        <v>0</v>
      </c>
      <c r="E38" s="49">
        <v>0</v>
      </c>
      <c r="F38" s="49">
        <v>0</v>
      </c>
      <c r="G38" s="49">
        <v>0</v>
      </c>
      <c r="H38" s="49">
        <v>0</v>
      </c>
    </row>
    <row r="39" spans="1:8">
      <c r="A39" t="s">
        <v>1144</v>
      </c>
      <c r="B39" s="49">
        <v>100.755</v>
      </c>
      <c r="C39" s="49">
        <v>0</v>
      </c>
      <c r="D39" s="49">
        <v>0</v>
      </c>
      <c r="E39" s="49">
        <v>0</v>
      </c>
      <c r="F39" s="49">
        <v>0</v>
      </c>
      <c r="G39" s="49">
        <v>0</v>
      </c>
      <c r="H39" s="49">
        <v>0</v>
      </c>
    </row>
    <row r="40" spans="1:8">
      <c r="A40" t="s">
        <v>1145</v>
      </c>
      <c r="B40" s="49">
        <v>-17.380800000000001</v>
      </c>
      <c r="C40" s="49">
        <v>0</v>
      </c>
      <c r="D40" s="49">
        <v>0</v>
      </c>
      <c r="E40" s="49">
        <v>0</v>
      </c>
      <c r="F40" s="49">
        <v>0</v>
      </c>
      <c r="G40" s="49">
        <v>0</v>
      </c>
      <c r="H40" s="49">
        <v>0</v>
      </c>
    </row>
    <row r="41" spans="1:8">
      <c r="A41" t="s">
        <v>1146</v>
      </c>
      <c r="B41" s="49">
        <v>-0.121742</v>
      </c>
      <c r="C41" s="49">
        <v>0</v>
      </c>
      <c r="D41" s="49">
        <v>0</v>
      </c>
      <c r="E41" s="49">
        <v>0</v>
      </c>
      <c r="F41" s="49">
        <v>0</v>
      </c>
      <c r="G41" s="49">
        <v>0</v>
      </c>
      <c r="H41" s="49">
        <v>0</v>
      </c>
    </row>
    <row r="42" spans="1:8">
      <c r="A42" t="s">
        <v>1147</v>
      </c>
      <c r="B42" s="49">
        <v>8.0290299999999995E-3</v>
      </c>
      <c r="C42" s="49">
        <v>0</v>
      </c>
      <c r="D42" s="49">
        <v>0</v>
      </c>
      <c r="E42" s="49">
        <v>0</v>
      </c>
      <c r="F42" s="49">
        <v>0</v>
      </c>
      <c r="G42" s="49">
        <v>0</v>
      </c>
      <c r="H42" s="49">
        <v>0</v>
      </c>
    </row>
    <row r="43" spans="1:8">
      <c r="A43" t="s">
        <v>1148</v>
      </c>
      <c r="B43" s="49">
        <v>-8.4758399999999998E-2</v>
      </c>
      <c r="C43" s="49">
        <v>0</v>
      </c>
      <c r="D43" s="49">
        <v>0</v>
      </c>
      <c r="E43" s="49">
        <v>0</v>
      </c>
      <c r="F43" s="49">
        <v>0</v>
      </c>
      <c r="G43" s="49">
        <v>0</v>
      </c>
      <c r="H43" s="49">
        <v>0</v>
      </c>
    </row>
    <row r="44" spans="1:8">
      <c r="A44" t="s">
        <v>1149</v>
      </c>
      <c r="B44" s="49">
        <v>-97.514600000000002</v>
      </c>
      <c r="C44" s="49">
        <v>0</v>
      </c>
      <c r="D44" s="49">
        <v>0</v>
      </c>
      <c r="E44" s="49">
        <v>0</v>
      </c>
      <c r="F44" s="49">
        <v>0</v>
      </c>
      <c r="G44" s="49">
        <v>0</v>
      </c>
      <c r="H44" s="49">
        <v>0</v>
      </c>
    </row>
    <row r="45" spans="1:8">
      <c r="A45" t="s">
        <v>1150</v>
      </c>
      <c r="B45" s="49">
        <v>28.532299999999999</v>
      </c>
      <c r="C45" s="49">
        <v>0</v>
      </c>
      <c r="D45" s="49">
        <v>0</v>
      </c>
      <c r="E45" s="49">
        <v>0</v>
      </c>
      <c r="F45" s="49">
        <v>0</v>
      </c>
      <c r="G45" s="49">
        <v>0</v>
      </c>
      <c r="H45" s="49">
        <v>0</v>
      </c>
    </row>
    <row r="46" spans="1:8">
      <c r="A46" t="s">
        <v>1151</v>
      </c>
      <c r="B46" s="49">
        <v>26.225100000000001</v>
      </c>
      <c r="C46" s="49">
        <v>0</v>
      </c>
      <c r="D46" s="49">
        <v>0</v>
      </c>
      <c r="E46" s="49">
        <v>0</v>
      </c>
      <c r="F46" s="49">
        <v>0</v>
      </c>
      <c r="G46" s="49">
        <v>0</v>
      </c>
      <c r="H46" s="49">
        <v>0</v>
      </c>
    </row>
    <row r="47" spans="1:8">
      <c r="A47" t="s">
        <v>1152</v>
      </c>
      <c r="B47" s="49">
        <v>3.3101699999999998</v>
      </c>
      <c r="C47" s="49">
        <v>0</v>
      </c>
      <c r="D47" s="49">
        <v>0</v>
      </c>
      <c r="E47" s="49">
        <v>0</v>
      </c>
      <c r="F47" s="49">
        <v>0</v>
      </c>
      <c r="G47" s="49">
        <v>0</v>
      </c>
      <c r="H47" s="49">
        <v>0</v>
      </c>
    </row>
    <row r="48" spans="1:8">
      <c r="A48" t="s">
        <v>1153</v>
      </c>
      <c r="B48" s="49">
        <v>1.6877</v>
      </c>
      <c r="C48" s="49">
        <v>0</v>
      </c>
      <c r="D48" s="49">
        <v>0</v>
      </c>
      <c r="E48" s="49">
        <v>0</v>
      </c>
      <c r="F48" s="49">
        <v>0</v>
      </c>
      <c r="G48" s="49">
        <v>0</v>
      </c>
      <c r="H48" s="49">
        <v>0</v>
      </c>
    </row>
    <row r="50" spans="1:4">
      <c r="A50" t="str">
        <f>lang!B7</f>
        <v>긍정감정</v>
      </c>
      <c r="B50" s="134">
        <f>SUM(B9:B12)</f>
        <v>215.00530000000003</v>
      </c>
      <c r="C50" s="134"/>
      <c r="D50" s="134">
        <f t="shared" ref="D50" si="0">SUM(D9:D12)</f>
        <v>0</v>
      </c>
    </row>
    <row r="51" spans="1:4">
      <c r="A51" t="str">
        <f>lang!B8</f>
        <v>부정감정</v>
      </c>
      <c r="B51" s="134">
        <f>SUM(B5:B8)</f>
        <v>108.0266</v>
      </c>
      <c r="C51" s="134"/>
      <c r="D51" s="134">
        <f t="shared" ref="D51" si="1">SUM(D5:D8)</f>
        <v>0</v>
      </c>
    </row>
    <row r="52" spans="1:4">
      <c r="A52" t="str">
        <f>lang!B9</f>
        <v>생리감정</v>
      </c>
      <c r="B52" s="134">
        <f>SUM(B13:B14)</f>
        <v>28.575859999999999</v>
      </c>
      <c r="C52" s="134"/>
      <c r="D52" s="134">
        <f t="shared" ref="D52" si="2">SUM(D13:D14)</f>
        <v>0</v>
      </c>
    </row>
    <row r="53" spans="1:4">
      <c r="B53" s="50">
        <f>SUM(B50:B52)</f>
        <v>351.60776000000004</v>
      </c>
      <c r="D53" s="50">
        <f>SUM(D50:D52)</f>
        <v>0</v>
      </c>
    </row>
    <row r="54" spans="1:4">
      <c r="A54" t="str">
        <f>lang!B7</f>
        <v>긍정감정</v>
      </c>
      <c r="B54" s="135">
        <f>IF(B$53&lt;&gt;0,B50/B$53,0)</f>
        <v>0.61149190791466035</v>
      </c>
      <c r="C54" s="135"/>
      <c r="D54" s="135">
        <f>IF(D$53&lt;&gt;0,D50/D$53,0)</f>
        <v>0</v>
      </c>
    </row>
    <row r="55" spans="1:4">
      <c r="A55" t="str">
        <f>lang!B8</f>
        <v>부정감정</v>
      </c>
      <c r="B55" s="135">
        <f>IF(B$53&lt;&gt;0,B51/B$53,0)</f>
        <v>0.30723610878212698</v>
      </c>
      <c r="C55" s="135"/>
      <c r="D55" s="135">
        <f>IF(D$53&lt;&gt;0,D51/D$53,0)</f>
        <v>0</v>
      </c>
    </row>
    <row r="56" spans="1:4">
      <c r="A56" t="str">
        <f>lang!B9</f>
        <v>생리감정</v>
      </c>
      <c r="B56" s="135">
        <f>IF(B$53&lt;&gt;0,B52/B$53,0)</f>
        <v>8.1271983303212642E-2</v>
      </c>
      <c r="C56" s="135"/>
      <c r="D56" s="135">
        <f>IF(D$53&lt;&gt;0,D52/D$53,0)</f>
        <v>0</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0</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v>
      </c>
      <c r="B31" s="49">
        <v>0</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v>
      </c>
      <c r="B39" s="49">
        <v>0</v>
      </c>
    </row>
    <row r="40" spans="1:2">
      <c r="A40" s="49">
        <v>0</v>
      </c>
      <c r="B40" s="49">
        <v>0</v>
      </c>
    </row>
    <row r="41" spans="1:2">
      <c r="A41" s="49">
        <v>0</v>
      </c>
      <c r="B41" s="49">
        <v>0</v>
      </c>
    </row>
    <row r="42" spans="1:2">
      <c r="A42" s="49">
        <v>0</v>
      </c>
      <c r="B42" s="49">
        <v>0</v>
      </c>
    </row>
    <row r="43" spans="1:2">
      <c r="A43" s="49">
        <v>0</v>
      </c>
      <c r="B43" s="49">
        <v>0</v>
      </c>
    </row>
    <row r="44" spans="1:2">
      <c r="A44" s="49">
        <v>0</v>
      </c>
      <c r="B44" s="49">
        <v>0</v>
      </c>
    </row>
    <row r="45" spans="1:2">
      <c r="A45" s="49">
        <v>0</v>
      </c>
      <c r="B45" s="49">
        <v>0</v>
      </c>
    </row>
    <row r="46" spans="1:2">
      <c r="A46" s="49">
        <v>0</v>
      </c>
      <c r="B46" s="49">
        <v>0</v>
      </c>
    </row>
    <row r="47" spans="1:2">
      <c r="A47" s="49">
        <v>0</v>
      </c>
      <c r="B47" s="49">
        <v>0</v>
      </c>
    </row>
    <row r="48" spans="1:2">
      <c r="A48" s="49">
        <v>0</v>
      </c>
      <c r="B48" s="49">
        <v>0</v>
      </c>
    </row>
    <row r="49" spans="1:2">
      <c r="A49" s="49">
        <v>0</v>
      </c>
      <c r="B49" s="49">
        <v>0</v>
      </c>
    </row>
    <row r="50" spans="1:2">
      <c r="A50" s="49">
        <v>0</v>
      </c>
      <c r="B50" s="49">
        <v>0</v>
      </c>
    </row>
    <row r="51" spans="1:2">
      <c r="A51" s="49">
        <v>0</v>
      </c>
      <c r="B51" s="49">
        <v>0</v>
      </c>
    </row>
    <row r="52" spans="1:2">
      <c r="A52" s="49">
        <v>0</v>
      </c>
      <c r="B52" s="49">
        <v>0</v>
      </c>
    </row>
    <row r="53" spans="1:2">
      <c r="A53" s="49">
        <v>0</v>
      </c>
      <c r="B53" s="49">
        <v>0</v>
      </c>
    </row>
    <row r="54" spans="1:2">
      <c r="A54" s="49">
        <v>0</v>
      </c>
      <c r="B54" s="49">
        <v>0</v>
      </c>
    </row>
    <row r="55" spans="1:2">
      <c r="A55" s="49">
        <v>0</v>
      </c>
      <c r="B55" s="49">
        <v>0</v>
      </c>
    </row>
    <row r="56" spans="1:2">
      <c r="A56" s="49">
        <v>0</v>
      </c>
      <c r="B56" s="49">
        <v>0</v>
      </c>
    </row>
    <row r="57" spans="1:2">
      <c r="A57" s="49">
        <v>0</v>
      </c>
      <c r="B57" s="49">
        <v>0</v>
      </c>
    </row>
    <row r="58" spans="1:2">
      <c r="A58" s="49">
        <v>0</v>
      </c>
      <c r="B58" s="49">
        <v>0</v>
      </c>
    </row>
    <row r="59" spans="1:2">
      <c r="A59" s="49">
        <v>0</v>
      </c>
      <c r="B59" s="49">
        <v>0</v>
      </c>
    </row>
    <row r="60" spans="1:2">
      <c r="A60" s="49">
        <v>0</v>
      </c>
      <c r="B60" s="49">
        <v>0</v>
      </c>
    </row>
    <row r="61" spans="1:2">
      <c r="A61" s="49">
        <v>0</v>
      </c>
      <c r="B61" s="49">
        <v>0</v>
      </c>
    </row>
    <row r="62" spans="1:2">
      <c r="A62" s="49">
        <v>0</v>
      </c>
      <c r="B62" s="49">
        <v>0</v>
      </c>
    </row>
    <row r="63" spans="1:2">
      <c r="A63" s="49">
        <v>0</v>
      </c>
      <c r="B63" s="49">
        <v>0</v>
      </c>
    </row>
    <row r="64" spans="1:2">
      <c r="A64" s="49">
        <v>0</v>
      </c>
      <c r="B64" s="49">
        <v>0</v>
      </c>
    </row>
    <row r="65" spans="1:2">
      <c r="A65" s="49">
        <v>0</v>
      </c>
      <c r="B65" s="49">
        <v>0</v>
      </c>
    </row>
    <row r="66" spans="1:2">
      <c r="A66" s="49">
        <v>0</v>
      </c>
      <c r="B66" s="49">
        <v>0</v>
      </c>
    </row>
    <row r="67" spans="1:2">
      <c r="A67" s="49">
        <v>0</v>
      </c>
      <c r="B67" s="49">
        <v>0</v>
      </c>
    </row>
    <row r="68" spans="1:2">
      <c r="A68" s="49">
        <v>0</v>
      </c>
      <c r="B68" s="49">
        <v>0</v>
      </c>
    </row>
    <row r="69" spans="1:2">
      <c r="A69" s="49">
        <v>0</v>
      </c>
      <c r="B69" s="49">
        <v>0</v>
      </c>
    </row>
    <row r="70" spans="1:2">
      <c r="A70" s="49">
        <v>0</v>
      </c>
      <c r="B70" s="49">
        <v>0</v>
      </c>
    </row>
    <row r="71" spans="1:2">
      <c r="A71" s="49">
        <v>0</v>
      </c>
      <c r="B71" s="49">
        <v>0</v>
      </c>
    </row>
    <row r="72" spans="1:2">
      <c r="A72" s="49">
        <v>0</v>
      </c>
      <c r="B72" s="49">
        <v>0</v>
      </c>
    </row>
    <row r="73" spans="1:2">
      <c r="A73" s="49">
        <v>0</v>
      </c>
      <c r="B73" s="49">
        <v>0</v>
      </c>
    </row>
    <row r="74" spans="1:2">
      <c r="A74" s="49">
        <v>0</v>
      </c>
      <c r="B74" s="49">
        <v>0</v>
      </c>
    </row>
    <row r="75" spans="1:2">
      <c r="A75" s="49">
        <v>0</v>
      </c>
      <c r="B75" s="49">
        <v>0</v>
      </c>
    </row>
    <row r="76" spans="1:2">
      <c r="A76" s="49">
        <v>0</v>
      </c>
      <c r="B76" s="49">
        <v>0</v>
      </c>
    </row>
    <row r="77" spans="1:2">
      <c r="A77" s="49">
        <v>0</v>
      </c>
      <c r="B77" s="49">
        <v>0</v>
      </c>
    </row>
    <row r="78" spans="1:2">
      <c r="A78" s="49">
        <v>0</v>
      </c>
      <c r="B78" s="49">
        <v>0</v>
      </c>
    </row>
    <row r="79" spans="1:2">
      <c r="A79" s="49">
        <v>0</v>
      </c>
      <c r="B79" s="49">
        <v>0</v>
      </c>
    </row>
    <row r="80" spans="1:2">
      <c r="A80" s="49">
        <v>0</v>
      </c>
      <c r="B80" s="49">
        <v>0</v>
      </c>
    </row>
    <row r="81" spans="1:2">
      <c r="A81" s="49">
        <v>0</v>
      </c>
      <c r="B81" s="49">
        <v>0</v>
      </c>
    </row>
    <row r="82" spans="1:2">
      <c r="A82" s="49">
        <v>0</v>
      </c>
      <c r="B82" s="49">
        <v>0</v>
      </c>
    </row>
    <row r="83" spans="1:2">
      <c r="A83" s="49">
        <v>0</v>
      </c>
      <c r="B83" s="49">
        <v>0</v>
      </c>
    </row>
    <row r="84" spans="1:2">
      <c r="A84" s="49">
        <v>0</v>
      </c>
      <c r="B84" s="49">
        <v>0</v>
      </c>
    </row>
    <row r="85" spans="1:2">
      <c r="A85" s="49">
        <v>0</v>
      </c>
      <c r="B85" s="49">
        <v>0</v>
      </c>
    </row>
    <row r="86" spans="1:2">
      <c r="A86" s="49">
        <v>0</v>
      </c>
      <c r="B86" s="49">
        <v>0</v>
      </c>
    </row>
    <row r="87" spans="1:2">
      <c r="A87" s="49">
        <v>0</v>
      </c>
      <c r="B87" s="49">
        <v>0</v>
      </c>
    </row>
    <row r="88" spans="1:2">
      <c r="A88" s="49">
        <v>0</v>
      </c>
      <c r="B88" s="49">
        <v>0</v>
      </c>
    </row>
    <row r="89" spans="1:2">
      <c r="A89" s="49">
        <v>0</v>
      </c>
      <c r="B89" s="49">
        <v>0</v>
      </c>
    </row>
    <row r="90" spans="1:2">
      <c r="A90" s="49">
        <v>0</v>
      </c>
      <c r="B90" s="49">
        <v>0</v>
      </c>
    </row>
    <row r="91" spans="1:2">
      <c r="A91" s="49">
        <v>0</v>
      </c>
      <c r="B91" s="49">
        <v>0</v>
      </c>
    </row>
    <row r="92" spans="1:2">
      <c r="A92" s="49">
        <v>0</v>
      </c>
      <c r="B92" s="49">
        <v>0</v>
      </c>
    </row>
    <row r="93" spans="1:2">
      <c r="A93" s="49">
        <v>0</v>
      </c>
      <c r="B93" s="49">
        <v>0</v>
      </c>
    </row>
    <row r="94" spans="1:2">
      <c r="A94" s="49">
        <v>0</v>
      </c>
      <c r="B94" s="49">
        <v>0</v>
      </c>
    </row>
    <row r="95" spans="1:2">
      <c r="A95" s="49">
        <v>0</v>
      </c>
      <c r="B95" s="49">
        <v>0</v>
      </c>
    </row>
    <row r="96" spans="1:2">
      <c r="A96" s="49">
        <v>0</v>
      </c>
      <c r="B96" s="49">
        <v>0</v>
      </c>
    </row>
    <row r="97" spans="1:2">
      <c r="A97" s="49">
        <v>0</v>
      </c>
      <c r="B97" s="49">
        <v>0</v>
      </c>
    </row>
    <row r="98" spans="1:2">
      <c r="A98" s="49">
        <v>0</v>
      </c>
      <c r="B98" s="49">
        <v>0</v>
      </c>
    </row>
    <row r="99" spans="1:2">
      <c r="A99" s="49">
        <v>0</v>
      </c>
      <c r="B99" s="49">
        <v>0</v>
      </c>
    </row>
    <row r="100" spans="1:2">
      <c r="A100" s="49">
        <v>0</v>
      </c>
      <c r="B100" s="49">
        <v>0</v>
      </c>
    </row>
    <row r="101" spans="1:2">
      <c r="A101" s="49">
        <v>0</v>
      </c>
      <c r="B101" s="49">
        <v>0</v>
      </c>
    </row>
    <row r="102" spans="1:2">
      <c r="A102" s="49">
        <v>0</v>
      </c>
      <c r="B102" s="49">
        <v>0</v>
      </c>
    </row>
    <row r="103" spans="1:2">
      <c r="A103" s="49">
        <v>0</v>
      </c>
      <c r="B103" s="49">
        <v>0</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v>
      </c>
      <c r="B2" s="49">
        <v>0</v>
      </c>
      <c r="C2">
        <v>0</v>
      </c>
      <c r="D2">
        <v>0</v>
      </c>
      <c r="E2" t="s">
        <v>1161</v>
      </c>
      <c r="F2" s="49">
        <f>IF(A2&lt;&gt;"",1,"")</f>
        <v>1</v>
      </c>
      <c r="G2" t="e">
        <f>IF($H8&gt;0,LOOKUP(COUNT(A2:A1000)*$H8,F2:F1000,A2:A1000),LOOKUP(1,F2:F1000,A2:A1000))</f>
        <v>#N/A</v>
      </c>
      <c r="H2" t="e">
        <f>IF($H8&gt;0,LOOKUP(COUNT(B2:B1000)*$H8,F2:F1000,B2:B1000),LOOKUP(1,F2:F1000,B2:B1000))</f>
        <v>#N/A</v>
      </c>
      <c r="J2" s="49">
        <f>IF(A2&lt;&gt;"",A2*10,"")</f>
        <v>0</v>
      </c>
      <c r="K2" s="49">
        <f>IF(B2&lt;&gt;"",B2*100,"")</f>
        <v>0</v>
      </c>
      <c r="L2" s="49">
        <f>IF(F2&lt;&gt;"",IF(K2&lt;&gt;0,K2/J2,0),"")</f>
        <v>0</v>
      </c>
    </row>
    <row r="3" spans="1:12">
      <c r="A3" s="49"/>
      <c r="B3" s="49"/>
      <c r="F3" s="49" t="str">
        <f>IF(A3&lt;&gt;"",F2+1,"")</f>
        <v/>
      </c>
      <c r="G3" t="e">
        <f>IF($H9&gt;0,LOOKUP(COUNT(A2:A1000)*$H9,F2:F1000,A2:A1000),LOOKUP(1,F2:F1000,A2:A1000))</f>
        <v>#N/A</v>
      </c>
      <c r="H3" t="e">
        <f>IF($H9&gt;0,LOOKUP(COUNT(B2:B1000)*$H9,F2:F1000,B2:B1000),LOOKUP(1,F2:F1000,B2:B1000))</f>
        <v>#N/A</v>
      </c>
      <c r="J3" s="49" t="str">
        <f t="shared" ref="J3:J66" si="0">IF(A3&lt;&gt;"",A3*10,"")</f>
        <v/>
      </c>
      <c r="K3" s="49" t="str">
        <f t="shared" ref="K3:K66" si="1">IF(B3&lt;&gt;"",B3*100,"")</f>
        <v/>
      </c>
      <c r="L3" s="49" t="str">
        <f t="shared" ref="L3:L66" si="2">IF(F3&lt;&gt;"",IF(K3&lt;&gt;0,K3/J3,0),"")</f>
        <v/>
      </c>
    </row>
    <row r="4" spans="1:12">
      <c r="A4" s="49"/>
      <c r="B4" s="49"/>
      <c r="F4" s="49" t="str">
        <f t="shared" ref="F4:F67" si="3">IF(A4&lt;&gt;"",F3+1,"")</f>
        <v/>
      </c>
      <c r="G4" s="71" t="s">
        <v>209</v>
      </c>
      <c r="H4" s="23">
        <f>IF(ISERROR(G3-G2)=FALSE,(G3-G2)*10,0)</f>
        <v>0</v>
      </c>
      <c r="J4" s="49" t="str">
        <f t="shared" si="0"/>
        <v/>
      </c>
      <c r="K4" s="49" t="str">
        <f t="shared" si="1"/>
        <v/>
      </c>
      <c r="L4" s="49" t="str">
        <f t="shared" si="2"/>
        <v/>
      </c>
    </row>
    <row r="5" spans="1:12">
      <c r="A5" s="49"/>
      <c r="B5" s="49"/>
      <c r="F5" s="49" t="str">
        <f t="shared" si="3"/>
        <v/>
      </c>
      <c r="G5" s="71" t="s">
        <v>210</v>
      </c>
      <c r="H5" s="23">
        <f>IF(ISERROR(H3-H2)=FALSE,H3-H2,0)</f>
        <v>0</v>
      </c>
      <c r="J5" s="49" t="str">
        <f t="shared" si="0"/>
        <v/>
      </c>
      <c r="K5" s="49" t="str">
        <f t="shared" si="1"/>
        <v/>
      </c>
      <c r="L5" s="49" t="str">
        <f t="shared" si="2"/>
        <v/>
      </c>
    </row>
    <row r="6" spans="1:12">
      <c r="A6" s="49"/>
      <c r="B6" s="49"/>
      <c r="F6" s="49" t="str">
        <f t="shared" si="3"/>
        <v/>
      </c>
      <c r="G6" s="71" t="s">
        <v>211</v>
      </c>
      <c r="H6" s="23">
        <f>IF(H4&lt;&gt;0,H5/H4,0)</f>
        <v>0</v>
      </c>
      <c r="J6" s="49" t="str">
        <f t="shared" si="0"/>
        <v/>
      </c>
      <c r="K6" s="49" t="str">
        <f t="shared" si="1"/>
        <v/>
      </c>
      <c r="L6" s="49" t="str">
        <f t="shared" si="2"/>
        <v/>
      </c>
    </row>
    <row r="7" spans="1:12">
      <c r="A7" s="49"/>
      <c r="B7" s="49"/>
      <c r="F7" s="49" t="str">
        <f t="shared" si="3"/>
        <v/>
      </c>
      <c r="G7" s="71" t="s">
        <v>212</v>
      </c>
      <c r="H7" s="23">
        <f>DEGREES(ATAN(H6))</f>
        <v>0</v>
      </c>
      <c r="J7" s="49" t="str">
        <f t="shared" si="0"/>
        <v/>
      </c>
      <c r="K7" s="49" t="str">
        <f t="shared" si="1"/>
        <v/>
      </c>
      <c r="L7" s="49" t="str">
        <f t="shared" si="2"/>
        <v/>
      </c>
    </row>
    <row r="8" spans="1:12">
      <c r="A8" s="49"/>
      <c r="B8" s="49"/>
      <c r="F8" s="49" t="str">
        <f t="shared" si="3"/>
        <v/>
      </c>
      <c r="G8" s="71" t="s">
        <v>213</v>
      </c>
      <c r="H8" s="72">
        <v>0.1</v>
      </c>
      <c r="J8" s="49" t="str">
        <f t="shared" si="0"/>
        <v/>
      </c>
      <c r="K8" s="49" t="str">
        <f t="shared" si="1"/>
        <v/>
      </c>
      <c r="L8" s="49" t="str">
        <f t="shared" si="2"/>
        <v/>
      </c>
    </row>
    <row r="9" spans="1:12">
      <c r="A9" s="49"/>
      <c r="B9" s="49"/>
      <c r="F9" s="49" t="str">
        <f t="shared" si="3"/>
        <v/>
      </c>
      <c r="G9" s="71" t="s">
        <v>214</v>
      </c>
      <c r="H9" s="72">
        <v>0.9</v>
      </c>
      <c r="J9" s="49" t="str">
        <f t="shared" si="0"/>
        <v/>
      </c>
      <c r="K9" s="49" t="str">
        <f t="shared" si="1"/>
        <v/>
      </c>
      <c r="L9" s="49" t="str">
        <f t="shared" si="2"/>
        <v/>
      </c>
    </row>
    <row r="10" spans="1:12">
      <c r="A10" s="49"/>
      <c r="B10" s="49"/>
      <c r="F10" s="49" t="str">
        <f t="shared" si="3"/>
        <v/>
      </c>
      <c r="G10" t="s">
        <v>215</v>
      </c>
      <c r="J10" s="49" t="str">
        <f t="shared" si="0"/>
        <v/>
      </c>
      <c r="K10" s="49" t="str">
        <f t="shared" si="1"/>
        <v/>
      </c>
      <c r="L10" s="49" t="str">
        <f t="shared" si="2"/>
        <v/>
      </c>
    </row>
    <row r="11" spans="1:12">
      <c r="A11" s="49"/>
      <c r="B11" s="49"/>
      <c r="F11" s="49" t="str">
        <f t="shared" si="3"/>
        <v/>
      </c>
      <c r="G11" s="71" t="s">
        <v>216</v>
      </c>
      <c r="H11" s="73">
        <f>MIN(B2:B1000)</f>
        <v>0</v>
      </c>
      <c r="J11" s="49" t="str">
        <f t="shared" si="0"/>
        <v/>
      </c>
      <c r="K11" s="49" t="str">
        <f t="shared" si="1"/>
        <v/>
      </c>
      <c r="L11" s="49" t="str">
        <f t="shared" si="2"/>
        <v/>
      </c>
    </row>
    <row r="12" spans="1:12">
      <c r="A12" s="49"/>
      <c r="B12" s="49"/>
      <c r="F12" s="49" t="str">
        <f t="shared" si="3"/>
        <v/>
      </c>
      <c r="G12" s="71" t="s">
        <v>218</v>
      </c>
      <c r="H12" s="73">
        <f>MAX(B2:B1000)</f>
        <v>0</v>
      </c>
      <c r="J12" s="49" t="str">
        <f t="shared" si="0"/>
        <v/>
      </c>
      <c r="K12" s="49" t="str">
        <f t="shared" si="1"/>
        <v/>
      </c>
      <c r="L12" s="49" t="str">
        <f t="shared" si="2"/>
        <v/>
      </c>
    </row>
    <row r="13" spans="1:12">
      <c r="A13" s="49"/>
      <c r="B13" s="49"/>
      <c r="F13" s="49" t="str">
        <f t="shared" si="3"/>
        <v/>
      </c>
      <c r="G13" s="71" t="s">
        <v>220</v>
      </c>
      <c r="H13">
        <f>MATCH($H$11,B2:B1000,0)</f>
        <v>1</v>
      </c>
      <c r="J13" s="49" t="str">
        <f t="shared" si="0"/>
        <v/>
      </c>
      <c r="K13" s="49" t="str">
        <f t="shared" si="1"/>
        <v/>
      </c>
      <c r="L13" s="49" t="str">
        <f t="shared" si="2"/>
        <v/>
      </c>
    </row>
    <row r="14" spans="1:12">
      <c r="A14" s="49"/>
      <c r="B14" s="49"/>
      <c r="F14" s="49" t="str">
        <f t="shared" si="3"/>
        <v/>
      </c>
      <c r="G14" s="71" t="s">
        <v>221</v>
      </c>
      <c r="H14">
        <f>MATCH($H$12,B2:B1000,0)</f>
        <v>1</v>
      </c>
      <c r="J14" s="49" t="str">
        <f t="shared" si="0"/>
        <v/>
      </c>
      <c r="K14" s="49" t="str">
        <f t="shared" si="1"/>
        <v/>
      </c>
      <c r="L14" s="49" t="str">
        <f t="shared" si="2"/>
        <v/>
      </c>
    </row>
    <row r="15" spans="1:12">
      <c r="A15" s="49"/>
      <c r="B15" s="49"/>
      <c r="F15" s="49" t="str">
        <f t="shared" si="3"/>
        <v/>
      </c>
      <c r="G15">
        <f>LOOKUP($H13,F2:F1000,A2:A1000)</f>
        <v>0</v>
      </c>
      <c r="H15">
        <f>LOOKUP($H13,F2:F1000,B2:B1000)</f>
        <v>0</v>
      </c>
      <c r="J15" s="49" t="str">
        <f t="shared" si="0"/>
        <v/>
      </c>
      <c r="K15" s="49" t="str">
        <f t="shared" si="1"/>
        <v/>
      </c>
      <c r="L15" s="49" t="str">
        <f t="shared" si="2"/>
        <v/>
      </c>
    </row>
    <row r="16" spans="1:12">
      <c r="A16" s="49"/>
      <c r="B16" s="49"/>
      <c r="F16" s="49" t="str">
        <f t="shared" si="3"/>
        <v/>
      </c>
      <c r="G16">
        <f>LOOKUP($H14,F2:F1000,A2:A1000)</f>
        <v>0</v>
      </c>
      <c r="H16">
        <f>LOOKUP($H14,F2:F1000,B2:B1000)</f>
        <v>0</v>
      </c>
      <c r="J16" s="49" t="str">
        <f t="shared" si="0"/>
        <v/>
      </c>
      <c r="K16" s="49" t="str">
        <f t="shared" si="1"/>
        <v/>
      </c>
      <c r="L16" s="49" t="str">
        <f t="shared" si="2"/>
        <v/>
      </c>
    </row>
    <row r="17" spans="1:12">
      <c r="A17" s="49"/>
      <c r="B17" s="49"/>
      <c r="F17" s="49" t="str">
        <f t="shared" si="3"/>
        <v/>
      </c>
      <c r="J17" s="49" t="str">
        <f t="shared" si="0"/>
        <v/>
      </c>
      <c r="K17" s="49" t="str">
        <f t="shared" si="1"/>
        <v/>
      </c>
      <c r="L17" s="49" t="str">
        <f t="shared" si="2"/>
        <v/>
      </c>
    </row>
    <row r="18" spans="1:12">
      <c r="A18" s="49"/>
      <c r="B18" s="49"/>
      <c r="F18" s="49" t="str">
        <f t="shared" si="3"/>
        <v/>
      </c>
      <c r="J18" s="49" t="str">
        <f t="shared" si="0"/>
        <v/>
      </c>
      <c r="K18" s="49" t="str">
        <f t="shared" si="1"/>
        <v/>
      </c>
      <c r="L18" s="49" t="str">
        <f t="shared" si="2"/>
        <v/>
      </c>
    </row>
    <row r="19" spans="1:12">
      <c r="A19" s="49"/>
      <c r="B19" s="49"/>
      <c r="F19" s="49" t="str">
        <f t="shared" si="3"/>
        <v/>
      </c>
      <c r="J19" s="49" t="str">
        <f t="shared" si="0"/>
        <v/>
      </c>
      <c r="K19" s="49" t="str">
        <f t="shared" si="1"/>
        <v/>
      </c>
      <c r="L19" s="49" t="str">
        <f t="shared" si="2"/>
        <v/>
      </c>
    </row>
    <row r="20" spans="1:12">
      <c r="A20" s="49"/>
      <c r="B20" s="49"/>
      <c r="F20" s="49" t="str">
        <f t="shared" si="3"/>
        <v/>
      </c>
      <c r="J20" s="49" t="str">
        <f t="shared" si="0"/>
        <v/>
      </c>
      <c r="K20" s="49" t="str">
        <f t="shared" si="1"/>
        <v/>
      </c>
      <c r="L20" s="49" t="str">
        <f t="shared" si="2"/>
        <v/>
      </c>
    </row>
    <row r="21" spans="1:12">
      <c r="A21" s="49"/>
      <c r="B21" s="49"/>
      <c r="F21" s="49" t="str">
        <f t="shared" si="3"/>
        <v/>
      </c>
      <c r="J21" s="49" t="str">
        <f t="shared" si="0"/>
        <v/>
      </c>
      <c r="K21" s="49" t="str">
        <f t="shared" si="1"/>
        <v/>
      </c>
      <c r="L21" s="49" t="str">
        <f t="shared" si="2"/>
        <v/>
      </c>
    </row>
    <row r="22" spans="1:12">
      <c r="A22" s="49"/>
      <c r="B22" s="49"/>
      <c r="F22" s="49" t="str">
        <f t="shared" si="3"/>
        <v/>
      </c>
      <c r="J22" s="49" t="str">
        <f t="shared" si="0"/>
        <v/>
      </c>
      <c r="K22" s="49" t="str">
        <f t="shared" si="1"/>
        <v/>
      </c>
      <c r="L22" s="49" t="str">
        <f t="shared" si="2"/>
        <v/>
      </c>
    </row>
    <row r="23" spans="1:12">
      <c r="A23" s="49"/>
      <c r="B23" s="49"/>
      <c r="F23" s="49" t="str">
        <f t="shared" si="3"/>
        <v/>
      </c>
      <c r="J23" s="49" t="str">
        <f t="shared" si="0"/>
        <v/>
      </c>
      <c r="K23" s="49" t="str">
        <f t="shared" si="1"/>
        <v/>
      </c>
      <c r="L23" s="49" t="str">
        <f t="shared" si="2"/>
        <v/>
      </c>
    </row>
    <row r="24" spans="1:12">
      <c r="A24" s="49"/>
      <c r="B24" s="49"/>
      <c r="F24" s="49" t="str">
        <f t="shared" si="3"/>
        <v/>
      </c>
      <c r="G24" t="s">
        <v>245</v>
      </c>
      <c r="H24">
        <f>COUNT(A2:A2000)</f>
        <v>1</v>
      </c>
      <c r="J24" s="49" t="str">
        <f t="shared" si="0"/>
        <v/>
      </c>
      <c r="K24" s="49" t="str">
        <f t="shared" si="1"/>
        <v/>
      </c>
      <c r="L24" s="49" t="str">
        <f t="shared" si="2"/>
        <v/>
      </c>
    </row>
    <row r="25" spans="1:12">
      <c r="A25" s="49"/>
      <c r="B25" s="49"/>
      <c r="F25" s="49" t="str">
        <f t="shared" si="3"/>
        <v/>
      </c>
      <c r="J25" s="49" t="str">
        <f t="shared" si="0"/>
        <v/>
      </c>
      <c r="K25" s="49" t="str">
        <f t="shared" si="1"/>
        <v/>
      </c>
      <c r="L25" s="49" t="str">
        <f t="shared" si="2"/>
        <v/>
      </c>
    </row>
    <row r="26" spans="1:12">
      <c r="A26" s="49"/>
      <c r="B26" s="49"/>
      <c r="F26" s="49" t="str">
        <f t="shared" si="3"/>
        <v/>
      </c>
      <c r="J26" s="49" t="str">
        <f t="shared" si="0"/>
        <v/>
      </c>
      <c r="K26" s="49" t="str">
        <f t="shared" si="1"/>
        <v/>
      </c>
      <c r="L26" s="49" t="str">
        <f t="shared" si="2"/>
        <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45784.619409722225</v>
      </c>
      <c r="B2" t="s">
        <v>2560</v>
      </c>
      <c r="C2" s="49"/>
      <c r="D2" s="49"/>
      <c r="E2" s="49">
        <v>0</v>
      </c>
      <c r="F2" s="49">
        <v>0</v>
      </c>
      <c r="G2" s="49">
        <v>0</v>
      </c>
      <c r="H2" s="49">
        <v>0</v>
      </c>
      <c r="I2" s="49">
        <v>0</v>
      </c>
      <c r="J2" s="49">
        <v>0</v>
      </c>
      <c r="K2" s="49">
        <v>0</v>
      </c>
      <c r="L2" s="49">
        <v>100</v>
      </c>
      <c r="M2" s="521" t="s">
        <v>1549</v>
      </c>
      <c r="O2" s="565" t="str">
        <f>IF(FH_info!B2="","",TRIM(MID(SUBSTITUTE(FH_info!B2,"^",REPT(" ",LEN(FH_info!B2))),LEN(FH_info!B2)*2-LEN(FH_info!B2)+1,LEN(FH_info!B2))))</f>
        <v>HkI4</v>
      </c>
      <c r="P2" s="565" t="str">
        <f>IF(FH_info!O2="","",TRIM(MID(SUBSTITUTE(FH_info!O2," ",REPT(" ",LEN(FH_info!O2))),LEN(FH_info!O2)*1-LEN(FH_info!O2)+1,LEN(FH_info!O2))))</f>
        <v>HkI4</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0</v>
      </c>
      <c r="D2">
        <f>MAX(B2:B257)</f>
        <v>0</v>
      </c>
      <c r="G2" t="s">
        <v>1590</v>
      </c>
      <c r="H2">
        <v>0</v>
      </c>
      <c r="I2">
        <v>0</v>
      </c>
      <c r="J2">
        <v>0</v>
      </c>
      <c r="K2">
        <v>0</v>
      </c>
      <c r="L2">
        <v>0</v>
      </c>
      <c r="M2">
        <v>0</v>
      </c>
      <c r="N2">
        <v>0</v>
      </c>
      <c r="O2">
        <v>0</v>
      </c>
    </row>
    <row r="3" spans="1:15">
      <c r="A3">
        <v>0</v>
      </c>
      <c r="B3">
        <v>0</v>
      </c>
      <c r="G3" t="s">
        <v>1591</v>
      </c>
      <c r="H3">
        <v>0</v>
      </c>
      <c r="I3">
        <v>0</v>
      </c>
      <c r="J3">
        <v>0</v>
      </c>
      <c r="K3">
        <v>0</v>
      </c>
      <c r="L3">
        <v>0</v>
      </c>
      <c r="M3">
        <v>0</v>
      </c>
      <c r="N3">
        <v>0</v>
      </c>
      <c r="O3">
        <v>0</v>
      </c>
    </row>
    <row r="4" spans="1:15">
      <c r="A4">
        <v>0</v>
      </c>
      <c r="B4">
        <v>0</v>
      </c>
    </row>
    <row r="5" spans="1:15">
      <c r="A5">
        <v>0</v>
      </c>
      <c r="B5">
        <v>0</v>
      </c>
    </row>
    <row r="6" spans="1:15">
      <c r="A6">
        <v>0</v>
      </c>
      <c r="B6">
        <v>0</v>
      </c>
    </row>
    <row r="7" spans="1:15">
      <c r="A7">
        <v>0</v>
      </c>
      <c r="B7">
        <v>0</v>
      </c>
    </row>
    <row r="8" spans="1:15">
      <c r="A8">
        <v>0</v>
      </c>
      <c r="B8">
        <v>0</v>
      </c>
    </row>
    <row r="9" spans="1:15">
      <c r="A9">
        <v>0</v>
      </c>
      <c r="B9">
        <v>0</v>
      </c>
    </row>
    <row r="10" spans="1:15">
      <c r="A10">
        <v>0</v>
      </c>
      <c r="B10">
        <v>0</v>
      </c>
    </row>
    <row r="11" spans="1:15">
      <c r="A11">
        <v>0</v>
      </c>
      <c r="B11">
        <v>0</v>
      </c>
    </row>
    <row r="12" spans="1:15">
      <c r="A12">
        <v>0</v>
      </c>
      <c r="B12">
        <v>0</v>
      </c>
    </row>
    <row r="13" spans="1:15">
      <c r="A13">
        <v>0</v>
      </c>
      <c r="B13">
        <v>0</v>
      </c>
    </row>
    <row r="14" spans="1:15">
      <c r="A14">
        <v>0</v>
      </c>
      <c r="B14">
        <v>0</v>
      </c>
    </row>
    <row r="15" spans="1:15">
      <c r="A15">
        <v>0</v>
      </c>
      <c r="B15">
        <v>0</v>
      </c>
    </row>
    <row r="16" spans="1:15">
      <c r="A16">
        <v>0</v>
      </c>
      <c r="B16">
        <v>0</v>
      </c>
    </row>
    <row r="17" spans="1:2">
      <c r="A17">
        <v>0</v>
      </c>
      <c r="B17">
        <v>0</v>
      </c>
    </row>
    <row r="18" spans="1:2">
      <c r="A18">
        <v>0</v>
      </c>
      <c r="B18">
        <v>0</v>
      </c>
    </row>
    <row r="19" spans="1:2">
      <c r="A19">
        <v>0</v>
      </c>
      <c r="B19">
        <v>0</v>
      </c>
    </row>
    <row r="20" spans="1:2">
      <c r="A20">
        <v>0</v>
      </c>
      <c r="B20">
        <v>0</v>
      </c>
    </row>
    <row r="21" spans="1:2">
      <c r="A21">
        <v>0</v>
      </c>
      <c r="B21">
        <v>0</v>
      </c>
    </row>
    <row r="22" spans="1:2">
      <c r="A22">
        <v>0</v>
      </c>
      <c r="B22">
        <v>0</v>
      </c>
    </row>
    <row r="23" spans="1:2">
      <c r="A23">
        <v>0</v>
      </c>
      <c r="B23">
        <v>0</v>
      </c>
    </row>
    <row r="24" spans="1:2">
      <c r="A24">
        <v>0</v>
      </c>
      <c r="B24">
        <v>0</v>
      </c>
    </row>
    <row r="25" spans="1:2">
      <c r="A25">
        <v>0</v>
      </c>
      <c r="B25">
        <v>0</v>
      </c>
    </row>
    <row r="26" spans="1:2">
      <c r="A26">
        <v>0</v>
      </c>
      <c r="B26">
        <v>0</v>
      </c>
    </row>
    <row r="27" spans="1:2">
      <c r="A27">
        <v>0</v>
      </c>
      <c r="B27">
        <v>0</v>
      </c>
    </row>
    <row r="28" spans="1:2">
      <c r="A28">
        <v>0</v>
      </c>
      <c r="B28">
        <v>0</v>
      </c>
    </row>
    <row r="29" spans="1:2">
      <c r="A29">
        <v>0</v>
      </c>
      <c r="B29">
        <v>0</v>
      </c>
    </row>
    <row r="30" spans="1:2">
      <c r="A30">
        <v>0</v>
      </c>
      <c r="B30">
        <v>0</v>
      </c>
    </row>
    <row r="31" spans="1:2">
      <c r="A31">
        <v>0</v>
      </c>
      <c r="B31">
        <v>0</v>
      </c>
    </row>
    <row r="32" spans="1:2">
      <c r="A32">
        <v>0</v>
      </c>
      <c r="B32">
        <v>0</v>
      </c>
    </row>
    <row r="33" spans="1:2">
      <c r="A33">
        <v>0</v>
      </c>
      <c r="B33">
        <v>0</v>
      </c>
    </row>
    <row r="34" spans="1:2">
      <c r="A34">
        <v>0</v>
      </c>
      <c r="B34">
        <v>0</v>
      </c>
    </row>
    <row r="35" spans="1:2">
      <c r="A35">
        <v>0</v>
      </c>
      <c r="B35">
        <v>0</v>
      </c>
    </row>
    <row r="36" spans="1:2">
      <c r="A36">
        <v>0</v>
      </c>
      <c r="B36">
        <v>0</v>
      </c>
    </row>
    <row r="37" spans="1:2">
      <c r="A37">
        <v>0</v>
      </c>
      <c r="B37">
        <v>0</v>
      </c>
    </row>
    <row r="38" spans="1:2">
      <c r="A38">
        <v>0</v>
      </c>
      <c r="B38">
        <v>0</v>
      </c>
    </row>
    <row r="39" spans="1:2">
      <c r="A39">
        <v>0</v>
      </c>
      <c r="B39">
        <v>0</v>
      </c>
    </row>
    <row r="40" spans="1:2">
      <c r="A40">
        <v>0</v>
      </c>
      <c r="B40">
        <v>0</v>
      </c>
    </row>
    <row r="41" spans="1:2">
      <c r="A41">
        <v>0</v>
      </c>
      <c r="B41">
        <v>0</v>
      </c>
    </row>
    <row r="42" spans="1:2">
      <c r="A42">
        <v>0</v>
      </c>
      <c r="B42">
        <v>0</v>
      </c>
    </row>
    <row r="43" spans="1:2">
      <c r="A43">
        <v>0</v>
      </c>
      <c r="B43">
        <v>0</v>
      </c>
    </row>
    <row r="44" spans="1:2">
      <c r="A44">
        <v>0</v>
      </c>
      <c r="B44">
        <v>0</v>
      </c>
    </row>
    <row r="45" spans="1:2">
      <c r="A45">
        <v>0</v>
      </c>
      <c r="B45">
        <v>0</v>
      </c>
    </row>
    <row r="46" spans="1:2">
      <c r="A46">
        <v>0</v>
      </c>
      <c r="B46">
        <v>0</v>
      </c>
    </row>
    <row r="47" spans="1:2">
      <c r="A47">
        <v>0</v>
      </c>
      <c r="B47">
        <v>0</v>
      </c>
    </row>
    <row r="48" spans="1:2">
      <c r="A48">
        <v>0</v>
      </c>
      <c r="B48">
        <v>0</v>
      </c>
    </row>
    <row r="49" spans="1:2">
      <c r="A49">
        <v>0</v>
      </c>
      <c r="B49">
        <v>0</v>
      </c>
    </row>
    <row r="50" spans="1:2">
      <c r="A50">
        <v>0</v>
      </c>
      <c r="B50">
        <v>0</v>
      </c>
    </row>
    <row r="51" spans="1:2">
      <c r="A51">
        <v>0</v>
      </c>
      <c r="B51">
        <v>0</v>
      </c>
    </row>
    <row r="52" spans="1:2">
      <c r="A52">
        <v>0</v>
      </c>
      <c r="B52">
        <v>0</v>
      </c>
    </row>
    <row r="53" spans="1:2">
      <c r="A53">
        <v>0</v>
      </c>
      <c r="B53">
        <v>0</v>
      </c>
    </row>
    <row r="54" spans="1:2">
      <c r="A54">
        <v>0</v>
      </c>
      <c r="B54">
        <v>0</v>
      </c>
    </row>
    <row r="55" spans="1:2">
      <c r="A55">
        <v>0</v>
      </c>
      <c r="B55">
        <v>0</v>
      </c>
    </row>
    <row r="56" spans="1:2">
      <c r="A56">
        <v>0</v>
      </c>
      <c r="B56">
        <v>0</v>
      </c>
    </row>
    <row r="57" spans="1:2">
      <c r="A57">
        <v>0</v>
      </c>
      <c r="B57">
        <v>0</v>
      </c>
    </row>
    <row r="58" spans="1:2">
      <c r="A58">
        <v>0</v>
      </c>
      <c r="B58">
        <v>0</v>
      </c>
    </row>
    <row r="59" spans="1:2">
      <c r="A59">
        <v>0</v>
      </c>
      <c r="B59">
        <v>0</v>
      </c>
    </row>
    <row r="60" spans="1:2">
      <c r="A60">
        <v>0</v>
      </c>
      <c r="B60">
        <v>0</v>
      </c>
    </row>
    <row r="61" spans="1:2">
      <c r="A61">
        <v>0</v>
      </c>
      <c r="B61">
        <v>0</v>
      </c>
    </row>
    <row r="62" spans="1:2">
      <c r="A62">
        <v>0</v>
      </c>
      <c r="B62">
        <v>0</v>
      </c>
    </row>
    <row r="63" spans="1:2">
      <c r="A63">
        <v>0</v>
      </c>
      <c r="B63">
        <v>0</v>
      </c>
    </row>
    <row r="64" spans="1:2">
      <c r="A64">
        <v>0</v>
      </c>
      <c r="B64">
        <v>0</v>
      </c>
    </row>
    <row r="65" spans="1:2">
      <c r="A65">
        <v>0</v>
      </c>
      <c r="B65">
        <v>0</v>
      </c>
    </row>
    <row r="66" spans="1:2">
      <c r="A66">
        <v>0</v>
      </c>
      <c r="B66">
        <v>0</v>
      </c>
    </row>
    <row r="67" spans="1:2">
      <c r="A67">
        <v>0</v>
      </c>
      <c r="B67">
        <v>0</v>
      </c>
    </row>
    <row r="68" spans="1:2">
      <c r="A68">
        <v>0</v>
      </c>
      <c r="B68">
        <v>0</v>
      </c>
    </row>
    <row r="69" spans="1:2">
      <c r="A69">
        <v>0</v>
      </c>
      <c r="B69">
        <v>0</v>
      </c>
    </row>
    <row r="70" spans="1:2">
      <c r="A70">
        <v>0</v>
      </c>
      <c r="B70">
        <v>0</v>
      </c>
    </row>
    <row r="71" spans="1:2">
      <c r="A71">
        <v>0</v>
      </c>
      <c r="B71">
        <v>0</v>
      </c>
    </row>
    <row r="72" spans="1:2">
      <c r="A72">
        <v>0</v>
      </c>
      <c r="B72">
        <v>0</v>
      </c>
    </row>
    <row r="73" spans="1:2">
      <c r="A73">
        <v>0</v>
      </c>
      <c r="B73">
        <v>0</v>
      </c>
    </row>
    <row r="74" spans="1:2">
      <c r="A74">
        <v>0</v>
      </c>
      <c r="B74">
        <v>0</v>
      </c>
    </row>
    <row r="75" spans="1:2">
      <c r="A75">
        <v>0</v>
      </c>
      <c r="B75">
        <v>0</v>
      </c>
    </row>
    <row r="76" spans="1:2">
      <c r="A76">
        <v>0</v>
      </c>
      <c r="B76">
        <v>0</v>
      </c>
    </row>
    <row r="77" spans="1:2">
      <c r="A77">
        <v>0</v>
      </c>
      <c r="B77">
        <v>0</v>
      </c>
    </row>
    <row r="78" spans="1:2">
      <c r="A78">
        <v>0</v>
      </c>
      <c r="B78">
        <v>0</v>
      </c>
    </row>
    <row r="79" spans="1:2">
      <c r="A79">
        <v>0</v>
      </c>
      <c r="B79">
        <v>0</v>
      </c>
    </row>
    <row r="80" spans="1:2">
      <c r="A80">
        <v>0</v>
      </c>
      <c r="B80">
        <v>0</v>
      </c>
    </row>
    <row r="81" spans="1:2">
      <c r="A81">
        <v>0</v>
      </c>
      <c r="B81">
        <v>0</v>
      </c>
    </row>
    <row r="82" spans="1:2">
      <c r="A82">
        <v>0</v>
      </c>
      <c r="B82">
        <v>0</v>
      </c>
    </row>
    <row r="83" spans="1:2">
      <c r="A83">
        <v>0</v>
      </c>
      <c r="B83">
        <v>0</v>
      </c>
    </row>
    <row r="84" spans="1:2">
      <c r="A84">
        <v>0</v>
      </c>
      <c r="B84">
        <v>0</v>
      </c>
    </row>
    <row r="85" spans="1:2">
      <c r="A85">
        <v>0</v>
      </c>
      <c r="B85">
        <v>0</v>
      </c>
    </row>
    <row r="86" spans="1:2">
      <c r="A86">
        <v>0</v>
      </c>
      <c r="B86">
        <v>0</v>
      </c>
    </row>
    <row r="87" spans="1:2">
      <c r="A87">
        <v>0</v>
      </c>
      <c r="B87">
        <v>0</v>
      </c>
    </row>
    <row r="88" spans="1:2">
      <c r="A88">
        <v>0</v>
      </c>
      <c r="B88">
        <v>0</v>
      </c>
    </row>
    <row r="89" spans="1:2">
      <c r="A89">
        <v>0</v>
      </c>
      <c r="B89">
        <v>0</v>
      </c>
    </row>
    <row r="90" spans="1:2">
      <c r="A90">
        <v>0</v>
      </c>
      <c r="B90">
        <v>0</v>
      </c>
    </row>
    <row r="91" spans="1:2">
      <c r="A91">
        <v>0</v>
      </c>
      <c r="B91">
        <v>0</v>
      </c>
    </row>
    <row r="92" spans="1:2">
      <c r="A92">
        <v>0</v>
      </c>
      <c r="B92">
        <v>0</v>
      </c>
    </row>
    <row r="93" spans="1:2">
      <c r="A93">
        <v>0</v>
      </c>
      <c r="B93">
        <v>0</v>
      </c>
    </row>
    <row r="94" spans="1:2">
      <c r="A94">
        <v>0</v>
      </c>
      <c r="B94">
        <v>0</v>
      </c>
    </row>
    <row r="95" spans="1:2">
      <c r="A95">
        <v>0</v>
      </c>
      <c r="B95">
        <v>0</v>
      </c>
    </row>
    <row r="96" spans="1:2">
      <c r="A96">
        <v>0</v>
      </c>
      <c r="B96">
        <v>0</v>
      </c>
    </row>
    <row r="97" spans="1:2">
      <c r="A97">
        <v>0</v>
      </c>
      <c r="B97">
        <v>0</v>
      </c>
    </row>
    <row r="98" spans="1:2">
      <c r="A98">
        <v>0</v>
      </c>
      <c r="B98">
        <v>0</v>
      </c>
    </row>
    <row r="99" spans="1:2">
      <c r="A99">
        <v>0</v>
      </c>
      <c r="B99">
        <v>0</v>
      </c>
    </row>
    <row r="100" spans="1:2">
      <c r="A100">
        <v>0</v>
      </c>
      <c r="B100">
        <v>0</v>
      </c>
    </row>
    <row r="101" spans="1:2">
      <c r="A101">
        <v>0</v>
      </c>
      <c r="B101">
        <v>0</v>
      </c>
    </row>
    <row r="102" spans="1:2">
      <c r="A102">
        <v>0</v>
      </c>
      <c r="B102">
        <v>0</v>
      </c>
    </row>
    <row r="103" spans="1:2">
      <c r="A103">
        <v>0</v>
      </c>
      <c r="B103">
        <v>0</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-0.124968959024964
-0.12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-0.12496895902496374</v>
      </c>
      <c r="I4" s="322">
        <f>IF(Measurement!AQ7&lt;&gt;"",NORMSDIST((H6-$B$2)/$B$3)*100,"")</f>
        <v>59.16719727251283</v>
      </c>
      <c r="J4" t="str">
        <f>Measurement!AR7</f>
        <v>보통</v>
      </c>
    </row>
    <row r="5" spans="1:11">
      <c r="B5" s="171">
        <v>-10</v>
      </c>
      <c r="C5" s="171">
        <f>NORMSDIST(($B5-$B$2)/$B$3)*100</f>
        <v>7.1097265868555281E-5</v>
      </c>
      <c r="G5" t="s">
        <v>1539</v>
      </c>
      <c r="H5" s="320">
        <f>IF(Measurement!AQ7&lt;-7,-7,Measurement!AQ7)</f>
        <v>-0.12496895902496374</v>
      </c>
      <c r="I5" s="321">
        <f>IF(Measurement!AQ7&lt;&gt;"",0,"")</f>
        <v>0</v>
      </c>
    </row>
    <row r="6" spans="1:11">
      <c r="B6" s="171">
        <f>B5+0.1</f>
        <v>-9.9</v>
      </c>
      <c r="C6" s="171">
        <f t="shared" ref="C6:C57" si="0">NORMSDIST(($B6-$B$2)/$B$3)*100</f>
        <v>9.1781224195367343E-5</v>
      </c>
      <c r="H6" s="320">
        <f>IF(Measurement!AQ7&lt;-7,-7,Measurement!AQ7)</f>
        <v>-0.12496895902496374</v>
      </c>
      <c r="I6" s="321">
        <f>IF(Measurement!AQ7&lt;&gt;"",NORMSDIST((H6-$B$2)/$B$3)*100,"")</f>
        <v>59.16719727251283</v>
      </c>
    </row>
    <row r="7" spans="1:11">
      <c r="B7" s="171">
        <f t="shared" ref="B7:B70" si="1">B6+0.1</f>
        <v>-9.8000000000000007</v>
      </c>
      <c r="C7" s="171">
        <f t="shared" si="0"/>
        <v>1.1818368021892541E-4</v>
      </c>
      <c r="D7" s="171"/>
      <c r="H7" s="320">
        <f>IF(Measurement!AQ7&lt;&gt;"",-7,"")</f>
        <v>-7</v>
      </c>
      <c r="I7" s="321">
        <f>IF(Measurement!AQ7&lt;&gt;"",NORMSDIST((H6-$B$2)/$B$3)*100,"")</f>
        <v>59.16719727251283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0</v>
      </c>
      <c r="V4" t="s">
        <v>1218</v>
      </c>
    </row>
    <row r="5" spans="1:29">
      <c r="B5" s="171">
        <v>0</v>
      </c>
      <c r="C5" s="171">
        <f>NORMSDIST(($B5-$B$2)/$B$3)*100</f>
        <v>1.2153167836658598</v>
      </c>
      <c r="H5">
        <f>info!W36</f>
        <v>0</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0</v>
      </c>
      <c r="I6" s="171">
        <f>NORMSDIST((H6-$B$2)/$B$3)*100</f>
        <v>1.2153167836658598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1.2153167836658598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0</v>
      </c>
    </row>
    <row r="3" spans="1:11" ht="18">
      <c r="A3" s="71" t="s">
        <v>1065</v>
      </c>
      <c r="B3" s="557">
        <v>0.71290976993199895</v>
      </c>
      <c r="C3" s="523"/>
      <c r="H3" s="561" t="s">
        <v>2223</v>
      </c>
      <c r="I3" s="562">
        <f>IF(I2=0,0,NORMSDIST((I2-$B$2)/$B$3)*100)</f>
        <v>0</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0</v>
      </c>
    </row>
    <row r="6" spans="1:11">
      <c r="B6" s="23">
        <v>0</v>
      </c>
      <c r="C6" s="23">
        <f>NORMSDIST(($B6-$B$2)/$B$3)*100</f>
        <v>0.38478836223957635</v>
      </c>
      <c r="H6" s="205">
        <f>IF(info!V36&gt;I1,I1,info!V36)</f>
        <v>0</v>
      </c>
      <c r="I6" s="560">
        <v>0</v>
      </c>
    </row>
    <row r="7" spans="1:11">
      <c r="B7" s="23">
        <f>B5+0.05</f>
        <v>0</v>
      </c>
      <c r="C7" s="23">
        <f t="shared" ref="C7:E58" si="0">NORMSDIST(($B7-$B$2)/$B$3)*100</f>
        <v>0.38478836223957635</v>
      </c>
      <c r="H7" s="205">
        <f>IF(info!V36&gt;I1,I1,info!V36)</f>
        <v>0</v>
      </c>
      <c r="I7" s="560">
        <f>NORMSDIST((H7-$B$2)/$B$3)*100</f>
        <v>0.38478836223957635</v>
      </c>
    </row>
    <row r="8" spans="1:11">
      <c r="B8" s="23">
        <f t="shared" ref="B8:B71" si="1">B7+0.05</f>
        <v>0.05</v>
      </c>
      <c r="C8" s="23">
        <f t="shared" si="0"/>
        <v>0.47295624138584591</v>
      </c>
      <c r="D8" s="171"/>
      <c r="H8" s="205">
        <v>0</v>
      </c>
      <c r="I8" s="560">
        <f>NORMSDIST((H7-$B$2)/$B$3)*100</f>
        <v>0.38478836223957635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감정변이도0</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0</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0</v>
      </c>
      <c r="I6" s="171">
        <f>NORMSDIST((H6-$B$2)/$B$3)*100</f>
        <v>1.5910859015753363E-2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1.5910859015753363E-2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45784.619409722225</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HkI4</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7</v>
      </c>
      <c r="O12" s="309">
        <v>1</v>
      </c>
      <c r="P12" s="309">
        <f>data_info!I54</f>
        <v>0</v>
      </c>
      <c r="Q12" s="309">
        <f>data_info!I52</f>
        <v>2</v>
      </c>
      <c r="R12" s="309">
        <f>data_info!I53</f>
        <v>2</v>
      </c>
      <c r="S12" s="229"/>
      <c r="T12" s="245">
        <f>info!V45</f>
        <v>1</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45784.619409722225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HkI4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data_info!I54</f>
        <v>0</v>
      </c>
      <c r="P12" s="309">
        <f>data_info!I52</f>
        <v>2</v>
      </c>
      <c r="Q12" s="309">
        <f>data_info!I53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45784.619409722225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HkI4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data_info!AC54</f>
        <v>0</v>
      </c>
      <c r="P12" s="309">
        <f>data_info!AC52</f>
        <v>2</v>
      </c>
      <c r="Q12" s="309">
        <f>data_info!AC53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45784.619409722225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HkI4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data_info!AW54</f>
        <v>0</v>
      </c>
      <c r="P12" s="309">
        <f>data_info!AW52</f>
        <v>2</v>
      </c>
      <c r="Q12" s="309">
        <f>data_info!AW53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45784.619409722225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HkI4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data_info!BQ54</f>
        <v>0</v>
      </c>
      <c r="P12" s="309">
        <f>data_info!BQ52</f>
        <v>2</v>
      </c>
      <c r="Q12" s="309">
        <f>data_info!BQ53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45784.619409722225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HkI4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data_info!CK54</f>
        <v>0</v>
      </c>
      <c r="P12" s="309">
        <f>data_info!CK52</f>
        <v>2</v>
      </c>
      <c r="Q12" s="309">
        <f>data_info!CK53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45784.619409722225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HkI4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data_info!DE54</f>
        <v>0</v>
      </c>
      <c r="P12" s="309">
        <f>data_info!DE52</f>
        <v>2</v>
      </c>
      <c r="Q12" s="309">
        <f>data_info!DE53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45784.619409722225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HkI4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data_info!DY54</f>
        <v>0</v>
      </c>
      <c r="P12" s="309">
        <f>data_info!DY52</f>
        <v>2</v>
      </c>
      <c r="Q12" s="309">
        <f>data_info!DY53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45784.619409722225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HkI4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data_info!ES54</f>
        <v>0</v>
      </c>
      <c r="P12" s="309">
        <f>data_info!ES52</f>
        <v>2</v>
      </c>
      <c r="Q12" s="309">
        <f>data_info!ES53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45784.619409722225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HkI4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data_info!FM54</f>
        <v>0</v>
      </c>
      <c r="P12" s="309">
        <f>data_info!FM52</f>
        <v>2</v>
      </c>
      <c r="Q12" s="309">
        <f>data_info!FM53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45784.619409722225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HkI4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data_info!GG54</f>
        <v>0</v>
      </c>
      <c r="P12" s="309">
        <f>data_info!GG52</f>
        <v>2</v>
      </c>
      <c r="Q12" s="309">
        <f>data_info!GG53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45784.619409722225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HkI4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data_info!HA54</f>
        <v>0</v>
      </c>
      <c r="P12" s="309">
        <f>data_info!HA52</f>
        <v>2</v>
      </c>
      <c r="Q12" s="309">
        <f>data_info!HA53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45784.619409722225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HkI4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data_info!HU54</f>
        <v>0</v>
      </c>
      <c r="P12" s="309">
        <f>data_info!HU52</f>
        <v>2</v>
      </c>
      <c r="Q12" s="309">
        <f>data_info!HU53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45784.619409722225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HkI4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data_info!IO54</f>
        <v>0</v>
      </c>
      <c r="P12" s="309">
        <f>data_info!IO52</f>
        <v>2</v>
      </c>
      <c r="Q12" s="309">
        <f>data_info!IO53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2025-05-07T05:52:09Z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