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신은경^2^53^\"/>
    </mc:Choice>
  </mc:AlternateContent>
  <xr:revisionPtr revIDLastSave="0" documentId="13_ncr:1_{4598F770-72D2-44BA-8BA9-3F53FBCE3284}"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41" l="1"/>
  <c r="L8" i="45"/>
  <c r="L7" i="33"/>
  <c r="H8" i="36"/>
  <c r="Q8" i="37"/>
  <c r="L7" i="39"/>
  <c r="H8" i="40"/>
  <c r="Q8" i="41"/>
  <c r="L7" i="43"/>
  <c r="H8" i="44"/>
  <c r="Q8" i="45"/>
  <c r="L8" i="37"/>
  <c r="L8" i="36"/>
  <c r="L8" i="40"/>
  <c r="L8" i="44"/>
  <c r="L7" i="30"/>
  <c r="H8" i="33"/>
  <c r="Q8" i="36"/>
  <c r="L7" i="38"/>
  <c r="H8" i="39"/>
  <c r="Q8" i="40"/>
  <c r="L7" i="42"/>
  <c r="Q8" i="44"/>
  <c r="L7" i="46"/>
  <c r="L8" i="33"/>
  <c r="L8" i="39"/>
  <c r="L8" i="43"/>
  <c r="Q2" i="14"/>
  <c r="H8" i="49"/>
  <c r="H8" i="30"/>
  <c r="Q8" i="33"/>
  <c r="L7" i="37"/>
  <c r="H8" i="38"/>
  <c r="Q8" i="39"/>
  <c r="L7" i="41"/>
  <c r="H8" i="42"/>
  <c r="Q8" i="43"/>
  <c r="L7" i="45"/>
  <c r="H8" i="4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4" i="1"/>
  <c r="I39"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BY6" i="1" s="1"/>
  <c r="CA7" i="1"/>
  <c r="CD7" i="1"/>
  <c r="AS7" i="1"/>
  <c r="A71" i="32"/>
  <c r="A67" i="32"/>
  <c r="B53" i="24"/>
  <c r="D53" i="24" s="1"/>
  <c r="H4" i="21"/>
  <c r="H6" i="21"/>
  <c r="I6" i="21" s="1"/>
  <c r="H5" i="21"/>
  <c r="A9" i="17"/>
  <c r="C8" i="17"/>
  <c r="B8" i="17" s="1"/>
  <c r="V21" i="11"/>
  <c r="V52" i="11"/>
  <c r="X52" i="11" s="1"/>
  <c r="B46" i="25"/>
  <c r="G46" i="25" s="1"/>
  <c r="BW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33"/>
  <c r="O7" i="43"/>
  <c r="O7" i="39"/>
  <c r="O7" i="40"/>
  <c r="O7" i="44"/>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9" i="1" l="1"/>
  <c r="Y7" i="1"/>
  <c r="Y16" i="1"/>
  <c r="Y10" i="1"/>
  <c r="Y14" i="1"/>
  <c r="Y8" i="1"/>
  <c r="Y13" i="1"/>
  <c r="Y12" i="1"/>
  <c r="C213" i="17"/>
  <c r="B213" i="17" s="1"/>
  <c r="Y11" i="1" s="1"/>
  <c r="A214" i="17"/>
  <c r="F211" i="11"/>
  <c r="A212" i="11"/>
  <c r="B211" i="11"/>
  <c r="E211" i="11" s="1"/>
  <c r="L38" i="48" l="1"/>
  <c r="L38" i="18"/>
  <c r="L33" i="48"/>
  <c r="L33" i="18"/>
  <c r="L39" i="48"/>
  <c r="L39" i="18"/>
  <c r="L35" i="48"/>
  <c r="L35" i="18"/>
  <c r="L37" i="48"/>
  <c r="L37" i="18"/>
  <c r="L41" i="48"/>
  <c r="L41" i="18"/>
  <c r="L32" i="48"/>
  <c r="L32" i="18"/>
  <c r="L36" i="48"/>
  <c r="L36" i="18"/>
  <c r="L34" i="48"/>
  <c r="L34"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K9" i="1" s="1"/>
  <c r="CN6" i="1"/>
  <c r="CO9" i="1"/>
  <c r="CN9" i="1"/>
  <c r="CP9" i="1"/>
  <c r="F255" i="11"/>
  <c r="A256" i="11"/>
  <c r="B255" i="11"/>
  <c r="E255" i="11" s="1"/>
  <c r="K13" i="18" l="1"/>
  <c r="CG9" i="1"/>
  <c r="CJ9" i="1"/>
  <c r="CJ14" i="1" s="1"/>
  <c r="D13" i="18" s="1"/>
  <c r="C258" i="17"/>
  <c r="B258" i="17" s="1"/>
  <c r="A259" i="17"/>
  <c r="CU9" i="1"/>
  <c r="CS9" i="1"/>
  <c r="CT9" i="1"/>
  <c r="CV9" i="1"/>
  <c r="CS6" i="1"/>
  <c r="F256" i="11"/>
  <c r="A257" i="11"/>
  <c r="B257" i="11" s="1"/>
  <c r="E257" i="11" s="1"/>
  <c r="B256" i="11"/>
  <c r="E256" i="11" s="1"/>
  <c r="CG18" i="1" l="1"/>
  <c r="CG17" i="1"/>
  <c r="CG16" i="1"/>
  <c r="CG15" i="1" s="1"/>
  <c r="A260" i="17"/>
  <c r="C259" i="17"/>
  <c r="B259" i="17" s="1"/>
  <c r="CN10" i="1" s="1"/>
  <c r="CR6" i="1"/>
  <c r="CY9" i="1"/>
  <c r="CW6" i="1"/>
  <c r="CR9" i="1"/>
  <c r="CH9" i="1" s="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K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CK11" i="1" s="1"/>
  <c r="A275" i="17"/>
  <c r="F272" i="11"/>
  <c r="A276" i="17" l="1"/>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2" i="1"/>
  <c r="D15" i="18" s="1"/>
  <c r="CJ19" i="1"/>
  <c r="D15" i="48" s="1"/>
  <c r="C311" i="17"/>
  <c r="B311" i="17" s="1"/>
  <c r="CO12" i="1" s="1"/>
  <c r="A312" i="17"/>
  <c r="F309" i="11"/>
  <c r="C312" i="17" l="1"/>
  <c r="B312" i="17" s="1"/>
  <c r="CP12" i="1" s="1"/>
  <c r="A313" i="17"/>
  <c r="F310" i="11"/>
  <c r="C313" i="17" l="1"/>
  <c r="B313" i="17" s="1"/>
  <c r="CQ12" i="1" s="1"/>
  <c r="A314" i="17"/>
  <c r="F311" i="11"/>
  <c r="CK19" i="1" l="1"/>
  <c r="CK12" i="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18" l="1"/>
  <c r="J28" i="4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AZ20" i="11" s="1"/>
  <c r="F628" i="11"/>
  <c r="AR26" i="11" l="1"/>
  <c r="X21" i="11" s="1"/>
  <c r="AS26" i="11"/>
  <c r="A633" i="17"/>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<sst xmlns="http://schemas.openxmlformats.org/spreadsheetml/2006/main" count="7433" uniqueCount="2707">
  <si>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</si>
  <si>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</si>
  <si>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</si>
  <si>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</si>
  <si>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</si>
  <si>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</si>
  <si>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</si>
  <si>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</si>
  <si>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</si>
  <si>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</si>
  <si>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</si>
  <si>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</si>
  <si>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</si>
  <si>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</si>
  <si>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</si>
  <si>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</si>
  <si>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</si>
  <si>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</si>
  <si>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</si>
  <si>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</si>
  <si>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</si>
  <si>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</si>
  <si>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</si>
  <si>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</si>
  <si>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</si>
  <si>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</si>
  <si>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</si>
  <si>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</si>
  <si>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</si>
  <si>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</si>
  <si>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</si>
  <si>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</si>
  <si>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</si>
  <si>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</si>
  <si>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</si>
  <si>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</si>
  <si>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</si>
  <si>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</si>
  <si>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</si>
  <si>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</si>
  <si>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</si>
  <si>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</si>
  <si>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</si>
  <si>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</si>
  <si>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</si>
  <si>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</si>
  <si>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</si>
  <si>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</si>
  <si>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</si>
  <si>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</si>
  <si>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</si>
  <si>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</si>
  <si>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</si>
  <si>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</si>
  <si>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</si>
  <si>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</si>
  <si>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</si>
  <si>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</si>
  <si>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</si>
  <si>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</si>
  <si>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</si>
  <si>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</si>
  <si>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</si>
  <si>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</si>
  <si>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</si>
  <si>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</si>
  <si>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</si>
  <si>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</si>
  <si>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</si>
  <si>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</si>
  <si>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</si>
  <si>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</si>
  <si>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</si>
  <si>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</si>
  <si>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</si>
  <si>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</si>
  <si>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</si>
  <si>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</si>
  <si>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</si>
  <si>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</si>
  <si>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</si>
  <si>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</si>
  <si>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</si>
  <si>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</si>
  <si>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</si>
  <si>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</si>
  <si>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</si>
  <si>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</si>
  <si>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</si>
  <si>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</si>
  <si>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</si>
  <si>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</si>
  <si>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</si>
  <si>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</si>
  <si>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</si>
  <si>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</si>
  <si>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</si>
  <si>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</si>
  <si>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</si>
  <si>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</si>
  <si>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</si>
  <si>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</si>
  <si>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</si>
  <si>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</si>
  <si>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</si>
  <si>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</si>
  <si>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</si>
  <si>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</si>
  <si>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</si>
  <si>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</si>
  <si>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</si>
  <si>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</si>
  <si>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</si>
  <si>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</si>
  <si>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</si>
  <si>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</si>
  <si>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</si>
  <si>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</si>
  <si>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</si>
  <si>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</si>
  <si>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</si>
  <si>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</si>
  <si>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</si>
  <si>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</si>
  <si>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</si>
  <si>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</si>
  <si>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</si>
  <si>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</si>
  <si>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</si>
  <si>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</si>
  <si>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</si>
  <si>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</si>
  <si>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</si>
  <si>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</si>
  <si>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</si>
  <si>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</si>
  <si>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</si>
  <si>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</si>
  <si>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</si>
  <si>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</si>
  <si>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</si>
  <si>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</si>
  <si>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</si>
  <si>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</si>
  <si>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</si>
  <si>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</si>
  <si>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</si>
  <si>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</si>
  <si>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</si>
  <si>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</si>
  <si>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</si>
  <si>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</si>
  <si>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</si>
  <si>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</si>
  <si>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</si>
  <si>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</si>
  <si>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</si>
  <si>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</si>
  <si>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</si>
  <si>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</si>
  <si>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</si>
  <si>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</si>
  <si>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</si>
  <si>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</si>
  <si>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</si>
  <si>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</si>
  <si>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</si>
  <si>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</si>
  <si>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</si>
  <si>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</si>
  <si>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</si>
  <si>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</si>
  <si>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</si>
  <si>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</si>
  <si>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</si>
  <si>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</si>
  <si>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</si>
  <si>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</si>
  <si>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</si>
  <si>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</si>
  <si>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</si>
  <si>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</si>
  <si>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</si>
  <si>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</si>
  <si>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</si>
  <si>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</si>
  <si>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</si>
  <si>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</si>
  <si>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</si>
  <si>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</si>
  <si>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</si>
  <si>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</si>
  <si>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</si>
  <si>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</si>
  <si>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</si>
  <si>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</si>
  <si>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</si>
  <si>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</si>
  <si>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</si>
  <si>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</si>
  <si>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</si>
  <si>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</si>
  <si>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</si>
  <si>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</si>
  <si>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</si>
  <si>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</si>
  <si>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</si>
  <si>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</si>
  <si>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</si>
  <si>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</si>
  <si>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</si>
  <si>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</si>
  <si>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</si>
  <si>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</si>
  <si>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</si>
  <si>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</si>
  <si>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</si>
  <si>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</si>
  <si>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</si>
  <si>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</si>
  <si>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</si>
  <si>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</si>
  <si>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</si>
  <si>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</si>
  <si>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</si>
  <si>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</si>
  <si>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</si>
  <si>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</si>
  <si>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</si>
  <si>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</si>
  <si>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</si>
  <si>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</si>
  <si>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</si>
  <si>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</si>
  <si>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</si>
  <si>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</si>
  <si>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</si>
  <si>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</si>
  <si>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</si>
  <si>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</si>
  <si>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</si>
  <si>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</si>
  <si>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</si>
  <si>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</si>
  <si>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</si>
  <si>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</si>
  <si>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</si>
  <si>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</si>
  <si>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</si>
  <si>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</si>
  <si>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</si>
  <si>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</si>
  <si>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</si>
  <si>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</si>
  <si>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</si>
  <si>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</si>
  <si>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</si>
  <si>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</si>
  <si>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</si>
  <si>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</si>
  <si>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</si>
  <si>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</si>
  <si>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</si>
  <si>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</si>
  <si>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</si>
  <si>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</si>
  <si>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</si>
  <si>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</si>
  <si>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</si>
  <si>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</si>
  <si>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</si>
  <si>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</si>
  <si>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</si>
  <si>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</si>
  <si>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</si>
  <si>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</si>
  <si>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</si>
  <si>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</si>
  <si>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</si>
  <si>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</si>
  <si>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</si>
  <si>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</si>
  <si>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</si>
  <si>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</si>
  <si>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</si>
  <si>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</si>
  <si>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</si>
  <si>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</si>
  <si>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</si>
  <si>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</si>
  <si>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</si>
  <si>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</si>
  <si>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</si>
  <si>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</si>
  <si>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</si>
  <si>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</si>
  <si>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</si>
  <si>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</si>
  <si>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</si>
  <si>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</si>
  <si>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</si>
  <si>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</si>
  <si>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</si>
  <si>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</si>
  <si>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</si>
  <si>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</si>
  <si>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</si>
  <si>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</si>
  <si>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</si>
  <si>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</si>
  <si>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</si>
  <si>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</si>
  <si>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</si>
  <si>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</si>
  <si>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</si>
  <si>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</si>
  <si>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</si>
  <si>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</si>
  <si>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</si>
  <si>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</si>
  <si>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</si>
  <si>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</si>
  <si>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</si>
  <si>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</si>
  <si>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</si>
  <si>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</si>
  <si>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</si>
  <si>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</si>
  <si>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</si>
  <si>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</si>
  <si>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</si>
  <si>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</si>
  <si>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</si>
  <si>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</si>
  <si>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</si>
  <si>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</si>
  <si>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</si>
  <si>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</si>
  <si>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</si>
  <si>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</si>
  <si>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</si>
  <si>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</si>
  <si>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</si>
  <si>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</si>
  <si>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</si>
  <si>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</si>
  <si>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</si>
  <si>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</si>
  <si>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</si>
  <si>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</si>
  <si>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</si>
  <si>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</si>
  <si>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</si>
  <si>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</si>
  <si>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</si>
  <si>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</si>
  <si>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</si>
  <si>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</si>
  <si>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</si>
  <si>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</si>
  <si>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</si>
  <si>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</si>
  <si>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</si>
  <si>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</si>
  <si>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</si>
  <si>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</si>
  <si>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</si>
  <si>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</si>
  <si>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</si>
  <si>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</si>
  <si>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</si>
  <si>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</si>
  <si>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</si>
  <si>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</si>
  <si>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</si>
  <si>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</si>
  <si>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</si>
  <si>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</si>
  <si>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</si>
  <si>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</si>
  <si>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</si>
  <si>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</si>
  <si>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</si>
  <si>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</si>
  <si>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</si>
  <si>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</si>
  <si>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</si>
  <si>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</si>
  <si>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</si>
  <si>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</si>
  <si>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</si>
  <si>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</si>
  <si>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</si>
  <si>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</si>
  <si>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</si>
  <si>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</si>
  <si>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</si>
  <si>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</si>
  <si>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</si>
  <si>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</si>
  <si>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</si>
  <si>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</si>
  <si>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</si>
  <si>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</si>
  <si>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</si>
  <si>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</si>
  <si>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</si>
  <si>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</si>
  <si>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</si>
  <si>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</si>
  <si>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</si>
  <si>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</si>
  <si>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</si>
  <si>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</si>
  <si>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</si>
  <si>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</si>
  <si>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</si>
  <si>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</si>
  <si>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</si>
  <si>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</si>
  <si>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</si>
  <si>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</si>
  <si>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</si>
  <si>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</si>
  <si>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</si>
  <si>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</si>
  <si>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</si>
  <si>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</si>
  <si>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</si>
  <si>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</si>
  <si>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</si>
  <si>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</si>
  <si>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</si>
  <si>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</si>
  <si>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</si>
  <si>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</si>
  <si>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</si>
  <si>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</si>
  <si>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</si>
  <si>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</si>
  <si>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</si>
  <si>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</si>
  <si>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</si>
  <si>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</si>
  <si>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</si>
  <si>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</si>
  <si>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</si>
  <si>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</si>
  <si>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</si>
  <si>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</si>
  <si>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</si>
  <si>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</si>
  <si>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</si>
  <si>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</si>
  <si>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</si>
  <si>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</si>
  <si>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</si>
  <si>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</si>
  <si>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</si>
  <si>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</si>
  <si>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</si>
  <si>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</si>
  <si>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</si>
  <si>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</si>
  <si>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</si>
  <si>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</si>
  <si>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</si>
  <si>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</si>
  <si>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</si>
  <si>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</si>
  <si>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</si>
  <si>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</si>
  <si>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</si>
  <si>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</si>
  <si>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</si>
  <si>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</si>
  <si>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</si>
  <si>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</si>
  <si>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</si>
  <si>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</si>
  <si>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</si>
  <si>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</si>
  <si>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</si>
  <si>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</si>
  <si>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</si>
  <si>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</si>
  <si>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</si>
  <si>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</si>
  <si>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</si>
  <si>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</si>
  <si>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</si>
  <si>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</si>
  <si>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</si>
  <si>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</si>
  <si>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</si>
  <si>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</si>
  <si>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</si>
  <si>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</si>
  <si>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</si>
  <si>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</si>
  <si>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</si>
  <si>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</si>
  <si>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</si>
  <si>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</si>
  <si>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</si>
  <si>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</si>
  <si>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</si>
  <si>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</si>
  <si>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</si>
  <si>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</si>
  <si>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</si>
  <si>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</si>
  <si>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</si>
  <si>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</si>
  <si>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</si>
  <si>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</si>
  <si>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</si>
  <si>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</si>
  <si>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</si>
  <si>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</si>
  <si>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</si>
  <si>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</si>
  <si>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</si>
  <si>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</si>
  <si>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</si>
  <si>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</si>
  <si>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</si>
  <si>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</si>
  <si>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</si>
  <si>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</si>
  <si>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</si>
  <si>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</si>
  <si>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</si>
  <si>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</si>
  <si>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</si>
  <si>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</si>
  <si>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</si>
  <si>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</si>
  <si>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</si>
  <si>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</si>
  <si>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</si>
  <si>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</si>
  <si>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</si>
  <si>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</si>
  <si>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</si>
  <si>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</si>
  <si>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</si>
  <si>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</si>
  <si>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</si>
  <si>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</si>
  <si>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</si>
  <si>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</si>
  <si>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</si>
  <si>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</si>
  <si>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</si>
  <si>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</si>
  <si>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</si>
  <si>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</si>
  <si>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</si>
  <si>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</si>
  <si>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</si>
  <si>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</si>
  <si>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</si>
  <si>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</si>
  <si>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</si>
  <si>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</si>
  <si>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</si>
  <si>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</si>
  <si>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</si>
  <si>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</si>
  <si>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</si>
  <si>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</si>
  <si>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</si>
  <si>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</si>
  <si>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</si>
  <si>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</si>
  <si>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</si>
  <si>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</si>
  <si>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</si>
  <si>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</si>
  <si>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</si>
  <si>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</si>
  <si>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</si>
  <si>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</si>
  <si>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</si>
  <si>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</si>
  <si>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</si>
  <si>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</si>
  <si>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</si>
  <si>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</si>
  <si>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</si>
  <si>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</si>
  <si>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</si>
  <si>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</si>
  <si>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</si>
  <si>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</si>
  <si>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</si>
  <si>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</si>
  <si>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</si>
  <si>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</si>
  <si>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</si>
  <si>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</si>
  <si>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</si>
  <si>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</si>
  <si>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</si>
  <si>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</si>
  <si>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</si>
  <si>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</si>
  <si>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</si>
  <si>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</si>
  <si>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</si>
  <si>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</si>
  <si>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</si>
  <si>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</si>
  <si>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</si>
  <si>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</si>
  <si>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</si>
  <si>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</si>
  <si>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</si>
  <si>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</si>
  <si>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</si>
  <si>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</si>
  <si>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</si>
  <si>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</si>
  <si>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</si>
  <si>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</si>
  <si>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</si>
  <si>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</si>
  <si>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</si>
  <si>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</si>
  <si>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</si>
  <si>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</si>
  <si>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</si>
  <si>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</si>
  <si>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</si>
  <si>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</si>
  <si>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</si>
  <si>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</si>
  <si>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</si>
  <si>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</si>
  <si>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</si>
  <si>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</si>
  <si>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</si>
  <si>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</si>
  <si>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</si>
  <si>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</si>
  <si>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</si>
  <si>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</si>
  <si>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</si>
  <si>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</si>
  <si>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</si>
  <si>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</si>
  <si>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</si>
  <si>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</si>
  <si>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</si>
  <si>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</si>
  <si>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</si>
  <si>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</si>
  <si>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</si>
  <si>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</si>
  <si>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</si>
  <si>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</si>
  <si>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</si>
  <si>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</si>
  <si>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</si>
  <si>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</si>
  <si>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</si>
  <si>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</si>
  <si>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</si>
  <si>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</si>
  <si>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</si>
  <si>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</si>
  <si>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</si>
  <si>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</si>
  <si>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</si>
  <si>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</si>
  <si>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</si>
  <si>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</si>
  <si>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</si>
  <si>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</si>
  <si>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</si>
  <si>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</si>
  <si>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</si>
  <si>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</si>
  <si>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</si>
  <si>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</si>
  <si>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</si>
  <si>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</si>
  <si>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</si>
  <si>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</si>
  <si>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</si>
  <si>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</si>
  <si>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</si>
  <si>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</si>
  <si>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</si>
  <si>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</si>
  <si>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</si>
  <si>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</si>
  <si>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</si>
  <si>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</si>
  <si>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</si>
  <si>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</si>
  <si>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</si>
  <si>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</si>
  <si>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</si>
  <si>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</si>
  <si>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</si>
  <si>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</si>
  <si>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</si>
  <si>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</si>
  <si>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</si>
  <si>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</si>
  <si>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</si>
  <si>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</si>
  <si>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</si>
  <si>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</si>
  <si>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</si>
  <si>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</si>
  <si>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</si>
  <si>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</si>
  <si>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</si>
  <si>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</si>
  <si>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</si>
  <si>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</si>
  <si>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</si>
  <si>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</si>
  <si>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</si>
  <si>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</si>
  <si>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</si>
  <si>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</si>
  <si>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</si>
  <si>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</si>
  <si>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</si>
  <si>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</si>
  <si>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</si>
  <si>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</si>
  <si>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</si>
  <si>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</si>
  <si>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</si>
  <si>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</si>
  <si>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</si>
  <si>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</si>
  <si>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</si>
  <si>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</si>
  <si>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</si>
  <si>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</si>
  <si>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</si>
  <si>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</si>
  <si>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</si>
  <si>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</si>
  <si>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</si>
  <si>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</si>
  <si>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</si>
  <si>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</si>
  <si>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</si>
  <si>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</si>
  <si>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</si>
  <si>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</si>
  <si>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</si>
  <si>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</si>
  <si>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</si>
  <si>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</si>
  <si>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</si>
  <si>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</si>
  <si>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</si>
  <si>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</si>
  <si>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</si>
  <si>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</si>
  <si>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</si>
  <si>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</si>
  <si>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</si>
  <si>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</si>
  <si>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</si>
  <si>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</si>
  <si>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</si>
  <si>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</si>
  <si>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</si>
  <si>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</si>
  <si>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</si>
  <si>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</si>
  <si>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</si>
  <si>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</si>
  <si>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</si>
  <si>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</si>
  <si>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</si>
  <si>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</si>
  <si>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</si>
  <si>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</si>
  <si>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</si>
  <si>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</si>
  <si>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</si>
  <si>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</si>
  <si>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</si>
  <si>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</si>
  <si>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</si>
  <si>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</si>
  <si>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</si>
  <si>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</si>
  <si>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</si>
  <si>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</si>
  <si>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</si>
  <si>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</si>
  <si>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</si>
  <si>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</si>
  <si>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</si>
  <si>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</si>
  <si>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</si>
  <si>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</si>
  <si>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</si>
  <si>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</si>
  <si>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</si>
  <si>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</si>
  <si>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</si>
  <si>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</si>
  <si>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</si>
  <si>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</si>
  <si>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</si>
  <si>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</si>
  <si>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</si>
  <si>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</si>
  <si>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</si>
  <si>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</si>
  <si>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</si>
  <si>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</si>
  <si>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</si>
  <si>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</si>
  <si>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</si>
  <si>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</si>
  <si>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</si>
  <si>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</si>
  <si>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</si>
  <si>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</si>
  <si>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</si>
  <si>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</si>
  <si>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</si>
  <si>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</si>
  <si>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</si>
  <si>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</si>
  <si>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</si>
  <si>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</si>
  <si>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</si>
  <si>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</si>
  <si>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</si>
  <si>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</si>
  <si>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</si>
  <si>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</si>
  <si>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</si>
  <si>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</si>
  <si>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</si>
  <si>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</si>
  <si>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</si>
  <si>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</si>
  <si>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</si>
  <si>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</si>
  <si>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</si>
  <si>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</si>
  <si>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</si>
  <si>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</si>
  <si>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</si>
  <si>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</si>
  <si>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</si>
  <si>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</si>
  <si>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</si>
  <si>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</si>
  <si>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</si>
  <si>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</si>
  <si>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</si>
  <si>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</si>
  <si>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</si>
  <si>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</si>
  <si>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</si>
  <si>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</si>
  <si>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</si>
  <si>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</si>
  <si>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</si>
  <si>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</si>
  <si>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</si>
  <si>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</si>
  <si>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</si>
  <si>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</si>
  <si>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</si>
  <si>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</si>
  <si>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</si>
  <si>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</si>
  <si>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</si>
  <si>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</si>
  <si>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</si>
  <si>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</si>
  <si>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</si>
  <si>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</si>
  <si>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</si>
  <si>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</si>
  <si>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</si>
  <si>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</si>
  <si>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</si>
  <si>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</si>
  <si>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</si>
  <si>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</si>
  <si>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</si>
  <si>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</si>
  <si>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</si>
  <si>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</si>
  <si>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</si>
  <si>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</si>
  <si>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</si>
  <si>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</si>
  <si>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</si>
  <si>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</si>
  <si>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</si>
  <si>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</si>
  <si>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</si>
  <si>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</si>
  <si>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</si>
  <si>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</si>
  <si>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</si>
  <si>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</si>
  <si>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</si>
  <si>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</si>
  <si>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</si>
  <si>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</si>
  <si>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</si>
  <si>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</si>
  <si>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</si>
  <si>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</si>
  <si>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</si>
  <si>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</si>
  <si>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</si>
  <si>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</si>
  <si>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</si>
  <si>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</si>
  <si>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</si>
  <si>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</si>
  <si>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</si>
  <si>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</si>
  <si>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</si>
  <si>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</si>
  <si>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</si>
  <si>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</si>
  <si>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</si>
  <si>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</si>
  <si>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</si>
  <si>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</si>
  <si>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</si>
  <si>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</si>
  <si>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</si>
  <si>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</si>
  <si>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</si>
  <si>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</si>
  <si>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</si>
  <si>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</si>
  <si>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</si>
  <si>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</si>
  <si>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</si>
  <si>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</si>
  <si>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</si>
  <si>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</si>
  <si>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</si>
  <si>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</si>
  <si>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</si>
  <si>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</si>
  <si>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</si>
  <si>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</si>
  <si>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</si>
  <si>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</si>
  <si>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</si>
  <si>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</si>
  <si>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</si>
  <si>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</si>
  <si>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</si>
  <si>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</si>
  <si>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</si>
  <si>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</si>
  <si>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</si>
  <si>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</si>
  <si>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</si>
  <si>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</si>
  <si>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</si>
  <si>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</si>
  <si>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</si>
  <si>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</si>
  <si>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</si>
  <si>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</si>
  <si>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</si>
  <si>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</si>
  <si>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</si>
  <si>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</si>
  <si>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</si>
  <si>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</si>
  <si>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</si>
  <si>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</si>
  <si>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</si>
  <si>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</si>
  <si>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</si>
  <si>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</si>
  <si>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</si>
  <si>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</si>
  <si>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</si>
  <si>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</si>
  <si>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</si>
  <si>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</si>
  <si>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</si>
  <si>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</si>
  <si>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</si>
  <si>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</si>
  <si>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</si>
  <si>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</si>
  <si>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</si>
  <si>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</si>
  <si>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</si>
  <si>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</si>
  <si>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</si>
  <si>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</si>
  <si>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</si>
  <si>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</si>
  <si>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</si>
  <si>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</si>
  <si>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</si>
  <si>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</si>
  <si>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</si>
  <si>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</si>
  <si>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</si>
  <si>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</si>
  <si>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</si>
  <si>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</si>
  <si>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</si>
  <si>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</si>
  <si>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</si>
  <si>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</si>
  <si>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</si>
  <si>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</si>
  <si>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</si>
  <si>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</si>
  <si>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</si>
  <si>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</si>
  <si>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</si>
  <si>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</si>
  <si>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</si>
  <si>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</si>
  <si>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</si>
  <si>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</si>
  <si>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</si>
  <si>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</si>
  <si>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</si>
  <si>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</si>
  <si>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</si>
  <si>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</si>
  <si>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</si>
  <si>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</si>
  <si>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</si>
  <si>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</si>
  <si>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</si>
  <si>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</si>
  <si>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</si>
  <si>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</si>
  <si>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</si>
  <si>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</si>
  <si>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</si>
  <si>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</si>
  <si>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</si>
  <si>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</si>
  <si>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</si>
  <si>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</si>
  <si>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</si>
  <si>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</si>
  <si>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</si>
  <si>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</si>
  <si>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</si>
  <si>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</si>
  <si>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</si>
  <si>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</si>
  <si>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</si>
  <si>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</si>
  <si>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</si>
  <si>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</si>
  <si>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</si>
  <si>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</si>
  <si>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</si>
  <si>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</si>
  <si>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</si>
  <si>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</si>
  <si>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</si>
  <si>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</si>
  <si>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</si>
  <si>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</si>
  <si>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</si>
  <si>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</si>
  <si>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</si>
  <si>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</si>
  <si>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</si>
  <si>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</si>
  <si>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</si>
  <si>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</si>
  <si>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</si>
  <si>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</si>
  <si>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</si>
  <si>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</si>
  <si>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</si>
  <si>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</si>
  <si>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</si>
  <si>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</si>
  <si>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</si>
  <si>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</si>
  <si>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</si>
  <si>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</si>
  <si>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</si>
  <si>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</si>
  <si>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</si>
  <si>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</si>
  <si>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</si>
  <si>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</si>
  <si>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</si>
  <si>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</si>
  <si>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</si>
  <si>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</si>
  <si>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</si>
  <si>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</si>
  <si>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</si>
  <si>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</si>
  <si>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</si>
  <si>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</si>
  <si>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</si>
  <si>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</si>
  <si>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</si>
  <si>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</si>
  <si>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</si>
  <si>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</si>
  <si>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</si>
  <si>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</si>
  <si>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</si>
  <si>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</si>
  <si>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</si>
  <si>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</si>
  <si>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</si>
  <si>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</si>
  <si>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</si>
  <si>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</si>
  <si>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</si>
  <si>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</si>
  <si>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</si>
  <si>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</si>
  <si>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</si>
  <si>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</si>
  <si>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</si>
  <si>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</si>
  <si>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</si>
  <si>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</si>
  <si>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</si>
  <si>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</si>
  <si>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</si>
  <si>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</si>
  <si>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</si>
  <si>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</si>
  <si>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</si>
  <si>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</si>
  <si>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</si>
  <si>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</si>
  <si>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</si>
  <si>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</si>
  <si>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</si>
  <si>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</si>
  <si>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</si>
  <si>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</si>
  <si>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</si>
  <si>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</si>
  <si>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</si>
  <si>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</si>
  <si>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</si>
  <si>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</si>
  <si>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</si>
  <si>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</si>
  <si>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</si>
  <si>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</si>
  <si>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</si>
  <si>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</si>
  <si>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</si>
  <si>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</si>
  <si>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</si>
  <si>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</si>
  <si>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</si>
  <si>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</si>
  <si>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</si>
  <si>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</si>
  <si>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</si>
  <si>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</si>
  <si>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</si>
  <si>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</si>
  <si>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</si>
  <si>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</si>
  <si>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</si>
  <si>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</si>
  <si>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</si>
  <si>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</si>
  <si>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</si>
  <si>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</si>
  <si>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</si>
  <si>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</si>
  <si>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</si>
  <si>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</si>
  <si>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</si>
  <si>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</si>
  <si>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</si>
  <si>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</si>
  <si>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</si>
  <si>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</si>
  <si>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</si>
  <si>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</si>
  <si>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</si>
  <si>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</si>
  <si>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</si>
  <si>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</si>
  <si>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</si>
  <si>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</si>
  <si>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</si>
  <si>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</si>
  <si>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</si>
  <si>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</si>
  <si>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</si>
  <si>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</si>
  <si>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</si>
  <si>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</si>
  <si>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</si>
  <si>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</si>
  <si>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</si>
  <si>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</si>
  <si>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</si>
  <si>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</si>
  <si>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</si>
  <si>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</si>
  <si>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</si>
  <si>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</si>
  <si>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</si>
  <si>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</si>
  <si>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</si>
  <si>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</si>
  <si>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</si>
  <si>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</si>
  <si>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</si>
  <si>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</si>
  <si>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</si>
  <si>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</si>
  <si>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</si>
  <si>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</si>
  <si>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</si>
  <si>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</si>
  <si>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</si>
  <si>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</si>
  <si>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</si>
  <si>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</si>
  <si>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</si>
  <si>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</si>
  <si>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</si>
  <si>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</si>
  <si>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</si>
  <si>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</si>
  <si>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</si>
  <si>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</si>
  <si>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</si>
  <si>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</si>
  <si>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</si>
  <si>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</si>
  <si>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</si>
  <si>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</si>
  <si>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</si>
  <si>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</si>
  <si>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</si>
  <si>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</si>
  <si>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</si>
  <si>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</si>
  <si>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</si>
  <si>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</si>
  <si>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</si>
  <si>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</si>
  <si>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</si>
  <si>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</si>
  <si>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</si>
  <si>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</si>
  <si>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</si>
  <si>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</si>
  <si>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</si>
  <si>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</si>
  <si>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</si>
  <si>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</si>
  <si>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</si>
  <si>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</si>
  <si>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</si>
  <si>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</si>
  <si>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</si>
  <si>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</si>
  <si>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</si>
  <si>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</si>
  <si>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</si>
  <si>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</si>
  <si>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</si>
  <si>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</si>
  <si>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</si>
  <si>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</si>
  <si>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</si>
  <si>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</si>
  <si>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</si>
  <si>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</si>
  <si>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</si>
  <si>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</si>
  <si>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</si>
  <si>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</si>
  <si>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</si>
  <si>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</si>
  <si>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</si>
  <si>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</si>
  <si>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</si>
  <si>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</si>
  <si>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</si>
  <si>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</si>
  <si>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</si>
  <si>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</si>
  <si>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</si>
  <si>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</si>
  <si>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</si>
  <si>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</si>
  <si>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</si>
  <si>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</si>
  <si>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</si>
  <si>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</si>
  <si>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</si>
  <si>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</si>
  <si>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</si>
  <si>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</si>
  <si>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</si>
  <si>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</si>
  <si>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</si>
  <si>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</si>
  <si>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</si>
  <si>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</si>
  <si>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</si>
  <si>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</si>
  <si>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</si>
  <si>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</si>
  <si>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</si>
  <si>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</si>
  <si>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</si>
  <si>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</si>
  <si>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</si>
  <si>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</si>
  <si>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</si>
  <si>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</si>
  <si>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</si>
  <si>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</si>
  <si>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</si>
  <si>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</si>
  <si>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</si>
  <si>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</si>
  <si>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</si>
  <si>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</si>
  <si>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</si>
  <si>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</si>
  <si>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</si>
  <si>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</si>
  <si>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</si>
  <si>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</si>
  <si>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</si>
  <si>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</si>
  <si>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</si>
  <si>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</si>
  <si>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</si>
  <si>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</si>
  <si>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</si>
  <si>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</si>
  <si>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</si>
  <si>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</si>
  <si>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</si>
  <si>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</si>
  <si>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</si>
  <si>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</si>
  <si>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</si>
  <si>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</si>
  <si>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</si>
  <si>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</si>
  <si>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</si>
  <si>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</si>
  <si>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</si>
  <si>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</si>
  <si>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</si>
  <si>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</si>
  <si>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</si>
  <si>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</si>
  <si>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</si>
  <si>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</si>
  <si>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</si>
  <si>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</si>
  <si>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</si>
  <si>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</si>
  <si>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</si>
  <si>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</si>
  <si>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</si>
  <si>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</si>
  <si>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</si>
  <si>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</si>
  <si>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</si>
  <si>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</si>
  <si>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</si>
  <si>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</si>
  <si>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</si>
  <si>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</si>
  <si>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</si>
  <si>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</si>
  <si>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</si>
  <si>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</si>
  <si>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</si>
  <si>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</si>
  <si>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</si>
  <si>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</si>
  <si>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</si>
  <si>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</si>
  <si>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</si>
  <si>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</si>
  <si>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</si>
  <si>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</si>
  <si>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</si>
  <si>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</si>
  <si>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</si>
  <si>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</si>
  <si>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</si>
  <si>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</si>
  <si>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</si>
  <si>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</si>
  <si>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</si>
  <si>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</si>
  <si>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</si>
  <si>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</si>
  <si>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</si>
  <si>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</si>
  <si>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</si>
  <si>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</si>
  <si>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</si>
  <si>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</si>
  <si>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</si>
  <si>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</si>
  <si>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</si>
  <si>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</si>
  <si>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</si>
  <si>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</si>
  <si>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</si>
  <si>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</si>
  <si>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</si>
  <si>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</si>
  <si>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</si>
  <si>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</si>
  <si>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</si>
  <si>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</si>
  <si>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</si>
  <si>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</si>
  <si>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</si>
  <si>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</si>
  <si>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</si>
  <si>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</si>
  <si>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</si>
  <si>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</si>
  <si>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</si>
  <si>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</si>
  <si>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</si>
  <si>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</si>
  <si>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</si>
  <si>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</si>
  <si>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</si>
  <si>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</si>
  <si>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</si>
  <si>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</si>
  <si>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</si>
  <si>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</si>
  <si>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</si>
  <si>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</si>
  <si>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</si>
  <si>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</si>
  <si>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</si>
  <si>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</si>
  <si>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</si>
  <si>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</si>
  <si>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</si>
  <si>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</si>
  <si>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</si>
  <si>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</si>
  <si>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</si>
  <si>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</si>
  <si>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</si>
  <si>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</si>
  <si>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</si>
  <si>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</si>
  <si>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</si>
  <si>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</si>
  <si>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</si>
  <si>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</si>
  <si>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</si>
  <si>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</si>
  <si>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</si>
  <si>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</si>
  <si>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</si>
  <si>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</si>
  <si>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</si>
  <si>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</si>
  <si>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</si>
  <si>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</si>
  <si>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</si>
  <si>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</si>
  <si>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</si>
  <si>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</si>
  <si>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</si>
  <si>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</si>
  <si>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</si>
  <si>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</si>
  <si>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</si>
  <si>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</si>
  <si>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</si>
  <si>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</si>
  <si>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</si>
  <si>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</si>
  <si>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</si>
  <si>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</si>
  <si>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</si>
  <si>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</si>
  <si>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</si>
  <si>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</si>
  <si>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</si>
  <si>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</si>
  <si>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</si>
  <si>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</si>
  <si>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</si>
  <si>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</si>
  <si>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</si>
  <si>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</si>
  <si>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</si>
  <si>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</si>
  <si>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</si>
  <si>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</si>
  <si>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</si>
  <si>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</si>
  <si>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</si>
  <si>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</si>
  <si>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</si>
  <si>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</si>
  <si>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</si>
  <si>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</si>
  <si>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</si>
  <si>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</si>
  <si>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</si>
  <si>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</si>
  <si>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</si>
  <si>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</si>
  <si>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</si>
  <si>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</si>
  <si>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</si>
  <si>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</si>
  <si>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</si>
  <si>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</si>
  <si>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</si>
  <si>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</si>
  <si>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</si>
  <si>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</si>
  <si>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</si>
  <si>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</si>
  <si>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</si>
  <si>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</si>
  <si>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</si>
  <si>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</si>
  <si>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</si>
  <si>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</si>
  <si>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</si>
  <si>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</si>
  <si>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</si>
  <si>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</si>
  <si>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</si>
  <si>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</si>
  <si>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</si>
  <si>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</si>
  <si>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</si>
  <si>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</si>
  <si>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</si>
  <si>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</si>
  <si>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</si>
  <si>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</si>
  <si>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</si>
  <si>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</si>
  <si>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</si>
  <si>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</si>
  <si>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</si>
  <si>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</si>
  <si>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</si>
  <si>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</si>
  <si>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</si>
  <si>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</si>
  <si>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</si>
  <si>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</si>
  <si>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</si>
  <si>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</si>
  <si>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</si>
  <si>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</si>
  <si>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</si>
  <si>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</si>
  <si>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</si>
  <si>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</si>
  <si>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</si>
  <si>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</si>
  <si>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</si>
  <si>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</si>
  <si>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</si>
  <si>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</si>
  <si>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</si>
  <si>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</si>
  <si>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</si>
  <si>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</si>
  <si>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</si>
  <si>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</si>
  <si>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</si>
  <si>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</si>
  <si>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</si>
  <si>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</si>
  <si>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</si>
  <si>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</si>
  <si>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</si>
  <si>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</si>
  <si>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</si>
  <si>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</si>
  <si>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</si>
  <si>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</si>
  <si>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</si>
  <si>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</si>
  <si>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</si>
  <si>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</si>
  <si>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</si>
  <si>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</si>
  <si>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</si>
  <si>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</si>
  <si>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</si>
  <si>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</si>
  <si>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</si>
  <si>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</si>
  <si>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</si>
  <si>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</si>
  <si>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</si>
  <si>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</si>
  <si>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</si>
  <si>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</si>
  <si>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</si>
  <si>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</si>
  <si>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</si>
  <si>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</si>
  <si>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</si>
  <si>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</si>
  <si>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</si>
  <si>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</si>
  <si>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</si>
  <si>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</si>
  <si>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</si>
  <si>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</si>
  <si>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</si>
  <si>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</si>
  <si>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</si>
  <si>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</si>
  <si>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</si>
  <si>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</si>
  <si>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</si>
  <si>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</si>
  <si>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</si>
  <si>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</si>
  <si>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</si>
  <si>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</si>
  <si>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</si>
  <si>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</si>
  <si>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</si>
  <si>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</si>
  <si>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</si>
  <si>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</si>
  <si>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</si>
  <si>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</si>
  <si>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</si>
  <si>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</si>
  <si>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</si>
  <si>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</si>
  <si>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</si>
  <si>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</si>
  <si>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</si>
  <si>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</si>
  <si>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</si>
  <si>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</si>
  <si>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</si>
  <si>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</si>
  <si>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</si>
  <si>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</si>
  <si>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</si>
  <si>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</si>
  <si>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</si>
  <si>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</si>
  <si>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</si>
  <si>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</si>
  <si>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</si>
  <si>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</si>
  <si>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</si>
  <si>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</si>
  <si>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</si>
  <si>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</si>
  <si>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</si>
  <si>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</si>
  <si>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</si>
  <si>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</si>
  <si>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</si>
  <si>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</si>
  <si>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</si>
  <si>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</si>
  <si>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</si>
  <si>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</si>
  <si>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</si>
  <si>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</si>
  <si>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</si>
  <si>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</si>
  <si>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</si>
  <si>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</si>
  <si>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</si>
  <si>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</si>
  <si>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</si>
  <si>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</si>
  <si>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</si>
  <si>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</si>
  <si>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</si>
  <si>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</si>
  <si>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</si>
  <si>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</si>
  <si>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</si>
  <si>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</si>
  <si>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</si>
  <si>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</si>
  <si>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</si>
  <si>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</si>
  <si>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</si>
  <si>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</si>
  <si>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</si>
  <si>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</si>
  <si>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</si>
  <si>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</si>
  <si>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</si>
  <si>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</si>
  <si>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</si>
  <si>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</si>
  <si>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</si>
  <si>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</si>
  <si>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</si>
  <si>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</si>
  <si>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</si>
  <si>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</si>
  <si>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</si>
  <si>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</si>
  <si>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</si>
  <si>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</si>
  <si>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</si>
  <si>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</si>
  <si>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</si>
  <si>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</si>
  <si>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</si>
  <si>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</si>
  <si>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</si>
  <si>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</si>
  <si>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</si>
  <si>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</si>
  <si>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</si>
  <si>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</si>
  <si>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</si>
  <si>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</si>
  <si>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</si>
  <si>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</si>
  <si>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</si>
  <si>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</si>
  <si>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</si>
  <si>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</si>
  <si>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</si>
  <si>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</si>
  <si>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</si>
  <si>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</si>
  <si>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</si>
  <si>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</si>
  <si>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</si>
  <si>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</si>
  <si>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</si>
  <si>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</si>
  <si>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</si>
  <si>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</si>
  <si>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</si>
  <si>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</si>
  <si>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</si>
  <si>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</si>
  <si>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</si>
  <si>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</si>
  <si>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</si>
  <si>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</si>
  <si>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</si>
  <si>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</si>
  <si>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</si>
  <si>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</si>
  <si>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</si>
  <si>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</si>
  <si>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</si>
  <si>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</si>
  <si>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</si>
  <si>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</si>
  <si>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</si>
  <si>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</si>
  <si>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</si>
  <si>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</si>
  <si>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</si>
  <si>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</si>
  <si>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</si>
  <si>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</si>
  <si>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</si>
  <si>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</si>
  <si>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</si>
  <si>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</si>
  <si>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</si>
  <si>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</si>
  <si>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</si>
  <si>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</si>
  <si>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</si>
  <si>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</si>
  <si>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</si>
  <si>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</si>
  <si>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</si>
  <si>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</si>
  <si>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</si>
  <si>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</si>
  <si>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</si>
  <si>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</si>
  <si>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</si>
  <si>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</si>
  <si>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</si>
  <si>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</si>
  <si>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</si>
  <si>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</si>
  <si>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</si>
  <si>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</si>
  <si>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</si>
  <si>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</si>
  <si>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</si>
  <si>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</si>
  <si>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</si>
  <si>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</si>
  <si>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</si>
  <si>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</si>
  <si>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</si>
  <si>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</si>
  <si>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</si>
  <si>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</si>
  <si>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</si>
  <si>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</si>
  <si>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</si>
  <si>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</si>
  <si>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</si>
  <si>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</si>
  <si>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</si>
  <si>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</si>
  <si>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</si>
  <si>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</si>
  <si>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</si>
  <si>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</si>
  <si>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</si>
  <si>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</si>
  <si>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</si>
  <si>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</si>
  <si>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</si>
  <si>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</si>
  <si>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</si>
  <si>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</si>
  <si>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</si>
  <si>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</si>
  <si>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</si>
  <si>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</si>
  <si>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</si>
  <si>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</si>
  <si>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</si>
  <si>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</si>
  <si>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</si>
  <si>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</si>
  <si>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</si>
  <si>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</si>
  <si>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</si>
  <si>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</si>
  <si>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</si>
  <si>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</si>
  <si>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</si>
  <si>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</si>
  <si>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</si>
  <si>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</si>
  <si>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</si>
  <si>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</si>
  <si>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</si>
  <si>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</si>
  <si>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</si>
  <si>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</si>
  <si>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</si>
  <si>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</si>
  <si>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</si>
  <si>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</si>
  <si>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</si>
  <si>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</si>
  <si>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</si>
  <si>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</si>
  <si>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</si>
  <si>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</si>
  <si>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</si>
  <si>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</si>
  <si>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</si>
  <si>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</si>
  <si>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</si>
  <si>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</si>
  <si>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</si>
  <si>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</si>
  <si>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</si>
  <si>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</si>
  <si>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</si>
  <si>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</si>
  <si>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</si>
  <si>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</si>
  <si>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</si>
  <si>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</si>
  <si>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</si>
  <si>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</si>
  <si>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</si>
  <si>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</si>
  <si>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</si>
  <si>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</si>
  <si>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</si>
  <si>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</si>
  <si>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</si>
  <si>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</si>
  <si>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</si>
  <si>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</si>
  <si>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</si>
  <si>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</si>
  <si>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</si>
  <si>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</si>
  <si>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</si>
  <si>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</si>
  <si>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</si>
  <si>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</si>
  <si>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</si>
  <si>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</si>
  <si>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</si>
  <si>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</si>
  <si>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</si>
  <si>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</si>
  <si>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</si>
  <si>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</si>
  <si>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</si>
  <si>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</si>
  <si>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</si>
  <si>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</si>
  <si>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</si>
  <si>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</si>
  <si>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</si>
  <si>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</si>
  <si>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</si>
  <si>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</si>
  <si>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</si>
  <si>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</si>
  <si>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</si>
  <si>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</si>
  <si>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</si>
  <si>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</si>
  <si>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</si>
  <si>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</si>
  <si>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</si>
  <si>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</si>
  <si>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</si>
  <si>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</si>
  <si>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</si>
  <si>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</si>
  <si>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</si>
  <si>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</si>
  <si>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</si>
  <si>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</si>
  <si>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</si>
  <si>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</si>
  <si>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</si>
  <si>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</si>
  <si>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</si>
  <si>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</si>
  <si>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</si>
  <si>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</si>
  <si>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</si>
  <si>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</si>
  <si>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</si>
  <si>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</si>
  <si>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</si>
  <si>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</si>
  <si>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</si>
  <si>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</si>
  <si>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</si>
  <si>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</si>
  <si>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</si>
  <si>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</si>
  <si>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</si>
  <si>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</si>
  <si>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</si>
  <si>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</si>
  <si>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</si>
  <si>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</si>
  <si>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</si>
  <si>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</si>
  <si>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</si>
  <si>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</si>
  <si>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</si>
  <si>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</si>
  <si>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</si>
  <si>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</si>
  <si>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</si>
  <si>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</si>
  <si>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</si>
  <si>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</si>
  <si>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</si>
  <si>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</si>
  <si>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</si>
  <si>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</si>
  <si>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</si>
  <si>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</si>
  <si>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</si>
  <si>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</si>
  <si>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</si>
  <si>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</si>
  <si>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</si>
  <si>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</si>
  <si>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</si>
  <si>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</si>
  <si>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</si>
  <si>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</si>
  <si>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</si>
  <si>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</si>
  <si>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</si>
  <si>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</si>
  <si>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</si>
  <si>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</si>
  <si>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</si>
  <si>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</si>
  <si>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</si>
  <si>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</si>
  <si>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</si>
  <si>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</si>
  <si>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</si>
  <si>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</si>
  <si>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</si>
  <si>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</si>
  <si>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</si>
  <si>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</si>
  <si>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</si>
  <si>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</si>
  <si>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</si>
  <si>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</si>
  <si>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</si>
  <si>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</si>
  <si>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</si>
  <si>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</si>
  <si>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</si>
  <si>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</si>
  <si>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</si>
  <si>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</si>
  <si>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</si>
  <si>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</si>
  <si>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</si>
  <si>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</si>
  <si>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</si>
  <si>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</si>
  <si>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</si>
  <si>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</si>
  <si>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</si>
  <si>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</si>
  <si>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</si>
  <si>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</si>
  <si>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</si>
  <si>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</si>
  <si>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</si>
  <si>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</si>
  <si>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</si>
  <si>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</si>
  <si>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</si>
  <si>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</si>
  <si>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</si>
  <si>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</si>
  <si>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</si>
  <si>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</si>
  <si>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</si>
  <si>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</si>
  <si>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</si>
  <si>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</si>
  <si>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</si>
  <si>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</si>
  <si>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</si>
  <si>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</si>
  <si>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</si>
  <si>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</si>
  <si>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</si>
  <si>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</si>
  <si>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</si>
  <si>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</si>
  <si>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</si>
  <si>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</si>
  <si>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</si>
  <si>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</si>
  <si>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</si>
  <si>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</si>
  <si>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</si>
  <si>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</si>
  <si>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</si>
  <si>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</si>
  <si>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</si>
  <si>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</si>
  <si>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</si>
  <si>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</si>
  <si>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</si>
  <si>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</si>
  <si>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</si>
  <si>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</si>
  <si>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</si>
  <si>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</si>
  <si>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</si>
  <si>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</si>
  <si>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</si>
  <si>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</si>
  <si>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</si>
  <si>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</si>
  <si>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</si>
  <si>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</si>
  <si>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</si>
  <si>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</si>
  <si>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</si>
  <si>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</si>
  <si>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</si>
  <si>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</si>
  <si>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</si>
  <si>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</si>
  <si>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</si>
  <si>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</si>
  <si>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</si>
  <si>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</si>
  <si>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</si>
  <si>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</si>
  <si>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</si>
  <si>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</si>
  <si>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</si>
  <si>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</si>
  <si>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</si>
  <si>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</si>
  <si>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</si>
  <si>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</si>
  <si>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</si>
  <si>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</si>
  <si>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</si>
  <si>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</si>
  <si>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</si>
  <si>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</si>
  <si>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</si>
  <si>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</si>
  <si>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</si>
  <si>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</si>
  <si>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</si>
  <si>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</si>
  <si>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</si>
  <si>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</si>
  <si>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</si>
  <si>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</si>
  <si>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</si>
  <si>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</si>
  <si>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</si>
  <si>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</si>
  <si>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</si>
  <si>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</si>
  <si>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</si>
  <si>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</si>
  <si>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</si>
  <si>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</si>
  <si>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</si>
  <si>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</si>
  <si>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</si>
  <si>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</si>
  <si>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</si>
  <si>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</si>
  <si>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</si>
  <si>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</si>
  <si>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</si>
  <si>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</si>
  <si>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</si>
  <si>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</si>
  <si>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</si>
  <si>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</si>
  <si>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</si>
  <si>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</si>
  <si>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</si>
  <si>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</si>
  <si>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</si>
  <si>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</si>
  <si>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</si>
  <si>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</si>
  <si>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</si>
  <si>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</si>
  <si>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</si>
  <si>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</si>
  <si>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</si>
  <si>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</si>
  <si>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</si>
  <si>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</si>
  <si>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</si>
  <si>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</si>
  <si>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</si>
  <si>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</si>
  <si>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</si>
  <si>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</si>
  <si>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</si>
  <si>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</si>
  <si>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</si>
  <si>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</si>
  <si>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</si>
  <si>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</si>
  <si>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</si>
  <si>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</si>
  <si>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</si>
  <si>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</si>
  <si>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</si>
  <si>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</si>
  <si>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</si>
  <si>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</si>
  <si>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</si>
  <si>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</si>
  <si>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</si>
  <si>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</si>
  <si>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</si>
  <si>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</si>
  <si>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</si>
  <si>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</si>
  <si>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</si>
  <si>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</si>
  <si>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</si>
  <si>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</si>
  <si>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</si>
  <si>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</si>
  <si>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</si>
  <si>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</si>
  <si>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</si>
  <si>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</si>
  <si>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</si>
  <si>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</si>
  <si>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</si>
  <si>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</si>
  <si>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</si>
  <si>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</si>
  <si>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</si>
  <si>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</si>
  <si>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</si>
  <si>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</si>
  <si>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</si>
  <si>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</si>
  <si>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</si>
  <si>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</si>
  <si>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</si>
  <si>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</si>
  <si>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</si>
  <si>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</si>
  <si>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</si>
  <si>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</si>
  <si>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</si>
  <si>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</si>
  <si>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</si>
  <si>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</si>
  <si>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</si>
  <si>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</si>
  <si>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</si>
  <si>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</si>
  <si>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</si>
  <si>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</si>
  <si>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</si>
  <si>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</si>
  <si>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</si>
  <si>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</si>
  <si>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</si>
  <si>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</si>
  <si>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</si>
  <si>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</si>
  <si>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</si>
  <si>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</si>
  <si>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</si>
  <si>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</si>
  <si>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</si>
  <si>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</si>
  <si>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</si>
  <si>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</si>
  <si>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</si>
  <si>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</si>
  <si>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</si>
  <si>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</si>
  <si>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</si>
  <si>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</si>
  <si>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</si>
  <si>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</si>
  <si>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</si>
  <si>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</si>
  <si>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</si>
  <si>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</si>
  <si>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</si>
  <si>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</si>
  <si>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</si>
  <si>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</si>
  <si>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</si>
  <si>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</si>
  <si>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</si>
  <si>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</si>
  <si>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</si>
  <si>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</si>
  <si>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</si>
  <si>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</si>
  <si>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</si>
  <si>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</si>
  <si>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</si>
  <si>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</si>
  <si>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</si>
  <si>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</si>
  <si>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</si>
  <si>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</si>
  <si>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</si>
  <si>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</si>
  <si>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</si>
  <si>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</si>
  <si>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</si>
  <si>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</si>
  <si>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</si>
  <si>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</si>
  <si>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</si>
  <si>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</si>
  <si>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</si>
  <si>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</si>
  <si>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</si>
  <si>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</si>
  <si>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</si>
  <si>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</si>
  <si>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</si>
  <si>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</si>
  <si>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</si>
  <si>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</si>
  <si>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</si>
  <si>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</si>
  <si>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</si>
  <si>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</si>
  <si>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</si>
  <si>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</si>
  <si>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</si>
  <si>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</si>
  <si>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</si>
  <si>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</si>
  <si>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</si>
  <si>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</si>
  <si>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</si>
  <si>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</si>
  <si>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</si>
  <si>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</si>
  <si>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</si>
  <si>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</si>
  <si>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</si>
  <si>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</si>
  <si>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</si>
  <si>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</si>
  <si>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</si>
  <si>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</si>
  <si>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</si>
  <si>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</si>
  <si>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</si>
  <si>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</si>
  <si>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</si>
  <si>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</si>
  <si>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</si>
  <si>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</si>
  <si>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</si>
  <si>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</si>
  <si>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</si>
  <si>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</si>
  <si>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</si>
  <si>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</si>
  <si>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</si>
  <si>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</si>
  <si>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</si>
  <si>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</si>
  <si>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</si>
  <si>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</si>
  <si>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</si>
  <si>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</si>
  <si>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</si>
  <si>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</si>
  <si>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</si>
  <si>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</si>
  <si>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</si>
  <si>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</si>
  <si>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</si>
  <si>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</si>
  <si>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</si>
  <si>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</si>
  <si>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</si>
  <si>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</si>
  <si>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</si>
  <si>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</si>
  <si>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</si>
  <si>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</si>
  <si>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</si>
  <si>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</si>
  <si>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</si>
  <si>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</si>
  <si>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</si>
  <si>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</si>
  <si>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</si>
  <si>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</si>
  <si>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</si>
  <si>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</si>
  <si>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</si>
  <si>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</si>
  <si>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</si>
  <si>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</si>
  <si>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</si>
  <si>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</si>
  <si>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</si>
  <si>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</si>
  <si>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</si>
  <si>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</si>
  <si>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</si>
  <si>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</si>
  <si>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</si>
  <si>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</si>
  <si>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</si>
  <si>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</si>
  <si>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</si>
  <si>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</si>
  <si>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</si>
  <si>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</si>
  <si>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</si>
  <si>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</si>
  <si>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</si>
  <si>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</si>
  <si>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</si>
  <si>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</si>
  <si>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</si>
  <si>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</si>
  <si>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</si>
  <si>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</si>
  <si>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</si>
  <si>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</si>
  <si>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</si>
  <si>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</si>
  <si>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</si>
  <si>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</si>
  <si>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</si>
  <si>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</si>
  <si>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</si>
  <si>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</si>
  <si>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</si>
  <si>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</si>
  <si>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</si>
  <si>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</si>
  <si>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</si>
  <si>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</si>
  <si>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</si>
  <si>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</si>
  <si>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</si>
  <si>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</si>
  <si>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</si>
  <si>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</si>
  <si>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</si>
  <si>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</si>
  <si>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</si>
  <si>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</si>
  <si>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</si>
  <si>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</si>
  <si>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</si>
  <si>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</si>
  <si>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</si>
  <si>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</si>
  <si>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</si>
  <si>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</si>
  <si>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</si>
  <si>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</si>
  <si>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</si>
  <si>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</si>
  <si>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</si>
  <si>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</si>
  <si>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</si>
  <si>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</si>
  <si>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</si>
  <si>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</si>
  <si>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</si>
  <si>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</si>
  <si>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</si>
  <si>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</si>
  <si>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</si>
  <si>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</si>
  <si>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</si>
  <si>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</si>
  <si>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</si>
  <si>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</si>
  <si>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</si>
  <si>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</si>
  <si>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</si>
  <si>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</si>
  <si>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</si>
  <si>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</si>
  <si>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</si>
  <si>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</si>
  <si>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</si>
  <si>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</si>
  <si>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</si>
  <si>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</si>
  <si>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</si>
  <si>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</si>
  <si>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</si>
  <si>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</si>
  <si>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</si>
  <si>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</si>
  <si>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</si>
  <si>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</si>
  <si>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</si>
  <si>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</si>
  <si>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</si>
  <si>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</si>
  <si>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</si>
  <si>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</si>
  <si>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</si>
  <si>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</si>
  <si>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</si>
  <si>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</si>
  <si>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</si>
  <si>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</si>
  <si>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</si>
  <si>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</si>
  <si>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</si>
  <si>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</si>
  <si>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</si>
  <si>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</si>
  <si>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</si>
  <si>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</si>
  <si>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</si>
  <si>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</si>
  <si>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</si>
  <si>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</si>
  <si>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</si>
  <si>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</si>
  <si>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</si>
  <si>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</si>
  <si>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</si>
  <si>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</si>
  <si>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</si>
  <si>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</si>
  <si>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</si>
  <si>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</si>
  <si>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</si>
  <si>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</si>
  <si>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</si>
  <si>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</si>
  <si>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</si>
  <si>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</si>
  <si>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</si>
  <si>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</si>
  <si>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</si>
  <si>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</si>
  <si>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</si>
  <si>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</si>
  <si>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[0.399795]</t>
  </si>
  <si>
    <t>0 [0.807650]</t>
  </si>
  <si>
    <t>0 [1.214173]</t>
  </si>
  <si>
    <t>0 [1.620368]</t>
  </si>
  <si>
    <t>0 [2.025104]</t>
  </si>
  <si>
    <t>0 [2.431290]</t>
  </si>
  <si>
    <t>0 [2.838560]</t>
  </si>
  <si>
    <t>0 [3.245880]</t>
  </si>
  <si>
    <t>0 [3.649645]</t>
  </si>
  <si>
    <t>0 [4.057642]</t>
  </si>
  <si>
    <t>0 [4.468632]</t>
  </si>
  <si>
    <t>0 [4.870002]</t>
  </si>
  <si>
    <t>0 [5.276518]</t>
  </si>
  <si>
    <t>0 [5.683981]</t>
  </si>
  <si>
    <t>0 [6.088942]</t>
  </si>
  <si>
    <t>0 [6.497441]</t>
  </si>
  <si>
    <t>0 [6.902884]</t>
  </si>
  <si>
    <t>0 [7.306552]</t>
  </si>
  <si>
    <t>0 [7.719941]</t>
  </si>
  <si>
    <t>0 [8.119793]</t>
  </si>
  <si>
    <t>0 [8.527268]</t>
  </si>
  <si>
    <t>0 [8.933445]</t>
  </si>
  <si>
    <t>0 [9.339887]</t>
  </si>
  <si>
    <t>0 [9.744869]</t>
  </si>
  <si>
    <t>0 [10.149717]</t>
  </si>
  <si>
    <t>0 [10.557543]</t>
  </si>
  <si>
    <t>0 [10.964882]</t>
  </si>
  <si>
    <t>0 [11.369276]</t>
  </si>
  <si>
    <t>0 [11.778060]</t>
  </si>
  <si>
    <t>0 [12.184761]</t>
  </si>
  <si>
    <t>0 [12.589423]</t>
  </si>
  <si>
    <t>0 [12.994200]</t>
  </si>
  <si>
    <t>0 [13.399890]</t>
  </si>
  <si>
    <t>0 [13.808174]</t>
  </si>
  <si>
    <t>0 [14.219616]</t>
  </si>
  <si>
    <t>0 [14.621473]</t>
  </si>
  <si>
    <t>0 [15.028108]</t>
  </si>
  <si>
    <t>0 [15.431901]</t>
  </si>
  <si>
    <t>0 [15.838987]</t>
  </si>
  <si>
    <t>0 [16.247114]</t>
  </si>
  <si>
    <t>0 [16.648987]</t>
  </si>
  <si>
    <t>0 [17.059428]</t>
  </si>
  <si>
    <t>0 [17.469154]</t>
  </si>
  <si>
    <t>0 [17.868695]</t>
  </si>
  <si>
    <t>0 [18.276265]</t>
  </si>
  <si>
    <t>0 [18.683258]</t>
  </si>
  <si>
    <t>0 [19.090066]</t>
  </si>
  <si>
    <t>0 [19.496727]</t>
  </si>
  <si>
    <t>0 [19.899431]</t>
  </si>
  <si>
    <t>0 [20.307208]</t>
  </si>
  <si>
    <t>0 [20.717088]</t>
  </si>
  <si>
    <t>0 [21.120449]</t>
  </si>
  <si>
    <t>0 [21.527239]</t>
  </si>
  <si>
    <t>0 [21.931586]</t>
  </si>
  <si>
    <t>0 [22.338100]</t>
  </si>
  <si>
    <t>0 [22.744117]</t>
  </si>
  <si>
    <t>0 [23.150085]</t>
  </si>
  <si>
    <t>0 [23.561843]</t>
  </si>
  <si>
    <t>0 [23.963478]</t>
  </si>
  <si>
    <t>0 [24.370672]</t>
  </si>
  <si>
    <t>0 [24.774959]</t>
  </si>
  <si>
    <t>0 [25.181447]</t>
  </si>
  <si>
    <t>0 [25.587386]</t>
  </si>
  <si>
    <t>0 [25.994402]</t>
  </si>
  <si>
    <t>0 [26.401815]</t>
  </si>
  <si>
    <t>0 [26.807220]</t>
  </si>
  <si>
    <t>0 [27.219290]</t>
  </si>
  <si>
    <t>0 [27.620557]</t>
  </si>
  <si>
    <t>0 [28.025951]</t>
  </si>
  <si>
    <t>0 [28.436354]</t>
  </si>
  <si>
    <t>0 [28.838776]</t>
  </si>
  <si>
    <t>0 [29.250633]</t>
  </si>
  <si>
    <t>0 [29.652632]</t>
  </si>
  <si>
    <t>0 [30.056718]</t>
  </si>
  <si>
    <t>0 [30.464023]</t>
  </si>
  <si>
    <t>0 [30.868189]</t>
  </si>
  <si>
    <t>0 [31.279542]</t>
  </si>
  <si>
    <t>0 [31.682463]</t>
  </si>
  <si>
    <t>0 [32.090476]</t>
  </si>
  <si>
    <t>0 [32.496466]</t>
  </si>
  <si>
    <t>0 [32.902787]</t>
  </si>
  <si>
    <t>0 [33.308715]</t>
  </si>
  <si>
    <t>0 [33.712394]</t>
  </si>
  <si>
    <t>0 [34.118547]</t>
  </si>
  <si>
    <t>0 [34.533030]</t>
  </si>
  <si>
    <t>0 [34.932190]</t>
  </si>
  <si>
    <t>0 [35.337776]</t>
  </si>
  <si>
    <t>0 [35.745324]</t>
  </si>
  <si>
    <t>0 [36.151234]</t>
  </si>
  <si>
    <t>0 [36.558735]</t>
  </si>
  <si>
    <t>0 [36.964602]</t>
  </si>
  <si>
    <t>0 [37.369430]</t>
  </si>
  <si>
    <t>0 [37.778324]</t>
  </si>
  <si>
    <t>0 [38.182065]</t>
  </si>
  <si>
    <t>0 [38.592160]</t>
  </si>
  <si>
    <t>0 [38.993933]</t>
  </si>
  <si>
    <t>0 [39.402766]</t>
  </si>
  <si>
    <t>0 [39.812695]</t>
  </si>
  <si>
    <t>0 [40.213775]</t>
  </si>
  <si>
    <t>0 [40.619743]</t>
  </si>
  <si>
    <t>0 [41.028261]</t>
  </si>
  <si>
    <t>0 [41.433784]</t>
  </si>
  <si>
    <t>0 [41.841854]</t>
  </si>
  <si>
    <t>0 [42.244399]</t>
  </si>
  <si>
    <t>0 [42.651892]</t>
  </si>
  <si>
    <t>0 [43.058256]</t>
  </si>
  <si>
    <t>0 [43.462608]</t>
  </si>
  <si>
    <t>0 [43.870257]</t>
  </si>
  <si>
    <t>0 [44.276129]</t>
  </si>
  <si>
    <t>0 [44.683110]</t>
  </si>
  <si>
    <t>0 [45.093519]</t>
  </si>
  <si>
    <t>0 [45.494971]</t>
  </si>
  <si>
    <t>0 [45.899823]</t>
  </si>
  <si>
    <t>0 [46.308271]</t>
  </si>
  <si>
    <t>0 [46.711710]</t>
  </si>
  <si>
    <t>0 [47.120709]</t>
  </si>
  <si>
    <t>0 [47.526481]</t>
  </si>
  <si>
    <t>0 [47.932651]</t>
  </si>
  <si>
    <t>0 [48.343716]</t>
  </si>
  <si>
    <t>0 [48.745592]</t>
  </si>
  <si>
    <t>0 [49.151456]</t>
  </si>
  <si>
    <t>0 [49.557636]</t>
  </si>
  <si>
    <t>0 [49.963153]</t>
  </si>
  <si>
    <t>0 [50.372973]</t>
  </si>
  <si>
    <t>0 [50.774327]</t>
  </si>
  <si>
    <t>0 [51.182137]</t>
  </si>
  <si>
    <t>0 [51.590981]</t>
  </si>
  <si>
    <t>0 [51.993275]</t>
  </si>
  <si>
    <t>0 [52.401488]</t>
  </si>
  <si>
    <t>0 [52.806562]</t>
  </si>
  <si>
    <t>0 [53.211700]</t>
  </si>
  <si>
    <t>0 [53.621552]</t>
  </si>
  <si>
    <t>0 [54.026959]</t>
  </si>
  <si>
    <t>0 [54.430989]</t>
  </si>
  <si>
    <t>0 [54.840345]</t>
  </si>
  <si>
    <t>0 [55.243572]</t>
  </si>
  <si>
    <t>0 [55.651887]</t>
  </si>
  <si>
    <t>0 [56.056843]</t>
  </si>
  <si>
    <t>0 [56.463468]</t>
  </si>
  <si>
    <t>0 [56.871570]</t>
  </si>
  <si>
    <t>0 [57.277146]</t>
  </si>
  <si>
    <t>0 [57.684036]</t>
  </si>
  <si>
    <t>0 [58.086933]</t>
  </si>
  <si>
    <t>0 [58.494155]</t>
  </si>
  <si>
    <t>0 [58.901440]</t>
  </si>
  <si>
    <t>0 [59.308636]</t>
  </si>
  <si>
    <t>vision^신은경^2^53^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</si>
</sst>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58.58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58.578239999999994</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4.0800999999999998</c:v>
                </c:pt>
                <c:pt idx="1">
                  <c:v>4.0091999999999999</c:v>
                </c:pt>
                <c:pt idx="2">
                  <c:v>3.9415399999999998</c:v>
                </c:pt>
                <c:pt idx="3">
                  <c:v>3.8795000000000002</c:v>
                </c:pt>
                <c:pt idx="4">
                  <c:v>3.8208299999999999</c:v>
                </c:pt>
                <c:pt idx="5">
                  <c:v>3.7645400000000002</c:v>
                </c:pt>
                <c:pt idx="6">
                  <c:v>3.7117200000000001</c:v>
                </c:pt>
                <c:pt idx="7">
                  <c:v>3.6611500000000001</c:v>
                </c:pt>
                <c:pt idx="8">
                  <c:v>3.6115699999999999</c:v>
                </c:pt>
                <c:pt idx="9">
                  <c:v>3.5674200000000003</c:v>
                </c:pt>
                <c:pt idx="10">
                  <c:v>3.52908</c:v>
                </c:pt>
                <c:pt idx="11">
                  <c:v>3.4926900000000001</c:v>
                </c:pt>
                <c:pt idx="12">
                  <c:v>3.45879</c:v>
                </c:pt>
                <c:pt idx="13">
                  <c:v>3.4278399999999998</c:v>
                </c:pt>
                <c:pt idx="14">
                  <c:v>3.4005099999999997</c:v>
                </c:pt>
                <c:pt idx="15">
                  <c:v>3.3770499999999997</c:v>
                </c:pt>
                <c:pt idx="16">
                  <c:v>3.3566800000000003</c:v>
                </c:pt>
                <c:pt idx="17">
                  <c:v>3.3423599999999998</c:v>
                </c:pt>
                <c:pt idx="18">
                  <c:v>3.3318300000000001</c:v>
                </c:pt>
                <c:pt idx="19">
                  <c:v>3.3255400000000002</c:v>
                </c:pt>
                <c:pt idx="20">
                  <c:v>3.3240799999999999</c:v>
                </c:pt>
                <c:pt idx="21">
                  <c:v>3.3256999999999999</c:v>
                </c:pt>
                <c:pt idx="22">
                  <c:v>3.3275700000000001</c:v>
                </c:pt>
                <c:pt idx="23">
                  <c:v>3.3330599999999997</c:v>
                </c:pt>
                <c:pt idx="24">
                  <c:v>3.3429900000000004</c:v>
                </c:pt>
                <c:pt idx="25">
                  <c:v>3.3554400000000002</c:v>
                </c:pt>
                <c:pt idx="26">
                  <c:v>3.3698499999999996</c:v>
                </c:pt>
                <c:pt idx="27">
                  <c:v>3.3833099999999998</c:v>
                </c:pt>
                <c:pt idx="28">
                  <c:v>3.3944800000000002</c:v>
                </c:pt>
                <c:pt idx="29">
                  <c:v>3.4061500000000002</c:v>
                </c:pt>
                <c:pt idx="30">
                  <c:v>3.4213500000000003</c:v>
                </c:pt>
                <c:pt idx="31">
                  <c:v>3.43723</c:v>
                </c:pt>
                <c:pt idx="32">
                  <c:v>3.4534199999999999</c:v>
                </c:pt>
                <c:pt idx="33">
                  <c:v>3.4754899999999997</c:v>
                </c:pt>
                <c:pt idx="34">
                  <c:v>3.4962399999999998</c:v>
                </c:pt>
                <c:pt idx="35">
                  <c:v>3.5176699999999999</c:v>
                </c:pt>
                <c:pt idx="36">
                  <c:v>3.5409800000000002</c:v>
                </c:pt>
                <c:pt idx="37">
                  <c:v>3.5690400000000002</c:v>
                </c:pt>
                <c:pt idx="38">
                  <c:v>3.6015700000000002</c:v>
                </c:pt>
                <c:pt idx="39">
                  <c:v>3.6392600000000002</c:v>
                </c:pt>
                <c:pt idx="40">
                  <c:v>3.6819699999999997</c:v>
                </c:pt>
                <c:pt idx="41">
                  <c:v>3.7286399999999995</c:v>
                </c:pt>
                <c:pt idx="42">
                  <c:v>3.7718000000000003</c:v>
                </c:pt>
                <c:pt idx="43">
                  <c:v>3.8199300000000003</c:v>
                </c:pt>
                <c:pt idx="44">
                  <c:v>3.8651200000000001</c:v>
                </c:pt>
                <c:pt idx="45">
                  <c:v>3.9043999999999999</c:v>
                </c:pt>
                <c:pt idx="46">
                  <c:v>3.9451199999999997</c:v>
                </c:pt>
                <c:pt idx="47">
                  <c:v>3.9843800000000003</c:v>
                </c:pt>
                <c:pt idx="48">
                  <c:v>4.02536</c:v>
                </c:pt>
                <c:pt idx="49">
                  <c:v>4.0694699999999999</c:v>
                </c:pt>
                <c:pt idx="50">
                  <c:v>4.1113600000000003</c:v>
                </c:pt>
                <c:pt idx="51">
                  <c:v>4.1485799999999999</c:v>
                </c:pt>
                <c:pt idx="52">
                  <c:v>4.1814400000000003</c:v>
                </c:pt>
                <c:pt idx="53">
                  <c:v>4.2095599999999997</c:v>
                </c:pt>
                <c:pt idx="54">
                  <c:v>4.23299</c:v>
                </c:pt>
                <c:pt idx="55">
                  <c:v>4.2525399999999998</c:v>
                </c:pt>
                <c:pt idx="56">
                  <c:v>4.2714699999999999</c:v>
                </c:pt>
                <c:pt idx="57">
                  <c:v>4.2856399999999999</c:v>
                </c:pt>
                <c:pt idx="58">
                  <c:v>4.2936000000000005</c:v>
                </c:pt>
                <c:pt idx="59">
                  <c:v>4.2980299999999998</c:v>
                </c:pt>
                <c:pt idx="60">
                  <c:v>4.3023800000000003</c:v>
                </c:pt>
                <c:pt idx="61">
                  <c:v>4.3037999999999998</c:v>
                </c:pt>
                <c:pt idx="62">
                  <c:v>4.3021199999999995</c:v>
                </c:pt>
                <c:pt idx="63">
                  <c:v>4.2983099999999999</c:v>
                </c:pt>
                <c:pt idx="64">
                  <c:v>4.2923600000000004</c:v>
                </c:pt>
                <c:pt idx="65">
                  <c:v>4.2807699999999995</c:v>
                </c:pt>
                <c:pt idx="66">
                  <c:v>4.2647200000000005</c:v>
                </c:pt>
                <c:pt idx="67">
                  <c:v>4.2444899999999999</c:v>
                </c:pt>
                <c:pt idx="68">
                  <c:v>4.2183900000000003</c:v>
                </c:pt>
                <c:pt idx="69">
                  <c:v>4.1915100000000001</c:v>
                </c:pt>
                <c:pt idx="70">
                  <c:v>4.1682399999999999</c:v>
                </c:pt>
                <c:pt idx="71">
                  <c:v>4.1426800000000004</c:v>
                </c:pt>
                <c:pt idx="72">
                  <c:v>4.1173900000000003</c:v>
                </c:pt>
                <c:pt idx="73">
                  <c:v>4.0886800000000001</c:v>
                </c:pt>
                <c:pt idx="74">
                  <c:v>4.0557400000000001</c:v>
                </c:pt>
                <c:pt idx="75">
                  <c:v>4.0204000000000004</c:v>
                </c:pt>
                <c:pt idx="76">
                  <c:v>3.9918399999999998</c:v>
                </c:pt>
                <c:pt idx="77">
                  <c:v>3.9683600000000001</c:v>
                </c:pt>
                <c:pt idx="78">
                  <c:v>3.9484000000000004</c:v>
                </c:pt>
                <c:pt idx="79">
                  <c:v>3.9304699999999997</c:v>
                </c:pt>
                <c:pt idx="80">
                  <c:v>3.9098300000000004</c:v>
                </c:pt>
                <c:pt idx="81">
                  <c:v>3.88768</c:v>
                </c:pt>
                <c:pt idx="82">
                  <c:v>3.86347</c:v>
                </c:pt>
                <c:pt idx="83">
                  <c:v>3.8414999999999999</c:v>
                </c:pt>
                <c:pt idx="84">
                  <c:v>3.8202500000000001</c:v>
                </c:pt>
                <c:pt idx="85">
                  <c:v>3.7971399999999997</c:v>
                </c:pt>
                <c:pt idx="86">
                  <c:v>3.7713099999999997</c:v>
                </c:pt>
                <c:pt idx="87">
                  <c:v>3.7398100000000003</c:v>
                </c:pt>
                <c:pt idx="88">
                  <c:v>3.7028600000000003</c:v>
                </c:pt>
                <c:pt idx="89">
                  <c:v>3.6637999999999997</c:v>
                </c:pt>
                <c:pt idx="90">
                  <c:v>3.6238999999999999</c:v>
                </c:pt>
                <c:pt idx="91">
                  <c:v>3.5859700000000001</c:v>
                </c:pt>
                <c:pt idx="92">
                  <c:v>3.5524499999999999</c:v>
                </c:pt>
                <c:pt idx="93">
                  <c:v>3.5212500000000002</c:v>
                </c:pt>
                <c:pt idx="94">
                  <c:v>3.4919499999999997</c:v>
                </c:pt>
                <c:pt idx="95">
                  <c:v>3.4638299999999997</c:v>
                </c:pt>
                <c:pt idx="96">
                  <c:v>3.4389099999999999</c:v>
                </c:pt>
                <c:pt idx="97">
                  <c:v>3.4175</c:v>
                </c:pt>
                <c:pt idx="98">
                  <c:v>3.39737</c:v>
                </c:pt>
                <c:pt idx="99">
                  <c:v>3.3778799999999998</c:v>
                </c:pt>
                <c:pt idx="100">
                  <c:v>3.3617699999999999</c:v>
                </c:pt>
                <c:pt idx="101">
                  <c:v>3.3435199999999998</c:v>
                </c:pt>
                <c:pt idx="102">
                  <c:v>3.3240699999999999</c:v>
                </c:pt>
                <c:pt idx="103">
                  <c:v>3.31074</c:v>
                </c:pt>
                <c:pt idx="104">
                  <c:v>3.3056099999999997</c:v>
                </c:pt>
                <c:pt idx="105">
                  <c:v>3.3096700000000001</c:v>
                </c:pt>
                <c:pt idx="106">
                  <c:v>3.3128400000000005</c:v>
                </c:pt>
                <c:pt idx="107">
                  <c:v>3.3256700000000001</c:v>
                </c:pt>
                <c:pt idx="108">
                  <c:v>3.33928</c:v>
                </c:pt>
                <c:pt idx="109">
                  <c:v>3.3545999999999996</c:v>
                </c:pt>
                <c:pt idx="110">
                  <c:v>3.3737599999999999</c:v>
                </c:pt>
                <c:pt idx="111">
                  <c:v>3.40225</c:v>
                </c:pt>
                <c:pt idx="112">
                  <c:v>3.4343300000000001</c:v>
                </c:pt>
                <c:pt idx="113">
                  <c:v>3.4674899999999997</c:v>
                </c:pt>
                <c:pt idx="114">
                  <c:v>3.4955500000000002</c:v>
                </c:pt>
                <c:pt idx="115">
                  <c:v>3.52339</c:v>
                </c:pt>
                <c:pt idx="116">
                  <c:v>3.5557699999999999</c:v>
                </c:pt>
                <c:pt idx="117">
                  <c:v>3.5900300000000001</c:v>
                </c:pt>
                <c:pt idx="118">
                  <c:v>3.6210399999999998</c:v>
                </c:pt>
                <c:pt idx="119">
                  <c:v>3.64628</c:v>
                </c:pt>
                <c:pt idx="120">
                  <c:v>3.6647999999999996</c:v>
                </c:pt>
                <c:pt idx="121">
                  <c:v>3.6844999999999999</c:v>
                </c:pt>
                <c:pt idx="122">
                  <c:v>3.7021300000000004</c:v>
                </c:pt>
                <c:pt idx="123">
                  <c:v>3.7161300000000002</c:v>
                </c:pt>
                <c:pt idx="124">
                  <c:v>3.7304900000000001</c:v>
                </c:pt>
                <c:pt idx="125">
                  <c:v>3.7458100000000001</c:v>
                </c:pt>
                <c:pt idx="126">
                  <c:v>3.7623800000000003</c:v>
                </c:pt>
                <c:pt idx="127">
                  <c:v>3.7797499999999999</c:v>
                </c:pt>
                <c:pt idx="128">
                  <c:v>3.79406</c:v>
                </c:pt>
                <c:pt idx="129">
                  <c:v>3.8030000000000004</c:v>
                </c:pt>
                <c:pt idx="130">
                  <c:v>3.8072499999999998</c:v>
                </c:pt>
                <c:pt idx="131">
                  <c:v>3.8137300000000001</c:v>
                </c:pt>
                <c:pt idx="132">
                  <c:v>3.8153799999999998</c:v>
                </c:pt>
                <c:pt idx="133">
                  <c:v>3.8166099999999998</c:v>
                </c:pt>
                <c:pt idx="134">
                  <c:v>3.8178000000000001</c:v>
                </c:pt>
                <c:pt idx="135">
                  <c:v>3.8132999999999999</c:v>
                </c:pt>
                <c:pt idx="136">
                  <c:v>3.7970799999999998</c:v>
                </c:pt>
                <c:pt idx="137">
                  <c:v>3.7797100000000001</c:v>
                </c:pt>
                <c:pt idx="138">
                  <c:v>3.7645299999999997</c:v>
                </c:pt>
                <c:pt idx="139">
                  <c:v>3.7643</c:v>
                </c:pt>
                <c:pt idx="140">
                  <c:v>3.7746400000000002</c:v>
                </c:pt>
                <c:pt idx="141">
                  <c:v>3.7674999999999996</c:v>
                </c:pt>
                <c:pt idx="142">
                  <c:v>3.7490699999999997</c:v>
                </c:pt>
                <c:pt idx="143">
                  <c:v>3.7371500000000002</c:v>
                </c:pt>
                <c:pt idx="144">
                  <c:v>3.7411899999999996</c:v>
                </c:pt>
                <c:pt idx="145">
                  <c:v>3.7847599999999999</c:v>
                </c:pt>
                <c:pt idx="146">
                  <c:v>3.7961299999999998</c:v>
                </c:pt>
              </c:numCache>
            </c:numRef>
          </c:xVal>
          <c:yVal>
            <c:numRef>
              <c:f>[0]!FT_PH</c:f>
              <c:numCache>
                <c:formatCode>0.00</c:formatCode>
                <c:ptCount val="147"/>
                <c:pt idx="0">
                  <c:v>42.579899999999995</c:v>
                </c:pt>
                <c:pt idx="1">
                  <c:v>43.126300000000001</c:v>
                </c:pt>
                <c:pt idx="2">
                  <c:v>43.7684</c:v>
                </c:pt>
                <c:pt idx="3">
                  <c:v>44.395099999999999</c:v>
                </c:pt>
                <c:pt idx="4">
                  <c:v>45.099000000000004</c:v>
                </c:pt>
                <c:pt idx="5">
                  <c:v>45.747799999999998</c:v>
                </c:pt>
                <c:pt idx="6">
                  <c:v>46.407800000000002</c:v>
                </c:pt>
                <c:pt idx="7">
                  <c:v>47.2166</c:v>
                </c:pt>
                <c:pt idx="8">
                  <c:v>48.144999999999996</c:v>
                </c:pt>
                <c:pt idx="9">
                  <c:v>49.106400000000001</c:v>
                </c:pt>
                <c:pt idx="10">
                  <c:v>49.923299999999998</c:v>
                </c:pt>
                <c:pt idx="11">
                  <c:v>50.751199999999997</c:v>
                </c:pt>
                <c:pt idx="12">
                  <c:v>51.563099999999991</c:v>
                </c:pt>
                <c:pt idx="13">
                  <c:v>52.278599999999997</c:v>
                </c:pt>
                <c:pt idx="14">
                  <c:v>52.8142</c:v>
                </c:pt>
                <c:pt idx="15">
                  <c:v>53.2973</c:v>
                </c:pt>
                <c:pt idx="16">
                  <c:v>53.657900000000005</c:v>
                </c:pt>
                <c:pt idx="17">
                  <c:v>54.000899999999994</c:v>
                </c:pt>
                <c:pt idx="18">
                  <c:v>54.363900000000001</c:v>
                </c:pt>
                <c:pt idx="19">
                  <c:v>54.7044</c:v>
                </c:pt>
                <c:pt idx="20">
                  <c:v>54.950299999999999</c:v>
                </c:pt>
                <c:pt idx="21">
                  <c:v>55.112700000000004</c:v>
                </c:pt>
                <c:pt idx="22">
                  <c:v>55.281300000000002</c:v>
                </c:pt>
                <c:pt idx="23">
                  <c:v>55.392899999999997</c:v>
                </c:pt>
                <c:pt idx="24">
                  <c:v>55.431200000000004</c:v>
                </c:pt>
                <c:pt idx="25">
                  <c:v>55.481199999999994</c:v>
                </c:pt>
                <c:pt idx="26">
                  <c:v>55.528800000000004</c:v>
                </c:pt>
                <c:pt idx="27">
                  <c:v>55.635500000000008</c:v>
                </c:pt>
                <c:pt idx="28">
                  <c:v>55.742800000000003</c:v>
                </c:pt>
                <c:pt idx="29">
                  <c:v>55.805599999999998</c:v>
                </c:pt>
                <c:pt idx="30">
                  <c:v>55.826299999999996</c:v>
                </c:pt>
                <c:pt idx="31">
                  <c:v>55.850900000000003</c:v>
                </c:pt>
                <c:pt idx="32">
                  <c:v>55.777200000000008</c:v>
                </c:pt>
                <c:pt idx="33">
                  <c:v>55.521299999999997</c:v>
                </c:pt>
                <c:pt idx="34">
                  <c:v>55.194200000000002</c:v>
                </c:pt>
                <c:pt idx="35">
                  <c:v>54.891199999999998</c:v>
                </c:pt>
                <c:pt idx="36">
                  <c:v>54.5227</c:v>
                </c:pt>
                <c:pt idx="37">
                  <c:v>53.974999999999994</c:v>
                </c:pt>
                <c:pt idx="38">
                  <c:v>53.325800000000001</c:v>
                </c:pt>
                <c:pt idx="39">
                  <c:v>52.688699999999997</c:v>
                </c:pt>
                <c:pt idx="40">
                  <c:v>51.962800000000001</c:v>
                </c:pt>
                <c:pt idx="41">
                  <c:v>51.267499999999998</c:v>
                </c:pt>
                <c:pt idx="42">
                  <c:v>50.669899999999998</c:v>
                </c:pt>
                <c:pt idx="43">
                  <c:v>49.875300000000003</c:v>
                </c:pt>
                <c:pt idx="44">
                  <c:v>49.243900000000004</c:v>
                </c:pt>
                <c:pt idx="45">
                  <c:v>48.701499999999996</c:v>
                </c:pt>
                <c:pt idx="46">
                  <c:v>48.148000000000003</c:v>
                </c:pt>
                <c:pt idx="47">
                  <c:v>47.587600000000002</c:v>
                </c:pt>
                <c:pt idx="48">
                  <c:v>47.020200000000003</c:v>
                </c:pt>
                <c:pt idx="49">
                  <c:v>46.424399999999999</c:v>
                </c:pt>
                <c:pt idx="50">
                  <c:v>45.9709</c:v>
                </c:pt>
                <c:pt idx="51">
                  <c:v>45.687199999999997</c:v>
                </c:pt>
                <c:pt idx="52">
                  <c:v>45.454699999999995</c:v>
                </c:pt>
                <c:pt idx="53">
                  <c:v>45.355699999999999</c:v>
                </c:pt>
                <c:pt idx="54">
                  <c:v>45.361800000000002</c:v>
                </c:pt>
                <c:pt idx="55">
                  <c:v>45.359400000000001</c:v>
                </c:pt>
                <c:pt idx="56">
                  <c:v>45.358800000000002</c:v>
                </c:pt>
                <c:pt idx="57">
                  <c:v>45.345300000000002</c:v>
                </c:pt>
                <c:pt idx="58">
                  <c:v>45.2761</c:v>
                </c:pt>
                <c:pt idx="59">
                  <c:v>45.235300000000002</c:v>
                </c:pt>
                <c:pt idx="60">
                  <c:v>45.196999999999996</c:v>
                </c:pt>
                <c:pt idx="61">
                  <c:v>45.1434</c:v>
                </c:pt>
                <c:pt idx="62">
                  <c:v>45.070100000000004</c:v>
                </c:pt>
                <c:pt idx="63">
                  <c:v>44.988099999999996</c:v>
                </c:pt>
                <c:pt idx="64">
                  <c:v>44.925699999999999</c:v>
                </c:pt>
                <c:pt idx="65">
                  <c:v>44.906199999999998</c:v>
                </c:pt>
                <c:pt idx="66">
                  <c:v>44.912600000000005</c:v>
                </c:pt>
                <c:pt idx="67">
                  <c:v>44.873200000000004</c:v>
                </c:pt>
                <c:pt idx="68">
                  <c:v>44.979599999999998</c:v>
                </c:pt>
                <c:pt idx="69">
                  <c:v>45.094699999999996</c:v>
                </c:pt>
                <c:pt idx="70">
                  <c:v>45.251999999999995</c:v>
                </c:pt>
                <c:pt idx="71">
                  <c:v>45.509699999999995</c:v>
                </c:pt>
                <c:pt idx="72">
                  <c:v>45.878500000000003</c:v>
                </c:pt>
                <c:pt idx="73">
                  <c:v>46.356700000000004</c:v>
                </c:pt>
                <c:pt idx="74">
                  <c:v>47.005499999999998</c:v>
                </c:pt>
                <c:pt idx="75">
                  <c:v>47.653099999999995</c:v>
                </c:pt>
                <c:pt idx="76">
                  <c:v>48.291899999999998</c:v>
                </c:pt>
                <c:pt idx="77">
                  <c:v>48.921799999999998</c:v>
                </c:pt>
                <c:pt idx="78">
                  <c:v>49.486699999999999</c:v>
                </c:pt>
                <c:pt idx="79">
                  <c:v>49.964999999999996</c:v>
                </c:pt>
                <c:pt idx="80">
                  <c:v>50.400700000000001</c:v>
                </c:pt>
                <c:pt idx="81">
                  <c:v>50.884099999999997</c:v>
                </c:pt>
                <c:pt idx="82">
                  <c:v>51.295699999999997</c:v>
                </c:pt>
                <c:pt idx="83">
                  <c:v>51.6738</c:v>
                </c:pt>
                <c:pt idx="84">
                  <c:v>52.000399999999999</c:v>
                </c:pt>
                <c:pt idx="85">
                  <c:v>52.381900000000002</c:v>
                </c:pt>
                <c:pt idx="86">
                  <c:v>52.702300000000001</c:v>
                </c:pt>
                <c:pt idx="87">
                  <c:v>52.966999999999999</c:v>
                </c:pt>
                <c:pt idx="88">
                  <c:v>53.266999999999996</c:v>
                </c:pt>
                <c:pt idx="89">
                  <c:v>53.600700000000003</c:v>
                </c:pt>
                <c:pt idx="90">
                  <c:v>53.784799999999997</c:v>
                </c:pt>
                <c:pt idx="91">
                  <c:v>54.011299999999999</c:v>
                </c:pt>
                <c:pt idx="92">
                  <c:v>54.1355</c:v>
                </c:pt>
                <c:pt idx="93">
                  <c:v>54.244099999999996</c:v>
                </c:pt>
                <c:pt idx="94">
                  <c:v>54.456499999999998</c:v>
                </c:pt>
                <c:pt idx="95">
                  <c:v>54.868300000000005</c:v>
                </c:pt>
                <c:pt idx="96">
                  <c:v>55.367200000000004</c:v>
                </c:pt>
                <c:pt idx="97">
                  <c:v>55.900000000000006</c:v>
                </c:pt>
                <c:pt idx="98">
                  <c:v>56.379199999999997</c:v>
                </c:pt>
                <c:pt idx="99">
                  <c:v>56.859700000000004</c:v>
                </c:pt>
                <c:pt idx="100">
                  <c:v>57.231400000000001</c:v>
                </c:pt>
                <c:pt idx="101">
                  <c:v>57.660699999999999</c:v>
                </c:pt>
                <c:pt idx="102">
                  <c:v>58.183799999999998</c:v>
                </c:pt>
                <c:pt idx="103">
                  <c:v>58.554099999999998</c:v>
                </c:pt>
                <c:pt idx="104">
                  <c:v>58.712900000000005</c:v>
                </c:pt>
                <c:pt idx="105">
                  <c:v>58.560100000000006</c:v>
                </c:pt>
                <c:pt idx="106">
                  <c:v>58.398099999999999</c:v>
                </c:pt>
                <c:pt idx="107">
                  <c:v>57.926900000000003</c:v>
                </c:pt>
                <c:pt idx="108">
                  <c:v>57.441400000000002</c:v>
                </c:pt>
                <c:pt idx="109">
                  <c:v>56.925599999999996</c:v>
                </c:pt>
                <c:pt idx="110">
                  <c:v>56.241399999999999</c:v>
                </c:pt>
                <c:pt idx="111">
                  <c:v>55.323500000000003</c:v>
                </c:pt>
                <c:pt idx="112">
                  <c:v>54.514099999999999</c:v>
                </c:pt>
                <c:pt idx="113">
                  <c:v>53.858499999999999</c:v>
                </c:pt>
                <c:pt idx="114">
                  <c:v>53.4709</c:v>
                </c:pt>
                <c:pt idx="115">
                  <c:v>53.260100000000001</c:v>
                </c:pt>
                <c:pt idx="116">
                  <c:v>52.972799999999999</c:v>
                </c:pt>
                <c:pt idx="117">
                  <c:v>52.752299999999998</c:v>
                </c:pt>
                <c:pt idx="118">
                  <c:v>52.588000000000001</c:v>
                </c:pt>
                <c:pt idx="119">
                  <c:v>52.4223</c:v>
                </c:pt>
                <c:pt idx="120">
                  <c:v>52.222199999999994</c:v>
                </c:pt>
                <c:pt idx="121">
                  <c:v>51.897800000000004</c:v>
                </c:pt>
                <c:pt idx="122">
                  <c:v>51.533799999999999</c:v>
                </c:pt>
                <c:pt idx="123">
                  <c:v>51.395199999999996</c:v>
                </c:pt>
                <c:pt idx="124">
                  <c:v>51.2682</c:v>
                </c:pt>
                <c:pt idx="125">
                  <c:v>51.139199999999995</c:v>
                </c:pt>
                <c:pt idx="126">
                  <c:v>51.004899999999999</c:v>
                </c:pt>
                <c:pt idx="127">
                  <c:v>50.873699999999999</c:v>
                </c:pt>
                <c:pt idx="128">
                  <c:v>50.697800000000001</c:v>
                </c:pt>
                <c:pt idx="129">
                  <c:v>50.440200000000004</c:v>
                </c:pt>
                <c:pt idx="130">
                  <c:v>50.194799999999994</c:v>
                </c:pt>
                <c:pt idx="131">
                  <c:v>49.946400000000004</c:v>
                </c:pt>
                <c:pt idx="132">
                  <c:v>49.735700000000001</c:v>
                </c:pt>
                <c:pt idx="133">
                  <c:v>49.479099999999995</c:v>
                </c:pt>
                <c:pt idx="134">
                  <c:v>49.191099999999999</c:v>
                </c:pt>
                <c:pt idx="135">
                  <c:v>48.994900000000001</c:v>
                </c:pt>
                <c:pt idx="136">
                  <c:v>48.970599999999997</c:v>
                </c:pt>
                <c:pt idx="137">
                  <c:v>48.971900000000005</c:v>
                </c:pt>
                <c:pt idx="138">
                  <c:v>48.953299999999999</c:v>
                </c:pt>
                <c:pt idx="139">
                  <c:v>48.715599999999995</c:v>
                </c:pt>
                <c:pt idx="140">
                  <c:v>48.429699999999997</c:v>
                </c:pt>
                <c:pt idx="141">
                  <c:v>48.217799999999997</c:v>
                </c:pt>
                <c:pt idx="142">
                  <c:v>48.022599999999997</c:v>
                </c:pt>
                <c:pt idx="143">
                  <c:v>47.959899999999998</c:v>
                </c:pt>
                <c:pt idx="144">
                  <c:v>47.872700000000002</c:v>
                </c:pt>
                <c:pt idx="145">
                  <c:v>47.483899999999998</c:v>
                </c:pt>
                <c:pt idx="146">
                  <c:v>47.266999999999996</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3.4278399999999998</c:v>
                </c:pt>
                <c:pt idx="1">
                  <c:v>3.8137300000000001</c:v>
                </c:pt>
              </c:numCache>
            </c:numRef>
          </c:xVal>
          <c:yVal>
            <c:numRef>
              <c:f>info!$W$2:$W$3</c:f>
              <c:numCache>
                <c:formatCode>0.00</c:formatCode>
                <c:ptCount val="2"/>
                <c:pt idx="0">
                  <c:v>52.278599999999997</c:v>
                </c:pt>
                <c:pt idx="1">
                  <c:v>49.946400000000004</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4.0800999999999998</c:v>
                </c:pt>
                <c:pt idx="1">
                  <c:v>3.3056099999999997</c:v>
                </c:pt>
              </c:numCache>
            </c:numRef>
          </c:xVal>
          <c:yVal>
            <c:numRef>
              <c:f>info!$W$15:$W$16</c:f>
              <c:numCache>
                <c:formatCode>0.00_ </c:formatCode>
                <c:ptCount val="2"/>
                <c:pt idx="0">
                  <c:v>42.579899999999995</c:v>
                </c:pt>
                <c:pt idx="1">
                  <c:v>58.712900000000005</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3.7279372108843543</c:v>
                </c:pt>
              </c:numCache>
            </c:numRef>
          </c:xVal>
          <c:yVal>
            <c:numRef>
              <c:f>info!$N$9</c:f>
              <c:numCache>
                <c:formatCode>0.0</c:formatCode>
                <c:ptCount val="1"/>
                <c:pt idx="0">
                  <c:v>50.909248979591844</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38.293799999999997</c:v>
                </c:pt>
                <c:pt idx="1">
                  <c:v>27.428599999999999</c:v>
                </c:pt>
                <c:pt idx="2">
                  <c:v>23.496600000000001</c:v>
                </c:pt>
                <c:pt idx="3">
                  <c:v>29.769600000000001</c:v>
                </c:pt>
                <c:pt idx="4">
                  <c:v>72.538399999999996</c:v>
                </c:pt>
                <c:pt idx="5">
                  <c:v>73.636300000000006</c:v>
                </c:pt>
                <c:pt idx="6">
                  <c:v>27.761800000000001</c:v>
                </c:pt>
                <c:pt idx="7">
                  <c:v>72.641099999999994</c:v>
                </c:pt>
                <c:pt idx="8">
                  <c:v>18.905100000000001</c:v>
                </c:pt>
                <c:pt idx="9">
                  <c:v>30.275400000000001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58.58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58.578239999999994</c:v>
                </c:pt>
                <c:pt idx="1">
                  <c:v>58.578239999999994</c:v>
                </c:pt>
                <c:pt idx="2">
                  <c:v>0</c:v>
                </c:pt>
              </c:numCache>
            </c:numRef>
          </c:xVal>
          <c:yVal>
            <c:numRef>
              <c:f>'R2'!$I$5:$I$7</c:f>
              <c:numCache>
                <c:formatCode>0.0_ </c:formatCode>
                <c:ptCount val="3"/>
                <c:pt idx="0">
                  <c:v>0</c:v>
                </c:pt>
                <c:pt idx="1">
                  <c:v>65.040244336485699</c:v>
                </c:pt>
                <c:pt idx="2">
                  <c:v>65.040244336485699</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61.346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61.346333333333334</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1.84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1.84039</c:v>
                </c:pt>
                <c:pt idx="1">
                  <c:v>1.84039</c:v>
                </c:pt>
                <c:pt idx="2">
                  <c:v>0</c:v>
                </c:pt>
              </c:numCache>
            </c:numRef>
          </c:xVal>
          <c:yVal>
            <c:numRef>
              <c:f>'R3'!$I$6:$I$8</c:f>
              <c:numCache>
                <c:formatCode>0.0_ </c:formatCode>
                <c:ptCount val="3"/>
                <c:pt idx="0">
                  <c:v>0</c:v>
                </c:pt>
                <c:pt idx="1">
                  <c:v>46.668124256139919</c:v>
                </c:pt>
                <c:pt idx="2">
                  <c:v>46.668124256139919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2.0924306794036855</c:v>
                </c:pt>
                <c:pt idx="1">
                  <c:v>2.0924306794036855</c:v>
                </c:pt>
                <c:pt idx="2">
                  <c:v>-7</c:v>
                </c:pt>
              </c:numCache>
            </c:numRef>
          </c:xVal>
          <c:yVal>
            <c:numRef>
              <c:f>'R'!$I$5:$I$7</c:f>
              <c:numCache>
                <c:formatCode>0.0_ </c:formatCode>
                <c:ptCount val="3"/>
                <c:pt idx="0">
                  <c:v>0</c:v>
                </c:pt>
                <c:pt idx="1">
                  <c:v>91.413220700989271</c:v>
                </c:pt>
                <c:pt idx="2">
                  <c:v>91.413220700989271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2.0924306794036855</c:v>
                </c:pt>
              </c:numCache>
            </c:numRef>
          </c:xVal>
          <c:yVal>
            <c:numRef>
              <c:f>'R'!$I$4</c:f>
              <c:numCache>
                <c:formatCode>0.00_ </c:formatCode>
                <c:ptCount val="1"/>
                <c:pt idx="0">
                  <c:v>91.413220700989271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58.58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58.578239999999994</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4.0800999999999998</c:v>
                </c:pt>
                <c:pt idx="1">
                  <c:v>4.0091999999999999</c:v>
                </c:pt>
                <c:pt idx="2">
                  <c:v>3.9415399999999998</c:v>
                </c:pt>
                <c:pt idx="3">
                  <c:v>3.8795000000000002</c:v>
                </c:pt>
                <c:pt idx="4">
                  <c:v>3.8208299999999999</c:v>
                </c:pt>
                <c:pt idx="5">
                  <c:v>3.7645400000000002</c:v>
                </c:pt>
                <c:pt idx="6">
                  <c:v>3.7117200000000001</c:v>
                </c:pt>
                <c:pt idx="7">
                  <c:v>3.6611500000000001</c:v>
                </c:pt>
                <c:pt idx="8">
                  <c:v>3.6115699999999999</c:v>
                </c:pt>
                <c:pt idx="9">
                  <c:v>3.5674200000000003</c:v>
                </c:pt>
                <c:pt idx="10">
                  <c:v>3.52908</c:v>
                </c:pt>
                <c:pt idx="11">
                  <c:v>3.4926900000000001</c:v>
                </c:pt>
                <c:pt idx="12">
                  <c:v>3.45879</c:v>
                </c:pt>
                <c:pt idx="13">
                  <c:v>3.4278399999999998</c:v>
                </c:pt>
                <c:pt idx="14">
                  <c:v>3.4005099999999997</c:v>
                </c:pt>
                <c:pt idx="15">
                  <c:v>3.3770499999999997</c:v>
                </c:pt>
                <c:pt idx="16">
                  <c:v>3.3566800000000003</c:v>
                </c:pt>
                <c:pt idx="17">
                  <c:v>3.3423599999999998</c:v>
                </c:pt>
                <c:pt idx="18">
                  <c:v>3.3318300000000001</c:v>
                </c:pt>
                <c:pt idx="19">
                  <c:v>3.3255400000000002</c:v>
                </c:pt>
                <c:pt idx="20">
                  <c:v>3.3240799999999999</c:v>
                </c:pt>
                <c:pt idx="21">
                  <c:v>3.3256999999999999</c:v>
                </c:pt>
                <c:pt idx="22">
                  <c:v>3.3275700000000001</c:v>
                </c:pt>
                <c:pt idx="23">
                  <c:v>3.3330599999999997</c:v>
                </c:pt>
                <c:pt idx="24">
                  <c:v>3.3429900000000004</c:v>
                </c:pt>
                <c:pt idx="25">
                  <c:v>3.3554400000000002</c:v>
                </c:pt>
                <c:pt idx="26">
                  <c:v>3.3698499999999996</c:v>
                </c:pt>
                <c:pt idx="27">
                  <c:v>3.3833099999999998</c:v>
                </c:pt>
                <c:pt idx="28">
                  <c:v>3.3944800000000002</c:v>
                </c:pt>
                <c:pt idx="29">
                  <c:v>3.4061500000000002</c:v>
                </c:pt>
                <c:pt idx="30">
                  <c:v>3.4213500000000003</c:v>
                </c:pt>
                <c:pt idx="31">
                  <c:v>3.43723</c:v>
                </c:pt>
                <c:pt idx="32">
                  <c:v>3.4534199999999999</c:v>
                </c:pt>
                <c:pt idx="33">
                  <c:v>3.4754899999999997</c:v>
                </c:pt>
                <c:pt idx="34">
                  <c:v>3.4962399999999998</c:v>
                </c:pt>
                <c:pt idx="35">
                  <c:v>3.5176699999999999</c:v>
                </c:pt>
                <c:pt idx="36">
                  <c:v>3.5409800000000002</c:v>
                </c:pt>
                <c:pt idx="37">
                  <c:v>3.5690400000000002</c:v>
                </c:pt>
                <c:pt idx="38">
                  <c:v>3.6015700000000002</c:v>
                </c:pt>
                <c:pt idx="39">
                  <c:v>3.6392600000000002</c:v>
                </c:pt>
                <c:pt idx="40">
                  <c:v>3.6819699999999997</c:v>
                </c:pt>
                <c:pt idx="41">
                  <c:v>3.7286399999999995</c:v>
                </c:pt>
                <c:pt idx="42">
                  <c:v>3.7718000000000003</c:v>
                </c:pt>
                <c:pt idx="43">
                  <c:v>3.8199300000000003</c:v>
                </c:pt>
                <c:pt idx="44">
                  <c:v>3.8651200000000001</c:v>
                </c:pt>
                <c:pt idx="45">
                  <c:v>3.9043999999999999</c:v>
                </c:pt>
                <c:pt idx="46">
                  <c:v>3.9451199999999997</c:v>
                </c:pt>
                <c:pt idx="47">
                  <c:v>3.9843800000000003</c:v>
                </c:pt>
                <c:pt idx="48">
                  <c:v>4.02536</c:v>
                </c:pt>
                <c:pt idx="49">
                  <c:v>4.0694699999999999</c:v>
                </c:pt>
                <c:pt idx="50">
                  <c:v>4.1113600000000003</c:v>
                </c:pt>
                <c:pt idx="51">
                  <c:v>4.1485799999999999</c:v>
                </c:pt>
                <c:pt idx="52">
                  <c:v>4.1814400000000003</c:v>
                </c:pt>
                <c:pt idx="53">
                  <c:v>4.2095599999999997</c:v>
                </c:pt>
                <c:pt idx="54">
                  <c:v>4.23299</c:v>
                </c:pt>
                <c:pt idx="55">
                  <c:v>4.2525399999999998</c:v>
                </c:pt>
                <c:pt idx="56">
                  <c:v>4.2714699999999999</c:v>
                </c:pt>
                <c:pt idx="57">
                  <c:v>4.2856399999999999</c:v>
                </c:pt>
                <c:pt idx="58">
                  <c:v>4.2936000000000005</c:v>
                </c:pt>
                <c:pt idx="59">
                  <c:v>4.2980299999999998</c:v>
                </c:pt>
                <c:pt idx="60">
                  <c:v>4.3023800000000003</c:v>
                </c:pt>
                <c:pt idx="61">
                  <c:v>4.3037999999999998</c:v>
                </c:pt>
                <c:pt idx="62">
                  <c:v>4.3021199999999995</c:v>
                </c:pt>
                <c:pt idx="63">
                  <c:v>4.2983099999999999</c:v>
                </c:pt>
                <c:pt idx="64">
                  <c:v>4.2923600000000004</c:v>
                </c:pt>
                <c:pt idx="65">
                  <c:v>4.2807699999999995</c:v>
                </c:pt>
                <c:pt idx="66">
                  <c:v>4.2647200000000005</c:v>
                </c:pt>
                <c:pt idx="67">
                  <c:v>4.2444899999999999</c:v>
                </c:pt>
                <c:pt idx="68">
                  <c:v>4.2183900000000003</c:v>
                </c:pt>
                <c:pt idx="69">
                  <c:v>4.1915100000000001</c:v>
                </c:pt>
                <c:pt idx="70">
                  <c:v>4.1682399999999999</c:v>
                </c:pt>
                <c:pt idx="71">
                  <c:v>4.1426800000000004</c:v>
                </c:pt>
                <c:pt idx="72">
                  <c:v>4.1173900000000003</c:v>
                </c:pt>
                <c:pt idx="73">
                  <c:v>4.0886800000000001</c:v>
                </c:pt>
                <c:pt idx="74">
                  <c:v>4.0557400000000001</c:v>
                </c:pt>
                <c:pt idx="75">
                  <c:v>4.0204000000000004</c:v>
                </c:pt>
                <c:pt idx="76">
                  <c:v>3.9918399999999998</c:v>
                </c:pt>
                <c:pt idx="77">
                  <c:v>3.9683600000000001</c:v>
                </c:pt>
                <c:pt idx="78">
                  <c:v>3.9484000000000004</c:v>
                </c:pt>
                <c:pt idx="79">
                  <c:v>3.9304699999999997</c:v>
                </c:pt>
                <c:pt idx="80">
                  <c:v>3.9098300000000004</c:v>
                </c:pt>
                <c:pt idx="81">
                  <c:v>3.88768</c:v>
                </c:pt>
                <c:pt idx="82">
                  <c:v>3.86347</c:v>
                </c:pt>
                <c:pt idx="83">
                  <c:v>3.8414999999999999</c:v>
                </c:pt>
                <c:pt idx="84">
                  <c:v>3.8202500000000001</c:v>
                </c:pt>
                <c:pt idx="85">
                  <c:v>3.7971399999999997</c:v>
                </c:pt>
                <c:pt idx="86">
                  <c:v>3.7713099999999997</c:v>
                </c:pt>
                <c:pt idx="87">
                  <c:v>3.7398100000000003</c:v>
                </c:pt>
                <c:pt idx="88">
                  <c:v>3.7028600000000003</c:v>
                </c:pt>
                <c:pt idx="89">
                  <c:v>3.6637999999999997</c:v>
                </c:pt>
                <c:pt idx="90">
                  <c:v>3.6238999999999999</c:v>
                </c:pt>
                <c:pt idx="91">
                  <c:v>3.5859700000000001</c:v>
                </c:pt>
                <c:pt idx="92">
                  <c:v>3.5524499999999999</c:v>
                </c:pt>
                <c:pt idx="93">
                  <c:v>3.5212500000000002</c:v>
                </c:pt>
                <c:pt idx="94">
                  <c:v>3.4919499999999997</c:v>
                </c:pt>
                <c:pt idx="95">
                  <c:v>3.4638299999999997</c:v>
                </c:pt>
                <c:pt idx="96">
                  <c:v>3.4389099999999999</c:v>
                </c:pt>
                <c:pt idx="97">
                  <c:v>3.4175</c:v>
                </c:pt>
                <c:pt idx="98">
                  <c:v>3.39737</c:v>
                </c:pt>
                <c:pt idx="99">
                  <c:v>3.3778799999999998</c:v>
                </c:pt>
                <c:pt idx="100">
                  <c:v>3.3617699999999999</c:v>
                </c:pt>
                <c:pt idx="101">
                  <c:v>3.3435199999999998</c:v>
                </c:pt>
                <c:pt idx="102">
                  <c:v>3.3240699999999999</c:v>
                </c:pt>
                <c:pt idx="103">
                  <c:v>3.31074</c:v>
                </c:pt>
                <c:pt idx="104">
                  <c:v>3.3056099999999997</c:v>
                </c:pt>
                <c:pt idx="105">
                  <c:v>3.3096700000000001</c:v>
                </c:pt>
                <c:pt idx="106">
                  <c:v>3.3128400000000005</c:v>
                </c:pt>
                <c:pt idx="107">
                  <c:v>3.3256700000000001</c:v>
                </c:pt>
                <c:pt idx="108">
                  <c:v>3.33928</c:v>
                </c:pt>
                <c:pt idx="109">
                  <c:v>3.3545999999999996</c:v>
                </c:pt>
                <c:pt idx="110">
                  <c:v>3.3737599999999999</c:v>
                </c:pt>
                <c:pt idx="111">
                  <c:v>3.40225</c:v>
                </c:pt>
                <c:pt idx="112">
                  <c:v>3.4343300000000001</c:v>
                </c:pt>
                <c:pt idx="113">
                  <c:v>3.4674899999999997</c:v>
                </c:pt>
                <c:pt idx="114">
                  <c:v>3.4955500000000002</c:v>
                </c:pt>
                <c:pt idx="115">
                  <c:v>3.52339</c:v>
                </c:pt>
                <c:pt idx="116">
                  <c:v>3.5557699999999999</c:v>
                </c:pt>
                <c:pt idx="117">
                  <c:v>3.5900300000000001</c:v>
                </c:pt>
                <c:pt idx="118">
                  <c:v>3.6210399999999998</c:v>
                </c:pt>
                <c:pt idx="119">
                  <c:v>3.64628</c:v>
                </c:pt>
                <c:pt idx="120">
                  <c:v>3.6647999999999996</c:v>
                </c:pt>
                <c:pt idx="121">
                  <c:v>3.6844999999999999</c:v>
                </c:pt>
                <c:pt idx="122">
                  <c:v>3.7021300000000004</c:v>
                </c:pt>
                <c:pt idx="123">
                  <c:v>3.7161300000000002</c:v>
                </c:pt>
                <c:pt idx="124">
                  <c:v>3.7304900000000001</c:v>
                </c:pt>
                <c:pt idx="125">
                  <c:v>3.7458100000000001</c:v>
                </c:pt>
                <c:pt idx="126">
                  <c:v>3.7623800000000003</c:v>
                </c:pt>
                <c:pt idx="127">
                  <c:v>3.7797499999999999</c:v>
                </c:pt>
                <c:pt idx="128">
                  <c:v>3.79406</c:v>
                </c:pt>
                <c:pt idx="129">
                  <c:v>3.8030000000000004</c:v>
                </c:pt>
                <c:pt idx="130">
                  <c:v>3.8072499999999998</c:v>
                </c:pt>
                <c:pt idx="131">
                  <c:v>3.8137300000000001</c:v>
                </c:pt>
                <c:pt idx="132">
                  <c:v>3.8153799999999998</c:v>
                </c:pt>
                <c:pt idx="133">
                  <c:v>3.8166099999999998</c:v>
                </c:pt>
                <c:pt idx="134">
                  <c:v>3.8178000000000001</c:v>
                </c:pt>
                <c:pt idx="135">
                  <c:v>3.8132999999999999</c:v>
                </c:pt>
                <c:pt idx="136">
                  <c:v>3.7970799999999998</c:v>
                </c:pt>
                <c:pt idx="137">
                  <c:v>3.7797100000000001</c:v>
                </c:pt>
                <c:pt idx="138">
                  <c:v>3.7645299999999997</c:v>
                </c:pt>
                <c:pt idx="139">
                  <c:v>3.7643</c:v>
                </c:pt>
                <c:pt idx="140">
                  <c:v>3.7746400000000002</c:v>
                </c:pt>
                <c:pt idx="141">
                  <c:v>3.7674999999999996</c:v>
                </c:pt>
                <c:pt idx="142">
                  <c:v>3.7490699999999997</c:v>
                </c:pt>
                <c:pt idx="143">
                  <c:v>3.7371500000000002</c:v>
                </c:pt>
                <c:pt idx="144">
                  <c:v>3.7411899999999996</c:v>
                </c:pt>
                <c:pt idx="145">
                  <c:v>3.7847599999999999</c:v>
                </c:pt>
                <c:pt idx="146">
                  <c:v>3.7961299999999998</c:v>
                </c:pt>
              </c:numCache>
            </c:numRef>
          </c:xVal>
          <c:yVal>
            <c:numRef>
              <c:f>[0]!FT_PH</c:f>
              <c:numCache>
                <c:formatCode>0.00</c:formatCode>
                <c:ptCount val="147"/>
                <c:pt idx="0">
                  <c:v>42.579899999999995</c:v>
                </c:pt>
                <c:pt idx="1">
                  <c:v>43.126300000000001</c:v>
                </c:pt>
                <c:pt idx="2">
                  <c:v>43.7684</c:v>
                </c:pt>
                <c:pt idx="3">
                  <c:v>44.395099999999999</c:v>
                </c:pt>
                <c:pt idx="4">
                  <c:v>45.099000000000004</c:v>
                </c:pt>
                <c:pt idx="5">
                  <c:v>45.747799999999998</c:v>
                </c:pt>
                <c:pt idx="6">
                  <c:v>46.407800000000002</c:v>
                </c:pt>
                <c:pt idx="7">
                  <c:v>47.2166</c:v>
                </c:pt>
                <c:pt idx="8">
                  <c:v>48.144999999999996</c:v>
                </c:pt>
                <c:pt idx="9">
                  <c:v>49.106400000000001</c:v>
                </c:pt>
                <c:pt idx="10">
                  <c:v>49.923299999999998</c:v>
                </c:pt>
                <c:pt idx="11">
                  <c:v>50.751199999999997</c:v>
                </c:pt>
                <c:pt idx="12">
                  <c:v>51.563099999999991</c:v>
                </c:pt>
                <c:pt idx="13">
                  <c:v>52.278599999999997</c:v>
                </c:pt>
                <c:pt idx="14">
                  <c:v>52.8142</c:v>
                </c:pt>
                <c:pt idx="15">
                  <c:v>53.2973</c:v>
                </c:pt>
                <c:pt idx="16">
                  <c:v>53.657900000000005</c:v>
                </c:pt>
                <c:pt idx="17">
                  <c:v>54.000899999999994</c:v>
                </c:pt>
                <c:pt idx="18">
                  <c:v>54.363900000000001</c:v>
                </c:pt>
                <c:pt idx="19">
                  <c:v>54.7044</c:v>
                </c:pt>
                <c:pt idx="20">
                  <c:v>54.950299999999999</c:v>
                </c:pt>
                <c:pt idx="21">
                  <c:v>55.112700000000004</c:v>
                </c:pt>
                <c:pt idx="22">
                  <c:v>55.281300000000002</c:v>
                </c:pt>
                <c:pt idx="23">
                  <c:v>55.392899999999997</c:v>
                </c:pt>
                <c:pt idx="24">
                  <c:v>55.431200000000004</c:v>
                </c:pt>
                <c:pt idx="25">
                  <c:v>55.481199999999994</c:v>
                </c:pt>
                <c:pt idx="26">
                  <c:v>55.528800000000004</c:v>
                </c:pt>
                <c:pt idx="27">
                  <c:v>55.635500000000008</c:v>
                </c:pt>
                <c:pt idx="28">
                  <c:v>55.742800000000003</c:v>
                </c:pt>
                <c:pt idx="29">
                  <c:v>55.805599999999998</c:v>
                </c:pt>
                <c:pt idx="30">
                  <c:v>55.826299999999996</c:v>
                </c:pt>
                <c:pt idx="31">
                  <c:v>55.850900000000003</c:v>
                </c:pt>
                <c:pt idx="32">
                  <c:v>55.777200000000008</c:v>
                </c:pt>
                <c:pt idx="33">
                  <c:v>55.521299999999997</c:v>
                </c:pt>
                <c:pt idx="34">
                  <c:v>55.194200000000002</c:v>
                </c:pt>
                <c:pt idx="35">
                  <c:v>54.891199999999998</c:v>
                </c:pt>
                <c:pt idx="36">
                  <c:v>54.5227</c:v>
                </c:pt>
                <c:pt idx="37">
                  <c:v>53.974999999999994</c:v>
                </c:pt>
                <c:pt idx="38">
                  <c:v>53.325800000000001</c:v>
                </c:pt>
                <c:pt idx="39">
                  <c:v>52.688699999999997</c:v>
                </c:pt>
                <c:pt idx="40">
                  <c:v>51.962800000000001</c:v>
                </c:pt>
                <c:pt idx="41">
                  <c:v>51.267499999999998</c:v>
                </c:pt>
                <c:pt idx="42">
                  <c:v>50.669899999999998</c:v>
                </c:pt>
                <c:pt idx="43">
                  <c:v>49.875300000000003</c:v>
                </c:pt>
                <c:pt idx="44">
                  <c:v>49.243900000000004</c:v>
                </c:pt>
                <c:pt idx="45">
                  <c:v>48.701499999999996</c:v>
                </c:pt>
                <c:pt idx="46">
                  <c:v>48.148000000000003</c:v>
                </c:pt>
                <c:pt idx="47">
                  <c:v>47.587600000000002</c:v>
                </c:pt>
                <c:pt idx="48">
                  <c:v>47.020200000000003</c:v>
                </c:pt>
                <c:pt idx="49">
                  <c:v>46.424399999999999</c:v>
                </c:pt>
                <c:pt idx="50">
                  <c:v>45.9709</c:v>
                </c:pt>
                <c:pt idx="51">
                  <c:v>45.687199999999997</c:v>
                </c:pt>
                <c:pt idx="52">
                  <c:v>45.454699999999995</c:v>
                </c:pt>
                <c:pt idx="53">
                  <c:v>45.355699999999999</c:v>
                </c:pt>
                <c:pt idx="54">
                  <c:v>45.361800000000002</c:v>
                </c:pt>
                <c:pt idx="55">
                  <c:v>45.359400000000001</c:v>
                </c:pt>
                <c:pt idx="56">
                  <c:v>45.358800000000002</c:v>
                </c:pt>
                <c:pt idx="57">
                  <c:v>45.345300000000002</c:v>
                </c:pt>
                <c:pt idx="58">
                  <c:v>45.2761</c:v>
                </c:pt>
                <c:pt idx="59">
                  <c:v>45.235300000000002</c:v>
                </c:pt>
                <c:pt idx="60">
                  <c:v>45.196999999999996</c:v>
                </c:pt>
                <c:pt idx="61">
                  <c:v>45.1434</c:v>
                </c:pt>
                <c:pt idx="62">
                  <c:v>45.070100000000004</c:v>
                </c:pt>
                <c:pt idx="63">
                  <c:v>44.988099999999996</c:v>
                </c:pt>
                <c:pt idx="64">
                  <c:v>44.925699999999999</c:v>
                </c:pt>
                <c:pt idx="65">
                  <c:v>44.906199999999998</c:v>
                </c:pt>
                <c:pt idx="66">
                  <c:v>44.912600000000005</c:v>
                </c:pt>
                <c:pt idx="67">
                  <c:v>44.873200000000004</c:v>
                </c:pt>
                <c:pt idx="68">
                  <c:v>44.979599999999998</c:v>
                </c:pt>
                <c:pt idx="69">
                  <c:v>45.094699999999996</c:v>
                </c:pt>
                <c:pt idx="70">
                  <c:v>45.251999999999995</c:v>
                </c:pt>
                <c:pt idx="71">
                  <c:v>45.509699999999995</c:v>
                </c:pt>
                <c:pt idx="72">
                  <c:v>45.878500000000003</c:v>
                </c:pt>
                <c:pt idx="73">
                  <c:v>46.356700000000004</c:v>
                </c:pt>
                <c:pt idx="74">
                  <c:v>47.005499999999998</c:v>
                </c:pt>
                <c:pt idx="75">
                  <c:v>47.653099999999995</c:v>
                </c:pt>
                <c:pt idx="76">
                  <c:v>48.291899999999998</c:v>
                </c:pt>
                <c:pt idx="77">
                  <c:v>48.921799999999998</c:v>
                </c:pt>
                <c:pt idx="78">
                  <c:v>49.486699999999999</c:v>
                </c:pt>
                <c:pt idx="79">
                  <c:v>49.964999999999996</c:v>
                </c:pt>
                <c:pt idx="80">
                  <c:v>50.400700000000001</c:v>
                </c:pt>
                <c:pt idx="81">
                  <c:v>50.884099999999997</c:v>
                </c:pt>
                <c:pt idx="82">
                  <c:v>51.295699999999997</c:v>
                </c:pt>
                <c:pt idx="83">
                  <c:v>51.6738</c:v>
                </c:pt>
                <c:pt idx="84">
                  <c:v>52.000399999999999</c:v>
                </c:pt>
                <c:pt idx="85">
                  <c:v>52.381900000000002</c:v>
                </c:pt>
                <c:pt idx="86">
                  <c:v>52.702300000000001</c:v>
                </c:pt>
                <c:pt idx="87">
                  <c:v>52.966999999999999</c:v>
                </c:pt>
                <c:pt idx="88">
                  <c:v>53.266999999999996</c:v>
                </c:pt>
                <c:pt idx="89">
                  <c:v>53.600700000000003</c:v>
                </c:pt>
                <c:pt idx="90">
                  <c:v>53.784799999999997</c:v>
                </c:pt>
                <c:pt idx="91">
                  <c:v>54.011299999999999</c:v>
                </c:pt>
                <c:pt idx="92">
                  <c:v>54.1355</c:v>
                </c:pt>
                <c:pt idx="93">
                  <c:v>54.244099999999996</c:v>
                </c:pt>
                <c:pt idx="94">
                  <c:v>54.456499999999998</c:v>
                </c:pt>
                <c:pt idx="95">
                  <c:v>54.868300000000005</c:v>
                </c:pt>
                <c:pt idx="96">
                  <c:v>55.367200000000004</c:v>
                </c:pt>
                <c:pt idx="97">
                  <c:v>55.900000000000006</c:v>
                </c:pt>
                <c:pt idx="98">
                  <c:v>56.379199999999997</c:v>
                </c:pt>
                <c:pt idx="99">
                  <c:v>56.859700000000004</c:v>
                </c:pt>
                <c:pt idx="100">
                  <c:v>57.231400000000001</c:v>
                </c:pt>
                <c:pt idx="101">
                  <c:v>57.660699999999999</c:v>
                </c:pt>
                <c:pt idx="102">
                  <c:v>58.183799999999998</c:v>
                </c:pt>
                <c:pt idx="103">
                  <c:v>58.554099999999998</c:v>
                </c:pt>
                <c:pt idx="104">
                  <c:v>58.712900000000005</c:v>
                </c:pt>
                <c:pt idx="105">
                  <c:v>58.560100000000006</c:v>
                </c:pt>
                <c:pt idx="106">
                  <c:v>58.398099999999999</c:v>
                </c:pt>
                <c:pt idx="107">
                  <c:v>57.926900000000003</c:v>
                </c:pt>
                <c:pt idx="108">
                  <c:v>57.441400000000002</c:v>
                </c:pt>
                <c:pt idx="109">
                  <c:v>56.925599999999996</c:v>
                </c:pt>
                <c:pt idx="110">
                  <c:v>56.241399999999999</c:v>
                </c:pt>
                <c:pt idx="111">
                  <c:v>55.323500000000003</c:v>
                </c:pt>
                <c:pt idx="112">
                  <c:v>54.514099999999999</c:v>
                </c:pt>
                <c:pt idx="113">
                  <c:v>53.858499999999999</c:v>
                </c:pt>
                <c:pt idx="114">
                  <c:v>53.4709</c:v>
                </c:pt>
                <c:pt idx="115">
                  <c:v>53.260100000000001</c:v>
                </c:pt>
                <c:pt idx="116">
                  <c:v>52.972799999999999</c:v>
                </c:pt>
                <c:pt idx="117">
                  <c:v>52.752299999999998</c:v>
                </c:pt>
                <c:pt idx="118">
                  <c:v>52.588000000000001</c:v>
                </c:pt>
                <c:pt idx="119">
                  <c:v>52.4223</c:v>
                </c:pt>
                <c:pt idx="120">
                  <c:v>52.222199999999994</c:v>
                </c:pt>
                <c:pt idx="121">
                  <c:v>51.897800000000004</c:v>
                </c:pt>
                <c:pt idx="122">
                  <c:v>51.533799999999999</c:v>
                </c:pt>
                <c:pt idx="123">
                  <c:v>51.395199999999996</c:v>
                </c:pt>
                <c:pt idx="124">
                  <c:v>51.2682</c:v>
                </c:pt>
                <c:pt idx="125">
                  <c:v>51.139199999999995</c:v>
                </c:pt>
                <c:pt idx="126">
                  <c:v>51.004899999999999</c:v>
                </c:pt>
                <c:pt idx="127">
                  <c:v>50.873699999999999</c:v>
                </c:pt>
                <c:pt idx="128">
                  <c:v>50.697800000000001</c:v>
                </c:pt>
                <c:pt idx="129">
                  <c:v>50.440200000000004</c:v>
                </c:pt>
                <c:pt idx="130">
                  <c:v>50.194799999999994</c:v>
                </c:pt>
                <c:pt idx="131">
                  <c:v>49.946400000000004</c:v>
                </c:pt>
                <c:pt idx="132">
                  <c:v>49.735700000000001</c:v>
                </c:pt>
                <c:pt idx="133">
                  <c:v>49.479099999999995</c:v>
                </c:pt>
                <c:pt idx="134">
                  <c:v>49.191099999999999</c:v>
                </c:pt>
                <c:pt idx="135">
                  <c:v>48.994900000000001</c:v>
                </c:pt>
                <c:pt idx="136">
                  <c:v>48.970599999999997</c:v>
                </c:pt>
                <c:pt idx="137">
                  <c:v>48.971900000000005</c:v>
                </c:pt>
                <c:pt idx="138">
                  <c:v>48.953299999999999</c:v>
                </c:pt>
                <c:pt idx="139">
                  <c:v>48.715599999999995</c:v>
                </c:pt>
                <c:pt idx="140">
                  <c:v>48.429699999999997</c:v>
                </c:pt>
                <c:pt idx="141">
                  <c:v>48.217799999999997</c:v>
                </c:pt>
                <c:pt idx="142">
                  <c:v>48.022599999999997</c:v>
                </c:pt>
                <c:pt idx="143">
                  <c:v>47.959899999999998</c:v>
                </c:pt>
                <c:pt idx="144">
                  <c:v>47.872700000000002</c:v>
                </c:pt>
                <c:pt idx="145">
                  <c:v>47.483899999999998</c:v>
                </c:pt>
                <c:pt idx="146">
                  <c:v>47.266999999999996</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3.4278399999999998</c:v>
                </c:pt>
                <c:pt idx="1">
                  <c:v>3.8137300000000001</c:v>
                </c:pt>
              </c:numCache>
            </c:numRef>
          </c:xVal>
          <c:yVal>
            <c:numRef>
              <c:f>info!$W$2:$W$3</c:f>
              <c:numCache>
                <c:formatCode>0.00</c:formatCode>
                <c:ptCount val="2"/>
                <c:pt idx="0">
                  <c:v>52.278599999999997</c:v>
                </c:pt>
                <c:pt idx="1">
                  <c:v>49.946400000000004</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4.0800999999999998</c:v>
                </c:pt>
                <c:pt idx="1">
                  <c:v>3.3056099999999997</c:v>
                </c:pt>
              </c:numCache>
            </c:numRef>
          </c:xVal>
          <c:yVal>
            <c:numRef>
              <c:f>info!$W$15:$W$16</c:f>
              <c:numCache>
                <c:formatCode>0.00_ </c:formatCode>
                <c:ptCount val="2"/>
                <c:pt idx="0">
                  <c:v>42.579899999999995</c:v>
                </c:pt>
                <c:pt idx="1">
                  <c:v>58.712900000000005</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3.7279372108843543</c:v>
                </c:pt>
              </c:numCache>
            </c:numRef>
          </c:xVal>
          <c:yVal>
            <c:numRef>
              <c:f>info!$N$9</c:f>
              <c:numCache>
                <c:formatCode>0.0</c:formatCode>
                <c:ptCount val="1"/>
                <c:pt idx="0">
                  <c:v>50.909248979591844</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38.293799999999997</c:v>
                </c:pt>
                <c:pt idx="1">
                  <c:v>27.428599999999999</c:v>
                </c:pt>
                <c:pt idx="2">
                  <c:v>23.496600000000001</c:v>
                </c:pt>
                <c:pt idx="3">
                  <c:v>29.769600000000001</c:v>
                </c:pt>
                <c:pt idx="4">
                  <c:v>72.538399999999996</c:v>
                </c:pt>
                <c:pt idx="5">
                  <c:v>73.636300000000006</c:v>
                </c:pt>
                <c:pt idx="6">
                  <c:v>27.761800000000001</c:v>
                </c:pt>
                <c:pt idx="7">
                  <c:v>72.641099999999994</c:v>
                </c:pt>
                <c:pt idx="8">
                  <c:v>18.905100000000001</c:v>
                </c:pt>
                <c:pt idx="9">
                  <c:v>30.275400000000001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58.58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58.578239999999994</c:v>
                </c:pt>
                <c:pt idx="1">
                  <c:v>58.578239999999994</c:v>
                </c:pt>
                <c:pt idx="2">
                  <c:v>0</c:v>
                </c:pt>
              </c:numCache>
            </c:numRef>
          </c:xVal>
          <c:yVal>
            <c:numRef>
              <c:f>'R2'!$I$5:$I$7</c:f>
              <c:numCache>
                <c:formatCode>0.0_ </c:formatCode>
                <c:ptCount val="3"/>
                <c:pt idx="0">
                  <c:v>0</c:v>
                </c:pt>
                <c:pt idx="1">
                  <c:v>65.040244336485699</c:v>
                </c:pt>
                <c:pt idx="2">
                  <c:v>65.040244336485699</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61.346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61.346333333333334</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1.84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1.84039</c:v>
                </c:pt>
                <c:pt idx="1">
                  <c:v>1.84039</c:v>
                </c:pt>
                <c:pt idx="2">
                  <c:v>0</c:v>
                </c:pt>
              </c:numCache>
            </c:numRef>
          </c:xVal>
          <c:yVal>
            <c:numRef>
              <c:f>'R3'!$I$6:$I$8</c:f>
              <c:numCache>
                <c:formatCode>0.0_ </c:formatCode>
                <c:ptCount val="3"/>
                <c:pt idx="0">
                  <c:v>0</c:v>
                </c:pt>
                <c:pt idx="1">
                  <c:v>46.668124256139919</c:v>
                </c:pt>
                <c:pt idx="2">
                  <c:v>46.668124256139919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2.0924306794036855</c:v>
                </c:pt>
                <c:pt idx="1">
                  <c:v>2.0924306794036855</c:v>
                </c:pt>
                <c:pt idx="2">
                  <c:v>-7</c:v>
                </c:pt>
              </c:numCache>
            </c:numRef>
          </c:xVal>
          <c:yVal>
            <c:numRef>
              <c:f>'R'!$I$5:$I$7</c:f>
              <c:numCache>
                <c:formatCode>0.0_ </c:formatCode>
                <c:ptCount val="3"/>
                <c:pt idx="0">
                  <c:v>0</c:v>
                </c:pt>
                <c:pt idx="1">
                  <c:v>91.413220700989271</c:v>
                </c:pt>
                <c:pt idx="2">
                  <c:v>91.413220700989271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2.0924306794036855</c:v>
                </c:pt>
              </c:numCache>
            </c:numRef>
          </c:xVal>
          <c:yVal>
            <c:numRef>
              <c:f>'R'!$I$4</c:f>
              <c:numCache>
                <c:formatCode>0.00_ </c:formatCode>
                <c:ptCount val="1"/>
                <c:pt idx="0">
                  <c:v>91.413220700989271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0.39979500000000001</c:v>
                </c:pt>
                <c:pt idx="2">
                  <c:v>0.80764999999999998</c:v>
                </c:pt>
                <c:pt idx="3">
                  <c:v>1.21417</c:v>
                </c:pt>
                <c:pt idx="4">
                  <c:v>1.6203700000000001</c:v>
                </c:pt>
                <c:pt idx="5">
                  <c:v>2.0251000000000001</c:v>
                </c:pt>
                <c:pt idx="6">
                  <c:v>2.4312900000000002</c:v>
                </c:pt>
                <c:pt idx="7">
                  <c:v>2.8385600000000002</c:v>
                </c:pt>
                <c:pt idx="8">
                  <c:v>3.2458800000000001</c:v>
                </c:pt>
                <c:pt idx="9">
                  <c:v>3.6496499999999998</c:v>
                </c:pt>
                <c:pt idx="10">
                  <c:v>4.0576400000000001</c:v>
                </c:pt>
                <c:pt idx="11">
                  <c:v>4.4686300000000001</c:v>
                </c:pt>
                <c:pt idx="12">
                  <c:v>4.87</c:v>
                </c:pt>
                <c:pt idx="13">
                  <c:v>5.2765199999999997</c:v>
                </c:pt>
                <c:pt idx="14">
                  <c:v>5.68398</c:v>
                </c:pt>
                <c:pt idx="15">
                  <c:v>6.08894</c:v>
                </c:pt>
                <c:pt idx="16">
                  <c:v>6.4974400000000001</c:v>
                </c:pt>
                <c:pt idx="17">
                  <c:v>6.9028799999999997</c:v>
                </c:pt>
                <c:pt idx="18">
                  <c:v>7.3065499999999997</c:v>
                </c:pt>
                <c:pt idx="19">
                  <c:v>7.7199400000000002</c:v>
                </c:pt>
                <c:pt idx="20">
                  <c:v>8.1197900000000001</c:v>
                </c:pt>
                <c:pt idx="21">
                  <c:v>8.5272699999999997</c:v>
                </c:pt>
                <c:pt idx="22">
                  <c:v>8.9334399999999992</c:v>
                </c:pt>
                <c:pt idx="23">
                  <c:v>9.3398900000000005</c:v>
                </c:pt>
                <c:pt idx="24">
                  <c:v>9.7448700000000006</c:v>
                </c:pt>
                <c:pt idx="25">
                  <c:v>10.149699999999999</c:v>
                </c:pt>
                <c:pt idx="26">
                  <c:v>10.557499999999999</c:v>
                </c:pt>
                <c:pt idx="27">
                  <c:v>10.9649</c:v>
                </c:pt>
                <c:pt idx="28">
                  <c:v>11.369300000000001</c:v>
                </c:pt>
                <c:pt idx="29">
                  <c:v>11.7781</c:v>
                </c:pt>
                <c:pt idx="30">
                  <c:v>12.184799999999999</c:v>
                </c:pt>
                <c:pt idx="31">
                  <c:v>12.589399999999999</c:v>
                </c:pt>
                <c:pt idx="32">
                  <c:v>12.994199999999999</c:v>
                </c:pt>
                <c:pt idx="33">
                  <c:v>13.399900000000001</c:v>
                </c:pt>
                <c:pt idx="34">
                  <c:v>13.808199999999999</c:v>
                </c:pt>
                <c:pt idx="35">
                  <c:v>14.2196</c:v>
                </c:pt>
                <c:pt idx="36">
                  <c:v>14.621499999999999</c:v>
                </c:pt>
                <c:pt idx="37">
                  <c:v>15.0281</c:v>
                </c:pt>
                <c:pt idx="38">
                  <c:v>15.431900000000001</c:v>
                </c:pt>
                <c:pt idx="39">
                  <c:v>15.839</c:v>
                </c:pt>
                <c:pt idx="40">
                  <c:v>16.2471</c:v>
                </c:pt>
                <c:pt idx="41">
                  <c:v>16.649000000000001</c:v>
                </c:pt>
                <c:pt idx="42">
                  <c:v>17.0594</c:v>
                </c:pt>
                <c:pt idx="43">
                  <c:v>17.469200000000001</c:v>
                </c:pt>
                <c:pt idx="44">
                  <c:v>17.8687</c:v>
                </c:pt>
                <c:pt idx="45">
                  <c:v>18.276299999999999</c:v>
                </c:pt>
                <c:pt idx="46">
                  <c:v>18.683299999999999</c:v>
                </c:pt>
                <c:pt idx="47">
                  <c:v>19.0901</c:v>
                </c:pt>
                <c:pt idx="48">
                  <c:v>19.496700000000001</c:v>
                </c:pt>
                <c:pt idx="49">
                  <c:v>19.8994</c:v>
                </c:pt>
                <c:pt idx="50">
                  <c:v>20.307200000000002</c:v>
                </c:pt>
                <c:pt idx="51">
                  <c:v>20.717099999999999</c:v>
                </c:pt>
                <c:pt idx="52">
                  <c:v>21.1204</c:v>
                </c:pt>
                <c:pt idx="53">
                  <c:v>21.527200000000001</c:v>
                </c:pt>
                <c:pt idx="54">
                  <c:v>21.9316</c:v>
                </c:pt>
                <c:pt idx="55">
                  <c:v>22.338100000000001</c:v>
                </c:pt>
                <c:pt idx="56">
                  <c:v>22.7441</c:v>
                </c:pt>
                <c:pt idx="57">
                  <c:v>23.150099999999998</c:v>
                </c:pt>
                <c:pt idx="58">
                  <c:v>23.561800000000002</c:v>
                </c:pt>
                <c:pt idx="59">
                  <c:v>23.9635</c:v>
                </c:pt>
                <c:pt idx="60">
                  <c:v>24.370699999999999</c:v>
                </c:pt>
                <c:pt idx="61">
                  <c:v>24.774999999999999</c:v>
                </c:pt>
                <c:pt idx="62">
                  <c:v>25.1814</c:v>
                </c:pt>
                <c:pt idx="63">
                  <c:v>25.587399999999999</c:v>
                </c:pt>
                <c:pt idx="64">
                  <c:v>25.994399999999999</c:v>
                </c:pt>
                <c:pt idx="65">
                  <c:v>26.401800000000001</c:v>
                </c:pt>
                <c:pt idx="66">
                  <c:v>26.807200000000002</c:v>
                </c:pt>
                <c:pt idx="67">
                  <c:v>27.2193</c:v>
                </c:pt>
                <c:pt idx="68">
                  <c:v>27.6206</c:v>
                </c:pt>
                <c:pt idx="69">
                  <c:v>28.026</c:v>
                </c:pt>
                <c:pt idx="70">
                  <c:v>28.436399999999999</c:v>
                </c:pt>
                <c:pt idx="71">
                  <c:v>28.838799999999999</c:v>
                </c:pt>
                <c:pt idx="72">
                  <c:v>29.250599999999999</c:v>
                </c:pt>
                <c:pt idx="73">
                  <c:v>29.6526</c:v>
                </c:pt>
                <c:pt idx="74">
                  <c:v>30.056699999999999</c:v>
                </c:pt>
                <c:pt idx="75">
                  <c:v>30.463999999999999</c:v>
                </c:pt>
                <c:pt idx="76">
                  <c:v>30.868200000000002</c:v>
                </c:pt>
                <c:pt idx="77">
                  <c:v>31.279499999999999</c:v>
                </c:pt>
                <c:pt idx="78">
                  <c:v>31.682500000000001</c:v>
                </c:pt>
                <c:pt idx="79">
                  <c:v>32.090499999999999</c:v>
                </c:pt>
                <c:pt idx="80">
                  <c:v>32.496499999999997</c:v>
                </c:pt>
                <c:pt idx="81">
                  <c:v>32.902799999999999</c:v>
                </c:pt>
                <c:pt idx="82">
                  <c:v>33.308700000000002</c:v>
                </c:pt>
                <c:pt idx="83">
                  <c:v>33.712400000000002</c:v>
                </c:pt>
                <c:pt idx="84">
                  <c:v>34.118499999999997</c:v>
                </c:pt>
                <c:pt idx="85">
                  <c:v>34.533000000000001</c:v>
                </c:pt>
                <c:pt idx="86">
                  <c:v>34.932200000000002</c:v>
                </c:pt>
                <c:pt idx="87">
                  <c:v>35.337800000000001</c:v>
                </c:pt>
                <c:pt idx="88">
                  <c:v>35.7453</c:v>
                </c:pt>
                <c:pt idx="89">
                  <c:v>36.151200000000003</c:v>
                </c:pt>
                <c:pt idx="90">
                  <c:v>36.558700000000002</c:v>
                </c:pt>
                <c:pt idx="91">
                  <c:v>36.964599999999997</c:v>
                </c:pt>
                <c:pt idx="92">
                  <c:v>37.369399999999999</c:v>
                </c:pt>
                <c:pt idx="93">
                  <c:v>37.778300000000002</c:v>
                </c:pt>
                <c:pt idx="94">
                  <c:v>38.182099999999998</c:v>
                </c:pt>
                <c:pt idx="95">
                  <c:v>38.592199999999998</c:v>
                </c:pt>
                <c:pt idx="96">
                  <c:v>38.993899999999996</c:v>
                </c:pt>
                <c:pt idx="97">
                  <c:v>39.402799999999999</c:v>
                </c:pt>
                <c:pt idx="98">
                  <c:v>39.8127</c:v>
                </c:pt>
                <c:pt idx="99">
                  <c:v>40.213799999999999</c:v>
                </c:pt>
                <c:pt idx="100">
                  <c:v>40.619700000000002</c:v>
                </c:pt>
                <c:pt idx="101">
                  <c:v>41.028300000000002</c:v>
                </c:pt>
                <c:pt idx="102">
                  <c:v>41.433799999999998</c:v>
                </c:pt>
                <c:pt idx="103">
                  <c:v>41.841900000000003</c:v>
                </c:pt>
                <c:pt idx="104">
                  <c:v>42.244399999999999</c:v>
                </c:pt>
                <c:pt idx="105">
                  <c:v>42.651899999999998</c:v>
                </c:pt>
                <c:pt idx="106">
                  <c:v>43.058300000000003</c:v>
                </c:pt>
                <c:pt idx="107">
                  <c:v>43.462600000000002</c:v>
                </c:pt>
                <c:pt idx="108">
                  <c:v>43.8703</c:v>
                </c:pt>
                <c:pt idx="109">
                  <c:v>44.2761</c:v>
                </c:pt>
                <c:pt idx="110">
                  <c:v>44.683100000000003</c:v>
                </c:pt>
                <c:pt idx="111">
                  <c:v>45.093499999999999</c:v>
                </c:pt>
                <c:pt idx="112">
                  <c:v>45.494999999999997</c:v>
                </c:pt>
                <c:pt idx="113">
                  <c:v>45.899799999999999</c:v>
                </c:pt>
                <c:pt idx="114">
                  <c:v>46.308300000000003</c:v>
                </c:pt>
                <c:pt idx="115">
                  <c:v>46.7117</c:v>
                </c:pt>
                <c:pt idx="116">
                  <c:v>47.120699999999999</c:v>
                </c:pt>
                <c:pt idx="117">
                  <c:v>47.526499999999999</c:v>
                </c:pt>
                <c:pt idx="118">
                  <c:v>47.932699999999997</c:v>
                </c:pt>
                <c:pt idx="119">
                  <c:v>48.343699999999998</c:v>
                </c:pt>
                <c:pt idx="120">
                  <c:v>48.745600000000003</c:v>
                </c:pt>
                <c:pt idx="121">
                  <c:v>49.151499999999999</c:v>
                </c:pt>
                <c:pt idx="122">
                  <c:v>49.557600000000001</c:v>
                </c:pt>
                <c:pt idx="123">
                  <c:v>49.963200000000001</c:v>
                </c:pt>
                <c:pt idx="124">
                  <c:v>50.372999999999998</c:v>
                </c:pt>
                <c:pt idx="125">
                  <c:v>50.774299999999997</c:v>
                </c:pt>
                <c:pt idx="126">
                  <c:v>51.182099999999998</c:v>
                </c:pt>
                <c:pt idx="127">
                  <c:v>51.591000000000001</c:v>
                </c:pt>
                <c:pt idx="128">
                  <c:v>51.993299999999998</c:v>
                </c:pt>
                <c:pt idx="129">
                  <c:v>52.401499999999999</c:v>
                </c:pt>
                <c:pt idx="130">
                  <c:v>52.806600000000003</c:v>
                </c:pt>
                <c:pt idx="131">
                  <c:v>53.2117</c:v>
                </c:pt>
                <c:pt idx="132">
                  <c:v>53.621600000000001</c:v>
                </c:pt>
                <c:pt idx="133">
                  <c:v>54.027000000000001</c:v>
                </c:pt>
                <c:pt idx="134">
                  <c:v>54.430999999999997</c:v>
                </c:pt>
                <c:pt idx="135">
                  <c:v>54.840299999999999</c:v>
                </c:pt>
                <c:pt idx="136">
                  <c:v>55.243600000000001</c:v>
                </c:pt>
                <c:pt idx="137">
                  <c:v>55.651899999999998</c:v>
                </c:pt>
                <c:pt idx="138">
                  <c:v>56.056800000000003</c:v>
                </c:pt>
                <c:pt idx="139">
                  <c:v>56.463500000000003</c:v>
                </c:pt>
                <c:pt idx="140">
                  <c:v>56.871600000000001</c:v>
                </c:pt>
                <c:pt idx="141">
                  <c:v>57.277099999999997</c:v>
                </c:pt>
                <c:pt idx="142">
                  <c:v>57.683999999999997</c:v>
                </c:pt>
                <c:pt idx="143">
                  <c:v>58.0869</c:v>
                </c:pt>
                <c:pt idx="144">
                  <c:v>58.494199999999999</c:v>
                </c:pt>
                <c:pt idx="145">
                  <c:v>58.901400000000002</c:v>
                </c:pt>
                <c:pt idx="146">
                  <c:v>59.308599999999998</c:v>
                </c:pt>
              </c:numCache>
            </c:numRef>
          </c:xVal>
          <c:yVal>
            <c:numRef>
              <c:f>FT!$J$2:$J$2000</c:f>
              <c:numCache>
                <c:formatCode>General</c:formatCode>
                <c:ptCount val="1999"/>
                <c:pt idx="0">
                  <c:v>4.0800999999999998</c:v>
                </c:pt>
                <c:pt idx="1">
                  <c:v>4.0091999999999999</c:v>
                </c:pt>
                <c:pt idx="2">
                  <c:v>3.9415399999999998</c:v>
                </c:pt>
                <c:pt idx="3">
                  <c:v>3.8795000000000002</c:v>
                </c:pt>
                <c:pt idx="4">
                  <c:v>3.8208299999999999</c:v>
                </c:pt>
                <c:pt idx="5">
                  <c:v>3.7645400000000002</c:v>
                </c:pt>
                <c:pt idx="6">
                  <c:v>3.7117200000000001</c:v>
                </c:pt>
                <c:pt idx="7">
                  <c:v>3.6611500000000001</c:v>
                </c:pt>
                <c:pt idx="8">
                  <c:v>3.6115699999999999</c:v>
                </c:pt>
                <c:pt idx="9">
                  <c:v>3.5674200000000003</c:v>
                </c:pt>
                <c:pt idx="10">
                  <c:v>3.52908</c:v>
                </c:pt>
                <c:pt idx="11">
                  <c:v>3.4926900000000001</c:v>
                </c:pt>
                <c:pt idx="12">
                  <c:v>3.45879</c:v>
                </c:pt>
                <c:pt idx="13">
                  <c:v>3.4278399999999998</c:v>
                </c:pt>
                <c:pt idx="14">
                  <c:v>3.4005099999999997</c:v>
                </c:pt>
                <c:pt idx="15">
                  <c:v>3.3770499999999997</c:v>
                </c:pt>
                <c:pt idx="16">
                  <c:v>3.3566800000000003</c:v>
                </c:pt>
                <c:pt idx="17">
                  <c:v>3.3423599999999998</c:v>
                </c:pt>
                <c:pt idx="18">
                  <c:v>3.3318300000000001</c:v>
                </c:pt>
                <c:pt idx="19">
                  <c:v>3.3255400000000002</c:v>
                </c:pt>
                <c:pt idx="20">
                  <c:v>3.3240799999999999</c:v>
                </c:pt>
                <c:pt idx="21">
                  <c:v>3.3256999999999999</c:v>
                </c:pt>
                <c:pt idx="22">
                  <c:v>3.3275700000000001</c:v>
                </c:pt>
                <c:pt idx="23">
                  <c:v>3.3330599999999997</c:v>
                </c:pt>
                <c:pt idx="24">
                  <c:v>3.3429900000000004</c:v>
                </c:pt>
                <c:pt idx="25">
                  <c:v>3.3554400000000002</c:v>
                </c:pt>
                <c:pt idx="26">
                  <c:v>3.3698499999999996</c:v>
                </c:pt>
                <c:pt idx="27">
                  <c:v>3.3833099999999998</c:v>
                </c:pt>
                <c:pt idx="28">
                  <c:v>3.3944800000000002</c:v>
                </c:pt>
                <c:pt idx="29">
                  <c:v>3.4061500000000002</c:v>
                </c:pt>
                <c:pt idx="30">
                  <c:v>3.4213500000000003</c:v>
                </c:pt>
                <c:pt idx="31">
                  <c:v>3.43723</c:v>
                </c:pt>
                <c:pt idx="32">
                  <c:v>3.4534199999999999</c:v>
                </c:pt>
                <c:pt idx="33">
                  <c:v>3.4754899999999997</c:v>
                </c:pt>
                <c:pt idx="34">
                  <c:v>3.4962399999999998</c:v>
                </c:pt>
                <c:pt idx="35">
                  <c:v>3.5176699999999999</c:v>
                </c:pt>
                <c:pt idx="36">
                  <c:v>3.5409800000000002</c:v>
                </c:pt>
                <c:pt idx="37">
                  <c:v>3.5690400000000002</c:v>
                </c:pt>
                <c:pt idx="38">
                  <c:v>3.6015700000000002</c:v>
                </c:pt>
                <c:pt idx="39">
                  <c:v>3.6392600000000002</c:v>
                </c:pt>
                <c:pt idx="40">
                  <c:v>3.6819699999999997</c:v>
                </c:pt>
                <c:pt idx="41">
                  <c:v>3.7286399999999995</c:v>
                </c:pt>
                <c:pt idx="42">
                  <c:v>3.7718000000000003</c:v>
                </c:pt>
                <c:pt idx="43">
                  <c:v>3.8199300000000003</c:v>
                </c:pt>
                <c:pt idx="44">
                  <c:v>3.8651200000000001</c:v>
                </c:pt>
                <c:pt idx="45">
                  <c:v>3.9043999999999999</c:v>
                </c:pt>
                <c:pt idx="46">
                  <c:v>3.9451199999999997</c:v>
                </c:pt>
                <c:pt idx="47">
                  <c:v>3.9843800000000003</c:v>
                </c:pt>
                <c:pt idx="48">
                  <c:v>4.02536</c:v>
                </c:pt>
                <c:pt idx="49">
                  <c:v>4.0694699999999999</c:v>
                </c:pt>
                <c:pt idx="50">
                  <c:v>4.1113600000000003</c:v>
                </c:pt>
                <c:pt idx="51">
                  <c:v>4.1485799999999999</c:v>
                </c:pt>
                <c:pt idx="52">
                  <c:v>4.1814400000000003</c:v>
                </c:pt>
                <c:pt idx="53">
                  <c:v>4.2095599999999997</c:v>
                </c:pt>
                <c:pt idx="54">
                  <c:v>4.23299</c:v>
                </c:pt>
                <c:pt idx="55">
                  <c:v>4.2525399999999998</c:v>
                </c:pt>
                <c:pt idx="56">
                  <c:v>4.2714699999999999</c:v>
                </c:pt>
                <c:pt idx="57">
                  <c:v>4.2856399999999999</c:v>
                </c:pt>
                <c:pt idx="58">
                  <c:v>4.2936000000000005</c:v>
                </c:pt>
                <c:pt idx="59">
                  <c:v>4.2980299999999998</c:v>
                </c:pt>
                <c:pt idx="60">
                  <c:v>4.3023800000000003</c:v>
                </c:pt>
                <c:pt idx="61">
                  <c:v>4.3037999999999998</c:v>
                </c:pt>
                <c:pt idx="62">
                  <c:v>4.3021199999999995</c:v>
                </c:pt>
                <c:pt idx="63">
                  <c:v>4.2983099999999999</c:v>
                </c:pt>
                <c:pt idx="64">
                  <c:v>4.2923600000000004</c:v>
                </c:pt>
                <c:pt idx="65">
                  <c:v>4.2807699999999995</c:v>
                </c:pt>
                <c:pt idx="66">
                  <c:v>4.2647200000000005</c:v>
                </c:pt>
                <c:pt idx="67">
                  <c:v>4.2444899999999999</c:v>
                </c:pt>
                <c:pt idx="68">
                  <c:v>4.2183900000000003</c:v>
                </c:pt>
                <c:pt idx="69">
                  <c:v>4.1915100000000001</c:v>
                </c:pt>
                <c:pt idx="70">
                  <c:v>4.1682399999999999</c:v>
                </c:pt>
                <c:pt idx="71">
                  <c:v>4.1426800000000004</c:v>
                </c:pt>
                <c:pt idx="72">
                  <c:v>4.1173900000000003</c:v>
                </c:pt>
                <c:pt idx="73">
                  <c:v>4.0886800000000001</c:v>
                </c:pt>
                <c:pt idx="74">
                  <c:v>4.0557400000000001</c:v>
                </c:pt>
                <c:pt idx="75">
                  <c:v>4.0204000000000004</c:v>
                </c:pt>
                <c:pt idx="76">
                  <c:v>3.9918399999999998</c:v>
                </c:pt>
                <c:pt idx="77">
                  <c:v>3.9683600000000001</c:v>
                </c:pt>
                <c:pt idx="78">
                  <c:v>3.9484000000000004</c:v>
                </c:pt>
                <c:pt idx="79">
                  <c:v>3.9304699999999997</c:v>
                </c:pt>
                <c:pt idx="80">
                  <c:v>3.9098300000000004</c:v>
                </c:pt>
                <c:pt idx="81">
                  <c:v>3.88768</c:v>
                </c:pt>
                <c:pt idx="82">
                  <c:v>3.86347</c:v>
                </c:pt>
                <c:pt idx="83">
                  <c:v>3.8414999999999999</c:v>
                </c:pt>
                <c:pt idx="84">
                  <c:v>3.8202500000000001</c:v>
                </c:pt>
                <c:pt idx="85">
                  <c:v>3.7971399999999997</c:v>
                </c:pt>
                <c:pt idx="86">
                  <c:v>3.7713099999999997</c:v>
                </c:pt>
                <c:pt idx="87">
                  <c:v>3.7398100000000003</c:v>
                </c:pt>
                <c:pt idx="88">
                  <c:v>3.7028600000000003</c:v>
                </c:pt>
                <c:pt idx="89">
                  <c:v>3.6637999999999997</c:v>
                </c:pt>
                <c:pt idx="90">
                  <c:v>3.6238999999999999</c:v>
                </c:pt>
                <c:pt idx="91">
                  <c:v>3.5859700000000001</c:v>
                </c:pt>
                <c:pt idx="92">
                  <c:v>3.5524499999999999</c:v>
                </c:pt>
                <c:pt idx="93">
                  <c:v>3.5212500000000002</c:v>
                </c:pt>
                <c:pt idx="94">
                  <c:v>3.4919499999999997</c:v>
                </c:pt>
                <c:pt idx="95">
                  <c:v>3.4638299999999997</c:v>
                </c:pt>
                <c:pt idx="96">
                  <c:v>3.4389099999999999</c:v>
                </c:pt>
                <c:pt idx="97">
                  <c:v>3.4175</c:v>
                </c:pt>
                <c:pt idx="98">
                  <c:v>3.39737</c:v>
                </c:pt>
                <c:pt idx="99">
                  <c:v>3.3778799999999998</c:v>
                </c:pt>
                <c:pt idx="100">
                  <c:v>3.3617699999999999</c:v>
                </c:pt>
                <c:pt idx="101">
                  <c:v>3.3435199999999998</c:v>
                </c:pt>
                <c:pt idx="102">
                  <c:v>3.3240699999999999</c:v>
                </c:pt>
                <c:pt idx="103">
                  <c:v>3.31074</c:v>
                </c:pt>
                <c:pt idx="104">
                  <c:v>3.3056099999999997</c:v>
                </c:pt>
                <c:pt idx="105">
                  <c:v>3.3096700000000001</c:v>
                </c:pt>
                <c:pt idx="106">
                  <c:v>3.3128400000000005</c:v>
                </c:pt>
                <c:pt idx="107">
                  <c:v>3.3256700000000001</c:v>
                </c:pt>
                <c:pt idx="108">
                  <c:v>3.33928</c:v>
                </c:pt>
                <c:pt idx="109">
                  <c:v>3.3545999999999996</c:v>
                </c:pt>
                <c:pt idx="110">
                  <c:v>3.3737599999999999</c:v>
                </c:pt>
                <c:pt idx="111">
                  <c:v>3.40225</c:v>
                </c:pt>
                <c:pt idx="112">
                  <c:v>3.4343300000000001</c:v>
                </c:pt>
                <c:pt idx="113">
                  <c:v>3.4674899999999997</c:v>
                </c:pt>
                <c:pt idx="114">
                  <c:v>3.4955500000000002</c:v>
                </c:pt>
                <c:pt idx="115">
                  <c:v>3.52339</c:v>
                </c:pt>
                <c:pt idx="116">
                  <c:v>3.5557699999999999</c:v>
                </c:pt>
                <c:pt idx="117">
                  <c:v>3.5900300000000001</c:v>
                </c:pt>
                <c:pt idx="118">
                  <c:v>3.6210399999999998</c:v>
                </c:pt>
                <c:pt idx="119">
                  <c:v>3.64628</c:v>
                </c:pt>
                <c:pt idx="120">
                  <c:v>3.6647999999999996</c:v>
                </c:pt>
                <c:pt idx="121">
                  <c:v>3.6844999999999999</c:v>
                </c:pt>
                <c:pt idx="122">
                  <c:v>3.7021300000000004</c:v>
                </c:pt>
                <c:pt idx="123">
                  <c:v>3.7161300000000002</c:v>
                </c:pt>
                <c:pt idx="124">
                  <c:v>3.7304900000000001</c:v>
                </c:pt>
                <c:pt idx="125">
                  <c:v>3.7458100000000001</c:v>
                </c:pt>
                <c:pt idx="126">
                  <c:v>3.7623800000000003</c:v>
                </c:pt>
                <c:pt idx="127">
                  <c:v>3.7797499999999999</c:v>
                </c:pt>
                <c:pt idx="128">
                  <c:v>3.79406</c:v>
                </c:pt>
                <c:pt idx="129">
                  <c:v>3.8030000000000004</c:v>
                </c:pt>
                <c:pt idx="130">
                  <c:v>3.8072499999999998</c:v>
                </c:pt>
                <c:pt idx="131">
                  <c:v>3.8137300000000001</c:v>
                </c:pt>
                <c:pt idx="132">
                  <c:v>3.8153799999999998</c:v>
                </c:pt>
                <c:pt idx="133">
                  <c:v>3.8166099999999998</c:v>
                </c:pt>
                <c:pt idx="134">
                  <c:v>3.8178000000000001</c:v>
                </c:pt>
                <c:pt idx="135">
                  <c:v>3.8132999999999999</c:v>
                </c:pt>
                <c:pt idx="136">
                  <c:v>3.7970799999999998</c:v>
                </c:pt>
                <c:pt idx="137">
                  <c:v>3.7797100000000001</c:v>
                </c:pt>
                <c:pt idx="138">
                  <c:v>3.7645299999999997</c:v>
                </c:pt>
                <c:pt idx="139">
                  <c:v>3.7643</c:v>
                </c:pt>
                <c:pt idx="140">
                  <c:v>3.7746400000000002</c:v>
                </c:pt>
                <c:pt idx="141">
                  <c:v>3.7674999999999996</c:v>
                </c:pt>
                <c:pt idx="142">
                  <c:v>3.7490699999999997</c:v>
                </c:pt>
                <c:pt idx="143">
                  <c:v>3.7371500000000002</c:v>
                </c:pt>
                <c:pt idx="144">
                  <c:v>3.7411899999999996</c:v>
                </c:pt>
                <c:pt idx="145">
                  <c:v>3.7847599999999999</c:v>
                </c:pt>
                <c:pt idx="146">
                  <c:v>3.7961299999999998</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4.0800999999999998</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4.0800999999999998</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4.0800999999999998</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4.0800999999999998</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4.0800999999999998</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4.0800999999999998</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4.0800999999999998</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4.0800999999999998</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4.0800999999999998</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4.0800999999999998</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4.0800999999999998</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4.0800999999999998</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4.0800999999999998</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4.0800999999999998</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4.0800999999999998</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4.0800999999999998</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4.0800999999999998</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4.0800999999999998</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4.0800999999999998</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4.0800999999999998</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4.0800999999999998</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4.0800999999999998</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4.0800999999999998</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4.0800999999999998</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0.39979500000000001</c:v>
                </c:pt>
                <c:pt idx="2">
                  <c:v>0.80764999999999998</c:v>
                </c:pt>
                <c:pt idx="3">
                  <c:v>1.21417</c:v>
                </c:pt>
                <c:pt idx="4">
                  <c:v>1.6203700000000001</c:v>
                </c:pt>
                <c:pt idx="5">
                  <c:v>2.0251000000000001</c:v>
                </c:pt>
                <c:pt idx="6">
                  <c:v>2.4312900000000002</c:v>
                </c:pt>
                <c:pt idx="7">
                  <c:v>2.8385600000000002</c:v>
                </c:pt>
                <c:pt idx="8">
                  <c:v>3.2458800000000001</c:v>
                </c:pt>
                <c:pt idx="9">
                  <c:v>3.6496499999999998</c:v>
                </c:pt>
                <c:pt idx="10">
                  <c:v>4.0576400000000001</c:v>
                </c:pt>
                <c:pt idx="11">
                  <c:v>4.4686300000000001</c:v>
                </c:pt>
                <c:pt idx="12">
                  <c:v>4.87</c:v>
                </c:pt>
                <c:pt idx="13">
                  <c:v>5.2765199999999997</c:v>
                </c:pt>
                <c:pt idx="14">
                  <c:v>5.68398</c:v>
                </c:pt>
                <c:pt idx="15">
                  <c:v>6.08894</c:v>
                </c:pt>
                <c:pt idx="16">
                  <c:v>6.4974400000000001</c:v>
                </c:pt>
                <c:pt idx="17">
                  <c:v>6.9028799999999997</c:v>
                </c:pt>
                <c:pt idx="18">
                  <c:v>7.3065499999999997</c:v>
                </c:pt>
                <c:pt idx="19">
                  <c:v>7.7199400000000002</c:v>
                </c:pt>
                <c:pt idx="20">
                  <c:v>8.1197900000000001</c:v>
                </c:pt>
                <c:pt idx="21">
                  <c:v>8.5272699999999997</c:v>
                </c:pt>
                <c:pt idx="22">
                  <c:v>8.9334399999999992</c:v>
                </c:pt>
                <c:pt idx="23">
                  <c:v>9.3398900000000005</c:v>
                </c:pt>
                <c:pt idx="24">
                  <c:v>9.7448700000000006</c:v>
                </c:pt>
                <c:pt idx="25">
                  <c:v>10.149699999999999</c:v>
                </c:pt>
                <c:pt idx="26">
                  <c:v>10.557499999999999</c:v>
                </c:pt>
                <c:pt idx="27">
                  <c:v>10.9649</c:v>
                </c:pt>
                <c:pt idx="28">
                  <c:v>11.369300000000001</c:v>
                </c:pt>
                <c:pt idx="29">
                  <c:v>11.7781</c:v>
                </c:pt>
                <c:pt idx="30">
                  <c:v>12.184799999999999</c:v>
                </c:pt>
                <c:pt idx="31">
                  <c:v>12.589399999999999</c:v>
                </c:pt>
                <c:pt idx="32">
                  <c:v>12.994199999999999</c:v>
                </c:pt>
                <c:pt idx="33">
                  <c:v>13.399900000000001</c:v>
                </c:pt>
                <c:pt idx="34">
                  <c:v>13.808199999999999</c:v>
                </c:pt>
                <c:pt idx="35">
                  <c:v>14.2196</c:v>
                </c:pt>
                <c:pt idx="36">
                  <c:v>14.621499999999999</c:v>
                </c:pt>
                <c:pt idx="37">
                  <c:v>15.0281</c:v>
                </c:pt>
                <c:pt idx="38">
                  <c:v>15.431900000000001</c:v>
                </c:pt>
                <c:pt idx="39">
                  <c:v>15.839</c:v>
                </c:pt>
                <c:pt idx="40">
                  <c:v>16.2471</c:v>
                </c:pt>
                <c:pt idx="41">
                  <c:v>16.649000000000001</c:v>
                </c:pt>
                <c:pt idx="42">
                  <c:v>17.0594</c:v>
                </c:pt>
                <c:pt idx="43">
                  <c:v>17.469200000000001</c:v>
                </c:pt>
                <c:pt idx="44">
                  <c:v>17.8687</c:v>
                </c:pt>
                <c:pt idx="45">
                  <c:v>18.276299999999999</c:v>
                </c:pt>
                <c:pt idx="46">
                  <c:v>18.683299999999999</c:v>
                </c:pt>
                <c:pt idx="47">
                  <c:v>19.0901</c:v>
                </c:pt>
                <c:pt idx="48">
                  <c:v>19.496700000000001</c:v>
                </c:pt>
                <c:pt idx="49">
                  <c:v>19.8994</c:v>
                </c:pt>
                <c:pt idx="50">
                  <c:v>20.307200000000002</c:v>
                </c:pt>
                <c:pt idx="51">
                  <c:v>20.717099999999999</c:v>
                </c:pt>
                <c:pt idx="52">
                  <c:v>21.1204</c:v>
                </c:pt>
                <c:pt idx="53">
                  <c:v>21.527200000000001</c:v>
                </c:pt>
                <c:pt idx="54">
                  <c:v>21.9316</c:v>
                </c:pt>
                <c:pt idx="55">
                  <c:v>22.338100000000001</c:v>
                </c:pt>
                <c:pt idx="56">
                  <c:v>22.7441</c:v>
                </c:pt>
                <c:pt idx="57">
                  <c:v>23.150099999999998</c:v>
                </c:pt>
                <c:pt idx="58">
                  <c:v>23.561800000000002</c:v>
                </c:pt>
                <c:pt idx="59">
                  <c:v>23.9635</c:v>
                </c:pt>
                <c:pt idx="60">
                  <c:v>24.370699999999999</c:v>
                </c:pt>
                <c:pt idx="61">
                  <c:v>24.774999999999999</c:v>
                </c:pt>
                <c:pt idx="62">
                  <c:v>25.1814</c:v>
                </c:pt>
                <c:pt idx="63">
                  <c:v>25.587399999999999</c:v>
                </c:pt>
                <c:pt idx="64">
                  <c:v>25.994399999999999</c:v>
                </c:pt>
                <c:pt idx="65">
                  <c:v>26.401800000000001</c:v>
                </c:pt>
                <c:pt idx="66">
                  <c:v>26.807200000000002</c:v>
                </c:pt>
                <c:pt idx="67">
                  <c:v>27.2193</c:v>
                </c:pt>
                <c:pt idx="68">
                  <c:v>27.6206</c:v>
                </c:pt>
                <c:pt idx="69">
                  <c:v>28.026</c:v>
                </c:pt>
                <c:pt idx="70">
                  <c:v>28.436399999999999</c:v>
                </c:pt>
                <c:pt idx="71">
                  <c:v>28.838799999999999</c:v>
                </c:pt>
                <c:pt idx="72">
                  <c:v>29.250599999999999</c:v>
                </c:pt>
                <c:pt idx="73">
                  <c:v>29.6526</c:v>
                </c:pt>
                <c:pt idx="74">
                  <c:v>30.056699999999999</c:v>
                </c:pt>
                <c:pt idx="75">
                  <c:v>30.463999999999999</c:v>
                </c:pt>
                <c:pt idx="76">
                  <c:v>30.868200000000002</c:v>
                </c:pt>
                <c:pt idx="77">
                  <c:v>31.279499999999999</c:v>
                </c:pt>
                <c:pt idx="78">
                  <c:v>31.682500000000001</c:v>
                </c:pt>
                <c:pt idx="79">
                  <c:v>32.090499999999999</c:v>
                </c:pt>
                <c:pt idx="80">
                  <c:v>32.496499999999997</c:v>
                </c:pt>
                <c:pt idx="81">
                  <c:v>32.902799999999999</c:v>
                </c:pt>
                <c:pt idx="82">
                  <c:v>33.308700000000002</c:v>
                </c:pt>
                <c:pt idx="83">
                  <c:v>33.712400000000002</c:v>
                </c:pt>
                <c:pt idx="84">
                  <c:v>34.118499999999997</c:v>
                </c:pt>
                <c:pt idx="85">
                  <c:v>34.533000000000001</c:v>
                </c:pt>
                <c:pt idx="86">
                  <c:v>34.932200000000002</c:v>
                </c:pt>
                <c:pt idx="87">
                  <c:v>35.337800000000001</c:v>
                </c:pt>
                <c:pt idx="88">
                  <c:v>35.7453</c:v>
                </c:pt>
                <c:pt idx="89">
                  <c:v>36.151200000000003</c:v>
                </c:pt>
                <c:pt idx="90">
                  <c:v>36.558700000000002</c:v>
                </c:pt>
                <c:pt idx="91">
                  <c:v>36.964599999999997</c:v>
                </c:pt>
                <c:pt idx="92">
                  <c:v>37.369399999999999</c:v>
                </c:pt>
                <c:pt idx="93">
                  <c:v>37.778300000000002</c:v>
                </c:pt>
                <c:pt idx="94">
                  <c:v>38.182099999999998</c:v>
                </c:pt>
                <c:pt idx="95">
                  <c:v>38.592199999999998</c:v>
                </c:pt>
                <c:pt idx="96">
                  <c:v>38.993899999999996</c:v>
                </c:pt>
                <c:pt idx="97">
                  <c:v>39.402799999999999</c:v>
                </c:pt>
                <c:pt idx="98">
                  <c:v>39.8127</c:v>
                </c:pt>
                <c:pt idx="99">
                  <c:v>40.213799999999999</c:v>
                </c:pt>
                <c:pt idx="100">
                  <c:v>40.619700000000002</c:v>
                </c:pt>
                <c:pt idx="101">
                  <c:v>41.028300000000002</c:v>
                </c:pt>
                <c:pt idx="102">
                  <c:v>41.433799999999998</c:v>
                </c:pt>
                <c:pt idx="103">
                  <c:v>41.841900000000003</c:v>
                </c:pt>
                <c:pt idx="104">
                  <c:v>42.244399999999999</c:v>
                </c:pt>
                <c:pt idx="105">
                  <c:v>42.651899999999998</c:v>
                </c:pt>
                <c:pt idx="106">
                  <c:v>43.058300000000003</c:v>
                </c:pt>
                <c:pt idx="107">
                  <c:v>43.462600000000002</c:v>
                </c:pt>
                <c:pt idx="108">
                  <c:v>43.8703</c:v>
                </c:pt>
                <c:pt idx="109">
                  <c:v>44.2761</c:v>
                </c:pt>
                <c:pt idx="110">
                  <c:v>44.683100000000003</c:v>
                </c:pt>
                <c:pt idx="111">
                  <c:v>45.093499999999999</c:v>
                </c:pt>
                <c:pt idx="112">
                  <c:v>45.494999999999997</c:v>
                </c:pt>
                <c:pt idx="113">
                  <c:v>45.899799999999999</c:v>
                </c:pt>
                <c:pt idx="114">
                  <c:v>46.308300000000003</c:v>
                </c:pt>
                <c:pt idx="115">
                  <c:v>46.7117</c:v>
                </c:pt>
                <c:pt idx="116">
                  <c:v>47.120699999999999</c:v>
                </c:pt>
                <c:pt idx="117">
                  <c:v>47.526499999999999</c:v>
                </c:pt>
                <c:pt idx="118">
                  <c:v>47.932699999999997</c:v>
                </c:pt>
                <c:pt idx="119">
                  <c:v>48.343699999999998</c:v>
                </c:pt>
                <c:pt idx="120">
                  <c:v>48.745600000000003</c:v>
                </c:pt>
                <c:pt idx="121">
                  <c:v>49.151499999999999</c:v>
                </c:pt>
                <c:pt idx="122">
                  <c:v>49.557600000000001</c:v>
                </c:pt>
                <c:pt idx="123">
                  <c:v>49.963200000000001</c:v>
                </c:pt>
                <c:pt idx="124">
                  <c:v>50.372999999999998</c:v>
                </c:pt>
                <c:pt idx="125">
                  <c:v>50.774299999999997</c:v>
                </c:pt>
                <c:pt idx="126">
                  <c:v>51.182099999999998</c:v>
                </c:pt>
                <c:pt idx="127">
                  <c:v>51.591000000000001</c:v>
                </c:pt>
                <c:pt idx="128">
                  <c:v>51.993299999999998</c:v>
                </c:pt>
                <c:pt idx="129">
                  <c:v>52.401499999999999</c:v>
                </c:pt>
                <c:pt idx="130">
                  <c:v>52.806600000000003</c:v>
                </c:pt>
                <c:pt idx="131">
                  <c:v>53.2117</c:v>
                </c:pt>
                <c:pt idx="132">
                  <c:v>53.621600000000001</c:v>
                </c:pt>
                <c:pt idx="133">
                  <c:v>54.027000000000001</c:v>
                </c:pt>
                <c:pt idx="134">
                  <c:v>54.430999999999997</c:v>
                </c:pt>
                <c:pt idx="135">
                  <c:v>54.840299999999999</c:v>
                </c:pt>
                <c:pt idx="136">
                  <c:v>55.243600000000001</c:v>
                </c:pt>
                <c:pt idx="137">
                  <c:v>55.651899999999998</c:v>
                </c:pt>
                <c:pt idx="138">
                  <c:v>56.056800000000003</c:v>
                </c:pt>
                <c:pt idx="139">
                  <c:v>56.463500000000003</c:v>
                </c:pt>
                <c:pt idx="140">
                  <c:v>56.871600000000001</c:v>
                </c:pt>
                <c:pt idx="141">
                  <c:v>57.277099999999997</c:v>
                </c:pt>
                <c:pt idx="142">
                  <c:v>57.683999999999997</c:v>
                </c:pt>
                <c:pt idx="143">
                  <c:v>58.0869</c:v>
                </c:pt>
                <c:pt idx="144">
                  <c:v>58.494199999999999</c:v>
                </c:pt>
                <c:pt idx="145">
                  <c:v>58.901400000000002</c:v>
                </c:pt>
                <c:pt idx="146">
                  <c:v>59.308599999999998</c:v>
                </c:pt>
              </c:numCache>
            </c:numRef>
          </c:xVal>
          <c:yVal>
            <c:numRef>
              <c:f>FT!$K$2:$K$2000</c:f>
              <c:numCache>
                <c:formatCode>General</c:formatCode>
                <c:ptCount val="1999"/>
                <c:pt idx="0">
                  <c:v>42.579899999999995</c:v>
                </c:pt>
                <c:pt idx="1">
                  <c:v>43.126300000000001</c:v>
                </c:pt>
                <c:pt idx="2">
                  <c:v>43.7684</c:v>
                </c:pt>
                <c:pt idx="3">
                  <c:v>44.395099999999999</c:v>
                </c:pt>
                <c:pt idx="4">
                  <c:v>45.099000000000004</c:v>
                </c:pt>
                <c:pt idx="5">
                  <c:v>45.747799999999998</c:v>
                </c:pt>
                <c:pt idx="6">
                  <c:v>46.407800000000002</c:v>
                </c:pt>
                <c:pt idx="7">
                  <c:v>47.2166</c:v>
                </c:pt>
                <c:pt idx="8">
                  <c:v>48.144999999999996</c:v>
                </c:pt>
                <c:pt idx="9">
                  <c:v>49.106400000000001</c:v>
                </c:pt>
                <c:pt idx="10">
                  <c:v>49.923299999999998</c:v>
                </c:pt>
                <c:pt idx="11">
                  <c:v>50.751199999999997</c:v>
                </c:pt>
                <c:pt idx="12">
                  <c:v>51.563099999999991</c:v>
                </c:pt>
                <c:pt idx="13">
                  <c:v>52.278599999999997</c:v>
                </c:pt>
                <c:pt idx="14">
                  <c:v>52.8142</c:v>
                </c:pt>
                <c:pt idx="15">
                  <c:v>53.2973</c:v>
                </c:pt>
                <c:pt idx="16">
                  <c:v>53.657900000000005</c:v>
                </c:pt>
                <c:pt idx="17">
                  <c:v>54.000899999999994</c:v>
                </c:pt>
                <c:pt idx="18">
                  <c:v>54.363900000000001</c:v>
                </c:pt>
                <c:pt idx="19">
                  <c:v>54.7044</c:v>
                </c:pt>
                <c:pt idx="20">
                  <c:v>54.950299999999999</c:v>
                </c:pt>
                <c:pt idx="21">
                  <c:v>55.112700000000004</c:v>
                </c:pt>
                <c:pt idx="22">
                  <c:v>55.281300000000002</c:v>
                </c:pt>
                <c:pt idx="23">
                  <c:v>55.392899999999997</c:v>
                </c:pt>
                <c:pt idx="24">
                  <c:v>55.431200000000004</c:v>
                </c:pt>
                <c:pt idx="25">
                  <c:v>55.481199999999994</c:v>
                </c:pt>
                <c:pt idx="26">
                  <c:v>55.528800000000004</c:v>
                </c:pt>
                <c:pt idx="27">
                  <c:v>55.635500000000008</c:v>
                </c:pt>
                <c:pt idx="28">
                  <c:v>55.742800000000003</c:v>
                </c:pt>
                <c:pt idx="29">
                  <c:v>55.805599999999998</c:v>
                </c:pt>
                <c:pt idx="30">
                  <c:v>55.826299999999996</c:v>
                </c:pt>
                <c:pt idx="31">
                  <c:v>55.850900000000003</c:v>
                </c:pt>
                <c:pt idx="32">
                  <c:v>55.777200000000008</c:v>
                </c:pt>
                <c:pt idx="33">
                  <c:v>55.521299999999997</c:v>
                </c:pt>
                <c:pt idx="34">
                  <c:v>55.194200000000002</c:v>
                </c:pt>
                <c:pt idx="35">
                  <c:v>54.891199999999998</c:v>
                </c:pt>
                <c:pt idx="36">
                  <c:v>54.5227</c:v>
                </c:pt>
                <c:pt idx="37">
                  <c:v>53.974999999999994</c:v>
                </c:pt>
                <c:pt idx="38">
                  <c:v>53.325800000000001</c:v>
                </c:pt>
                <c:pt idx="39">
                  <c:v>52.688699999999997</c:v>
                </c:pt>
                <c:pt idx="40">
                  <c:v>51.962800000000001</c:v>
                </c:pt>
                <c:pt idx="41">
                  <c:v>51.267499999999998</c:v>
                </c:pt>
                <c:pt idx="42">
                  <c:v>50.669899999999998</c:v>
                </c:pt>
                <c:pt idx="43">
                  <c:v>49.875300000000003</c:v>
                </c:pt>
                <c:pt idx="44">
                  <c:v>49.243900000000004</c:v>
                </c:pt>
                <c:pt idx="45">
                  <c:v>48.701499999999996</c:v>
                </c:pt>
                <c:pt idx="46">
                  <c:v>48.148000000000003</c:v>
                </c:pt>
                <c:pt idx="47">
                  <c:v>47.587600000000002</c:v>
                </c:pt>
                <c:pt idx="48">
                  <c:v>47.020200000000003</c:v>
                </c:pt>
                <c:pt idx="49">
                  <c:v>46.424399999999999</c:v>
                </c:pt>
                <c:pt idx="50">
                  <c:v>45.9709</c:v>
                </c:pt>
                <c:pt idx="51">
                  <c:v>45.687199999999997</c:v>
                </c:pt>
                <c:pt idx="52">
                  <c:v>45.454699999999995</c:v>
                </c:pt>
                <c:pt idx="53">
                  <c:v>45.355699999999999</c:v>
                </c:pt>
                <c:pt idx="54">
                  <c:v>45.361800000000002</c:v>
                </c:pt>
                <c:pt idx="55">
                  <c:v>45.359400000000001</c:v>
                </c:pt>
                <c:pt idx="56">
                  <c:v>45.358800000000002</c:v>
                </c:pt>
                <c:pt idx="57">
                  <c:v>45.345300000000002</c:v>
                </c:pt>
                <c:pt idx="58">
                  <c:v>45.2761</c:v>
                </c:pt>
                <c:pt idx="59">
                  <c:v>45.235300000000002</c:v>
                </c:pt>
                <c:pt idx="60">
                  <c:v>45.196999999999996</c:v>
                </c:pt>
                <c:pt idx="61">
                  <c:v>45.1434</c:v>
                </c:pt>
                <c:pt idx="62">
                  <c:v>45.070100000000004</c:v>
                </c:pt>
                <c:pt idx="63">
                  <c:v>44.988099999999996</c:v>
                </c:pt>
                <c:pt idx="64">
                  <c:v>44.925699999999999</c:v>
                </c:pt>
                <c:pt idx="65">
                  <c:v>44.906199999999998</c:v>
                </c:pt>
                <c:pt idx="66">
                  <c:v>44.912600000000005</c:v>
                </c:pt>
                <c:pt idx="67">
                  <c:v>44.873200000000004</c:v>
                </c:pt>
                <c:pt idx="68">
                  <c:v>44.979599999999998</c:v>
                </c:pt>
                <c:pt idx="69">
                  <c:v>45.094699999999996</c:v>
                </c:pt>
                <c:pt idx="70">
                  <c:v>45.251999999999995</c:v>
                </c:pt>
                <c:pt idx="71">
                  <c:v>45.509699999999995</c:v>
                </c:pt>
                <c:pt idx="72">
                  <c:v>45.878500000000003</c:v>
                </c:pt>
                <c:pt idx="73">
                  <c:v>46.356700000000004</c:v>
                </c:pt>
                <c:pt idx="74">
                  <c:v>47.005499999999998</c:v>
                </c:pt>
                <c:pt idx="75">
                  <c:v>47.653099999999995</c:v>
                </c:pt>
                <c:pt idx="76">
                  <c:v>48.291899999999998</c:v>
                </c:pt>
                <c:pt idx="77">
                  <c:v>48.921799999999998</c:v>
                </c:pt>
                <c:pt idx="78">
                  <c:v>49.486699999999999</c:v>
                </c:pt>
                <c:pt idx="79">
                  <c:v>49.964999999999996</c:v>
                </c:pt>
                <c:pt idx="80">
                  <c:v>50.400700000000001</c:v>
                </c:pt>
                <c:pt idx="81">
                  <c:v>50.884099999999997</c:v>
                </c:pt>
                <c:pt idx="82">
                  <c:v>51.295699999999997</c:v>
                </c:pt>
                <c:pt idx="83">
                  <c:v>51.6738</c:v>
                </c:pt>
                <c:pt idx="84">
                  <c:v>52.000399999999999</c:v>
                </c:pt>
                <c:pt idx="85">
                  <c:v>52.381900000000002</c:v>
                </c:pt>
                <c:pt idx="86">
                  <c:v>52.702300000000001</c:v>
                </c:pt>
                <c:pt idx="87">
                  <c:v>52.966999999999999</c:v>
                </c:pt>
                <c:pt idx="88">
                  <c:v>53.266999999999996</c:v>
                </c:pt>
                <c:pt idx="89">
                  <c:v>53.600700000000003</c:v>
                </c:pt>
                <c:pt idx="90">
                  <c:v>53.784799999999997</c:v>
                </c:pt>
                <c:pt idx="91">
                  <c:v>54.011299999999999</c:v>
                </c:pt>
                <c:pt idx="92">
                  <c:v>54.1355</c:v>
                </c:pt>
                <c:pt idx="93">
                  <c:v>54.244099999999996</c:v>
                </c:pt>
                <c:pt idx="94">
                  <c:v>54.456499999999998</c:v>
                </c:pt>
                <c:pt idx="95">
                  <c:v>54.868300000000005</c:v>
                </c:pt>
                <c:pt idx="96">
                  <c:v>55.367200000000004</c:v>
                </c:pt>
                <c:pt idx="97">
                  <c:v>55.900000000000006</c:v>
                </c:pt>
                <c:pt idx="98">
                  <c:v>56.379199999999997</c:v>
                </c:pt>
                <c:pt idx="99">
                  <c:v>56.859700000000004</c:v>
                </c:pt>
                <c:pt idx="100">
                  <c:v>57.231400000000001</c:v>
                </c:pt>
                <c:pt idx="101">
                  <c:v>57.660699999999999</c:v>
                </c:pt>
                <c:pt idx="102">
                  <c:v>58.183799999999998</c:v>
                </c:pt>
                <c:pt idx="103">
                  <c:v>58.554099999999998</c:v>
                </c:pt>
                <c:pt idx="104">
                  <c:v>58.712900000000005</c:v>
                </c:pt>
                <c:pt idx="105">
                  <c:v>58.560100000000006</c:v>
                </c:pt>
                <c:pt idx="106">
                  <c:v>58.398099999999999</c:v>
                </c:pt>
                <c:pt idx="107">
                  <c:v>57.926900000000003</c:v>
                </c:pt>
                <c:pt idx="108">
                  <c:v>57.441400000000002</c:v>
                </c:pt>
                <c:pt idx="109">
                  <c:v>56.925599999999996</c:v>
                </c:pt>
                <c:pt idx="110">
                  <c:v>56.241399999999999</c:v>
                </c:pt>
                <c:pt idx="111">
                  <c:v>55.323500000000003</c:v>
                </c:pt>
                <c:pt idx="112">
                  <c:v>54.514099999999999</c:v>
                </c:pt>
                <c:pt idx="113">
                  <c:v>53.858499999999999</c:v>
                </c:pt>
                <c:pt idx="114">
                  <c:v>53.4709</c:v>
                </c:pt>
                <c:pt idx="115">
                  <c:v>53.260100000000001</c:v>
                </c:pt>
                <c:pt idx="116">
                  <c:v>52.972799999999999</c:v>
                </c:pt>
                <c:pt idx="117">
                  <c:v>52.752299999999998</c:v>
                </c:pt>
                <c:pt idx="118">
                  <c:v>52.588000000000001</c:v>
                </c:pt>
                <c:pt idx="119">
                  <c:v>52.4223</c:v>
                </c:pt>
                <c:pt idx="120">
                  <c:v>52.222199999999994</c:v>
                </c:pt>
                <c:pt idx="121">
                  <c:v>51.897800000000004</c:v>
                </c:pt>
                <c:pt idx="122">
                  <c:v>51.533799999999999</c:v>
                </c:pt>
                <c:pt idx="123">
                  <c:v>51.395199999999996</c:v>
                </c:pt>
                <c:pt idx="124">
                  <c:v>51.2682</c:v>
                </c:pt>
                <c:pt idx="125">
                  <c:v>51.139199999999995</c:v>
                </c:pt>
                <c:pt idx="126">
                  <c:v>51.004899999999999</c:v>
                </c:pt>
                <c:pt idx="127">
                  <c:v>50.873699999999999</c:v>
                </c:pt>
                <c:pt idx="128">
                  <c:v>50.697800000000001</c:v>
                </c:pt>
                <c:pt idx="129">
                  <c:v>50.440200000000004</c:v>
                </c:pt>
                <c:pt idx="130">
                  <c:v>50.194799999999994</c:v>
                </c:pt>
                <c:pt idx="131">
                  <c:v>49.946400000000004</c:v>
                </c:pt>
                <c:pt idx="132">
                  <c:v>49.735700000000001</c:v>
                </c:pt>
                <c:pt idx="133">
                  <c:v>49.479099999999995</c:v>
                </c:pt>
                <c:pt idx="134">
                  <c:v>49.191099999999999</c:v>
                </c:pt>
                <c:pt idx="135">
                  <c:v>48.994900000000001</c:v>
                </c:pt>
                <c:pt idx="136">
                  <c:v>48.970599999999997</c:v>
                </c:pt>
                <c:pt idx="137">
                  <c:v>48.971900000000005</c:v>
                </c:pt>
                <c:pt idx="138">
                  <c:v>48.953299999999999</c:v>
                </c:pt>
                <c:pt idx="139">
                  <c:v>48.715599999999995</c:v>
                </c:pt>
                <c:pt idx="140">
                  <c:v>48.429699999999997</c:v>
                </c:pt>
                <c:pt idx="141">
                  <c:v>48.217799999999997</c:v>
                </c:pt>
                <c:pt idx="142">
                  <c:v>48.022599999999997</c:v>
                </c:pt>
                <c:pt idx="143">
                  <c:v>47.959899999999998</c:v>
                </c:pt>
                <c:pt idx="144">
                  <c:v>47.872700000000002</c:v>
                </c:pt>
                <c:pt idx="145">
                  <c:v>47.483899999999998</c:v>
                </c:pt>
                <c:pt idx="146">
                  <c:v>47.266999999999996</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42.579899999999995</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42.579899999999995</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42.579899999999995</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42.579899999999995</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42.579899999999995</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42.579899999999995</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42.579899999999995</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42.579899999999995</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42.579899999999995</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42.579899999999995</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42.579899999999995</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42.579899999999995</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42.579899999999995</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42.579899999999995</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42.579899999999995</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42.579899999999995</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42.579899999999995</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42.579899999999995</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42.579899999999995</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42.579899999999995</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42.579899999999995</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42.579899999999995</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42.579899999999995</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42.579899999999995</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0.39979500000000001</c:v>
                </c:pt>
                <c:pt idx="2">
                  <c:v>0.80764999999999998</c:v>
                </c:pt>
                <c:pt idx="3">
                  <c:v>1.21417</c:v>
                </c:pt>
                <c:pt idx="4">
                  <c:v>1.6203700000000001</c:v>
                </c:pt>
                <c:pt idx="5">
                  <c:v>2.0251000000000001</c:v>
                </c:pt>
                <c:pt idx="6">
                  <c:v>2.4312900000000002</c:v>
                </c:pt>
                <c:pt idx="7">
                  <c:v>2.8385600000000002</c:v>
                </c:pt>
                <c:pt idx="8">
                  <c:v>3.2458800000000001</c:v>
                </c:pt>
                <c:pt idx="9">
                  <c:v>3.6496499999999998</c:v>
                </c:pt>
                <c:pt idx="10">
                  <c:v>4.0576400000000001</c:v>
                </c:pt>
                <c:pt idx="11">
                  <c:v>4.4686300000000001</c:v>
                </c:pt>
                <c:pt idx="12">
                  <c:v>4.87</c:v>
                </c:pt>
                <c:pt idx="13">
                  <c:v>5.2765199999999997</c:v>
                </c:pt>
                <c:pt idx="14">
                  <c:v>5.68398</c:v>
                </c:pt>
                <c:pt idx="15">
                  <c:v>6.08894</c:v>
                </c:pt>
                <c:pt idx="16">
                  <c:v>6.4974400000000001</c:v>
                </c:pt>
                <c:pt idx="17">
                  <c:v>6.9028799999999997</c:v>
                </c:pt>
                <c:pt idx="18">
                  <c:v>7.3065499999999997</c:v>
                </c:pt>
                <c:pt idx="19">
                  <c:v>7.7199400000000002</c:v>
                </c:pt>
                <c:pt idx="20">
                  <c:v>8.1197900000000001</c:v>
                </c:pt>
                <c:pt idx="21">
                  <c:v>8.5272699999999997</c:v>
                </c:pt>
                <c:pt idx="22">
                  <c:v>8.9334399999999992</c:v>
                </c:pt>
                <c:pt idx="23">
                  <c:v>9.3398900000000005</c:v>
                </c:pt>
                <c:pt idx="24">
                  <c:v>9.7448700000000006</c:v>
                </c:pt>
                <c:pt idx="25">
                  <c:v>10.149699999999999</c:v>
                </c:pt>
                <c:pt idx="26">
                  <c:v>10.557499999999999</c:v>
                </c:pt>
                <c:pt idx="27">
                  <c:v>10.9649</c:v>
                </c:pt>
                <c:pt idx="28">
                  <c:v>11.369300000000001</c:v>
                </c:pt>
                <c:pt idx="29">
                  <c:v>11.7781</c:v>
                </c:pt>
                <c:pt idx="30">
                  <c:v>12.184799999999999</c:v>
                </c:pt>
                <c:pt idx="31">
                  <c:v>12.589399999999999</c:v>
                </c:pt>
                <c:pt idx="32">
                  <c:v>12.994199999999999</c:v>
                </c:pt>
                <c:pt idx="33">
                  <c:v>13.399900000000001</c:v>
                </c:pt>
                <c:pt idx="34">
                  <c:v>13.808199999999999</c:v>
                </c:pt>
                <c:pt idx="35">
                  <c:v>14.2196</c:v>
                </c:pt>
                <c:pt idx="36">
                  <c:v>14.621499999999999</c:v>
                </c:pt>
                <c:pt idx="37">
                  <c:v>15.0281</c:v>
                </c:pt>
                <c:pt idx="38">
                  <c:v>15.431900000000001</c:v>
                </c:pt>
                <c:pt idx="39">
                  <c:v>15.839</c:v>
                </c:pt>
                <c:pt idx="40">
                  <c:v>16.2471</c:v>
                </c:pt>
                <c:pt idx="41">
                  <c:v>16.649000000000001</c:v>
                </c:pt>
                <c:pt idx="42">
                  <c:v>17.0594</c:v>
                </c:pt>
                <c:pt idx="43">
                  <c:v>17.469200000000001</c:v>
                </c:pt>
                <c:pt idx="44">
                  <c:v>17.8687</c:v>
                </c:pt>
                <c:pt idx="45">
                  <c:v>18.276299999999999</c:v>
                </c:pt>
                <c:pt idx="46">
                  <c:v>18.683299999999999</c:v>
                </c:pt>
                <c:pt idx="47">
                  <c:v>19.0901</c:v>
                </c:pt>
                <c:pt idx="48">
                  <c:v>19.496700000000001</c:v>
                </c:pt>
                <c:pt idx="49">
                  <c:v>19.8994</c:v>
                </c:pt>
                <c:pt idx="50">
                  <c:v>20.307200000000002</c:v>
                </c:pt>
                <c:pt idx="51">
                  <c:v>20.717099999999999</c:v>
                </c:pt>
                <c:pt idx="52">
                  <c:v>21.1204</c:v>
                </c:pt>
                <c:pt idx="53">
                  <c:v>21.527200000000001</c:v>
                </c:pt>
                <c:pt idx="54">
                  <c:v>21.9316</c:v>
                </c:pt>
                <c:pt idx="55">
                  <c:v>22.338100000000001</c:v>
                </c:pt>
                <c:pt idx="56">
                  <c:v>22.7441</c:v>
                </c:pt>
                <c:pt idx="57">
                  <c:v>23.150099999999998</c:v>
                </c:pt>
                <c:pt idx="58">
                  <c:v>23.561800000000002</c:v>
                </c:pt>
                <c:pt idx="59">
                  <c:v>23.9635</c:v>
                </c:pt>
                <c:pt idx="60">
                  <c:v>24.370699999999999</c:v>
                </c:pt>
                <c:pt idx="61">
                  <c:v>24.774999999999999</c:v>
                </c:pt>
                <c:pt idx="62">
                  <c:v>25.1814</c:v>
                </c:pt>
                <c:pt idx="63">
                  <c:v>25.587399999999999</c:v>
                </c:pt>
                <c:pt idx="64">
                  <c:v>25.994399999999999</c:v>
                </c:pt>
                <c:pt idx="65">
                  <c:v>26.401800000000001</c:v>
                </c:pt>
                <c:pt idx="66">
                  <c:v>26.807200000000002</c:v>
                </c:pt>
                <c:pt idx="67">
                  <c:v>27.2193</c:v>
                </c:pt>
                <c:pt idx="68">
                  <c:v>27.6206</c:v>
                </c:pt>
                <c:pt idx="69">
                  <c:v>28.026</c:v>
                </c:pt>
                <c:pt idx="70">
                  <c:v>28.436399999999999</c:v>
                </c:pt>
                <c:pt idx="71">
                  <c:v>28.838799999999999</c:v>
                </c:pt>
                <c:pt idx="72">
                  <c:v>29.250599999999999</c:v>
                </c:pt>
                <c:pt idx="73">
                  <c:v>29.6526</c:v>
                </c:pt>
                <c:pt idx="74">
                  <c:v>30.056699999999999</c:v>
                </c:pt>
                <c:pt idx="75">
                  <c:v>30.463999999999999</c:v>
                </c:pt>
                <c:pt idx="76">
                  <c:v>30.868200000000002</c:v>
                </c:pt>
                <c:pt idx="77">
                  <c:v>31.279499999999999</c:v>
                </c:pt>
                <c:pt idx="78">
                  <c:v>31.682500000000001</c:v>
                </c:pt>
                <c:pt idx="79">
                  <c:v>32.090499999999999</c:v>
                </c:pt>
                <c:pt idx="80">
                  <c:v>32.496499999999997</c:v>
                </c:pt>
                <c:pt idx="81">
                  <c:v>32.902799999999999</c:v>
                </c:pt>
                <c:pt idx="82">
                  <c:v>33.308700000000002</c:v>
                </c:pt>
                <c:pt idx="83">
                  <c:v>33.712400000000002</c:v>
                </c:pt>
                <c:pt idx="84">
                  <c:v>34.118499999999997</c:v>
                </c:pt>
                <c:pt idx="85">
                  <c:v>34.533000000000001</c:v>
                </c:pt>
                <c:pt idx="86">
                  <c:v>34.932200000000002</c:v>
                </c:pt>
                <c:pt idx="87">
                  <c:v>35.337800000000001</c:v>
                </c:pt>
                <c:pt idx="88">
                  <c:v>35.7453</c:v>
                </c:pt>
                <c:pt idx="89">
                  <c:v>36.151200000000003</c:v>
                </c:pt>
                <c:pt idx="90">
                  <c:v>36.558700000000002</c:v>
                </c:pt>
                <c:pt idx="91">
                  <c:v>36.964599999999997</c:v>
                </c:pt>
                <c:pt idx="92">
                  <c:v>37.369399999999999</c:v>
                </c:pt>
                <c:pt idx="93">
                  <c:v>37.778300000000002</c:v>
                </c:pt>
                <c:pt idx="94">
                  <c:v>38.182099999999998</c:v>
                </c:pt>
                <c:pt idx="95">
                  <c:v>38.592199999999998</c:v>
                </c:pt>
                <c:pt idx="96">
                  <c:v>38.993899999999996</c:v>
                </c:pt>
                <c:pt idx="97">
                  <c:v>39.402799999999999</c:v>
                </c:pt>
                <c:pt idx="98">
                  <c:v>39.8127</c:v>
                </c:pt>
                <c:pt idx="99">
                  <c:v>40.213799999999999</c:v>
                </c:pt>
                <c:pt idx="100">
                  <c:v>40.619700000000002</c:v>
                </c:pt>
                <c:pt idx="101">
                  <c:v>41.028300000000002</c:v>
                </c:pt>
                <c:pt idx="102">
                  <c:v>41.433799999999998</c:v>
                </c:pt>
                <c:pt idx="103">
                  <c:v>41.841900000000003</c:v>
                </c:pt>
                <c:pt idx="104">
                  <c:v>42.244399999999999</c:v>
                </c:pt>
                <c:pt idx="105">
                  <c:v>42.651899999999998</c:v>
                </c:pt>
                <c:pt idx="106">
                  <c:v>43.058300000000003</c:v>
                </c:pt>
                <c:pt idx="107">
                  <c:v>43.462600000000002</c:v>
                </c:pt>
                <c:pt idx="108">
                  <c:v>43.8703</c:v>
                </c:pt>
                <c:pt idx="109">
                  <c:v>44.2761</c:v>
                </c:pt>
                <c:pt idx="110">
                  <c:v>44.683100000000003</c:v>
                </c:pt>
                <c:pt idx="111">
                  <c:v>45.093499999999999</c:v>
                </c:pt>
                <c:pt idx="112">
                  <c:v>45.494999999999997</c:v>
                </c:pt>
                <c:pt idx="113">
                  <c:v>45.899799999999999</c:v>
                </c:pt>
                <c:pt idx="114">
                  <c:v>46.308300000000003</c:v>
                </c:pt>
                <c:pt idx="115">
                  <c:v>46.7117</c:v>
                </c:pt>
                <c:pt idx="116">
                  <c:v>47.120699999999999</c:v>
                </c:pt>
                <c:pt idx="117">
                  <c:v>47.526499999999999</c:v>
                </c:pt>
                <c:pt idx="118">
                  <c:v>47.932699999999997</c:v>
                </c:pt>
                <c:pt idx="119">
                  <c:v>48.343699999999998</c:v>
                </c:pt>
                <c:pt idx="120">
                  <c:v>48.745600000000003</c:v>
                </c:pt>
                <c:pt idx="121">
                  <c:v>49.151499999999999</c:v>
                </c:pt>
                <c:pt idx="122">
                  <c:v>49.557600000000001</c:v>
                </c:pt>
                <c:pt idx="123">
                  <c:v>49.963200000000001</c:v>
                </c:pt>
                <c:pt idx="124">
                  <c:v>50.372999999999998</c:v>
                </c:pt>
                <c:pt idx="125">
                  <c:v>50.774299999999997</c:v>
                </c:pt>
                <c:pt idx="126">
                  <c:v>51.182099999999998</c:v>
                </c:pt>
                <c:pt idx="127">
                  <c:v>51.591000000000001</c:v>
                </c:pt>
                <c:pt idx="128">
                  <c:v>51.993299999999998</c:v>
                </c:pt>
                <c:pt idx="129">
                  <c:v>52.401499999999999</c:v>
                </c:pt>
                <c:pt idx="130">
                  <c:v>52.806600000000003</c:v>
                </c:pt>
                <c:pt idx="131">
                  <c:v>53.2117</c:v>
                </c:pt>
                <c:pt idx="132">
                  <c:v>53.621600000000001</c:v>
                </c:pt>
                <c:pt idx="133">
                  <c:v>54.027000000000001</c:v>
                </c:pt>
                <c:pt idx="134">
                  <c:v>54.430999999999997</c:v>
                </c:pt>
                <c:pt idx="135">
                  <c:v>54.840299999999999</c:v>
                </c:pt>
                <c:pt idx="136">
                  <c:v>55.243600000000001</c:v>
                </c:pt>
                <c:pt idx="137">
                  <c:v>55.651899999999998</c:v>
                </c:pt>
                <c:pt idx="138">
                  <c:v>56.056800000000003</c:v>
                </c:pt>
                <c:pt idx="139">
                  <c:v>56.463500000000003</c:v>
                </c:pt>
                <c:pt idx="140">
                  <c:v>56.871600000000001</c:v>
                </c:pt>
                <c:pt idx="141">
                  <c:v>57.277099999999997</c:v>
                </c:pt>
                <c:pt idx="142">
                  <c:v>57.683999999999997</c:v>
                </c:pt>
                <c:pt idx="143">
                  <c:v>58.0869</c:v>
                </c:pt>
                <c:pt idx="144">
                  <c:v>58.494199999999999</c:v>
                </c:pt>
                <c:pt idx="145">
                  <c:v>58.901400000000002</c:v>
                </c:pt>
                <c:pt idx="146">
                  <c:v>59.308599999999998</c:v>
                </c:pt>
              </c:numCache>
            </c:numRef>
          </c:xVal>
          <c:yVal>
            <c:numRef>
              <c:f>FT!$L$2:$L$2000</c:f>
              <c:numCache>
                <c:formatCode>General</c:formatCode>
                <c:ptCount val="1999"/>
                <c:pt idx="0">
                  <c:v>10.435994215828043</c:v>
                </c:pt>
                <c:pt idx="1">
                  <c:v>10.756834281153347</c:v>
                </c:pt>
                <c:pt idx="2">
                  <c:v>11.104390669636741</c:v>
                </c:pt>
                <c:pt idx="3">
                  <c:v>11.443510761696094</c:v>
                </c:pt>
                <c:pt idx="4">
                  <c:v>11.803456317082938</c:v>
                </c:pt>
                <c:pt idx="5">
                  <c:v>12.152294835491187</c:v>
                </c:pt>
                <c:pt idx="6">
                  <c:v>12.50304441067753</c:v>
                </c:pt>
                <c:pt idx="7">
                  <c:v>12.896658153858759</c:v>
                </c:pt>
                <c:pt idx="8">
                  <c:v>13.33076750554468</c:v>
                </c:pt>
                <c:pt idx="9">
                  <c:v>13.765242107741729</c:v>
                </c:pt>
                <c:pt idx="10">
                  <c:v>14.146264748886395</c:v>
                </c:pt>
                <c:pt idx="11">
                  <c:v>14.530691243711866</c:v>
                </c:pt>
                <c:pt idx="12">
                  <c:v>14.907843494401218</c:v>
                </c:pt>
                <c:pt idx="13">
                  <c:v>15.25117858476475</c:v>
                </c:pt>
                <c:pt idx="14">
                  <c:v>15.531258546512142</c:v>
                </c:pt>
                <c:pt idx="15">
                  <c:v>15.782206363542146</c:v>
                </c:pt>
                <c:pt idx="16">
                  <c:v>15.985408200960473</c:v>
                </c:pt>
                <c:pt idx="17">
                  <c:v>16.156518148852907</c:v>
                </c:pt>
                <c:pt idx="18">
                  <c:v>16.316528754468266</c:v>
                </c:pt>
                <c:pt idx="19">
                  <c:v>16.449779584668956</c:v>
                </c:pt>
                <c:pt idx="20">
                  <c:v>16.530980000481335</c:v>
                </c:pt>
                <c:pt idx="21">
                  <c:v>16.571759328863099</c:v>
                </c:pt>
                <c:pt idx="22">
                  <c:v>16.61311407423435</c:v>
                </c:pt>
                <c:pt idx="23">
                  <c:v>16.619232777087721</c:v>
                </c:pt>
                <c:pt idx="24">
                  <c:v>16.581323904648233</c:v>
                </c:pt>
                <c:pt idx="25">
                  <c:v>16.534701857282499</c:v>
                </c:pt>
                <c:pt idx="26">
                  <c:v>16.478122171610014</c:v>
                </c:pt>
                <c:pt idx="27">
                  <c:v>16.44410355539398</c:v>
                </c:pt>
                <c:pt idx="28">
                  <c:v>16.421602130517783</c:v>
                </c:pt>
                <c:pt idx="29">
                  <c:v>16.383776404444898</c:v>
                </c:pt>
                <c:pt idx="30">
                  <c:v>16.317038595875893</c:v>
                </c:pt>
                <c:pt idx="31">
                  <c:v>16.248810815685886</c:v>
                </c:pt>
                <c:pt idx="32">
                  <c:v>16.151293500356172</c:v>
                </c:pt>
                <c:pt idx="33">
                  <c:v>15.975099913968966</c:v>
                </c:pt>
                <c:pt idx="34">
                  <c:v>15.786730888039724</c:v>
                </c:pt>
                <c:pt idx="35">
                  <c:v>15.604419971174101</c:v>
                </c:pt>
                <c:pt idx="36">
                  <c:v>15.397630034623182</c:v>
                </c:pt>
                <c:pt idx="37">
                  <c:v>15.123114338869833</c:v>
                </c:pt>
                <c:pt idx="38">
                  <c:v>14.806265045521814</c:v>
                </c:pt>
                <c:pt idx="39">
                  <c:v>14.477860883806047</c:v>
                </c:pt>
                <c:pt idx="40">
                  <c:v>14.112771152399397</c:v>
                </c:pt>
                <c:pt idx="41">
                  <c:v>13.749651347408172</c:v>
                </c:pt>
                <c:pt idx="42">
                  <c:v>13.433877724163528</c:v>
                </c:pt>
                <c:pt idx="43">
                  <c:v>13.056600513621976</c:v>
                </c:pt>
                <c:pt idx="44">
                  <c:v>12.740587614356087</c:v>
                </c:pt>
                <c:pt idx="45">
                  <c:v>12.473491445548611</c:v>
                </c:pt>
                <c:pt idx="46">
                  <c:v>12.204444985196902</c:v>
                </c:pt>
                <c:pt idx="47">
                  <c:v>11.943539521832756</c:v>
                </c:pt>
                <c:pt idx="48">
                  <c:v>11.680992507502435</c:v>
                </c:pt>
                <c:pt idx="49">
                  <c:v>11.407972045499783</c:v>
                </c:pt>
                <c:pt idx="50">
                  <c:v>11.18143388075965</c:v>
                </c:pt>
                <c:pt idx="51">
                  <c:v>11.012732067357987</c:v>
                </c:pt>
                <c:pt idx="52">
                  <c:v>10.870585252927219</c:v>
                </c:pt>
                <c:pt idx="53">
                  <c:v>10.774451486616179</c:v>
                </c:pt>
                <c:pt idx="54">
                  <c:v>10.716254940361305</c:v>
                </c:pt>
                <c:pt idx="55">
                  <c:v>10.666425242325763</c:v>
                </c:pt>
                <c:pt idx="56">
                  <c:v>10.619014063074305</c:v>
                </c:pt>
                <c:pt idx="57">
                  <c:v>10.580753399725596</c:v>
                </c:pt>
                <c:pt idx="58">
                  <c:v>10.545020495621388</c:v>
                </c:pt>
                <c:pt idx="59">
                  <c:v>10.524658971668417</c:v>
                </c:pt>
                <c:pt idx="60">
                  <c:v>10.505115773130219</c:v>
                </c:pt>
                <c:pt idx="61">
                  <c:v>10.489195594590827</c:v>
                </c:pt>
                <c:pt idx="62">
                  <c:v>10.476253568008334</c:v>
                </c:pt>
                <c:pt idx="63">
                  <c:v>10.466462400338736</c:v>
                </c:pt>
                <c:pt idx="64">
                  <c:v>10.46643338396593</c:v>
                </c:pt>
                <c:pt idx="65">
                  <c:v>10.490215545334134</c:v>
                </c:pt>
                <c:pt idx="66">
                  <c:v>10.531195482939092</c:v>
                </c:pt>
                <c:pt idx="67">
                  <c:v>10.572106425035754</c:v>
                </c:pt>
                <c:pt idx="68">
                  <c:v>10.662740998342969</c:v>
                </c:pt>
                <c:pt idx="69">
                  <c:v>10.758581036428398</c:v>
                </c:pt>
                <c:pt idx="70">
                  <c:v>10.856380630673856</c:v>
                </c:pt>
                <c:pt idx="71">
                  <c:v>10.985569727809049</c:v>
                </c:pt>
                <c:pt idx="72">
                  <c:v>11.1426170462356</c:v>
                </c:pt>
                <c:pt idx="73">
                  <c:v>11.337815627537495</c:v>
                </c:pt>
                <c:pt idx="74">
                  <c:v>11.58987015932974</c:v>
                </c:pt>
                <c:pt idx="75">
                  <c:v>11.85282558949358</c:v>
                </c:pt>
                <c:pt idx="76">
                  <c:v>12.09765421459778</c:v>
                </c:pt>
                <c:pt idx="77">
                  <c:v>12.32796419679666</c:v>
                </c:pt>
                <c:pt idx="78">
                  <c:v>12.533355283152668</c:v>
                </c:pt>
                <c:pt idx="79">
                  <c:v>12.712220167053813</c:v>
                </c:pt>
                <c:pt idx="80">
                  <c:v>12.890765071627154</c:v>
                </c:pt>
                <c:pt idx="81">
                  <c:v>13.088551526874639</c:v>
                </c:pt>
                <c:pt idx="82">
                  <c:v>13.277105814203294</c:v>
                </c:pt>
                <c:pt idx="83">
                  <c:v>13.45146427176884</c:v>
                </c:pt>
                <c:pt idx="84">
                  <c:v>13.611779333813232</c:v>
                </c:pt>
                <c:pt idx="85">
                  <c:v>13.79509314905429</c:v>
                </c:pt>
                <c:pt idx="86">
                  <c:v>13.974534047850748</c:v>
                </c:pt>
                <c:pt idx="87">
                  <c:v>14.163018976899895</c:v>
                </c:pt>
                <c:pt idx="88">
                  <c:v>14.385366986599545</c:v>
                </c:pt>
                <c:pt idx="89">
                  <c:v>14.629810579180088</c:v>
                </c:pt>
                <c:pt idx="90">
                  <c:v>14.84168989210519</c:v>
                </c:pt>
                <c:pt idx="91">
                  <c:v>15.061838219505461</c:v>
                </c:pt>
                <c:pt idx="92">
                  <c:v>15.238919618854593</c:v>
                </c:pt>
                <c:pt idx="93">
                  <c:v>15.404785232516859</c:v>
                </c:pt>
                <c:pt idx="94">
                  <c:v>15.594868196852762</c:v>
                </c:pt>
                <c:pt idx="95">
                  <c:v>15.840355906612048</c:v>
                </c:pt>
                <c:pt idx="96">
                  <c:v>16.100217801570849</c:v>
                </c:pt>
                <c:pt idx="97">
                  <c:v>16.356986100950991</c:v>
                </c:pt>
                <c:pt idx="98">
                  <c:v>16.594954332321766</c:v>
                </c:pt>
                <c:pt idx="99">
                  <c:v>16.832954397432712</c:v>
                </c:pt>
                <c:pt idx="100">
                  <c:v>17.024186663573058</c:v>
                </c:pt>
                <c:pt idx="101">
                  <c:v>17.245507728382066</c:v>
                </c:pt>
                <c:pt idx="102">
                  <c:v>17.503783012993107</c:v>
                </c:pt>
                <c:pt idx="103">
                  <c:v>17.686106429378327</c:v>
                </c:pt>
                <c:pt idx="104">
                  <c:v>17.761593170398204</c:v>
                </c:pt>
                <c:pt idx="105">
                  <c:v>17.69363712998577</c:v>
                </c:pt>
                <c:pt idx="106">
                  <c:v>17.627805749749456</c:v>
                </c:pt>
                <c:pt idx="107">
                  <c:v>17.418114244648446</c:v>
                </c:pt>
                <c:pt idx="108">
                  <c:v>17.201732109915909</c:v>
                </c:pt>
                <c:pt idx="109">
                  <c:v>16.969415131461279</c:v>
                </c:pt>
                <c:pt idx="110">
                  <c:v>16.670243289386324</c:v>
                </c:pt>
                <c:pt idx="111">
                  <c:v>16.260856785950473</c:v>
                </c:pt>
                <c:pt idx="112">
                  <c:v>15.873285327851429</c:v>
                </c:pt>
                <c:pt idx="113">
                  <c:v>15.532416820235964</c:v>
                </c:pt>
                <c:pt idx="114">
                  <c:v>15.296848850681581</c:v>
                </c:pt>
                <c:pt idx="115">
                  <c:v>15.116152341920706</c:v>
                </c:pt>
                <c:pt idx="116">
                  <c:v>14.897701482379345</c:v>
                </c:pt>
                <c:pt idx="117">
                  <c:v>14.694111191271382</c:v>
                </c:pt>
                <c:pt idx="118">
                  <c:v>14.522899498486623</c:v>
                </c:pt>
                <c:pt idx="119">
                  <c:v>14.376926621104248</c:v>
                </c:pt>
                <c:pt idx="120">
                  <c:v>14.249672560576293</c:v>
                </c:pt>
                <c:pt idx="121">
                  <c:v>14.085439001221333</c:v>
                </c:pt>
                <c:pt idx="122">
                  <c:v>13.920040625261672</c:v>
                </c:pt>
                <c:pt idx="123">
                  <c:v>13.83030195391442</c:v>
                </c:pt>
                <c:pt idx="124">
                  <c:v>13.743020353894527</c:v>
                </c:pt>
                <c:pt idx="125">
                  <c:v>13.652374252831828</c:v>
                </c:pt>
                <c:pt idx="126">
                  <c:v>13.556551969763818</c:v>
                </c:pt>
                <c:pt idx="127">
                  <c:v>13.459540974932205</c:v>
                </c:pt>
                <c:pt idx="128">
                  <c:v>13.362413878536449</c:v>
                </c:pt>
                <c:pt idx="129">
                  <c:v>13.263265842755718</c:v>
                </c:pt>
                <c:pt idx="130">
                  <c:v>13.184004202508371</c:v>
                </c:pt>
                <c:pt idx="131">
                  <c:v>13.09646986021559</c:v>
                </c:pt>
                <c:pt idx="132">
                  <c:v>13.035582301107624</c:v>
                </c:pt>
                <c:pt idx="133">
                  <c:v>12.964148812689794</c:v>
                </c:pt>
                <c:pt idx="134">
                  <c:v>12.884671800513384</c:v>
                </c:pt>
                <c:pt idx="135">
                  <c:v>12.848425248472452</c:v>
                </c:pt>
                <c:pt idx="136">
                  <c:v>12.896910257355652</c:v>
                </c:pt>
                <c:pt idx="137">
                  <c:v>12.956523119498586</c:v>
                </c:pt>
                <c:pt idx="138">
                  <c:v>13.003827835081671</c:v>
                </c:pt>
                <c:pt idx="139">
                  <c:v>12.941476502935471</c:v>
                </c:pt>
                <c:pt idx="140">
                  <c:v>12.830283152830466</c:v>
                </c:pt>
                <c:pt idx="141">
                  <c:v>12.798354346383544</c:v>
                </c:pt>
                <c:pt idx="142">
                  <c:v>12.809203349097244</c:v>
                </c:pt>
                <c:pt idx="143">
                  <c:v>12.833282046479267</c:v>
                </c:pt>
                <c:pt idx="144">
                  <c:v>12.796115674424449</c:v>
                </c:pt>
                <c:pt idx="145">
                  <c:v>12.546079540050096</c:v>
                </c:pt>
                <c:pt idx="146">
                  <c:v>12.451364942717978</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info!$C$2:$C$257</c:f>
              <c:numCache>
                <c:formatCode>0.00</c:formatCode>
                <c:ptCount val="256"/>
                <c:pt idx="0">
                  <c:v>0</c:v>
                </c:pt>
                <c:pt idx="1">
                  <c:v>0</c:v>
                </c:pt>
                <c:pt idx="2">
                  <c:v>0</c:v>
                </c:pt>
                <c:pt idx="3">
                  <c:v>0</c:v>
                </c:pt>
                <c:pt idx="4">
                  <c:v>0</c:v>
                </c:pt>
                <c:pt idx="5">
                  <c:v>0</c:v>
                </c:pt>
                <c:pt idx="6">
                  <c:v>2.6082253741168761E-2</c:v>
                </c:pt>
                <c:pt idx="7">
                  <c:v>0</c:v>
                </c:pt>
                <c:pt idx="8">
                  <c:v>4.4647711201615217E-2</c:v>
                </c:pt>
                <c:pt idx="9">
                  <c:v>0</c:v>
                </c:pt>
                <c:pt idx="10">
                  <c:v>0</c:v>
                </c:pt>
                <c:pt idx="11">
                  <c:v>2.5448326041558392E-2</c:v>
                </c:pt>
                <c:pt idx="12">
                  <c:v>0</c:v>
                </c:pt>
                <c:pt idx="13">
                  <c:v>4.1410037136080588E-2</c:v>
                </c:pt>
                <c:pt idx="14">
                  <c:v>0</c:v>
                </c:pt>
                <c:pt idx="15">
                  <c:v>0</c:v>
                </c:pt>
                <c:pt idx="16">
                  <c:v>2.8844434785073751E-2</c:v>
                </c:pt>
                <c:pt idx="17">
                  <c:v>0</c:v>
                </c:pt>
                <c:pt idx="18">
                  <c:v>0</c:v>
                </c:pt>
                <c:pt idx="19">
                  <c:v>5.5786960479524757E-2</c:v>
                </c:pt>
                <c:pt idx="20">
                  <c:v>0</c:v>
                </c:pt>
                <c:pt idx="21">
                  <c:v>4.1862977627007601E-2</c:v>
                </c:pt>
                <c:pt idx="22">
                  <c:v>0</c:v>
                </c:pt>
                <c:pt idx="23">
                  <c:v>0</c:v>
                </c:pt>
                <c:pt idx="24">
                  <c:v>6.4481024061282408E-2</c:v>
                </c:pt>
                <c:pt idx="25">
                  <c:v>0</c:v>
                </c:pt>
                <c:pt idx="26">
                  <c:v>4.0459114088717121E-2</c:v>
                </c:pt>
                <c:pt idx="27">
                  <c:v>0</c:v>
                </c:pt>
                <c:pt idx="28">
                  <c:v>0</c:v>
                </c:pt>
                <c:pt idx="29">
                  <c:v>2.9161398634878936E-2</c:v>
                </c:pt>
                <c:pt idx="30">
                  <c:v>0</c:v>
                </c:pt>
                <c:pt idx="31">
                  <c:v>3.9666625719334381E-2</c:v>
                </c:pt>
                <c:pt idx="32">
                  <c:v>0</c:v>
                </c:pt>
                <c:pt idx="33">
                  <c:v>0</c:v>
                </c:pt>
                <c:pt idx="34">
                  <c:v>6.1084915317767045E-2</c:v>
                </c:pt>
                <c:pt idx="35">
                  <c:v>0</c:v>
                </c:pt>
                <c:pt idx="36">
                  <c:v>0</c:v>
                </c:pt>
                <c:pt idx="37">
                  <c:v>6.7741376649311305E-2</c:v>
                </c:pt>
                <c:pt idx="38">
                  <c:v>0</c:v>
                </c:pt>
                <c:pt idx="39">
                  <c:v>9.226158415779212E-2</c:v>
                </c:pt>
                <c:pt idx="40">
                  <c:v>0</c:v>
                </c:pt>
                <c:pt idx="41">
                  <c:v>0</c:v>
                </c:pt>
                <c:pt idx="42">
                  <c:v>0.12687940380684198</c:v>
                </c:pt>
                <c:pt idx="43">
                  <c:v>0</c:v>
                </c:pt>
                <c:pt idx="44">
                  <c:v>0.12792072596470339</c:v>
                </c:pt>
                <c:pt idx="45">
                  <c:v>0</c:v>
                </c:pt>
                <c:pt idx="46">
                  <c:v>0</c:v>
                </c:pt>
                <c:pt idx="47">
                  <c:v>0.14680311577700714</c:v>
                </c:pt>
                <c:pt idx="48">
                  <c:v>0</c:v>
                </c:pt>
                <c:pt idx="49">
                  <c:v>0.12515867091259006</c:v>
                </c:pt>
                <c:pt idx="50">
                  <c:v>0</c:v>
                </c:pt>
                <c:pt idx="51">
                  <c:v>0</c:v>
                </c:pt>
                <c:pt idx="52">
                  <c:v>0.18221342379543976</c:v>
                </c:pt>
                <c:pt idx="53">
                  <c:v>0</c:v>
                </c:pt>
                <c:pt idx="54">
                  <c:v>0</c:v>
                </c:pt>
                <c:pt idx="55">
                  <c:v>0.22101984055738769</c:v>
                </c:pt>
                <c:pt idx="56">
                  <c:v>0</c:v>
                </c:pt>
                <c:pt idx="57">
                  <c:v>0.21223537786513211</c:v>
                </c:pt>
                <c:pt idx="58">
                  <c:v>0</c:v>
                </c:pt>
                <c:pt idx="59">
                  <c:v>0</c:v>
                </c:pt>
                <c:pt idx="60">
                  <c:v>0.23299693524966847</c:v>
                </c:pt>
                <c:pt idx="61">
                  <c:v>0</c:v>
                </c:pt>
                <c:pt idx="62">
                  <c:v>0.31733552559050776</c:v>
                </c:pt>
                <c:pt idx="63">
                  <c:v>0</c:v>
                </c:pt>
                <c:pt idx="64">
                  <c:v>0</c:v>
                </c:pt>
                <c:pt idx="65">
                  <c:v>0.39934043297079197</c:v>
                </c:pt>
                <c:pt idx="66">
                  <c:v>0</c:v>
                </c:pt>
                <c:pt idx="67">
                  <c:v>0.53887634220630531</c:v>
                </c:pt>
                <c:pt idx="68">
                  <c:v>0</c:v>
                </c:pt>
                <c:pt idx="69">
                  <c:v>0</c:v>
                </c:pt>
                <c:pt idx="70">
                  <c:v>0.57960633864703714</c:v>
                </c:pt>
                <c:pt idx="71">
                  <c:v>0</c:v>
                </c:pt>
                <c:pt idx="72">
                  <c:v>0</c:v>
                </c:pt>
                <c:pt idx="73">
                  <c:v>0.65945993618515752</c:v>
                </c:pt>
                <c:pt idx="74">
                  <c:v>0</c:v>
                </c:pt>
                <c:pt idx="75">
                  <c:v>0.77778197750416567</c:v>
                </c:pt>
                <c:pt idx="76">
                  <c:v>0</c:v>
                </c:pt>
                <c:pt idx="77">
                  <c:v>0</c:v>
                </c:pt>
                <c:pt idx="78">
                  <c:v>0.7817444193510793</c:v>
                </c:pt>
                <c:pt idx="79">
                  <c:v>0</c:v>
                </c:pt>
                <c:pt idx="80">
                  <c:v>0.85752218242981471</c:v>
                </c:pt>
                <c:pt idx="81">
                  <c:v>0</c:v>
                </c:pt>
                <c:pt idx="82">
                  <c:v>0</c:v>
                </c:pt>
                <c:pt idx="83">
                  <c:v>0.89737023632910318</c:v>
                </c:pt>
                <c:pt idx="84">
                  <c:v>0</c:v>
                </c:pt>
                <c:pt idx="85">
                  <c:v>0</c:v>
                </c:pt>
                <c:pt idx="86">
                  <c:v>0.89705210705522542</c:v>
                </c:pt>
                <c:pt idx="87">
                  <c:v>0</c:v>
                </c:pt>
                <c:pt idx="88">
                  <c:v>1</c:v>
                </c:pt>
                <c:pt idx="89">
                  <c:v>0</c:v>
                </c:pt>
                <c:pt idx="90">
                  <c:v>0</c:v>
                </c:pt>
                <c:pt idx="91">
                  <c:v>0.94720313971544756</c:v>
                </c:pt>
                <c:pt idx="92">
                  <c:v>0</c:v>
                </c:pt>
                <c:pt idx="93">
                  <c:v>0.9329156705440641</c:v>
                </c:pt>
                <c:pt idx="94">
                  <c:v>0</c:v>
                </c:pt>
                <c:pt idx="95">
                  <c:v>0</c:v>
                </c:pt>
                <c:pt idx="96">
                  <c:v>0.87710760643944052</c:v>
                </c:pt>
                <c:pt idx="97">
                  <c:v>0</c:v>
                </c:pt>
                <c:pt idx="98">
                  <c:v>0.88210948056734118</c:v>
                </c:pt>
                <c:pt idx="99">
                  <c:v>0</c:v>
                </c:pt>
                <c:pt idx="100">
                  <c:v>0</c:v>
                </c:pt>
                <c:pt idx="101">
                  <c:v>0.93486224372482141</c:v>
                </c:pt>
                <c:pt idx="102">
                  <c:v>0</c:v>
                </c:pt>
                <c:pt idx="103">
                  <c:v>0</c:v>
                </c:pt>
                <c:pt idx="104">
                  <c:v>0.95379251041794622</c:v>
                </c:pt>
                <c:pt idx="105">
                  <c:v>0</c:v>
                </c:pt>
                <c:pt idx="106">
                  <c:v>0.9362891007650852</c:v>
                </c:pt>
                <c:pt idx="107">
                  <c:v>0</c:v>
                </c:pt>
                <c:pt idx="108">
                  <c:v>0</c:v>
                </c:pt>
                <c:pt idx="109">
                  <c:v>0.94065786614002089</c:v>
                </c:pt>
                <c:pt idx="110">
                  <c:v>0</c:v>
                </c:pt>
                <c:pt idx="111">
                  <c:v>0.86112239787577849</c:v>
                </c:pt>
                <c:pt idx="112">
                  <c:v>0</c:v>
                </c:pt>
                <c:pt idx="113">
                  <c:v>0</c:v>
                </c:pt>
                <c:pt idx="114">
                  <c:v>0.87389166595796275</c:v>
                </c:pt>
                <c:pt idx="115">
                  <c:v>0</c:v>
                </c:pt>
                <c:pt idx="116">
                  <c:v>0.91643279440344461</c:v>
                </c:pt>
                <c:pt idx="117">
                  <c:v>0</c:v>
                </c:pt>
                <c:pt idx="118">
                  <c:v>0</c:v>
                </c:pt>
                <c:pt idx="119">
                  <c:v>0.86594473370059943</c:v>
                </c:pt>
                <c:pt idx="120">
                  <c:v>0</c:v>
                </c:pt>
                <c:pt idx="121">
                  <c:v>0</c:v>
                </c:pt>
                <c:pt idx="122">
                  <c:v>0.92897527726068652</c:v>
                </c:pt>
                <c:pt idx="123">
                  <c:v>0</c:v>
                </c:pt>
                <c:pt idx="124">
                  <c:v>0.79423965528645812</c:v>
                </c:pt>
                <c:pt idx="125">
                  <c:v>0</c:v>
                </c:pt>
                <c:pt idx="126">
                  <c:v>0</c:v>
                </c:pt>
                <c:pt idx="127">
                  <c:v>0.6964101788768462</c:v>
                </c:pt>
                <c:pt idx="128">
                  <c:v>0</c:v>
                </c:pt>
                <c:pt idx="129">
                  <c:v>0.65558883838717918</c:v>
                </c:pt>
                <c:pt idx="130">
                  <c:v>0</c:v>
                </c:pt>
                <c:pt idx="131">
                  <c:v>0</c:v>
                </c:pt>
                <c:pt idx="132">
                  <c:v>0.41032061761176258</c:v>
                </c:pt>
                <c:pt idx="133">
                  <c:v>0</c:v>
                </c:pt>
                <c:pt idx="134">
                  <c:v>0.3362846910523779</c:v>
                </c:pt>
                <c:pt idx="135">
                  <c:v>0</c:v>
                </c:pt>
                <c:pt idx="136">
                  <c:v>0</c:v>
                </c:pt>
                <c:pt idx="137">
                  <c:v>0.19912624692501282</c:v>
                </c:pt>
                <c:pt idx="138">
                  <c:v>0</c:v>
                </c:pt>
                <c:pt idx="139">
                  <c:v>0</c:v>
                </c:pt>
                <c:pt idx="140">
                  <c:v>0.14863724128373038</c:v>
                </c:pt>
                <c:pt idx="141">
                  <c:v>0</c:v>
                </c:pt>
                <c:pt idx="142">
                  <c:v>8.6737159074086329E-2</c:v>
                </c:pt>
                <c:pt idx="143">
                  <c:v>0</c:v>
                </c:pt>
                <c:pt idx="144">
                  <c:v>0</c:v>
                </c:pt>
                <c:pt idx="145">
                  <c:v>4.756851591118838E-2</c:v>
                </c:pt>
                <c:pt idx="146">
                  <c:v>0</c:v>
                </c:pt>
                <c:pt idx="147">
                  <c:v>1.9471117956665125E-2</c:v>
                </c:pt>
                <c:pt idx="148">
                  <c:v>0</c:v>
                </c:pt>
                <c:pt idx="149">
                  <c:v>0</c:v>
                </c:pt>
                <c:pt idx="150">
                  <c:v>5.9998236114917119E-3</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info!$E$2:$E$257</c:f>
              <c:numCache>
                <c:formatCode>0.00</c:formatCode>
                <c:ptCount val="256"/>
                <c:pt idx="0">
                  <c:v>1.191292122966256E-5</c:v>
                </c:pt>
                <c:pt idx="1">
                  <c:v>1.479547235617077E-5</c:v>
                </c:pt>
                <c:pt idx="2">
                  <c:v>1.8336944682384278E-5</c:v>
                </c:pt>
                <c:pt idx="3">
                  <c:v>2.2678414566217979E-5</c:v>
                </c:pt>
                <c:pt idx="4">
                  <c:v>2.7988909665744996E-5</c:v>
                </c:pt>
                <c:pt idx="5">
                  <c:v>3.4470441514204036E-5</c:v>
                </c:pt>
                <c:pt idx="6">
                  <c:v>4.2363836864975295E-5</c:v>
                </c:pt>
                <c:pt idx="7">
                  <c:v>5.1955473015536191E-5</c:v>
                </c:pt>
                <c:pt idx="8">
                  <c:v>6.3585032038445378E-5</c:v>
                </c:pt>
                <c:pt idx="9">
                  <c:v>7.7654398672791705E-5</c:v>
                </c:pt>
                <c:pt idx="10">
                  <c:v>9.4637836379993538E-5</c:v>
                </c:pt>
                <c:pt idx="11">
                  <c:v>1.1509358552241159E-4</c:v>
                </c:pt>
                <c:pt idx="12">
                  <c:v>1.3967703651788911E-4</c:v>
                </c:pt>
                <c:pt idx="13">
                  <c:v>1.6915563884809702E-4</c:v>
                </c:pt>
                <c:pt idx="14">
                  <c:v>2.0442571359503606E-4</c:v>
                </c:pt>
                <c:pt idx="15">
                  <c:v>2.4653134234019187E-4</c:v>
                </c:pt>
                <c:pt idx="16">
                  <c:v>2.9668550832626301E-4</c:v>
                </c:pt>
                <c:pt idx="17">
                  <c:v>3.5629366624439802E-4</c:v>
                </c:pt>
                <c:pt idx="18">
                  <c:v>4.2697991431598861E-4</c:v>
                </c:pt>
                <c:pt idx="19">
                  <c:v>5.1061593588985126E-4</c:v>
                </c:pt>
                <c:pt idx="20">
                  <c:v>6.0935286693967821E-4</c:v>
                </c:pt>
                <c:pt idx="21">
                  <c:v>7.2565622996129293E-4</c:v>
                </c:pt>
                <c:pt idx="22">
                  <c:v>8.6234405315670649E-4</c:v>
                </c:pt>
                <c:pt idx="23">
                  <c:v>1.0226282657710777E-3</c:v>
                </c:pt>
                <c:pt idx="24">
                  <c:v>1.2101594253524212E-3</c:v>
                </c:pt>
                <c:pt idx="25">
                  <c:v>1.4290747898981022E-3</c:v>
                </c:pt>
                <c:pt idx="26">
                  <c:v>1.684049696758669E-3</c:v>
                </c:pt>
                <c:pt idx="27">
                  <c:v>1.9803521502900477E-3</c:v>
                </c:pt>
                <c:pt idx="28">
                  <c:v>2.3239004511902413E-3</c:v>
                </c:pt>
                <c:pt idx="29">
                  <c:v>2.7213236219743868E-3</c:v>
                </c:pt>
                <c:pt idx="30">
                  <c:v>3.1800242950490148E-3</c:v>
                </c:pt>
                <c:pt idx="31">
                  <c:v>3.7082436324624873E-3</c:v>
                </c:pt>
                <c:pt idx="32">
                  <c:v>4.3151277399856771E-3</c:v>
                </c:pt>
                <c:pt idx="33">
                  <c:v>5.0107949233351703E-3</c:v>
                </c:pt>
                <c:pt idx="34">
                  <c:v>5.806403012006133E-3</c:v>
                </c:pt>
                <c:pt idx="35">
                  <c:v>6.7142158475734194E-3</c:v>
                </c:pt>
                <c:pt idx="36">
                  <c:v>7.7476679000347583E-3</c:v>
                </c:pt>
                <c:pt idx="37">
                  <c:v>8.9214258397607594E-3</c:v>
                </c:pt>
                <c:pt idx="38">
                  <c:v>1.025144575621155E-2</c:v>
                </c:pt>
                <c:pt idx="39">
                  <c:v>1.1755024580483614E-2</c:v>
                </c:pt>
                <c:pt idx="40">
                  <c:v>1.3450844140038352E-2</c:v>
                </c:pt>
                <c:pt idx="41">
                  <c:v>1.535900615406657E-2</c:v>
                </c:pt>
                <c:pt idx="42">
                  <c:v>1.7501056370600752E-2</c:v>
                </c:pt>
                <c:pt idx="43">
                  <c:v>1.98999959557314E-2</c:v>
                </c:pt>
                <c:pt idx="44">
                  <c:v>2.2580278175346327E-2</c:v>
                </c:pt>
                <c:pt idx="45">
                  <c:v>2.5567788365083329E-2</c:v>
                </c:pt>
                <c:pt idx="46">
                  <c:v>2.8889805169100911E-2</c:v>
                </c:pt>
                <c:pt idx="47">
                  <c:v>3.2574941047233269E-2</c:v>
                </c:pt>
                <c:pt idx="48">
                  <c:v>3.6653060107329868E-2</c:v>
                </c:pt>
                <c:pt idx="49">
                  <c:v>4.1155171419050326E-2</c:v>
                </c:pt>
                <c:pt idx="50">
                  <c:v>4.6113296110619414E-2</c:v>
                </c:pt>
                <c:pt idx="51">
                  <c:v>5.156030674401519E-2</c:v>
                </c:pt>
                <c:pt idx="52">
                  <c:v>5.7529737709040886E-2</c:v>
                </c:pt>
                <c:pt idx="53">
                  <c:v>6.4055565674129025E-2</c:v>
                </c:pt>
                <c:pt idx="54">
                  <c:v>7.1171959481971248E-2</c:v>
                </c:pt>
                <c:pt idx="55">
                  <c:v>7.8912999280477791E-2</c:v>
                </c:pt>
                <c:pt idx="56">
                  <c:v>8.7312365132204472E-2</c:v>
                </c:pt>
                <c:pt idx="57">
                  <c:v>9.6402995844990375E-2</c:v>
                </c:pt>
                <c:pt idx="58">
                  <c:v>0.10621671930844924</c:v>
                </c:pt>
                <c:pt idx="59">
                  <c:v>0.11678385619904072</c:v>
                </c:pt>
                <c:pt idx="60">
                  <c:v>0.12813279952311532</c:v>
                </c:pt>
                <c:pt idx="61">
                  <c:v>0.14028957309357659</c:v>
                </c:pt>
                <c:pt idx="62">
                  <c:v>0.15327737267124014</c:v>
                </c:pt>
                <c:pt idx="63">
                  <c:v>0.16711609413494763</c:v>
                </c:pt>
                <c:pt idx="64">
                  <c:v>0.18182185366227019</c:v>
                </c:pt>
                <c:pt idx="65">
                  <c:v>0.19740650549156569</c:v>
                </c:pt>
                <c:pt idx="66">
                  <c:v>0.21387716338191182</c:v>
                </c:pt>
                <c:pt idx="67">
                  <c:v>0.23123573237535663</c:v>
                </c:pt>
                <c:pt idx="68">
                  <c:v>0.24947845788124606</c:v>
                </c:pt>
                <c:pt idx="69">
                  <c:v>0.26859549943065031</c:v>
                </c:pt>
                <c:pt idx="70">
                  <c:v>0.28857053667633314</c:v>
                </c:pt>
                <c:pt idx="71">
                  <c:v>0.30938041532753197</c:v>
                </c:pt>
                <c:pt idx="72">
                  <c:v>0.33099484069774815</c:v>
                </c:pt>
                <c:pt idx="73">
                  <c:v>0.3533761263982918</c:v>
                </c:pt>
                <c:pt idx="74">
                  <c:v>0.37647900542322055</c:v>
                </c:pt>
                <c:pt idx="75">
                  <c:v>0.40025051043777587</c:v>
                </c:pt>
                <c:pt idx="76">
                  <c:v>0.42462992950057393</c:v>
                </c:pt>
                <c:pt idx="77">
                  <c:v>0.44954884272074436</c:v>
                </c:pt>
                <c:pt idx="78">
                  <c:v>0.47493124447943519</c:v>
                </c:pt>
                <c:pt idx="79">
                  <c:v>0.50069375483832124</c:v>
                </c:pt>
                <c:pt idx="80">
                  <c:v>0.52674592262723163</c:v>
                </c:pt>
                <c:pt idx="81">
                  <c:v>0.55299062146324618</c:v>
                </c:pt>
                <c:pt idx="82">
                  <c:v>0.57932453862239452</c:v>
                </c:pt>
                <c:pt idx="83">
                  <c:v>0.60563875528310407</c:v>
                </c:pt>
                <c:pt idx="84">
                  <c:v>0.63181941521119078</c:v>
                </c:pt>
                <c:pt idx="85">
                  <c:v>0.65774847748500764</c:v>
                </c:pt>
                <c:pt idx="86">
                  <c:v>0.68330454739376156</c:v>
                </c:pt>
                <c:pt idx="87">
                  <c:v>0.70836377821042651</c:v>
                </c:pt>
                <c:pt idx="88">
                  <c:v>0.73280083517225825</c:v>
                </c:pt>
                <c:pt idx="89">
                  <c:v>0.75648991172557511</c:v>
                </c:pt>
                <c:pt idx="90">
                  <c:v>0.7793057869354848</c:v>
                </c:pt>
                <c:pt idx="91">
                  <c:v>0.8011249119522722</c:v>
                </c:pt>
                <c:pt idx="92">
                  <c:v>0.82182651258883577</c:v>
                </c:pt>
                <c:pt idx="93">
                  <c:v>0.84129369441961832</c:v>
                </c:pt>
                <c:pt idx="94">
                  <c:v>0.85941453637928467</c:v>
                </c:pt>
                <c:pt idx="95">
                  <c:v>0.87608315863335973</c:v>
                </c:pt>
                <c:pt idx="96">
                  <c:v>0.89120075052317838</c:v>
                </c:pt>
                <c:pt idx="97">
                  <c:v>0.90467654465905523</c:v>
                </c:pt>
                <c:pt idx="98">
                  <c:v>0.91642872374886497</c:v>
                </c:pt>
                <c:pt idx="99">
                  <c:v>0.92638524749937623</c:v>
                </c:pt>
                <c:pt idx="100">
                  <c:v>0.93448458790477618</c:v>
                </c:pt>
                <c:pt idx="101">
                  <c:v>0.94067636242596975</c:v>
                </c:pt>
                <c:pt idx="102">
                  <c:v>0.94492185594584954</c:v>
                </c:pt>
                <c:pt idx="103">
                  <c:v>0.94719442393588915</c:v>
                </c:pt>
                <c:pt idx="104">
                  <c:v>0.94747977096043545</c:v>
                </c:pt>
                <c:pt idx="105">
                  <c:v>0.94577610044602822</c:v>
                </c:pt>
                <c:pt idx="106">
                  <c:v>0.94209413352055693</c:v>
                </c:pt>
                <c:pt idx="107">
                  <c:v>0.93645699664587279</c:v>
                </c:pt>
                <c:pt idx="108">
                  <c:v>0.92889997969151195</c:v>
                </c:pt>
                <c:pt idx="109">
                  <c:v>0.91947016799015313</c:v>
                </c:pt>
                <c:pt idx="110">
                  <c:v>0.90822595374185633</c:v>
                </c:pt>
                <c:pt idx="111">
                  <c:v>0.89523643385994955</c:v>
                </c:pt>
                <c:pt idx="112">
                  <c:v>0.88058070294496327</c:v>
                </c:pt>
                <c:pt idx="113">
                  <c:v>0.86434705150557822</c:v>
                </c:pt>
                <c:pt idx="114">
                  <c:v>0.84663208079208918</c:v>
                </c:pt>
                <c:pt idx="115">
                  <c:v>0.82753974664750951</c:v>
                </c:pt>
                <c:pt idx="116">
                  <c:v>0.80718034559791574</c:v>
                </c:pt>
                <c:pt idx="117">
                  <c:v>0.78566945698555024</c:v>
                </c:pt>
                <c:pt idx="118">
                  <c:v>0.7631268552892494</c:v>
                </c:pt>
                <c:pt idx="119">
                  <c:v>0.73967540687583311</c:v>
                </c:pt>
                <c:pt idx="120">
                  <c:v>0.71543996528691767</c:v>
                </c:pt>
                <c:pt idx="121">
                  <c:v>0.69054627879700436</c:v>
                </c:pt>
                <c:pt idx="122">
                  <c:v>0.6651199233937527</c:v>
                </c:pt>
                <c:pt idx="123">
                  <c:v>0.63928527354736919</c:v>
                </c:pt>
                <c:pt idx="124">
                  <c:v>0.61316452217391448</c:v>
                </c:pt>
                <c:pt idx="125">
                  <c:v>0.58687676008082823</c:v>
                </c:pt>
                <c:pt idx="126">
                  <c:v>0.56053712393833255</c:v>
                </c:pt>
                <c:pt idx="127">
                  <c:v>0.53425602047538523</c:v>
                </c:pt>
                <c:pt idx="128">
                  <c:v>0.50813843318242546</c:v>
                </c:pt>
                <c:pt idx="129">
                  <c:v>0.48228331634434413</c:v>
                </c:pt>
                <c:pt idx="130">
                  <c:v>0.45678307975465571</c:v>
                </c:pt>
                <c:pt idx="131">
                  <c:v>0.43172316600356858</c:v>
                </c:pt>
                <c:pt idx="132">
                  <c:v>0.40718172081455045</c:v>
                </c:pt>
                <c:pt idx="133">
                  <c:v>0.38322935555026688</c:v>
                </c:pt>
                <c:pt idx="134">
                  <c:v>0.35992899974080067</c:v>
                </c:pt>
                <c:pt idx="135">
                  <c:v>0.33733584032360847</c:v>
                </c:pt>
                <c:pt idx="136">
                  <c:v>0.31549734324111123</c:v>
                </c:pt>
                <c:pt idx="137">
                  <c:v>0.29445335213035551</c:v>
                </c:pt>
                <c:pt idx="138">
                  <c:v>0.27423625806864399</c:v>
                </c:pt>
                <c:pt idx="139">
                  <c:v>0.25487123371466974</c:v>
                </c:pt>
                <c:pt idx="140">
                  <c:v>0.23637652470873552</c:v>
                </c:pt>
                <c:pt idx="141">
                  <c:v>0.21876379086687375</c:v>
                </c:pt>
                <c:pt idx="142">
                  <c:v>0.20203848951828252</c:v>
                </c:pt>
                <c:pt idx="143">
                  <c:v>0.18620029328675053</c:v>
                </c:pt>
                <c:pt idx="144">
                  <c:v>0.1712435346958561</c:v>
                </c:pt>
                <c:pt idx="145">
                  <c:v>0.15715767017380042</c:v>
                </c:pt>
                <c:pt idx="146">
                  <c:v>0.14392775633448016</c:v>
                </c:pt>
                <c:pt idx="147">
                  <c:v>0.13153493180319289</c:v>
                </c:pt>
                <c:pt idx="148">
                  <c:v>0.11995689832399313</c:v>
                </c:pt>
                <c:pt idx="149">
                  <c:v>0.10916839541638471</c:v>
                </c:pt>
                <c:pt idx="150">
                  <c:v>9.9141663427079404E-2</c:v>
                </c:pt>
                <c:pt idx="151">
                  <c:v>8.9846890433489326E-2</c:v>
                </c:pt>
                <c:pt idx="152">
                  <c:v>8.1252639085577602E-2</c:v>
                </c:pt>
                <c:pt idx="153">
                  <c:v>7.3326250108675786E-2</c:v>
                </c:pt>
                <c:pt idx="154">
                  <c:v>6.6034219819871065E-2</c:v>
                </c:pt>
                <c:pt idx="155">
                  <c:v>5.9342549623840869E-2</c:v>
                </c:pt>
                <c:pt idx="156">
                  <c:v>5.3217066041124653E-2</c:v>
                </c:pt>
                <c:pt idx="157">
                  <c:v>4.7623710374793252E-2</c:v>
                </c:pt>
                <c:pt idx="158">
                  <c:v>4.2528797633741865E-2</c:v>
                </c:pt>
                <c:pt idx="159">
                  <c:v>3.7899244797342087E-2</c:v>
                </c:pt>
                <c:pt idx="160">
                  <c:v>3.3702768923238022E-2</c:v>
                </c:pt>
                <c:pt idx="161">
                  <c:v>2.9908055965411833E-2</c:v>
                </c:pt>
                <c:pt idx="162">
                  <c:v>2.648490148218751E-2</c:v>
                </c:pt>
                <c:pt idx="163">
                  <c:v>2.3404324673754022E-2</c:v>
                </c:pt>
                <c:pt idx="164">
                  <c:v>2.0638657397179003E-2</c:v>
                </c:pt>
                <c:pt idx="165">
                  <c:v>1.8161609965824135E-2</c:v>
                </c:pt>
                <c:pt idx="166">
                  <c:v>1.5948315652318544E-2</c:v>
                </c:pt>
                <c:pt idx="167">
                  <c:v>1.3975355883209764E-2</c:v>
                </c:pt>
                <c:pt idx="168">
                  <c:v>1.2220768142920814E-2</c:v>
                </c:pt>
                <c:pt idx="169">
                  <c:v>1.0664038598874126E-2</c:v>
                </c:pt>
                <c:pt idx="170">
                  <c:v>9.2860814229618997E-3</c:v>
                </c:pt>
                <c:pt idx="171">
                  <c:v>8.0692067213789503E-3</c:v>
                </c:pt>
                <c:pt idx="172">
                  <c:v>6.997078899608343E-3</c:v>
                </c:pt>
                <c:pt idx="173">
                  <c:v>6.0546671863400577E-3</c:v>
                </c:pt>
                <c:pt idx="174">
                  <c:v>5.2281899234104933E-3</c:v>
                </c:pt>
                <c:pt idx="175">
                  <c:v>4.5050541023006563E-3</c:v>
                </c:pt>
                <c:pt idx="176">
                  <c:v>3.8737914948476053E-3</c:v>
                </c:pt>
                <c:pt idx="177">
                  <c:v>3.323992589788374E-3</c:v>
                </c:pt>
                <c:pt idx="178">
                  <c:v>2.8462394103777647E-3</c:v>
                </c:pt>
                <c:pt idx="179">
                  <c:v>2.4320381540398864E-3</c:v>
                </c:pt>
                <c:pt idx="180">
                  <c:v>2.0737524648856559E-3</c:v>
                </c:pt>
                <c:pt idx="181">
                  <c:v>1.7645380256460078E-3</c:v>
                </c:pt>
                <c:pt idx="182">
                  <c:v>1.4982790384693721E-3</c:v>
                </c:pt>
                <c:pt idx="183">
                  <c:v>1.2695270551200989E-3</c:v>
                </c:pt>
                <c:pt idx="184">
                  <c:v>1.073442517090668E-3</c:v>
                </c:pt>
                <c:pt idx="185">
                  <c:v>9.0573927543374062E-4</c:v>
                </c:pt>
                <c:pt idx="186">
                  <c:v>7.6263227891050316E-4</c:v>
                </c:pt>
                <c:pt idx="187">
                  <c:v>6.4078854731288283E-4</c:v>
                </c:pt>
                <c:pt idx="188">
                  <c:v>5.3728148434095257E-4</c:v>
                </c:pt>
                <c:pt idx="189">
                  <c:v>4.4954853085097285E-4</c:v>
                </c:pt>
                <c:pt idx="190">
                  <c:v>3.7535211416319763E-4</c:v>
                </c:pt>
                <c:pt idx="191">
                  <c:v>3.1274381187472791E-4</c:v>
                </c:pt>
                <c:pt idx="192">
                  <c:v>2.6003161864009166E-4</c:v>
                </c:pt>
                <c:pt idx="193">
                  <c:v>2.1575018100149817E-4</c:v>
                </c:pt>
                <c:pt idx="194">
                  <c:v>1.7863384789300923E-4</c:v>
                </c:pt>
                <c:pt idx="195">
                  <c:v>1.4759237222757276E-4</c:v>
                </c:pt>
                <c:pt idx="196">
                  <c:v>1.2168909133575929E-4</c:v>
                </c:pt>
                <c:pt idx="197">
                  <c:v>1.0012141031742651E-4</c:v>
                </c:pt>
                <c:pt idx="198">
                  <c:v>8.2203411984041024E-5</c:v>
                </c:pt>
                <c:pt idx="199">
                  <c:v>6.7350419442627411E-5</c:v>
                </c:pt>
                <c:pt idx="200">
                  <c:v>5.506534198088592E-5</c:v>
                </c:pt>
                <c:pt idx="201">
                  <c:v>4.4926641284226164E-5</c:v>
                </c:pt>
                <c:pt idx="202">
                  <c:v>3.657776272685225E-5</c:v>
                </c:pt>
                <c:pt idx="203">
                  <c:v>2.9717885158023464E-5</c:v>
                </c:pt>
                <c:pt idx="204">
                  <c:v>2.4093851927618817E-5</c:v>
                </c:pt>
                <c:pt idx="205">
                  <c:v>1.9493155585157403E-5</c:v>
                </c:pt>
                <c:pt idx="206">
                  <c:v>1.5737858510542047E-5</c:v>
                </c:pt>
                <c:pt idx="207">
                  <c:v>1.2679341500690868E-5</c:v>
                </c:pt>
                <c:pt idx="208">
                  <c:v>1.0193781888713608E-5</c:v>
                </c:pt>
                <c:pt idx="209">
                  <c:v>8.1782719895766287E-6</c:v>
                </c:pt>
                <c:pt idx="210">
                  <c:v>6.547497455967172E-6</c:v>
                </c:pt>
                <c:pt idx="211">
                  <c:v>5.2309034238758096E-6</c:v>
                </c:pt>
                <c:pt idx="212">
                  <c:v>4.1702840849701797E-6</c:v>
                </c:pt>
                <c:pt idx="213">
                  <c:v>3.317738516661188E-6</c:v>
                </c:pt>
                <c:pt idx="214">
                  <c:v>2.6339422210028186E-6</c:v>
                </c:pt>
                <c:pt idx="215">
                  <c:v>2.0866898730881582E-6</c:v>
                </c:pt>
                <c:pt idx="216">
                  <c:v>1.649670271403826E-6</c:v>
                </c:pt>
                <c:pt idx="217">
                  <c:v>1.3014394374976301E-6</c:v>
                </c:pt>
                <c:pt idx="218">
                  <c:v>1.0245622569122106E-6</c:v>
                </c:pt>
                <c:pt idx="219">
                  <c:v>8.0489701831933661E-7</c:v>
                </c:pt>
                <c:pt idx="220">
                  <c:v>6.3100072642469031E-7</c:v>
                </c:pt>
                <c:pt idx="221">
                  <c:v>4.9363617114645988E-7</c:v>
                </c:pt>
                <c:pt idx="222">
                  <c:v>3.8536446581463129E-7</c:v>
                </c:pt>
                <c:pt idx="223">
                  <c:v>3.0020915528495429E-7</c:v>
                </c:pt>
                <c:pt idx="224">
                  <c:v>2.3338007446113667E-7</c:v>
                </c:pt>
                <c:pt idx="225">
                  <c:v>1.8104694081808225E-7</c:v>
                </c:pt>
                <c:pt idx="226">
                  <c:v>1.4015422133192043E-7</c:v>
                </c:pt>
                <c:pt idx="227">
                  <c:v>1.0827015291448996E-7</c:v>
                </c:pt>
                <c:pt idx="228">
                  <c:v>8.3463942012679938E-8</c:v>
                </c:pt>
                <c:pt idx="229">
                  <c:v>6.4206147237815223E-8</c:v>
                </c:pt>
                <c:pt idx="230">
                  <c:v>4.9288080298711671E-8</c:v>
                </c:pt>
                <c:pt idx="231">
                  <c:v>3.7756764534965822E-8</c:v>
                </c:pt>
                <c:pt idx="232">
                  <c:v>2.8862584336602421E-8</c:v>
                </c:pt>
                <c:pt idx="233">
                  <c:v>2.2017258103688093E-8</c:v>
                </c:pt>
                <c:pt idx="234">
                  <c:v>1.6760185748212524E-8</c:v>
                </c:pt>
                <c:pt idx="235">
                  <c:v>1.2731571008411299E-8</c:v>
                </c:pt>
                <c:pt idx="236">
                  <c:v>9.6510094517656356E-9</c:v>
                </c:pt>
                <c:pt idx="237">
                  <c:v>7.3004740325211142E-9</c:v>
                </c:pt>
                <c:pt idx="238">
                  <c:v>5.510829256246216E-9</c:v>
                </c:pt>
                <c:pt idx="239">
                  <c:v>4.1511691043376222E-9</c:v>
                </c:pt>
                <c:pt idx="240">
                  <c:v>3.120408632437886E-9</c:v>
                </c:pt>
                <c:pt idx="241">
                  <c:v>2.3406694734948615E-9</c:v>
                </c:pt>
                <c:pt idx="242">
                  <c:v>1.752089499889519E-9</c:v>
                </c:pt>
                <c:pt idx="243">
                  <c:v>1.3087601351781638E-9</c:v>
                </c:pt>
                <c:pt idx="244">
                  <c:v>9.7555420253739194E-10</c:v>
                </c:pt>
                <c:pt idx="245">
                  <c:v>7.2565522312892395E-10</c:v>
                </c:pt>
                <c:pt idx="246">
                  <c:v>5.3863779331999836E-10</c:v>
                </c:pt>
                <c:pt idx="247">
                  <c:v>3.9897978702110175E-10</c:v>
                </c:pt>
                <c:pt idx="248">
                  <c:v>2.9491206580532724E-10</c:v>
                </c:pt>
                <c:pt idx="249">
                  <c:v>2.1753130421501627E-10</c:v>
                </c:pt>
                <c:pt idx="250">
                  <c:v>1.6011741176338862E-10</c:v>
                </c:pt>
                <c:pt idx="251">
                  <c:v>1.1760964365960657E-10</c:v>
                </c:pt>
                <c:pt idx="252">
                  <c:v>8.6205481549975278E-11</c:v>
                </c:pt>
                <c:pt idx="253">
                  <c:v>6.3054255977018434E-11</c:v>
                </c:pt>
                <c:pt idx="254">
                  <c:v>4.6023697234766196E-11</c:v>
                </c:pt>
                <c:pt idx="255">
                  <c:v>3.3522482891682989E-11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info!$D$2:$D$257</c:f>
              <c:numCache>
                <c:formatCode>0.00</c:formatCode>
                <c:ptCount val="256"/>
                <c:pt idx="0">
                  <c:v>0</c:v>
                </c:pt>
                <c:pt idx="1">
                  <c:v>0</c:v>
                </c:pt>
                <c:pt idx="2">
                  <c:v>0</c:v>
                </c:pt>
                <c:pt idx="3">
                  <c:v>1</c:v>
                </c:pt>
                <c:pt idx="4">
                  <c:v>0</c:v>
                </c:pt>
                <c:pt idx="5">
                  <c:v>0</c:v>
                </c:pt>
                <c:pt idx="6">
                  <c:v>0.82137945262256262</c:v>
                </c:pt>
                <c:pt idx="7">
                  <c:v>0</c:v>
                </c:pt>
                <c:pt idx="8">
                  <c:v>0.66657929578773123</c:v>
                </c:pt>
                <c:pt idx="9">
                  <c:v>0</c:v>
                </c:pt>
                <c:pt idx="10">
                  <c:v>0</c:v>
                </c:pt>
                <c:pt idx="11">
                  <c:v>0.58515620249301714</c:v>
                </c:pt>
                <c:pt idx="12">
                  <c:v>0</c:v>
                </c:pt>
                <c:pt idx="13">
                  <c:v>0.49160862770641744</c:v>
                </c:pt>
                <c:pt idx="14">
                  <c:v>0</c:v>
                </c:pt>
                <c:pt idx="15">
                  <c:v>0</c:v>
                </c:pt>
                <c:pt idx="16">
                  <c:v>0.44002541291320701</c:v>
                </c:pt>
                <c:pt idx="17">
                  <c:v>0</c:v>
                </c:pt>
                <c:pt idx="18">
                  <c:v>0</c:v>
                </c:pt>
                <c:pt idx="19">
                  <c:v>0.38790275195884988</c:v>
                </c:pt>
                <c:pt idx="20">
                  <c:v>0</c:v>
                </c:pt>
                <c:pt idx="21">
                  <c:v>0.36086083072470448</c:v>
                </c:pt>
                <c:pt idx="22">
                  <c:v>0</c:v>
                </c:pt>
                <c:pt idx="23">
                  <c:v>0</c:v>
                </c:pt>
                <c:pt idx="24">
                  <c:v>0.32317667384062915</c:v>
                </c:pt>
                <c:pt idx="25">
                  <c:v>0</c:v>
                </c:pt>
                <c:pt idx="26">
                  <c:v>0.29612475457251503</c:v>
                </c:pt>
                <c:pt idx="27">
                  <c:v>0</c:v>
                </c:pt>
                <c:pt idx="28">
                  <c:v>0</c:v>
                </c:pt>
                <c:pt idx="29">
                  <c:v>0.26967771635950694</c:v>
                </c:pt>
                <c:pt idx="30">
                  <c:v>0</c:v>
                </c:pt>
                <c:pt idx="31">
                  <c:v>0.24954249668069001</c:v>
                </c:pt>
                <c:pt idx="32">
                  <c:v>0</c:v>
                </c:pt>
                <c:pt idx="33">
                  <c:v>0</c:v>
                </c:pt>
                <c:pt idx="34">
                  <c:v>0.22775372156296134</c:v>
                </c:pt>
                <c:pt idx="35">
                  <c:v>0</c:v>
                </c:pt>
                <c:pt idx="36">
                  <c:v>0</c:v>
                </c:pt>
                <c:pt idx="37">
                  <c:v>0.20456850462614257</c:v>
                </c:pt>
                <c:pt idx="38">
                  <c:v>0</c:v>
                </c:pt>
                <c:pt idx="39">
                  <c:v>0.18383840192618842</c:v>
                </c:pt>
                <c:pt idx="40">
                  <c:v>0</c:v>
                </c:pt>
                <c:pt idx="41">
                  <c:v>0</c:v>
                </c:pt>
                <c:pt idx="42">
                  <c:v>0.16833115279196964</c:v>
                </c:pt>
                <c:pt idx="43">
                  <c:v>0</c:v>
                </c:pt>
                <c:pt idx="44">
                  <c:v>0.15404896126769102</c:v>
                </c:pt>
                <c:pt idx="45">
                  <c:v>0</c:v>
                </c:pt>
                <c:pt idx="46">
                  <c:v>0</c:v>
                </c:pt>
                <c:pt idx="47">
                  <c:v>0.14576603779779126</c:v>
                </c:pt>
                <c:pt idx="48">
                  <c:v>0</c:v>
                </c:pt>
                <c:pt idx="49">
                  <c:v>0.13127209686751898</c:v>
                </c:pt>
                <c:pt idx="50">
                  <c:v>0</c:v>
                </c:pt>
                <c:pt idx="51">
                  <c:v>0</c:v>
                </c:pt>
                <c:pt idx="52">
                  <c:v>0.12129525276186361</c:v>
                </c:pt>
                <c:pt idx="53">
                  <c:v>0</c:v>
                </c:pt>
                <c:pt idx="54">
                  <c:v>0</c:v>
                </c:pt>
                <c:pt idx="55">
                  <c:v>0.11268455792461707</c:v>
                </c:pt>
                <c:pt idx="56">
                  <c:v>0</c:v>
                </c:pt>
                <c:pt idx="57">
                  <c:v>0.10476462277753591</c:v>
                </c:pt>
                <c:pt idx="58">
                  <c:v>0</c:v>
                </c:pt>
                <c:pt idx="59">
                  <c:v>0</c:v>
                </c:pt>
                <c:pt idx="60">
                  <c:v>9.5574191194492716E-2</c:v>
                </c:pt>
                <c:pt idx="61">
                  <c:v>0</c:v>
                </c:pt>
                <c:pt idx="62">
                  <c:v>9.187887307234735E-2</c:v>
                </c:pt>
                <c:pt idx="63">
                  <c:v>0</c:v>
                </c:pt>
                <c:pt idx="64">
                  <c:v>0</c:v>
                </c:pt>
                <c:pt idx="65">
                  <c:v>8.3994154880737998E-2</c:v>
                </c:pt>
                <c:pt idx="66">
                  <c:v>0</c:v>
                </c:pt>
                <c:pt idx="67">
                  <c:v>7.8731010730352644E-2</c:v>
                </c:pt>
                <c:pt idx="68">
                  <c:v>0</c:v>
                </c:pt>
                <c:pt idx="69">
                  <c:v>0</c:v>
                </c:pt>
                <c:pt idx="70">
                  <c:v>7.2424265825339562E-2</c:v>
                </c:pt>
                <c:pt idx="71">
                  <c:v>0</c:v>
                </c:pt>
                <c:pt idx="72">
                  <c:v>0</c:v>
                </c:pt>
                <c:pt idx="73">
                  <c:v>6.6727475604610592E-2</c:v>
                </c:pt>
                <c:pt idx="74">
                  <c:v>0</c:v>
                </c:pt>
                <c:pt idx="75">
                  <c:v>6.1963412418528145E-2</c:v>
                </c:pt>
                <c:pt idx="76">
                  <c:v>0</c:v>
                </c:pt>
                <c:pt idx="77">
                  <c:v>0</c:v>
                </c:pt>
                <c:pt idx="78">
                  <c:v>5.573232427802443E-2</c:v>
                </c:pt>
                <c:pt idx="79">
                  <c:v>0</c:v>
                </c:pt>
                <c:pt idx="80">
                  <c:v>5.0448960223120301E-2</c:v>
                </c:pt>
                <c:pt idx="81">
                  <c:v>0</c:v>
                </c:pt>
                <c:pt idx="82">
                  <c:v>0</c:v>
                </c:pt>
                <c:pt idx="83">
                  <c:v>4.7066192580787286E-2</c:v>
                </c:pt>
                <c:pt idx="84">
                  <c:v>0</c:v>
                </c:pt>
                <c:pt idx="85">
                  <c:v>0</c:v>
                </c:pt>
                <c:pt idx="86">
                  <c:v>4.2216399984032989E-2</c:v>
                </c:pt>
                <c:pt idx="87">
                  <c:v>0</c:v>
                </c:pt>
                <c:pt idx="88">
                  <c:v>3.8253895595903344E-2</c:v>
                </c:pt>
                <c:pt idx="89">
                  <c:v>0</c:v>
                </c:pt>
                <c:pt idx="90">
                  <c:v>0</c:v>
                </c:pt>
                <c:pt idx="91">
                  <c:v>3.4351827084748633E-2</c:v>
                </c:pt>
                <c:pt idx="92">
                  <c:v>0</c:v>
                </c:pt>
                <c:pt idx="93">
                  <c:v>3.2118534900040178E-2</c:v>
                </c:pt>
                <c:pt idx="94">
                  <c:v>0</c:v>
                </c:pt>
                <c:pt idx="95">
                  <c:v>0</c:v>
                </c:pt>
                <c:pt idx="96">
                  <c:v>2.8861787253028976E-2</c:v>
                </c:pt>
                <c:pt idx="97">
                  <c:v>0</c:v>
                </c:pt>
                <c:pt idx="98">
                  <c:v>2.6134413121001954E-2</c:v>
                </c:pt>
                <c:pt idx="99">
                  <c:v>0</c:v>
                </c:pt>
                <c:pt idx="100">
                  <c:v>0</c:v>
                </c:pt>
                <c:pt idx="101">
                  <c:v>2.3286092622831257E-2</c:v>
                </c:pt>
                <c:pt idx="102">
                  <c:v>0</c:v>
                </c:pt>
                <c:pt idx="103">
                  <c:v>0</c:v>
                </c:pt>
                <c:pt idx="104">
                  <c:v>1.9963835469666971E-2</c:v>
                </c:pt>
                <c:pt idx="105">
                  <c:v>0</c:v>
                </c:pt>
                <c:pt idx="106">
                  <c:v>1.7886781218767803E-2</c:v>
                </c:pt>
                <c:pt idx="107">
                  <c:v>0</c:v>
                </c:pt>
                <c:pt idx="108">
                  <c:v>0</c:v>
                </c:pt>
                <c:pt idx="109">
                  <c:v>1.5905529024702977E-2</c:v>
                </c:pt>
                <c:pt idx="110">
                  <c:v>0</c:v>
                </c:pt>
                <c:pt idx="111">
                  <c:v>1.3228518123488403E-2</c:v>
                </c:pt>
                <c:pt idx="112">
                  <c:v>0</c:v>
                </c:pt>
                <c:pt idx="113">
                  <c:v>0</c:v>
                </c:pt>
                <c:pt idx="114">
                  <c:v>1.1524524841570334E-2</c:v>
                </c:pt>
                <c:pt idx="115">
                  <c:v>0</c:v>
                </c:pt>
                <c:pt idx="116">
                  <c:v>9.7197304858335689E-3</c:v>
                </c:pt>
                <c:pt idx="117">
                  <c:v>0</c:v>
                </c:pt>
                <c:pt idx="118">
                  <c:v>0</c:v>
                </c:pt>
                <c:pt idx="119">
                  <c:v>8.3132160205810282E-3</c:v>
                </c:pt>
                <c:pt idx="120">
                  <c:v>0</c:v>
                </c:pt>
                <c:pt idx="121">
                  <c:v>0</c:v>
                </c:pt>
                <c:pt idx="122">
                  <c:v>7.5368761441313593E-3</c:v>
                </c:pt>
                <c:pt idx="123">
                  <c:v>0</c:v>
                </c:pt>
                <c:pt idx="124">
                  <c:v>5.8378818791976345E-3</c:v>
                </c:pt>
                <c:pt idx="125">
                  <c:v>0</c:v>
                </c:pt>
                <c:pt idx="126">
                  <c:v>0</c:v>
                </c:pt>
                <c:pt idx="127">
                  <c:v>4.6934800507512147E-3</c:v>
                </c:pt>
                <c:pt idx="128">
                  <c:v>0</c:v>
                </c:pt>
                <c:pt idx="129">
                  <c:v>3.7053907683078737E-3</c:v>
                </c:pt>
                <c:pt idx="130">
                  <c:v>0</c:v>
                </c:pt>
                <c:pt idx="131">
                  <c:v>0</c:v>
                </c:pt>
                <c:pt idx="132">
                  <c:v>2.152636403214741E-3</c:v>
                </c:pt>
                <c:pt idx="133">
                  <c:v>0</c:v>
                </c:pt>
                <c:pt idx="134">
                  <c:v>1.4216607405931744E-3</c:v>
                </c:pt>
                <c:pt idx="135">
                  <c:v>0</c:v>
                </c:pt>
                <c:pt idx="136">
                  <c:v>0</c:v>
                </c:pt>
                <c:pt idx="137">
                  <c:v>8.7214193328401463E-4</c:v>
                </c:pt>
                <c:pt idx="138">
                  <c:v>0</c:v>
                </c:pt>
                <c:pt idx="139">
                  <c:v>0</c:v>
                </c:pt>
                <c:pt idx="140">
                  <c:v>5.7473772881228209E-4</c:v>
                </c:pt>
                <c:pt idx="141">
                  <c:v>0</c:v>
                </c:pt>
                <c:pt idx="142">
                  <c:v>3.1255047981236528E-4</c:v>
                </c:pt>
                <c:pt idx="143">
                  <c:v>0</c:v>
                </c:pt>
                <c:pt idx="144">
                  <c:v>0</c:v>
                </c:pt>
                <c:pt idx="145">
                  <c:v>1.9160411366869276E-4</c:v>
                </c:pt>
                <c:pt idx="146">
                  <c:v>0</c:v>
                </c:pt>
                <c:pt idx="147">
                  <c:v>5.0437843006244663E-5</c:v>
                </c:pt>
                <c:pt idx="148">
                  <c:v>0</c:v>
                </c:pt>
                <c:pt idx="149">
                  <c:v>0</c:v>
                </c:pt>
                <c:pt idx="150">
                  <c:v>2.0145292324979379E-5</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(84.4 , 46.7)
다정한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84.363713984608879</c:v>
                </c:pt>
              </c:numCache>
            </c:numRef>
          </c:xVal>
          <c:yVal>
            <c:numRef>
              <c:f>info!$W$20:$W$21</c:f>
              <c:numCache>
                <c:formatCode>General</c:formatCode>
                <c:ptCount val="2"/>
                <c:pt idx="0">
                  <c:v>50</c:v>
                </c:pt>
                <c:pt idx="1">
                  <c:v>46.668124256139919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63.636600000000001</c:v>
                      </c:pt>
                    </c:numCache>
                  </c:numRef>
                </c:xVal>
                <c:yVal>
                  <c:numRef>
                    <c:extLst>
                      <c:ext uri="{02D57815-91ED-43cb-92C2-25804820EDAC}">
                        <c15:formulaRef>
                          <c15:sqref>info!$W$18</c15:sqref>
                        </c15:formulaRef>
                      </c:ext>
                    </c:extLst>
                    <c:numCache>
                      <c:formatCode>General</c:formatCode>
                      <c:ptCount val="1"/>
                      <c:pt idx="0">
                        <c:v>46.599199999999996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(84.4 , 46.7)
다정한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84.363713984608879</c:v>
                </c:pt>
              </c:numCache>
            </c:numRef>
          </c:xVal>
          <c:yVal>
            <c:numRef>
              <c:f>info!$W$20:$W$21</c:f>
              <c:numCache>
                <c:formatCode>General</c:formatCode>
                <c:ptCount val="2"/>
                <c:pt idx="0">
                  <c:v>50</c:v>
                </c:pt>
                <c:pt idx="1">
                  <c:v>46.668124256139919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38.293799999999997</c:v>
                </c:pt>
                <c:pt idx="1">
                  <c:v>27.428599999999999</c:v>
                </c:pt>
                <c:pt idx="2">
                  <c:v>23.496600000000001</c:v>
                </c:pt>
                <c:pt idx="3">
                  <c:v>29.769600000000001</c:v>
                </c:pt>
                <c:pt idx="4">
                  <c:v>72.538399999999996</c:v>
                </c:pt>
                <c:pt idx="5">
                  <c:v>73.636300000000006</c:v>
                </c:pt>
                <c:pt idx="6">
                  <c:v>27.761800000000001</c:v>
                </c:pt>
                <c:pt idx="7">
                  <c:v>72.641099999999994</c:v>
                </c:pt>
                <c:pt idx="8">
                  <c:v>18.905100000000001</c:v>
                </c:pt>
                <c:pt idx="9">
                  <c:v>30.275400000000001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0.53150063199570974</c:v>
                </c:pt>
                <c:pt idx="1">
                  <c:v>0.25648118929004377</c:v>
                </c:pt>
                <c:pt idx="2">
                  <c:v>0.21201817871424658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cat>
          <c:val>
            <c:numRef>
              <c:f>info!$C$2:$C$257</c:f>
              <c:numCache>
                <c:formatCode>0.00</c:formatCode>
                <c:ptCount val="256"/>
                <c:pt idx="0">
                  <c:v>0</c:v>
                </c:pt>
                <c:pt idx="1">
                  <c:v>0</c:v>
                </c:pt>
                <c:pt idx="2">
                  <c:v>0</c:v>
                </c:pt>
                <c:pt idx="3">
                  <c:v>0</c:v>
                </c:pt>
                <c:pt idx="4">
                  <c:v>0</c:v>
                </c:pt>
                <c:pt idx="5">
                  <c:v>0</c:v>
                </c:pt>
                <c:pt idx="6">
                  <c:v>2.6082253741168761E-2</c:v>
                </c:pt>
                <c:pt idx="7">
                  <c:v>0</c:v>
                </c:pt>
                <c:pt idx="8">
                  <c:v>4.4647711201615217E-2</c:v>
                </c:pt>
                <c:pt idx="9">
                  <c:v>0</c:v>
                </c:pt>
                <c:pt idx="10">
                  <c:v>0</c:v>
                </c:pt>
                <c:pt idx="11">
                  <c:v>2.5448326041558392E-2</c:v>
                </c:pt>
                <c:pt idx="12">
                  <c:v>0</c:v>
                </c:pt>
                <c:pt idx="13">
                  <c:v>4.1410037136080588E-2</c:v>
                </c:pt>
                <c:pt idx="14">
                  <c:v>0</c:v>
                </c:pt>
                <c:pt idx="15">
                  <c:v>0</c:v>
                </c:pt>
                <c:pt idx="16">
                  <c:v>2.8844434785073751E-2</c:v>
                </c:pt>
                <c:pt idx="17">
                  <c:v>0</c:v>
                </c:pt>
                <c:pt idx="18">
                  <c:v>0</c:v>
                </c:pt>
                <c:pt idx="19">
                  <c:v>5.5786960479524757E-2</c:v>
                </c:pt>
                <c:pt idx="20">
                  <c:v>0</c:v>
                </c:pt>
                <c:pt idx="21">
                  <c:v>4.1862977627007601E-2</c:v>
                </c:pt>
                <c:pt idx="22">
                  <c:v>0</c:v>
                </c:pt>
                <c:pt idx="23">
                  <c:v>0</c:v>
                </c:pt>
                <c:pt idx="24">
                  <c:v>6.4481024061282408E-2</c:v>
                </c:pt>
                <c:pt idx="25">
                  <c:v>0</c:v>
                </c:pt>
                <c:pt idx="26">
                  <c:v>4.0459114088717121E-2</c:v>
                </c:pt>
                <c:pt idx="27">
                  <c:v>0</c:v>
                </c:pt>
                <c:pt idx="28">
                  <c:v>0</c:v>
                </c:pt>
                <c:pt idx="29">
                  <c:v>2.9161398634878936E-2</c:v>
                </c:pt>
                <c:pt idx="30">
                  <c:v>0</c:v>
                </c:pt>
                <c:pt idx="31">
                  <c:v>3.9666625719334381E-2</c:v>
                </c:pt>
                <c:pt idx="32">
                  <c:v>0</c:v>
                </c:pt>
                <c:pt idx="33">
                  <c:v>0</c:v>
                </c:pt>
                <c:pt idx="34">
                  <c:v>6.1084915317767045E-2</c:v>
                </c:pt>
                <c:pt idx="35">
                  <c:v>0</c:v>
                </c:pt>
                <c:pt idx="36">
                  <c:v>0</c:v>
                </c:pt>
                <c:pt idx="37">
                  <c:v>6.7741376649311305E-2</c:v>
                </c:pt>
                <c:pt idx="38">
                  <c:v>0</c:v>
                </c:pt>
                <c:pt idx="39">
                  <c:v>9.226158415779212E-2</c:v>
                </c:pt>
                <c:pt idx="40">
                  <c:v>0</c:v>
                </c:pt>
                <c:pt idx="41">
                  <c:v>0</c:v>
                </c:pt>
                <c:pt idx="42">
                  <c:v>0.12687940380684198</c:v>
                </c:pt>
                <c:pt idx="43">
                  <c:v>0</c:v>
                </c:pt>
                <c:pt idx="44">
                  <c:v>0.12792072596470339</c:v>
                </c:pt>
                <c:pt idx="45">
                  <c:v>0</c:v>
                </c:pt>
                <c:pt idx="46">
                  <c:v>0</c:v>
                </c:pt>
                <c:pt idx="47">
                  <c:v>0.14680311577700714</c:v>
                </c:pt>
                <c:pt idx="48">
                  <c:v>0</c:v>
                </c:pt>
                <c:pt idx="49">
                  <c:v>0.12515867091259006</c:v>
                </c:pt>
                <c:pt idx="50">
                  <c:v>0</c:v>
                </c:pt>
                <c:pt idx="51">
                  <c:v>0</c:v>
                </c:pt>
                <c:pt idx="52">
                  <c:v>0.18221342379543976</c:v>
                </c:pt>
                <c:pt idx="53">
                  <c:v>0</c:v>
                </c:pt>
                <c:pt idx="54">
                  <c:v>0</c:v>
                </c:pt>
                <c:pt idx="55">
                  <c:v>0.22101984055738769</c:v>
                </c:pt>
                <c:pt idx="56">
                  <c:v>0</c:v>
                </c:pt>
                <c:pt idx="57">
                  <c:v>0.21223537786513211</c:v>
                </c:pt>
                <c:pt idx="58">
                  <c:v>0</c:v>
                </c:pt>
                <c:pt idx="59">
                  <c:v>0</c:v>
                </c:pt>
                <c:pt idx="60">
                  <c:v>0.23299693524966847</c:v>
                </c:pt>
                <c:pt idx="61">
                  <c:v>0</c:v>
                </c:pt>
                <c:pt idx="62">
                  <c:v>0.31733552559050776</c:v>
                </c:pt>
                <c:pt idx="63">
                  <c:v>0</c:v>
                </c:pt>
                <c:pt idx="64">
                  <c:v>0</c:v>
                </c:pt>
                <c:pt idx="65">
                  <c:v>0.39934043297079197</c:v>
                </c:pt>
                <c:pt idx="66">
                  <c:v>0</c:v>
                </c:pt>
                <c:pt idx="67">
                  <c:v>0.53887634220630531</c:v>
                </c:pt>
                <c:pt idx="68">
                  <c:v>0</c:v>
                </c:pt>
                <c:pt idx="69">
                  <c:v>0</c:v>
                </c:pt>
                <c:pt idx="70">
                  <c:v>0.57960633864703714</c:v>
                </c:pt>
                <c:pt idx="71">
                  <c:v>0</c:v>
                </c:pt>
                <c:pt idx="72">
                  <c:v>0</c:v>
                </c:pt>
                <c:pt idx="73">
                  <c:v>0.65945993618515752</c:v>
                </c:pt>
                <c:pt idx="74">
                  <c:v>0</c:v>
                </c:pt>
                <c:pt idx="75">
                  <c:v>0.77778197750416567</c:v>
                </c:pt>
                <c:pt idx="76">
                  <c:v>0</c:v>
                </c:pt>
                <c:pt idx="77">
                  <c:v>0</c:v>
                </c:pt>
                <c:pt idx="78">
                  <c:v>0.7817444193510793</c:v>
                </c:pt>
                <c:pt idx="79">
                  <c:v>0</c:v>
                </c:pt>
                <c:pt idx="80">
                  <c:v>0.85752218242981471</c:v>
                </c:pt>
                <c:pt idx="81">
                  <c:v>0</c:v>
                </c:pt>
                <c:pt idx="82">
                  <c:v>0</c:v>
                </c:pt>
                <c:pt idx="83">
                  <c:v>0.89737023632910318</c:v>
                </c:pt>
                <c:pt idx="84">
                  <c:v>0</c:v>
                </c:pt>
                <c:pt idx="85">
                  <c:v>0</c:v>
                </c:pt>
                <c:pt idx="86">
                  <c:v>0.89705210705522542</c:v>
                </c:pt>
                <c:pt idx="87">
                  <c:v>0</c:v>
                </c:pt>
                <c:pt idx="88">
                  <c:v>1</c:v>
                </c:pt>
                <c:pt idx="89">
                  <c:v>0</c:v>
                </c:pt>
                <c:pt idx="90">
                  <c:v>0</c:v>
                </c:pt>
                <c:pt idx="91">
                  <c:v>0.94720313971544756</c:v>
                </c:pt>
                <c:pt idx="92">
                  <c:v>0</c:v>
                </c:pt>
                <c:pt idx="93">
                  <c:v>0.9329156705440641</c:v>
                </c:pt>
                <c:pt idx="94">
                  <c:v>0</c:v>
                </c:pt>
                <c:pt idx="95">
                  <c:v>0</c:v>
                </c:pt>
                <c:pt idx="96">
                  <c:v>0.87710760643944052</c:v>
                </c:pt>
                <c:pt idx="97">
                  <c:v>0</c:v>
                </c:pt>
                <c:pt idx="98">
                  <c:v>0.88210948056734118</c:v>
                </c:pt>
                <c:pt idx="99">
                  <c:v>0</c:v>
                </c:pt>
                <c:pt idx="100">
                  <c:v>0</c:v>
                </c:pt>
                <c:pt idx="101">
                  <c:v>0.93486224372482141</c:v>
                </c:pt>
                <c:pt idx="102">
                  <c:v>0</c:v>
                </c:pt>
                <c:pt idx="103">
                  <c:v>0</c:v>
                </c:pt>
                <c:pt idx="104">
                  <c:v>0.95379251041794622</c:v>
                </c:pt>
                <c:pt idx="105">
                  <c:v>0</c:v>
                </c:pt>
                <c:pt idx="106">
                  <c:v>0.9362891007650852</c:v>
                </c:pt>
                <c:pt idx="107">
                  <c:v>0</c:v>
                </c:pt>
                <c:pt idx="108">
                  <c:v>0</c:v>
                </c:pt>
                <c:pt idx="109">
                  <c:v>0.94065786614002089</c:v>
                </c:pt>
                <c:pt idx="110">
                  <c:v>0</c:v>
                </c:pt>
                <c:pt idx="111">
                  <c:v>0.86112239787577849</c:v>
                </c:pt>
                <c:pt idx="112">
                  <c:v>0</c:v>
                </c:pt>
                <c:pt idx="113">
                  <c:v>0</c:v>
                </c:pt>
                <c:pt idx="114">
                  <c:v>0.87389166595796275</c:v>
                </c:pt>
                <c:pt idx="115">
                  <c:v>0</c:v>
                </c:pt>
                <c:pt idx="116">
                  <c:v>0.91643279440344461</c:v>
                </c:pt>
                <c:pt idx="117">
                  <c:v>0</c:v>
                </c:pt>
                <c:pt idx="118">
                  <c:v>0</c:v>
                </c:pt>
                <c:pt idx="119">
                  <c:v>0.86594473370059943</c:v>
                </c:pt>
                <c:pt idx="120">
                  <c:v>0</c:v>
                </c:pt>
                <c:pt idx="121">
                  <c:v>0</c:v>
                </c:pt>
                <c:pt idx="122">
                  <c:v>0.92897527726068652</c:v>
                </c:pt>
                <c:pt idx="123">
                  <c:v>0</c:v>
                </c:pt>
                <c:pt idx="124">
                  <c:v>0.79423965528645812</c:v>
                </c:pt>
                <c:pt idx="125">
                  <c:v>0</c:v>
                </c:pt>
                <c:pt idx="126">
                  <c:v>0</c:v>
                </c:pt>
                <c:pt idx="127">
                  <c:v>0.6964101788768462</c:v>
                </c:pt>
                <c:pt idx="128">
                  <c:v>0</c:v>
                </c:pt>
                <c:pt idx="129">
                  <c:v>0.65558883838717918</c:v>
                </c:pt>
                <c:pt idx="130">
                  <c:v>0</c:v>
                </c:pt>
                <c:pt idx="131">
                  <c:v>0</c:v>
                </c:pt>
                <c:pt idx="132">
                  <c:v>0.41032061761176258</c:v>
                </c:pt>
                <c:pt idx="133">
                  <c:v>0</c:v>
                </c:pt>
                <c:pt idx="134">
                  <c:v>0.3362846910523779</c:v>
                </c:pt>
                <c:pt idx="135">
                  <c:v>0</c:v>
                </c:pt>
                <c:pt idx="136">
                  <c:v>0</c:v>
                </c:pt>
                <c:pt idx="137">
                  <c:v>0.19912624692501282</c:v>
                </c:pt>
                <c:pt idx="138">
                  <c:v>0</c:v>
                </c:pt>
                <c:pt idx="139">
                  <c:v>0</c:v>
                </c:pt>
                <c:pt idx="140">
                  <c:v>0.14863724128373038</c:v>
                </c:pt>
                <c:pt idx="141">
                  <c:v>0</c:v>
                </c:pt>
                <c:pt idx="142">
                  <c:v>8.6737159074086329E-2</c:v>
                </c:pt>
                <c:pt idx="143">
                  <c:v>0</c:v>
                </c:pt>
                <c:pt idx="144">
                  <c:v>0</c:v>
                </c:pt>
                <c:pt idx="145">
                  <c:v>4.756851591118838E-2</c:v>
                </c:pt>
                <c:pt idx="146">
                  <c:v>0</c:v>
                </c:pt>
                <c:pt idx="147">
                  <c:v>1.9471117956665125E-2</c:v>
                </c:pt>
                <c:pt idx="148">
                  <c:v>0</c:v>
                </c:pt>
                <c:pt idx="149">
                  <c:v>0</c:v>
                </c:pt>
                <c:pt idx="150">
                  <c:v>5.9998236114917119E-3</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4.0800999999999998</c:v>
                </c:pt>
                <c:pt idx="1">
                  <c:v>4.0091999999999999</c:v>
                </c:pt>
                <c:pt idx="2">
                  <c:v>3.9415399999999998</c:v>
                </c:pt>
                <c:pt idx="3">
                  <c:v>3.8795000000000002</c:v>
                </c:pt>
                <c:pt idx="4">
                  <c:v>3.8208299999999999</c:v>
                </c:pt>
                <c:pt idx="5">
                  <c:v>3.7645400000000002</c:v>
                </c:pt>
                <c:pt idx="6">
                  <c:v>3.7117200000000001</c:v>
                </c:pt>
                <c:pt idx="7">
                  <c:v>3.6611500000000001</c:v>
                </c:pt>
                <c:pt idx="8">
                  <c:v>3.6115699999999999</c:v>
                </c:pt>
                <c:pt idx="9">
                  <c:v>3.5674200000000003</c:v>
                </c:pt>
                <c:pt idx="10">
                  <c:v>3.52908</c:v>
                </c:pt>
                <c:pt idx="11">
                  <c:v>3.4926900000000001</c:v>
                </c:pt>
                <c:pt idx="12">
                  <c:v>3.45879</c:v>
                </c:pt>
                <c:pt idx="13">
                  <c:v>3.4278399999999998</c:v>
                </c:pt>
                <c:pt idx="14">
                  <c:v>3.4005099999999997</c:v>
                </c:pt>
                <c:pt idx="15">
                  <c:v>3.3770499999999997</c:v>
                </c:pt>
                <c:pt idx="16">
                  <c:v>3.3566800000000003</c:v>
                </c:pt>
                <c:pt idx="17">
                  <c:v>3.3423599999999998</c:v>
                </c:pt>
                <c:pt idx="18">
                  <c:v>3.3318300000000001</c:v>
                </c:pt>
                <c:pt idx="19">
                  <c:v>3.3255400000000002</c:v>
                </c:pt>
                <c:pt idx="20">
                  <c:v>3.3240799999999999</c:v>
                </c:pt>
                <c:pt idx="21">
                  <c:v>3.3256999999999999</c:v>
                </c:pt>
                <c:pt idx="22">
                  <c:v>3.3275700000000001</c:v>
                </c:pt>
                <c:pt idx="23">
                  <c:v>3.3330599999999997</c:v>
                </c:pt>
                <c:pt idx="24">
                  <c:v>3.3429900000000004</c:v>
                </c:pt>
                <c:pt idx="25">
                  <c:v>3.3554400000000002</c:v>
                </c:pt>
                <c:pt idx="26">
                  <c:v>3.3698499999999996</c:v>
                </c:pt>
                <c:pt idx="27">
                  <c:v>3.3833099999999998</c:v>
                </c:pt>
                <c:pt idx="28">
                  <c:v>3.3944800000000002</c:v>
                </c:pt>
                <c:pt idx="29">
                  <c:v>3.4061500000000002</c:v>
                </c:pt>
                <c:pt idx="30">
                  <c:v>3.4213500000000003</c:v>
                </c:pt>
                <c:pt idx="31">
                  <c:v>3.43723</c:v>
                </c:pt>
                <c:pt idx="32">
                  <c:v>3.4534199999999999</c:v>
                </c:pt>
                <c:pt idx="33">
                  <c:v>3.4754899999999997</c:v>
                </c:pt>
                <c:pt idx="34">
                  <c:v>3.4962399999999998</c:v>
                </c:pt>
                <c:pt idx="35">
                  <c:v>3.5176699999999999</c:v>
                </c:pt>
                <c:pt idx="36">
                  <c:v>3.5409800000000002</c:v>
                </c:pt>
                <c:pt idx="37">
                  <c:v>3.5690400000000002</c:v>
                </c:pt>
                <c:pt idx="38">
                  <c:v>3.6015700000000002</c:v>
                </c:pt>
                <c:pt idx="39">
                  <c:v>3.6392600000000002</c:v>
                </c:pt>
                <c:pt idx="40">
                  <c:v>3.6819699999999997</c:v>
                </c:pt>
                <c:pt idx="41">
                  <c:v>3.7286399999999995</c:v>
                </c:pt>
                <c:pt idx="42">
                  <c:v>3.7718000000000003</c:v>
                </c:pt>
                <c:pt idx="43">
                  <c:v>3.8199300000000003</c:v>
                </c:pt>
                <c:pt idx="44">
                  <c:v>3.8651200000000001</c:v>
                </c:pt>
                <c:pt idx="45">
                  <c:v>3.9043999999999999</c:v>
                </c:pt>
                <c:pt idx="46">
                  <c:v>3.9451199999999997</c:v>
                </c:pt>
                <c:pt idx="47">
                  <c:v>3.9843800000000003</c:v>
                </c:pt>
                <c:pt idx="48">
                  <c:v>4.02536</c:v>
                </c:pt>
                <c:pt idx="49">
                  <c:v>4.0694699999999999</c:v>
                </c:pt>
                <c:pt idx="50">
                  <c:v>4.1113600000000003</c:v>
                </c:pt>
                <c:pt idx="51">
                  <c:v>4.1485799999999999</c:v>
                </c:pt>
                <c:pt idx="52">
                  <c:v>4.1814400000000003</c:v>
                </c:pt>
                <c:pt idx="53">
                  <c:v>4.2095599999999997</c:v>
                </c:pt>
                <c:pt idx="54">
                  <c:v>4.23299</c:v>
                </c:pt>
                <c:pt idx="55">
                  <c:v>4.2525399999999998</c:v>
                </c:pt>
                <c:pt idx="56">
                  <c:v>4.2714699999999999</c:v>
                </c:pt>
                <c:pt idx="57">
                  <c:v>4.2856399999999999</c:v>
                </c:pt>
                <c:pt idx="58">
                  <c:v>4.2936000000000005</c:v>
                </c:pt>
                <c:pt idx="59">
                  <c:v>4.2980299999999998</c:v>
                </c:pt>
                <c:pt idx="60">
                  <c:v>4.3023800000000003</c:v>
                </c:pt>
                <c:pt idx="61">
                  <c:v>4.3037999999999998</c:v>
                </c:pt>
                <c:pt idx="62">
                  <c:v>4.3021199999999995</c:v>
                </c:pt>
                <c:pt idx="63">
                  <c:v>4.2983099999999999</c:v>
                </c:pt>
                <c:pt idx="64">
                  <c:v>4.2923600000000004</c:v>
                </c:pt>
                <c:pt idx="65">
                  <c:v>4.2807699999999995</c:v>
                </c:pt>
                <c:pt idx="66">
                  <c:v>4.2647200000000005</c:v>
                </c:pt>
                <c:pt idx="67">
                  <c:v>4.2444899999999999</c:v>
                </c:pt>
                <c:pt idx="68">
                  <c:v>4.2183900000000003</c:v>
                </c:pt>
                <c:pt idx="69">
                  <c:v>4.1915100000000001</c:v>
                </c:pt>
                <c:pt idx="70">
                  <c:v>4.1682399999999999</c:v>
                </c:pt>
                <c:pt idx="71">
                  <c:v>4.1426800000000004</c:v>
                </c:pt>
                <c:pt idx="72">
                  <c:v>4.1173900000000003</c:v>
                </c:pt>
                <c:pt idx="73">
                  <c:v>4.0886800000000001</c:v>
                </c:pt>
                <c:pt idx="74">
                  <c:v>4.0557400000000001</c:v>
                </c:pt>
                <c:pt idx="75">
                  <c:v>4.0204000000000004</c:v>
                </c:pt>
                <c:pt idx="76">
                  <c:v>3.9918399999999998</c:v>
                </c:pt>
                <c:pt idx="77">
                  <c:v>3.9683600000000001</c:v>
                </c:pt>
                <c:pt idx="78">
                  <c:v>3.9484000000000004</c:v>
                </c:pt>
                <c:pt idx="79">
                  <c:v>3.9304699999999997</c:v>
                </c:pt>
                <c:pt idx="80">
                  <c:v>3.9098300000000004</c:v>
                </c:pt>
                <c:pt idx="81">
                  <c:v>3.88768</c:v>
                </c:pt>
                <c:pt idx="82">
                  <c:v>3.86347</c:v>
                </c:pt>
                <c:pt idx="83">
                  <c:v>3.8414999999999999</c:v>
                </c:pt>
                <c:pt idx="84">
                  <c:v>3.8202500000000001</c:v>
                </c:pt>
                <c:pt idx="85">
                  <c:v>3.7971399999999997</c:v>
                </c:pt>
                <c:pt idx="86">
                  <c:v>3.7713099999999997</c:v>
                </c:pt>
                <c:pt idx="87">
                  <c:v>3.7398100000000003</c:v>
                </c:pt>
                <c:pt idx="88">
                  <c:v>3.7028600000000003</c:v>
                </c:pt>
                <c:pt idx="89">
                  <c:v>3.6637999999999997</c:v>
                </c:pt>
                <c:pt idx="90">
                  <c:v>3.6238999999999999</c:v>
                </c:pt>
                <c:pt idx="91">
                  <c:v>3.5859700000000001</c:v>
                </c:pt>
                <c:pt idx="92">
                  <c:v>3.5524499999999999</c:v>
                </c:pt>
                <c:pt idx="93">
                  <c:v>3.5212500000000002</c:v>
                </c:pt>
                <c:pt idx="94">
                  <c:v>3.4919499999999997</c:v>
                </c:pt>
                <c:pt idx="95">
                  <c:v>3.4638299999999997</c:v>
                </c:pt>
                <c:pt idx="96">
                  <c:v>3.4389099999999999</c:v>
                </c:pt>
                <c:pt idx="97">
                  <c:v>3.4175</c:v>
                </c:pt>
                <c:pt idx="98">
                  <c:v>3.39737</c:v>
                </c:pt>
                <c:pt idx="99">
                  <c:v>3.3778799999999998</c:v>
                </c:pt>
                <c:pt idx="100">
                  <c:v>3.3617699999999999</c:v>
                </c:pt>
                <c:pt idx="101">
                  <c:v>3.3435199999999998</c:v>
                </c:pt>
                <c:pt idx="102">
                  <c:v>3.3240699999999999</c:v>
                </c:pt>
                <c:pt idx="103">
                  <c:v>3.31074</c:v>
                </c:pt>
                <c:pt idx="104">
                  <c:v>3.3056099999999997</c:v>
                </c:pt>
                <c:pt idx="105">
                  <c:v>3.3096700000000001</c:v>
                </c:pt>
                <c:pt idx="106">
                  <c:v>3.3128400000000005</c:v>
                </c:pt>
                <c:pt idx="107">
                  <c:v>3.3256700000000001</c:v>
                </c:pt>
                <c:pt idx="108">
                  <c:v>3.33928</c:v>
                </c:pt>
                <c:pt idx="109">
                  <c:v>3.3545999999999996</c:v>
                </c:pt>
                <c:pt idx="110">
                  <c:v>3.3737599999999999</c:v>
                </c:pt>
                <c:pt idx="111">
                  <c:v>3.40225</c:v>
                </c:pt>
                <c:pt idx="112">
                  <c:v>3.4343300000000001</c:v>
                </c:pt>
                <c:pt idx="113">
                  <c:v>3.4674899999999997</c:v>
                </c:pt>
                <c:pt idx="114">
                  <c:v>3.4955500000000002</c:v>
                </c:pt>
                <c:pt idx="115">
                  <c:v>3.52339</c:v>
                </c:pt>
                <c:pt idx="116">
                  <c:v>3.5557699999999999</c:v>
                </c:pt>
                <c:pt idx="117">
                  <c:v>3.5900300000000001</c:v>
                </c:pt>
                <c:pt idx="118">
                  <c:v>3.6210399999999998</c:v>
                </c:pt>
                <c:pt idx="119">
                  <c:v>3.64628</c:v>
                </c:pt>
                <c:pt idx="120">
                  <c:v>3.6647999999999996</c:v>
                </c:pt>
                <c:pt idx="121">
                  <c:v>3.6844999999999999</c:v>
                </c:pt>
                <c:pt idx="122">
                  <c:v>3.7021300000000004</c:v>
                </c:pt>
                <c:pt idx="123">
                  <c:v>3.7161300000000002</c:v>
                </c:pt>
                <c:pt idx="124">
                  <c:v>3.7304900000000001</c:v>
                </c:pt>
                <c:pt idx="125">
                  <c:v>3.7458100000000001</c:v>
                </c:pt>
                <c:pt idx="126">
                  <c:v>3.7623800000000003</c:v>
                </c:pt>
                <c:pt idx="127">
                  <c:v>3.7797499999999999</c:v>
                </c:pt>
                <c:pt idx="128">
                  <c:v>3.79406</c:v>
                </c:pt>
                <c:pt idx="129">
                  <c:v>3.8030000000000004</c:v>
                </c:pt>
                <c:pt idx="130">
                  <c:v>3.8072499999999998</c:v>
                </c:pt>
                <c:pt idx="131">
                  <c:v>3.8137300000000001</c:v>
                </c:pt>
                <c:pt idx="132">
                  <c:v>3.8153799999999998</c:v>
                </c:pt>
                <c:pt idx="133">
                  <c:v>3.8166099999999998</c:v>
                </c:pt>
                <c:pt idx="134">
                  <c:v>3.8178000000000001</c:v>
                </c:pt>
                <c:pt idx="135">
                  <c:v>3.8132999999999999</c:v>
                </c:pt>
                <c:pt idx="136">
                  <c:v>3.7970799999999998</c:v>
                </c:pt>
                <c:pt idx="137">
                  <c:v>3.7797100000000001</c:v>
                </c:pt>
                <c:pt idx="138">
                  <c:v>3.7645299999999997</c:v>
                </c:pt>
                <c:pt idx="139">
                  <c:v>3.7643</c:v>
                </c:pt>
                <c:pt idx="140">
                  <c:v>3.7746400000000002</c:v>
                </c:pt>
                <c:pt idx="141">
                  <c:v>3.7674999999999996</c:v>
                </c:pt>
                <c:pt idx="142">
                  <c:v>3.7490699999999997</c:v>
                </c:pt>
                <c:pt idx="143">
                  <c:v>3.7371500000000002</c:v>
                </c:pt>
                <c:pt idx="144">
                  <c:v>3.7411899999999996</c:v>
                </c:pt>
                <c:pt idx="145">
                  <c:v>3.7847599999999999</c:v>
                </c:pt>
                <c:pt idx="146">
                  <c:v>3.7961299999999998</c:v>
                </c:pt>
              </c:numCache>
              <c:extLst xmlns:c15="http://schemas.microsoft.com/office/drawing/2012/chart"/>
            </c:numRef>
          </c:xVal>
          <c:yVal>
            <c:numRef>
              <c:f>[0]!FT_PH</c:f>
              <c:numCache>
                <c:formatCode>0.00</c:formatCode>
                <c:ptCount val="147"/>
                <c:pt idx="0">
                  <c:v>42.579899999999995</c:v>
                </c:pt>
                <c:pt idx="1">
                  <c:v>43.126300000000001</c:v>
                </c:pt>
                <c:pt idx="2">
                  <c:v>43.7684</c:v>
                </c:pt>
                <c:pt idx="3">
                  <c:v>44.395099999999999</c:v>
                </c:pt>
                <c:pt idx="4">
                  <c:v>45.099000000000004</c:v>
                </c:pt>
                <c:pt idx="5">
                  <c:v>45.747799999999998</c:v>
                </c:pt>
                <c:pt idx="6">
                  <c:v>46.407800000000002</c:v>
                </c:pt>
                <c:pt idx="7">
                  <c:v>47.2166</c:v>
                </c:pt>
                <c:pt idx="8">
                  <c:v>48.144999999999996</c:v>
                </c:pt>
                <c:pt idx="9">
                  <c:v>49.106400000000001</c:v>
                </c:pt>
                <c:pt idx="10">
                  <c:v>49.923299999999998</c:v>
                </c:pt>
                <c:pt idx="11">
                  <c:v>50.751199999999997</c:v>
                </c:pt>
                <c:pt idx="12">
                  <c:v>51.563099999999991</c:v>
                </c:pt>
                <c:pt idx="13">
                  <c:v>52.278599999999997</c:v>
                </c:pt>
                <c:pt idx="14">
                  <c:v>52.8142</c:v>
                </c:pt>
                <c:pt idx="15">
                  <c:v>53.2973</c:v>
                </c:pt>
                <c:pt idx="16">
                  <c:v>53.657900000000005</c:v>
                </c:pt>
                <c:pt idx="17">
                  <c:v>54.000899999999994</c:v>
                </c:pt>
                <c:pt idx="18">
                  <c:v>54.363900000000001</c:v>
                </c:pt>
                <c:pt idx="19">
                  <c:v>54.7044</c:v>
                </c:pt>
                <c:pt idx="20">
                  <c:v>54.950299999999999</c:v>
                </c:pt>
                <c:pt idx="21">
                  <c:v>55.112700000000004</c:v>
                </c:pt>
                <c:pt idx="22">
                  <c:v>55.281300000000002</c:v>
                </c:pt>
                <c:pt idx="23">
                  <c:v>55.392899999999997</c:v>
                </c:pt>
                <c:pt idx="24">
                  <c:v>55.431200000000004</c:v>
                </c:pt>
                <c:pt idx="25">
                  <c:v>55.481199999999994</c:v>
                </c:pt>
                <c:pt idx="26">
                  <c:v>55.528800000000004</c:v>
                </c:pt>
                <c:pt idx="27">
                  <c:v>55.635500000000008</c:v>
                </c:pt>
                <c:pt idx="28">
                  <c:v>55.742800000000003</c:v>
                </c:pt>
                <c:pt idx="29">
                  <c:v>55.805599999999998</c:v>
                </c:pt>
                <c:pt idx="30">
                  <c:v>55.826299999999996</c:v>
                </c:pt>
                <c:pt idx="31">
                  <c:v>55.850900000000003</c:v>
                </c:pt>
                <c:pt idx="32">
                  <c:v>55.777200000000008</c:v>
                </c:pt>
                <c:pt idx="33">
                  <c:v>55.521299999999997</c:v>
                </c:pt>
                <c:pt idx="34">
                  <c:v>55.194200000000002</c:v>
                </c:pt>
                <c:pt idx="35">
                  <c:v>54.891199999999998</c:v>
                </c:pt>
                <c:pt idx="36">
                  <c:v>54.5227</c:v>
                </c:pt>
                <c:pt idx="37">
                  <c:v>53.974999999999994</c:v>
                </c:pt>
                <c:pt idx="38">
                  <c:v>53.325800000000001</c:v>
                </c:pt>
                <c:pt idx="39">
                  <c:v>52.688699999999997</c:v>
                </c:pt>
                <c:pt idx="40">
                  <c:v>51.962800000000001</c:v>
                </c:pt>
                <c:pt idx="41">
                  <c:v>51.267499999999998</c:v>
                </c:pt>
                <c:pt idx="42">
                  <c:v>50.669899999999998</c:v>
                </c:pt>
                <c:pt idx="43">
                  <c:v>49.875300000000003</c:v>
                </c:pt>
                <c:pt idx="44">
                  <c:v>49.243900000000004</c:v>
                </c:pt>
                <c:pt idx="45">
                  <c:v>48.701499999999996</c:v>
                </c:pt>
                <c:pt idx="46">
                  <c:v>48.148000000000003</c:v>
                </c:pt>
                <c:pt idx="47">
                  <c:v>47.587600000000002</c:v>
                </c:pt>
                <c:pt idx="48">
                  <c:v>47.020200000000003</c:v>
                </c:pt>
                <c:pt idx="49">
                  <c:v>46.424399999999999</c:v>
                </c:pt>
                <c:pt idx="50">
                  <c:v>45.9709</c:v>
                </c:pt>
                <c:pt idx="51">
                  <c:v>45.687199999999997</c:v>
                </c:pt>
                <c:pt idx="52">
                  <c:v>45.454699999999995</c:v>
                </c:pt>
                <c:pt idx="53">
                  <c:v>45.355699999999999</c:v>
                </c:pt>
                <c:pt idx="54">
                  <c:v>45.361800000000002</c:v>
                </c:pt>
                <c:pt idx="55">
                  <c:v>45.359400000000001</c:v>
                </c:pt>
                <c:pt idx="56">
                  <c:v>45.358800000000002</c:v>
                </c:pt>
                <c:pt idx="57">
                  <c:v>45.345300000000002</c:v>
                </c:pt>
                <c:pt idx="58">
                  <c:v>45.2761</c:v>
                </c:pt>
                <c:pt idx="59">
                  <c:v>45.235300000000002</c:v>
                </c:pt>
                <c:pt idx="60">
                  <c:v>45.196999999999996</c:v>
                </c:pt>
                <c:pt idx="61">
                  <c:v>45.1434</c:v>
                </c:pt>
                <c:pt idx="62">
                  <c:v>45.070100000000004</c:v>
                </c:pt>
                <c:pt idx="63">
                  <c:v>44.988099999999996</c:v>
                </c:pt>
                <c:pt idx="64">
                  <c:v>44.925699999999999</c:v>
                </c:pt>
                <c:pt idx="65">
                  <c:v>44.906199999999998</c:v>
                </c:pt>
                <c:pt idx="66">
                  <c:v>44.912600000000005</c:v>
                </c:pt>
                <c:pt idx="67">
                  <c:v>44.873200000000004</c:v>
                </c:pt>
                <c:pt idx="68">
                  <c:v>44.979599999999998</c:v>
                </c:pt>
                <c:pt idx="69">
                  <c:v>45.094699999999996</c:v>
                </c:pt>
                <c:pt idx="70">
                  <c:v>45.251999999999995</c:v>
                </c:pt>
                <c:pt idx="71">
                  <c:v>45.509699999999995</c:v>
                </c:pt>
                <c:pt idx="72">
                  <c:v>45.878500000000003</c:v>
                </c:pt>
                <c:pt idx="73">
                  <c:v>46.356700000000004</c:v>
                </c:pt>
                <c:pt idx="74">
                  <c:v>47.005499999999998</c:v>
                </c:pt>
                <c:pt idx="75">
                  <c:v>47.653099999999995</c:v>
                </c:pt>
                <c:pt idx="76">
                  <c:v>48.291899999999998</c:v>
                </c:pt>
                <c:pt idx="77">
                  <c:v>48.921799999999998</c:v>
                </c:pt>
                <c:pt idx="78">
                  <c:v>49.486699999999999</c:v>
                </c:pt>
                <c:pt idx="79">
                  <c:v>49.964999999999996</c:v>
                </c:pt>
                <c:pt idx="80">
                  <c:v>50.400700000000001</c:v>
                </c:pt>
                <c:pt idx="81">
                  <c:v>50.884099999999997</c:v>
                </c:pt>
                <c:pt idx="82">
                  <c:v>51.295699999999997</c:v>
                </c:pt>
                <c:pt idx="83">
                  <c:v>51.6738</c:v>
                </c:pt>
                <c:pt idx="84">
                  <c:v>52.000399999999999</c:v>
                </c:pt>
                <c:pt idx="85">
                  <c:v>52.381900000000002</c:v>
                </c:pt>
                <c:pt idx="86">
                  <c:v>52.702300000000001</c:v>
                </c:pt>
                <c:pt idx="87">
                  <c:v>52.966999999999999</c:v>
                </c:pt>
                <c:pt idx="88">
                  <c:v>53.266999999999996</c:v>
                </c:pt>
                <c:pt idx="89">
                  <c:v>53.600700000000003</c:v>
                </c:pt>
                <c:pt idx="90">
                  <c:v>53.784799999999997</c:v>
                </c:pt>
                <c:pt idx="91">
                  <c:v>54.011299999999999</c:v>
                </c:pt>
                <c:pt idx="92">
                  <c:v>54.1355</c:v>
                </c:pt>
                <c:pt idx="93">
                  <c:v>54.244099999999996</c:v>
                </c:pt>
                <c:pt idx="94">
                  <c:v>54.456499999999998</c:v>
                </c:pt>
                <c:pt idx="95">
                  <c:v>54.868300000000005</c:v>
                </c:pt>
                <c:pt idx="96">
                  <c:v>55.367200000000004</c:v>
                </c:pt>
                <c:pt idx="97">
                  <c:v>55.900000000000006</c:v>
                </c:pt>
                <c:pt idx="98">
                  <c:v>56.379199999999997</c:v>
                </c:pt>
                <c:pt idx="99">
                  <c:v>56.859700000000004</c:v>
                </c:pt>
                <c:pt idx="100">
                  <c:v>57.231400000000001</c:v>
                </c:pt>
                <c:pt idx="101">
                  <c:v>57.660699999999999</c:v>
                </c:pt>
                <c:pt idx="102">
                  <c:v>58.183799999999998</c:v>
                </c:pt>
                <c:pt idx="103">
                  <c:v>58.554099999999998</c:v>
                </c:pt>
                <c:pt idx="104">
                  <c:v>58.712900000000005</c:v>
                </c:pt>
                <c:pt idx="105">
                  <c:v>58.560100000000006</c:v>
                </c:pt>
                <c:pt idx="106">
                  <c:v>58.398099999999999</c:v>
                </c:pt>
                <c:pt idx="107">
                  <c:v>57.926900000000003</c:v>
                </c:pt>
                <c:pt idx="108">
                  <c:v>57.441400000000002</c:v>
                </c:pt>
                <c:pt idx="109">
                  <c:v>56.925599999999996</c:v>
                </c:pt>
                <c:pt idx="110">
                  <c:v>56.241399999999999</c:v>
                </c:pt>
                <c:pt idx="111">
                  <c:v>55.323500000000003</c:v>
                </c:pt>
                <c:pt idx="112">
                  <c:v>54.514099999999999</c:v>
                </c:pt>
                <c:pt idx="113">
                  <c:v>53.858499999999999</c:v>
                </c:pt>
                <c:pt idx="114">
                  <c:v>53.4709</c:v>
                </c:pt>
                <c:pt idx="115">
                  <c:v>53.260100000000001</c:v>
                </c:pt>
                <c:pt idx="116">
                  <c:v>52.972799999999999</c:v>
                </c:pt>
                <c:pt idx="117">
                  <c:v>52.752299999999998</c:v>
                </c:pt>
                <c:pt idx="118">
                  <c:v>52.588000000000001</c:v>
                </c:pt>
                <c:pt idx="119">
                  <c:v>52.4223</c:v>
                </c:pt>
                <c:pt idx="120">
                  <c:v>52.222199999999994</c:v>
                </c:pt>
                <c:pt idx="121">
                  <c:v>51.897800000000004</c:v>
                </c:pt>
                <c:pt idx="122">
                  <c:v>51.533799999999999</c:v>
                </c:pt>
                <c:pt idx="123">
                  <c:v>51.395199999999996</c:v>
                </c:pt>
                <c:pt idx="124">
                  <c:v>51.2682</c:v>
                </c:pt>
                <c:pt idx="125">
                  <c:v>51.139199999999995</c:v>
                </c:pt>
                <c:pt idx="126">
                  <c:v>51.004899999999999</c:v>
                </c:pt>
                <c:pt idx="127">
                  <c:v>50.873699999999999</c:v>
                </c:pt>
                <c:pt idx="128">
                  <c:v>50.697800000000001</c:v>
                </c:pt>
                <c:pt idx="129">
                  <c:v>50.440200000000004</c:v>
                </c:pt>
                <c:pt idx="130">
                  <c:v>50.194799999999994</c:v>
                </c:pt>
                <c:pt idx="131">
                  <c:v>49.946400000000004</c:v>
                </c:pt>
                <c:pt idx="132">
                  <c:v>49.735700000000001</c:v>
                </c:pt>
                <c:pt idx="133">
                  <c:v>49.479099999999995</c:v>
                </c:pt>
                <c:pt idx="134">
                  <c:v>49.191099999999999</c:v>
                </c:pt>
                <c:pt idx="135">
                  <c:v>48.994900000000001</c:v>
                </c:pt>
                <c:pt idx="136">
                  <c:v>48.970599999999997</c:v>
                </c:pt>
                <c:pt idx="137">
                  <c:v>48.971900000000005</c:v>
                </c:pt>
                <c:pt idx="138">
                  <c:v>48.953299999999999</c:v>
                </c:pt>
                <c:pt idx="139">
                  <c:v>48.715599999999995</c:v>
                </c:pt>
                <c:pt idx="140">
                  <c:v>48.429699999999997</c:v>
                </c:pt>
                <c:pt idx="141">
                  <c:v>48.217799999999997</c:v>
                </c:pt>
                <c:pt idx="142">
                  <c:v>48.022599999999997</c:v>
                </c:pt>
                <c:pt idx="143">
                  <c:v>47.959899999999998</c:v>
                </c:pt>
                <c:pt idx="144">
                  <c:v>47.872700000000002</c:v>
                </c:pt>
                <c:pt idx="145">
                  <c:v>47.483899999999998</c:v>
                </c:pt>
                <c:pt idx="146">
                  <c:v>47.266999999999996</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4.0800999999999998</c:v>
                </c:pt>
              </c:numCache>
            </c:numRef>
          </c:xVal>
          <c:yVal>
            <c:numRef>
              <c:f>[0]!FT_PH01</c:f>
              <c:numCache>
                <c:formatCode>0.00</c:formatCode>
                <c:ptCount val="1"/>
                <c:pt idx="0">
                  <c:v>42.579899999999995</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4.0800999999999998</c:v>
                </c:pt>
              </c:numCache>
            </c:numRef>
          </c:xVal>
          <c:yVal>
            <c:numRef>
              <c:f>[0]!FT_PH02</c:f>
              <c:numCache>
                <c:formatCode>0.00</c:formatCode>
                <c:ptCount val="1"/>
                <c:pt idx="0">
                  <c:v>42.579899999999995</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4.0800999999999998</c:v>
                </c:pt>
              </c:numCache>
            </c:numRef>
          </c:xVal>
          <c:yVal>
            <c:numRef>
              <c:f>[0]!FT_PH03</c:f>
              <c:numCache>
                <c:formatCode>0.00</c:formatCode>
                <c:ptCount val="1"/>
                <c:pt idx="0">
                  <c:v>42.579899999999995</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4.0800999999999998</c:v>
                </c:pt>
              </c:numCache>
            </c:numRef>
          </c:xVal>
          <c:yVal>
            <c:numRef>
              <c:f>[0]!FT_PH04</c:f>
              <c:numCache>
                <c:formatCode>0.00</c:formatCode>
                <c:ptCount val="1"/>
                <c:pt idx="0">
                  <c:v>42.579899999999995</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4.0800999999999998</c:v>
                </c:pt>
              </c:numCache>
            </c:numRef>
          </c:xVal>
          <c:yVal>
            <c:numRef>
              <c:f>[0]!FT_PH05</c:f>
              <c:numCache>
                <c:formatCode>0.00</c:formatCode>
                <c:ptCount val="1"/>
                <c:pt idx="0">
                  <c:v>42.579899999999995</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4.0800999999999998</c:v>
                </c:pt>
              </c:numCache>
            </c:numRef>
          </c:xVal>
          <c:yVal>
            <c:numRef>
              <c:f>[0]!FT_PH06</c:f>
              <c:numCache>
                <c:formatCode>0.00</c:formatCode>
                <c:ptCount val="1"/>
                <c:pt idx="0">
                  <c:v>42.579899999999995</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4.0800999999999998</c:v>
                </c:pt>
              </c:numCache>
            </c:numRef>
          </c:xVal>
          <c:yVal>
            <c:numRef>
              <c:f>[0]!FT_PH07</c:f>
              <c:numCache>
                <c:formatCode>0.00</c:formatCode>
                <c:ptCount val="1"/>
                <c:pt idx="0">
                  <c:v>42.579899999999995</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4.0800999999999998</c:v>
                </c:pt>
              </c:numCache>
            </c:numRef>
          </c:xVal>
          <c:yVal>
            <c:numRef>
              <c:f>[0]!FT_PH08</c:f>
              <c:numCache>
                <c:formatCode>0.00</c:formatCode>
                <c:ptCount val="1"/>
                <c:pt idx="0">
                  <c:v>42.579899999999995</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4.0800999999999998</c:v>
                </c:pt>
              </c:numCache>
            </c:numRef>
          </c:xVal>
          <c:yVal>
            <c:numRef>
              <c:f>[0]!FT_PH09</c:f>
              <c:numCache>
                <c:formatCode>0.00</c:formatCode>
                <c:ptCount val="1"/>
                <c:pt idx="0">
                  <c:v>42.579899999999995</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4.0800999999999998</c:v>
                </c:pt>
              </c:numCache>
            </c:numRef>
          </c:xVal>
          <c:yVal>
            <c:numRef>
              <c:f>[0]!FT_PH10</c:f>
              <c:numCache>
                <c:formatCode>0.00</c:formatCode>
                <c:ptCount val="1"/>
                <c:pt idx="0">
                  <c:v>42.579899999999995</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4.0800999999999998</c:v>
                </c:pt>
              </c:numCache>
            </c:numRef>
          </c:xVal>
          <c:yVal>
            <c:numRef>
              <c:f>[0]!FT_PH11</c:f>
              <c:numCache>
                <c:formatCode>0.00</c:formatCode>
                <c:ptCount val="1"/>
                <c:pt idx="0">
                  <c:v>42.579899999999995</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4.0800999999999998</c:v>
                </c:pt>
              </c:numCache>
            </c:numRef>
          </c:xVal>
          <c:yVal>
            <c:numRef>
              <c:f>[0]!FT_PH12</c:f>
              <c:numCache>
                <c:formatCode>0.00</c:formatCode>
                <c:ptCount val="1"/>
                <c:pt idx="0">
                  <c:v>42.579899999999995</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4.0800999999999998</c:v>
                </c:pt>
              </c:numCache>
            </c:numRef>
          </c:xVal>
          <c:yVal>
            <c:numRef>
              <c:f>[0]!FT_PH13</c:f>
              <c:numCache>
                <c:formatCode>0.00</c:formatCode>
                <c:ptCount val="1"/>
                <c:pt idx="0">
                  <c:v>42.579899999999995</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4.0800999999999998</c:v>
                </c:pt>
              </c:numCache>
            </c:numRef>
          </c:xVal>
          <c:yVal>
            <c:numRef>
              <c:f>[0]!FT_PH14</c:f>
              <c:numCache>
                <c:formatCode>0.00</c:formatCode>
                <c:ptCount val="1"/>
                <c:pt idx="0">
                  <c:v>42.579899999999995</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4.0800999999999998</c:v>
                </c:pt>
              </c:numCache>
            </c:numRef>
          </c:xVal>
          <c:yVal>
            <c:numRef>
              <c:f>[0]!FT_PH15</c:f>
              <c:numCache>
                <c:formatCode>0.00</c:formatCode>
                <c:ptCount val="1"/>
                <c:pt idx="0">
                  <c:v>42.579899999999995</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4.0800999999999998</c:v>
                </c:pt>
              </c:numCache>
            </c:numRef>
          </c:xVal>
          <c:yVal>
            <c:numRef>
              <c:f>[0]!FT_PH16</c:f>
              <c:numCache>
                <c:formatCode>0.00</c:formatCode>
                <c:ptCount val="1"/>
                <c:pt idx="0">
                  <c:v>42.579899999999995</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4.0800999999999998</c:v>
                </c:pt>
              </c:numCache>
            </c:numRef>
          </c:xVal>
          <c:yVal>
            <c:numRef>
              <c:f>[0]!FT_PH17</c:f>
              <c:numCache>
                <c:formatCode>0.00</c:formatCode>
                <c:ptCount val="1"/>
                <c:pt idx="0">
                  <c:v>42.579899999999995</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4.0800999999999998</c:v>
                </c:pt>
              </c:numCache>
            </c:numRef>
          </c:xVal>
          <c:yVal>
            <c:numRef>
              <c:f>[0]!FT_PH18</c:f>
              <c:numCache>
                <c:formatCode>0.00</c:formatCode>
                <c:ptCount val="1"/>
                <c:pt idx="0">
                  <c:v>42.579899999999995</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4.0800999999999998</c:v>
                </c:pt>
              </c:numCache>
            </c:numRef>
          </c:xVal>
          <c:yVal>
            <c:numRef>
              <c:f>[0]!FT_PH19</c:f>
              <c:numCache>
                <c:formatCode>0.00</c:formatCode>
                <c:ptCount val="1"/>
                <c:pt idx="0">
                  <c:v>42.579899999999995</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4.0800999999999998</c:v>
                </c:pt>
              </c:numCache>
            </c:numRef>
          </c:xVal>
          <c:yVal>
            <c:numRef>
              <c:f>[0]!FT_PH20</c:f>
              <c:numCache>
                <c:formatCode>0.00</c:formatCode>
                <c:ptCount val="1"/>
                <c:pt idx="0">
                  <c:v>42.579899999999995</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4.0800999999999998</c:v>
                </c:pt>
              </c:numCache>
            </c:numRef>
          </c:xVal>
          <c:yVal>
            <c:numRef>
              <c:f>[0]!FT_PH21</c:f>
              <c:numCache>
                <c:formatCode>0.00</c:formatCode>
                <c:ptCount val="1"/>
                <c:pt idx="0">
                  <c:v>42.579899999999995</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4.0800999999999998</c:v>
                </c:pt>
              </c:numCache>
            </c:numRef>
          </c:xVal>
          <c:yVal>
            <c:numRef>
              <c:f>[0]!FT_PH22</c:f>
              <c:numCache>
                <c:formatCode>0.00</c:formatCode>
                <c:ptCount val="1"/>
                <c:pt idx="0">
                  <c:v>42.579899999999995</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4.0800999999999998</c:v>
                </c:pt>
              </c:numCache>
            </c:numRef>
          </c:xVal>
          <c:yVal>
            <c:numRef>
              <c:f>[0]!FT_PH23</c:f>
              <c:numCache>
                <c:formatCode>0.00</c:formatCode>
                <c:ptCount val="1"/>
                <c:pt idx="0">
                  <c:v>42.579899999999995</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4.0800999999999998</c:v>
                </c:pt>
              </c:numCache>
            </c:numRef>
          </c:xVal>
          <c:yVal>
            <c:numRef>
              <c:f>[0]!FT_PH24</c:f>
              <c:numCache>
                <c:formatCode>0.00</c:formatCode>
                <c:ptCount val="1"/>
                <c:pt idx="0">
                  <c:v>42.579899999999995</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4.0800999999999998</c:v>
                </c:pt>
              </c:numCache>
            </c:numRef>
          </c:xVal>
          <c:yVal>
            <c:numRef>
              <c:f>info!$H$2</c:f>
              <c:numCache>
                <c:formatCode>0.00</c:formatCode>
                <c:ptCount val="1"/>
                <c:pt idx="0">
                  <c:v>42.579899999999995</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0.16320346992362972</c:v>
                </c:pt>
                <c:pt idx="1">
                  <c:v>0.30113146024820281</c:v>
                </c:pt>
                <c:pt idx="2">
                  <c:v>0.53566506982816753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0.39979500000000001</c:v>
                </c:pt>
                <c:pt idx="2">
                  <c:v>0.80764999999999998</c:v>
                </c:pt>
                <c:pt idx="3">
                  <c:v>1.21417</c:v>
                </c:pt>
                <c:pt idx="4">
                  <c:v>1.6203700000000001</c:v>
                </c:pt>
                <c:pt idx="5">
                  <c:v>2.0251000000000001</c:v>
                </c:pt>
                <c:pt idx="6">
                  <c:v>2.4312900000000002</c:v>
                </c:pt>
                <c:pt idx="7">
                  <c:v>2.8385600000000002</c:v>
                </c:pt>
                <c:pt idx="8">
                  <c:v>3.2458800000000001</c:v>
                </c:pt>
                <c:pt idx="9">
                  <c:v>3.6496499999999998</c:v>
                </c:pt>
                <c:pt idx="10">
                  <c:v>4.0576400000000001</c:v>
                </c:pt>
                <c:pt idx="11">
                  <c:v>4.4686300000000001</c:v>
                </c:pt>
                <c:pt idx="12">
                  <c:v>4.87</c:v>
                </c:pt>
                <c:pt idx="13">
                  <c:v>5.2765199999999997</c:v>
                </c:pt>
                <c:pt idx="14">
                  <c:v>5.68398</c:v>
                </c:pt>
                <c:pt idx="15">
                  <c:v>6.08894</c:v>
                </c:pt>
                <c:pt idx="16">
                  <c:v>6.4974400000000001</c:v>
                </c:pt>
                <c:pt idx="17">
                  <c:v>6.9028799999999997</c:v>
                </c:pt>
                <c:pt idx="18">
                  <c:v>7.3065499999999997</c:v>
                </c:pt>
                <c:pt idx="19">
                  <c:v>7.7199400000000002</c:v>
                </c:pt>
                <c:pt idx="20">
                  <c:v>8.1197900000000001</c:v>
                </c:pt>
                <c:pt idx="21">
                  <c:v>8.5272699999999997</c:v>
                </c:pt>
                <c:pt idx="22">
                  <c:v>8.9334399999999992</c:v>
                </c:pt>
                <c:pt idx="23">
                  <c:v>9.3398900000000005</c:v>
                </c:pt>
                <c:pt idx="24">
                  <c:v>9.7448700000000006</c:v>
                </c:pt>
                <c:pt idx="25">
                  <c:v>10.149699999999999</c:v>
                </c:pt>
                <c:pt idx="26">
                  <c:v>10.557499999999999</c:v>
                </c:pt>
                <c:pt idx="27">
                  <c:v>10.9649</c:v>
                </c:pt>
                <c:pt idx="28">
                  <c:v>11.369300000000001</c:v>
                </c:pt>
                <c:pt idx="29">
                  <c:v>11.7781</c:v>
                </c:pt>
                <c:pt idx="30">
                  <c:v>12.184799999999999</c:v>
                </c:pt>
                <c:pt idx="31">
                  <c:v>12.589399999999999</c:v>
                </c:pt>
                <c:pt idx="32">
                  <c:v>12.994199999999999</c:v>
                </c:pt>
                <c:pt idx="33">
                  <c:v>13.399900000000001</c:v>
                </c:pt>
                <c:pt idx="34">
                  <c:v>13.808199999999999</c:v>
                </c:pt>
                <c:pt idx="35">
                  <c:v>14.2196</c:v>
                </c:pt>
                <c:pt idx="36">
                  <c:v>14.621499999999999</c:v>
                </c:pt>
                <c:pt idx="37">
                  <c:v>15.0281</c:v>
                </c:pt>
                <c:pt idx="38">
                  <c:v>15.431900000000001</c:v>
                </c:pt>
                <c:pt idx="39">
                  <c:v>15.839</c:v>
                </c:pt>
                <c:pt idx="40">
                  <c:v>16.2471</c:v>
                </c:pt>
                <c:pt idx="41">
                  <c:v>16.649000000000001</c:v>
                </c:pt>
                <c:pt idx="42">
                  <c:v>17.0594</c:v>
                </c:pt>
                <c:pt idx="43">
                  <c:v>17.469200000000001</c:v>
                </c:pt>
                <c:pt idx="44">
                  <c:v>17.8687</c:v>
                </c:pt>
                <c:pt idx="45">
                  <c:v>18.276299999999999</c:v>
                </c:pt>
                <c:pt idx="46">
                  <c:v>18.683299999999999</c:v>
                </c:pt>
                <c:pt idx="47">
                  <c:v>19.0901</c:v>
                </c:pt>
                <c:pt idx="48">
                  <c:v>19.496700000000001</c:v>
                </c:pt>
                <c:pt idx="49">
                  <c:v>19.8994</c:v>
                </c:pt>
                <c:pt idx="50">
                  <c:v>20.307200000000002</c:v>
                </c:pt>
                <c:pt idx="51">
                  <c:v>20.717099999999999</c:v>
                </c:pt>
                <c:pt idx="52">
                  <c:v>21.1204</c:v>
                </c:pt>
                <c:pt idx="53">
                  <c:v>21.527200000000001</c:v>
                </c:pt>
                <c:pt idx="54">
                  <c:v>21.9316</c:v>
                </c:pt>
                <c:pt idx="55">
                  <c:v>22.338100000000001</c:v>
                </c:pt>
                <c:pt idx="56">
                  <c:v>22.7441</c:v>
                </c:pt>
                <c:pt idx="57">
                  <c:v>23.150099999999998</c:v>
                </c:pt>
                <c:pt idx="58">
                  <c:v>23.561800000000002</c:v>
                </c:pt>
                <c:pt idx="59">
                  <c:v>23.9635</c:v>
                </c:pt>
                <c:pt idx="60">
                  <c:v>24.370699999999999</c:v>
                </c:pt>
                <c:pt idx="61">
                  <c:v>24.774999999999999</c:v>
                </c:pt>
                <c:pt idx="62">
                  <c:v>25.1814</c:v>
                </c:pt>
                <c:pt idx="63">
                  <c:v>25.587399999999999</c:v>
                </c:pt>
                <c:pt idx="64">
                  <c:v>25.994399999999999</c:v>
                </c:pt>
                <c:pt idx="65">
                  <c:v>26.401800000000001</c:v>
                </c:pt>
                <c:pt idx="66">
                  <c:v>26.807200000000002</c:v>
                </c:pt>
                <c:pt idx="67">
                  <c:v>27.2193</c:v>
                </c:pt>
                <c:pt idx="68">
                  <c:v>27.6206</c:v>
                </c:pt>
                <c:pt idx="69">
                  <c:v>28.026</c:v>
                </c:pt>
                <c:pt idx="70">
                  <c:v>28.436399999999999</c:v>
                </c:pt>
                <c:pt idx="71">
                  <c:v>28.838799999999999</c:v>
                </c:pt>
                <c:pt idx="72">
                  <c:v>29.250599999999999</c:v>
                </c:pt>
                <c:pt idx="73">
                  <c:v>29.6526</c:v>
                </c:pt>
                <c:pt idx="74">
                  <c:v>30.056699999999999</c:v>
                </c:pt>
                <c:pt idx="75">
                  <c:v>30.463999999999999</c:v>
                </c:pt>
                <c:pt idx="76">
                  <c:v>30.868200000000002</c:v>
                </c:pt>
                <c:pt idx="77">
                  <c:v>31.279499999999999</c:v>
                </c:pt>
                <c:pt idx="78">
                  <c:v>31.682500000000001</c:v>
                </c:pt>
                <c:pt idx="79">
                  <c:v>32.090499999999999</c:v>
                </c:pt>
                <c:pt idx="80">
                  <c:v>32.496499999999997</c:v>
                </c:pt>
                <c:pt idx="81">
                  <c:v>32.902799999999999</c:v>
                </c:pt>
                <c:pt idx="82">
                  <c:v>33.308700000000002</c:v>
                </c:pt>
                <c:pt idx="83">
                  <c:v>33.712400000000002</c:v>
                </c:pt>
                <c:pt idx="84">
                  <c:v>34.118499999999997</c:v>
                </c:pt>
                <c:pt idx="85">
                  <c:v>34.533000000000001</c:v>
                </c:pt>
                <c:pt idx="86">
                  <c:v>34.932200000000002</c:v>
                </c:pt>
                <c:pt idx="87">
                  <c:v>35.337800000000001</c:v>
                </c:pt>
                <c:pt idx="88">
                  <c:v>35.7453</c:v>
                </c:pt>
                <c:pt idx="89">
                  <c:v>36.151200000000003</c:v>
                </c:pt>
                <c:pt idx="90">
                  <c:v>36.558700000000002</c:v>
                </c:pt>
                <c:pt idx="91">
                  <c:v>36.964599999999997</c:v>
                </c:pt>
                <c:pt idx="92">
                  <c:v>37.369399999999999</c:v>
                </c:pt>
                <c:pt idx="93">
                  <c:v>37.778300000000002</c:v>
                </c:pt>
                <c:pt idx="94">
                  <c:v>38.182099999999998</c:v>
                </c:pt>
                <c:pt idx="95">
                  <c:v>38.592199999999998</c:v>
                </c:pt>
                <c:pt idx="96">
                  <c:v>38.993899999999996</c:v>
                </c:pt>
                <c:pt idx="97">
                  <c:v>39.402799999999999</c:v>
                </c:pt>
                <c:pt idx="98">
                  <c:v>39.8127</c:v>
                </c:pt>
                <c:pt idx="99">
                  <c:v>40.213799999999999</c:v>
                </c:pt>
                <c:pt idx="100">
                  <c:v>40.619700000000002</c:v>
                </c:pt>
                <c:pt idx="101">
                  <c:v>41.028300000000002</c:v>
                </c:pt>
                <c:pt idx="102">
                  <c:v>41.433799999999998</c:v>
                </c:pt>
                <c:pt idx="103">
                  <c:v>41.841900000000003</c:v>
                </c:pt>
                <c:pt idx="104">
                  <c:v>42.244399999999999</c:v>
                </c:pt>
                <c:pt idx="105">
                  <c:v>42.651899999999998</c:v>
                </c:pt>
                <c:pt idx="106">
                  <c:v>43.058300000000003</c:v>
                </c:pt>
                <c:pt idx="107">
                  <c:v>43.462600000000002</c:v>
                </c:pt>
                <c:pt idx="108">
                  <c:v>43.8703</c:v>
                </c:pt>
                <c:pt idx="109">
                  <c:v>44.2761</c:v>
                </c:pt>
                <c:pt idx="110">
                  <c:v>44.683100000000003</c:v>
                </c:pt>
                <c:pt idx="111">
                  <c:v>45.093499999999999</c:v>
                </c:pt>
                <c:pt idx="112">
                  <c:v>45.494999999999997</c:v>
                </c:pt>
                <c:pt idx="113">
                  <c:v>45.899799999999999</c:v>
                </c:pt>
                <c:pt idx="114">
                  <c:v>46.308300000000003</c:v>
                </c:pt>
                <c:pt idx="115">
                  <c:v>46.7117</c:v>
                </c:pt>
                <c:pt idx="116">
                  <c:v>47.120699999999999</c:v>
                </c:pt>
                <c:pt idx="117">
                  <c:v>47.526499999999999</c:v>
                </c:pt>
                <c:pt idx="118">
                  <c:v>47.932699999999997</c:v>
                </c:pt>
                <c:pt idx="119">
                  <c:v>48.343699999999998</c:v>
                </c:pt>
                <c:pt idx="120">
                  <c:v>48.745600000000003</c:v>
                </c:pt>
                <c:pt idx="121">
                  <c:v>49.151499999999999</c:v>
                </c:pt>
                <c:pt idx="122">
                  <c:v>49.557600000000001</c:v>
                </c:pt>
                <c:pt idx="123">
                  <c:v>49.963200000000001</c:v>
                </c:pt>
                <c:pt idx="124">
                  <c:v>50.372999999999998</c:v>
                </c:pt>
                <c:pt idx="125">
                  <c:v>50.774299999999997</c:v>
                </c:pt>
                <c:pt idx="126">
                  <c:v>51.182099999999998</c:v>
                </c:pt>
                <c:pt idx="127">
                  <c:v>51.591000000000001</c:v>
                </c:pt>
                <c:pt idx="128">
                  <c:v>51.993299999999998</c:v>
                </c:pt>
                <c:pt idx="129">
                  <c:v>52.401499999999999</c:v>
                </c:pt>
                <c:pt idx="130">
                  <c:v>52.806600000000003</c:v>
                </c:pt>
                <c:pt idx="131">
                  <c:v>53.2117</c:v>
                </c:pt>
                <c:pt idx="132">
                  <c:v>53.621600000000001</c:v>
                </c:pt>
                <c:pt idx="133">
                  <c:v>54.027000000000001</c:v>
                </c:pt>
                <c:pt idx="134">
                  <c:v>54.430999999999997</c:v>
                </c:pt>
                <c:pt idx="135">
                  <c:v>54.840299999999999</c:v>
                </c:pt>
                <c:pt idx="136">
                  <c:v>55.243600000000001</c:v>
                </c:pt>
                <c:pt idx="137">
                  <c:v>55.651899999999998</c:v>
                </c:pt>
                <c:pt idx="138">
                  <c:v>56.056800000000003</c:v>
                </c:pt>
                <c:pt idx="139">
                  <c:v>56.463500000000003</c:v>
                </c:pt>
                <c:pt idx="140">
                  <c:v>56.871600000000001</c:v>
                </c:pt>
                <c:pt idx="141">
                  <c:v>57.277099999999997</c:v>
                </c:pt>
                <c:pt idx="142">
                  <c:v>57.683999999999997</c:v>
                </c:pt>
                <c:pt idx="143">
                  <c:v>58.0869</c:v>
                </c:pt>
                <c:pt idx="144">
                  <c:v>58.494199999999999</c:v>
                </c:pt>
                <c:pt idx="145">
                  <c:v>58.901400000000002</c:v>
                </c:pt>
                <c:pt idx="146">
                  <c:v>59.308599999999998</c:v>
                </c:pt>
              </c:numCache>
            </c:numRef>
          </c:xVal>
          <c:yVal>
            <c:numRef>
              <c:f>[0]!FT_E</c:f>
              <c:numCache>
                <c:formatCode>0.00</c:formatCode>
                <c:ptCount val="147"/>
                <c:pt idx="0">
                  <c:v>4.0800999999999998</c:v>
                </c:pt>
                <c:pt idx="1">
                  <c:v>4.0091999999999999</c:v>
                </c:pt>
                <c:pt idx="2">
                  <c:v>3.9415399999999998</c:v>
                </c:pt>
                <c:pt idx="3">
                  <c:v>3.8795000000000002</c:v>
                </c:pt>
                <c:pt idx="4">
                  <c:v>3.8208299999999999</c:v>
                </c:pt>
                <c:pt idx="5">
                  <c:v>3.7645400000000002</c:v>
                </c:pt>
                <c:pt idx="6">
                  <c:v>3.7117200000000001</c:v>
                </c:pt>
                <c:pt idx="7">
                  <c:v>3.6611500000000001</c:v>
                </c:pt>
                <c:pt idx="8">
                  <c:v>3.6115699999999999</c:v>
                </c:pt>
                <c:pt idx="9">
                  <c:v>3.5674200000000003</c:v>
                </c:pt>
                <c:pt idx="10">
                  <c:v>3.52908</c:v>
                </c:pt>
                <c:pt idx="11">
                  <c:v>3.4926900000000001</c:v>
                </c:pt>
                <c:pt idx="12">
                  <c:v>3.45879</c:v>
                </c:pt>
                <c:pt idx="13">
                  <c:v>3.4278399999999998</c:v>
                </c:pt>
                <c:pt idx="14">
                  <c:v>3.4005099999999997</c:v>
                </c:pt>
                <c:pt idx="15">
                  <c:v>3.3770499999999997</c:v>
                </c:pt>
                <c:pt idx="16">
                  <c:v>3.3566800000000003</c:v>
                </c:pt>
                <c:pt idx="17">
                  <c:v>3.3423599999999998</c:v>
                </c:pt>
                <c:pt idx="18">
                  <c:v>3.3318300000000001</c:v>
                </c:pt>
                <c:pt idx="19">
                  <c:v>3.3255400000000002</c:v>
                </c:pt>
                <c:pt idx="20">
                  <c:v>3.3240799999999999</c:v>
                </c:pt>
                <c:pt idx="21">
                  <c:v>3.3256999999999999</c:v>
                </c:pt>
                <c:pt idx="22">
                  <c:v>3.3275700000000001</c:v>
                </c:pt>
                <c:pt idx="23">
                  <c:v>3.3330599999999997</c:v>
                </c:pt>
                <c:pt idx="24">
                  <c:v>3.3429900000000004</c:v>
                </c:pt>
                <c:pt idx="25">
                  <c:v>3.3554400000000002</c:v>
                </c:pt>
                <c:pt idx="26">
                  <c:v>3.3698499999999996</c:v>
                </c:pt>
                <c:pt idx="27">
                  <c:v>3.3833099999999998</c:v>
                </c:pt>
                <c:pt idx="28">
                  <c:v>3.3944800000000002</c:v>
                </c:pt>
                <c:pt idx="29">
                  <c:v>3.4061500000000002</c:v>
                </c:pt>
                <c:pt idx="30">
                  <c:v>3.4213500000000003</c:v>
                </c:pt>
                <c:pt idx="31">
                  <c:v>3.43723</c:v>
                </c:pt>
                <c:pt idx="32">
                  <c:v>3.4534199999999999</c:v>
                </c:pt>
                <c:pt idx="33">
                  <c:v>3.4754899999999997</c:v>
                </c:pt>
                <c:pt idx="34">
                  <c:v>3.4962399999999998</c:v>
                </c:pt>
                <c:pt idx="35">
                  <c:v>3.5176699999999999</c:v>
                </c:pt>
                <c:pt idx="36">
                  <c:v>3.5409800000000002</c:v>
                </c:pt>
                <c:pt idx="37">
                  <c:v>3.5690400000000002</c:v>
                </c:pt>
                <c:pt idx="38">
                  <c:v>3.6015700000000002</c:v>
                </c:pt>
                <c:pt idx="39">
                  <c:v>3.6392600000000002</c:v>
                </c:pt>
                <c:pt idx="40">
                  <c:v>3.6819699999999997</c:v>
                </c:pt>
                <c:pt idx="41">
                  <c:v>3.7286399999999995</c:v>
                </c:pt>
                <c:pt idx="42">
                  <c:v>3.7718000000000003</c:v>
                </c:pt>
                <c:pt idx="43">
                  <c:v>3.8199300000000003</c:v>
                </c:pt>
                <c:pt idx="44">
                  <c:v>3.8651200000000001</c:v>
                </c:pt>
                <c:pt idx="45">
                  <c:v>3.9043999999999999</c:v>
                </c:pt>
                <c:pt idx="46">
                  <c:v>3.9451199999999997</c:v>
                </c:pt>
                <c:pt idx="47">
                  <c:v>3.9843800000000003</c:v>
                </c:pt>
                <c:pt idx="48">
                  <c:v>4.02536</c:v>
                </c:pt>
                <c:pt idx="49">
                  <c:v>4.0694699999999999</c:v>
                </c:pt>
                <c:pt idx="50">
                  <c:v>4.1113600000000003</c:v>
                </c:pt>
                <c:pt idx="51">
                  <c:v>4.1485799999999999</c:v>
                </c:pt>
                <c:pt idx="52">
                  <c:v>4.1814400000000003</c:v>
                </c:pt>
                <c:pt idx="53">
                  <c:v>4.2095599999999997</c:v>
                </c:pt>
                <c:pt idx="54">
                  <c:v>4.23299</c:v>
                </c:pt>
                <c:pt idx="55">
                  <c:v>4.2525399999999998</c:v>
                </c:pt>
                <c:pt idx="56">
                  <c:v>4.2714699999999999</c:v>
                </c:pt>
                <c:pt idx="57">
                  <c:v>4.2856399999999999</c:v>
                </c:pt>
                <c:pt idx="58">
                  <c:v>4.2936000000000005</c:v>
                </c:pt>
                <c:pt idx="59">
                  <c:v>4.2980299999999998</c:v>
                </c:pt>
                <c:pt idx="60">
                  <c:v>4.3023800000000003</c:v>
                </c:pt>
                <c:pt idx="61">
                  <c:v>4.3037999999999998</c:v>
                </c:pt>
                <c:pt idx="62">
                  <c:v>4.3021199999999995</c:v>
                </c:pt>
                <c:pt idx="63">
                  <c:v>4.2983099999999999</c:v>
                </c:pt>
                <c:pt idx="64">
                  <c:v>4.2923600000000004</c:v>
                </c:pt>
                <c:pt idx="65">
                  <c:v>4.2807699999999995</c:v>
                </c:pt>
                <c:pt idx="66">
                  <c:v>4.2647200000000005</c:v>
                </c:pt>
                <c:pt idx="67">
                  <c:v>4.2444899999999999</c:v>
                </c:pt>
                <c:pt idx="68">
                  <c:v>4.2183900000000003</c:v>
                </c:pt>
                <c:pt idx="69">
                  <c:v>4.1915100000000001</c:v>
                </c:pt>
                <c:pt idx="70">
                  <c:v>4.1682399999999999</c:v>
                </c:pt>
                <c:pt idx="71">
                  <c:v>4.1426800000000004</c:v>
                </c:pt>
                <c:pt idx="72">
                  <c:v>4.1173900000000003</c:v>
                </c:pt>
                <c:pt idx="73">
                  <c:v>4.0886800000000001</c:v>
                </c:pt>
                <c:pt idx="74">
                  <c:v>4.0557400000000001</c:v>
                </c:pt>
                <c:pt idx="75">
                  <c:v>4.0204000000000004</c:v>
                </c:pt>
                <c:pt idx="76">
                  <c:v>3.9918399999999998</c:v>
                </c:pt>
                <c:pt idx="77">
                  <c:v>3.9683600000000001</c:v>
                </c:pt>
                <c:pt idx="78">
                  <c:v>3.9484000000000004</c:v>
                </c:pt>
                <c:pt idx="79">
                  <c:v>3.9304699999999997</c:v>
                </c:pt>
                <c:pt idx="80">
                  <c:v>3.9098300000000004</c:v>
                </c:pt>
                <c:pt idx="81">
                  <c:v>3.88768</c:v>
                </c:pt>
                <c:pt idx="82">
                  <c:v>3.86347</c:v>
                </c:pt>
                <c:pt idx="83">
                  <c:v>3.8414999999999999</c:v>
                </c:pt>
                <c:pt idx="84">
                  <c:v>3.8202500000000001</c:v>
                </c:pt>
                <c:pt idx="85">
                  <c:v>3.7971399999999997</c:v>
                </c:pt>
                <c:pt idx="86">
                  <c:v>3.7713099999999997</c:v>
                </c:pt>
                <c:pt idx="87">
                  <c:v>3.7398100000000003</c:v>
                </c:pt>
                <c:pt idx="88">
                  <c:v>3.7028600000000003</c:v>
                </c:pt>
                <c:pt idx="89">
                  <c:v>3.6637999999999997</c:v>
                </c:pt>
                <c:pt idx="90">
                  <c:v>3.6238999999999999</c:v>
                </c:pt>
                <c:pt idx="91">
                  <c:v>3.5859700000000001</c:v>
                </c:pt>
                <c:pt idx="92">
                  <c:v>3.5524499999999999</c:v>
                </c:pt>
                <c:pt idx="93">
                  <c:v>3.5212500000000002</c:v>
                </c:pt>
                <c:pt idx="94">
                  <c:v>3.4919499999999997</c:v>
                </c:pt>
                <c:pt idx="95">
                  <c:v>3.4638299999999997</c:v>
                </c:pt>
                <c:pt idx="96">
                  <c:v>3.4389099999999999</c:v>
                </c:pt>
                <c:pt idx="97">
                  <c:v>3.4175</c:v>
                </c:pt>
                <c:pt idx="98">
                  <c:v>3.39737</c:v>
                </c:pt>
                <c:pt idx="99">
                  <c:v>3.3778799999999998</c:v>
                </c:pt>
                <c:pt idx="100">
                  <c:v>3.3617699999999999</c:v>
                </c:pt>
                <c:pt idx="101">
                  <c:v>3.3435199999999998</c:v>
                </c:pt>
                <c:pt idx="102">
                  <c:v>3.3240699999999999</c:v>
                </c:pt>
                <c:pt idx="103">
                  <c:v>3.31074</c:v>
                </c:pt>
                <c:pt idx="104">
                  <c:v>3.3056099999999997</c:v>
                </c:pt>
                <c:pt idx="105">
                  <c:v>3.3096700000000001</c:v>
                </c:pt>
                <c:pt idx="106">
                  <c:v>3.3128400000000005</c:v>
                </c:pt>
                <c:pt idx="107">
                  <c:v>3.3256700000000001</c:v>
                </c:pt>
                <c:pt idx="108">
                  <c:v>3.33928</c:v>
                </c:pt>
                <c:pt idx="109">
                  <c:v>3.3545999999999996</c:v>
                </c:pt>
                <c:pt idx="110">
                  <c:v>3.3737599999999999</c:v>
                </c:pt>
                <c:pt idx="111">
                  <c:v>3.40225</c:v>
                </c:pt>
                <c:pt idx="112">
                  <c:v>3.4343300000000001</c:v>
                </c:pt>
                <c:pt idx="113">
                  <c:v>3.4674899999999997</c:v>
                </c:pt>
                <c:pt idx="114">
                  <c:v>3.4955500000000002</c:v>
                </c:pt>
                <c:pt idx="115">
                  <c:v>3.52339</c:v>
                </c:pt>
                <c:pt idx="116">
                  <c:v>3.5557699999999999</c:v>
                </c:pt>
                <c:pt idx="117">
                  <c:v>3.5900300000000001</c:v>
                </c:pt>
                <c:pt idx="118">
                  <c:v>3.6210399999999998</c:v>
                </c:pt>
                <c:pt idx="119">
                  <c:v>3.64628</c:v>
                </c:pt>
                <c:pt idx="120">
                  <c:v>3.6647999999999996</c:v>
                </c:pt>
                <c:pt idx="121">
                  <c:v>3.6844999999999999</c:v>
                </c:pt>
                <c:pt idx="122">
                  <c:v>3.7021300000000004</c:v>
                </c:pt>
                <c:pt idx="123">
                  <c:v>3.7161300000000002</c:v>
                </c:pt>
                <c:pt idx="124">
                  <c:v>3.7304900000000001</c:v>
                </c:pt>
                <c:pt idx="125">
                  <c:v>3.7458100000000001</c:v>
                </c:pt>
                <c:pt idx="126">
                  <c:v>3.7623800000000003</c:v>
                </c:pt>
                <c:pt idx="127">
                  <c:v>3.7797499999999999</c:v>
                </c:pt>
                <c:pt idx="128">
                  <c:v>3.79406</c:v>
                </c:pt>
                <c:pt idx="129">
                  <c:v>3.8030000000000004</c:v>
                </c:pt>
                <c:pt idx="130">
                  <c:v>3.8072499999999998</c:v>
                </c:pt>
                <c:pt idx="131">
                  <c:v>3.8137300000000001</c:v>
                </c:pt>
                <c:pt idx="132">
                  <c:v>3.8153799999999998</c:v>
                </c:pt>
                <c:pt idx="133">
                  <c:v>3.8166099999999998</c:v>
                </c:pt>
                <c:pt idx="134">
                  <c:v>3.8178000000000001</c:v>
                </c:pt>
                <c:pt idx="135">
                  <c:v>3.8132999999999999</c:v>
                </c:pt>
                <c:pt idx="136">
                  <c:v>3.7970799999999998</c:v>
                </c:pt>
                <c:pt idx="137">
                  <c:v>3.7797100000000001</c:v>
                </c:pt>
                <c:pt idx="138">
                  <c:v>3.7645299999999997</c:v>
                </c:pt>
                <c:pt idx="139">
                  <c:v>3.7643</c:v>
                </c:pt>
                <c:pt idx="140">
                  <c:v>3.7746400000000002</c:v>
                </c:pt>
                <c:pt idx="141">
                  <c:v>3.7674999999999996</c:v>
                </c:pt>
                <c:pt idx="142">
                  <c:v>3.7490699999999997</c:v>
                </c:pt>
                <c:pt idx="143">
                  <c:v>3.7371500000000002</c:v>
                </c:pt>
                <c:pt idx="144">
                  <c:v>3.7411899999999996</c:v>
                </c:pt>
                <c:pt idx="145">
                  <c:v>3.7847599999999999</c:v>
                </c:pt>
                <c:pt idx="146">
                  <c:v>3.7961299999999998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4.0800999999999998</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4.0800999999999998</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4.0800999999999998</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4.0800999999999998</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4.0800999999999998</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4.0800999999999998</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4.0800999999999998</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4.0800999999999998</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4.0800999999999998</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4.0800999999999998</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4.0800999999999998</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4.0800999999999998</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4.0800999999999998</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4.0800999999999998</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4.0800999999999998</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4.0800999999999998</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4.0800999999999998</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4.0800999999999998</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4.0800999999999998</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4.0800999999999998</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4.0800999999999998</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4.0800999999999998</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4.0800999999999998</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4.0800999999999998</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0.39979500000000001</c:v>
                </c:pt>
                <c:pt idx="2">
                  <c:v>0.80764999999999998</c:v>
                </c:pt>
                <c:pt idx="3">
                  <c:v>1.21417</c:v>
                </c:pt>
                <c:pt idx="4">
                  <c:v>1.6203700000000001</c:v>
                </c:pt>
                <c:pt idx="5">
                  <c:v>2.0251000000000001</c:v>
                </c:pt>
                <c:pt idx="6">
                  <c:v>2.4312900000000002</c:v>
                </c:pt>
                <c:pt idx="7">
                  <c:v>2.8385600000000002</c:v>
                </c:pt>
                <c:pt idx="8">
                  <c:v>3.2458800000000001</c:v>
                </c:pt>
                <c:pt idx="9">
                  <c:v>3.6496499999999998</c:v>
                </c:pt>
                <c:pt idx="10">
                  <c:v>4.0576400000000001</c:v>
                </c:pt>
                <c:pt idx="11">
                  <c:v>4.4686300000000001</c:v>
                </c:pt>
                <c:pt idx="12">
                  <c:v>4.87</c:v>
                </c:pt>
                <c:pt idx="13">
                  <c:v>5.2765199999999997</c:v>
                </c:pt>
                <c:pt idx="14">
                  <c:v>5.68398</c:v>
                </c:pt>
                <c:pt idx="15">
                  <c:v>6.08894</c:v>
                </c:pt>
                <c:pt idx="16">
                  <c:v>6.4974400000000001</c:v>
                </c:pt>
                <c:pt idx="17">
                  <c:v>6.9028799999999997</c:v>
                </c:pt>
                <c:pt idx="18">
                  <c:v>7.3065499999999997</c:v>
                </c:pt>
                <c:pt idx="19">
                  <c:v>7.7199400000000002</c:v>
                </c:pt>
                <c:pt idx="20">
                  <c:v>8.1197900000000001</c:v>
                </c:pt>
                <c:pt idx="21">
                  <c:v>8.5272699999999997</c:v>
                </c:pt>
                <c:pt idx="22">
                  <c:v>8.9334399999999992</c:v>
                </c:pt>
                <c:pt idx="23">
                  <c:v>9.3398900000000005</c:v>
                </c:pt>
                <c:pt idx="24">
                  <c:v>9.7448700000000006</c:v>
                </c:pt>
                <c:pt idx="25">
                  <c:v>10.149699999999999</c:v>
                </c:pt>
                <c:pt idx="26">
                  <c:v>10.557499999999999</c:v>
                </c:pt>
                <c:pt idx="27">
                  <c:v>10.9649</c:v>
                </c:pt>
                <c:pt idx="28">
                  <c:v>11.369300000000001</c:v>
                </c:pt>
                <c:pt idx="29">
                  <c:v>11.7781</c:v>
                </c:pt>
                <c:pt idx="30">
                  <c:v>12.184799999999999</c:v>
                </c:pt>
                <c:pt idx="31">
                  <c:v>12.589399999999999</c:v>
                </c:pt>
                <c:pt idx="32">
                  <c:v>12.994199999999999</c:v>
                </c:pt>
                <c:pt idx="33">
                  <c:v>13.399900000000001</c:v>
                </c:pt>
                <c:pt idx="34">
                  <c:v>13.808199999999999</c:v>
                </c:pt>
                <c:pt idx="35">
                  <c:v>14.2196</c:v>
                </c:pt>
                <c:pt idx="36">
                  <c:v>14.621499999999999</c:v>
                </c:pt>
                <c:pt idx="37">
                  <c:v>15.0281</c:v>
                </c:pt>
                <c:pt idx="38">
                  <c:v>15.431900000000001</c:v>
                </c:pt>
                <c:pt idx="39">
                  <c:v>15.839</c:v>
                </c:pt>
                <c:pt idx="40">
                  <c:v>16.2471</c:v>
                </c:pt>
                <c:pt idx="41">
                  <c:v>16.649000000000001</c:v>
                </c:pt>
                <c:pt idx="42">
                  <c:v>17.0594</c:v>
                </c:pt>
                <c:pt idx="43">
                  <c:v>17.469200000000001</c:v>
                </c:pt>
                <c:pt idx="44">
                  <c:v>17.8687</c:v>
                </c:pt>
                <c:pt idx="45">
                  <c:v>18.276299999999999</c:v>
                </c:pt>
                <c:pt idx="46">
                  <c:v>18.683299999999999</c:v>
                </c:pt>
                <c:pt idx="47">
                  <c:v>19.0901</c:v>
                </c:pt>
                <c:pt idx="48">
                  <c:v>19.496700000000001</c:v>
                </c:pt>
                <c:pt idx="49">
                  <c:v>19.8994</c:v>
                </c:pt>
                <c:pt idx="50">
                  <c:v>20.307200000000002</c:v>
                </c:pt>
                <c:pt idx="51">
                  <c:v>20.717099999999999</c:v>
                </c:pt>
                <c:pt idx="52">
                  <c:v>21.1204</c:v>
                </c:pt>
                <c:pt idx="53">
                  <c:v>21.527200000000001</c:v>
                </c:pt>
                <c:pt idx="54">
                  <c:v>21.9316</c:v>
                </c:pt>
                <c:pt idx="55">
                  <c:v>22.338100000000001</c:v>
                </c:pt>
                <c:pt idx="56">
                  <c:v>22.7441</c:v>
                </c:pt>
                <c:pt idx="57">
                  <c:v>23.150099999999998</c:v>
                </c:pt>
                <c:pt idx="58">
                  <c:v>23.561800000000002</c:v>
                </c:pt>
                <c:pt idx="59">
                  <c:v>23.9635</c:v>
                </c:pt>
                <c:pt idx="60">
                  <c:v>24.370699999999999</c:v>
                </c:pt>
                <c:pt idx="61">
                  <c:v>24.774999999999999</c:v>
                </c:pt>
                <c:pt idx="62">
                  <c:v>25.1814</c:v>
                </c:pt>
                <c:pt idx="63">
                  <c:v>25.587399999999999</c:v>
                </c:pt>
                <c:pt idx="64">
                  <c:v>25.994399999999999</c:v>
                </c:pt>
                <c:pt idx="65">
                  <c:v>26.401800000000001</c:v>
                </c:pt>
                <c:pt idx="66">
                  <c:v>26.807200000000002</c:v>
                </c:pt>
                <c:pt idx="67">
                  <c:v>27.2193</c:v>
                </c:pt>
                <c:pt idx="68">
                  <c:v>27.6206</c:v>
                </c:pt>
                <c:pt idx="69">
                  <c:v>28.026</c:v>
                </c:pt>
                <c:pt idx="70">
                  <c:v>28.436399999999999</c:v>
                </c:pt>
                <c:pt idx="71">
                  <c:v>28.838799999999999</c:v>
                </c:pt>
                <c:pt idx="72">
                  <c:v>29.250599999999999</c:v>
                </c:pt>
                <c:pt idx="73">
                  <c:v>29.6526</c:v>
                </c:pt>
                <c:pt idx="74">
                  <c:v>30.056699999999999</c:v>
                </c:pt>
                <c:pt idx="75">
                  <c:v>30.463999999999999</c:v>
                </c:pt>
                <c:pt idx="76">
                  <c:v>30.868200000000002</c:v>
                </c:pt>
                <c:pt idx="77">
                  <c:v>31.279499999999999</c:v>
                </c:pt>
                <c:pt idx="78">
                  <c:v>31.682500000000001</c:v>
                </c:pt>
                <c:pt idx="79">
                  <c:v>32.090499999999999</c:v>
                </c:pt>
                <c:pt idx="80">
                  <c:v>32.496499999999997</c:v>
                </c:pt>
                <c:pt idx="81">
                  <c:v>32.902799999999999</c:v>
                </c:pt>
                <c:pt idx="82">
                  <c:v>33.308700000000002</c:v>
                </c:pt>
                <c:pt idx="83">
                  <c:v>33.712400000000002</c:v>
                </c:pt>
                <c:pt idx="84">
                  <c:v>34.118499999999997</c:v>
                </c:pt>
                <c:pt idx="85">
                  <c:v>34.533000000000001</c:v>
                </c:pt>
                <c:pt idx="86">
                  <c:v>34.932200000000002</c:v>
                </c:pt>
                <c:pt idx="87">
                  <c:v>35.337800000000001</c:v>
                </c:pt>
                <c:pt idx="88">
                  <c:v>35.7453</c:v>
                </c:pt>
                <c:pt idx="89">
                  <c:v>36.151200000000003</c:v>
                </c:pt>
                <c:pt idx="90">
                  <c:v>36.558700000000002</c:v>
                </c:pt>
                <c:pt idx="91">
                  <c:v>36.964599999999997</c:v>
                </c:pt>
                <c:pt idx="92">
                  <c:v>37.369399999999999</c:v>
                </c:pt>
                <c:pt idx="93">
                  <c:v>37.778300000000002</c:v>
                </c:pt>
                <c:pt idx="94">
                  <c:v>38.182099999999998</c:v>
                </c:pt>
                <c:pt idx="95">
                  <c:v>38.592199999999998</c:v>
                </c:pt>
                <c:pt idx="96">
                  <c:v>38.993899999999996</c:v>
                </c:pt>
                <c:pt idx="97">
                  <c:v>39.402799999999999</c:v>
                </c:pt>
                <c:pt idx="98">
                  <c:v>39.8127</c:v>
                </c:pt>
                <c:pt idx="99">
                  <c:v>40.213799999999999</c:v>
                </c:pt>
                <c:pt idx="100">
                  <c:v>40.619700000000002</c:v>
                </c:pt>
                <c:pt idx="101">
                  <c:v>41.028300000000002</c:v>
                </c:pt>
                <c:pt idx="102">
                  <c:v>41.433799999999998</c:v>
                </c:pt>
                <c:pt idx="103">
                  <c:v>41.841900000000003</c:v>
                </c:pt>
                <c:pt idx="104">
                  <c:v>42.244399999999999</c:v>
                </c:pt>
                <c:pt idx="105">
                  <c:v>42.651899999999998</c:v>
                </c:pt>
                <c:pt idx="106">
                  <c:v>43.058300000000003</c:v>
                </c:pt>
                <c:pt idx="107">
                  <c:v>43.462600000000002</c:v>
                </c:pt>
                <c:pt idx="108">
                  <c:v>43.8703</c:v>
                </c:pt>
                <c:pt idx="109">
                  <c:v>44.2761</c:v>
                </c:pt>
                <c:pt idx="110">
                  <c:v>44.683100000000003</c:v>
                </c:pt>
                <c:pt idx="111">
                  <c:v>45.093499999999999</c:v>
                </c:pt>
                <c:pt idx="112">
                  <c:v>45.494999999999997</c:v>
                </c:pt>
                <c:pt idx="113">
                  <c:v>45.899799999999999</c:v>
                </c:pt>
                <c:pt idx="114">
                  <c:v>46.308300000000003</c:v>
                </c:pt>
                <c:pt idx="115">
                  <c:v>46.7117</c:v>
                </c:pt>
                <c:pt idx="116">
                  <c:v>47.120699999999999</c:v>
                </c:pt>
                <c:pt idx="117">
                  <c:v>47.526499999999999</c:v>
                </c:pt>
                <c:pt idx="118">
                  <c:v>47.932699999999997</c:v>
                </c:pt>
                <c:pt idx="119">
                  <c:v>48.343699999999998</c:v>
                </c:pt>
                <c:pt idx="120">
                  <c:v>48.745600000000003</c:v>
                </c:pt>
                <c:pt idx="121">
                  <c:v>49.151499999999999</c:v>
                </c:pt>
                <c:pt idx="122">
                  <c:v>49.557600000000001</c:v>
                </c:pt>
                <c:pt idx="123">
                  <c:v>49.963200000000001</c:v>
                </c:pt>
                <c:pt idx="124">
                  <c:v>50.372999999999998</c:v>
                </c:pt>
                <c:pt idx="125">
                  <c:v>50.774299999999997</c:v>
                </c:pt>
                <c:pt idx="126">
                  <c:v>51.182099999999998</c:v>
                </c:pt>
                <c:pt idx="127">
                  <c:v>51.591000000000001</c:v>
                </c:pt>
                <c:pt idx="128">
                  <c:v>51.993299999999998</c:v>
                </c:pt>
                <c:pt idx="129">
                  <c:v>52.401499999999999</c:v>
                </c:pt>
                <c:pt idx="130">
                  <c:v>52.806600000000003</c:v>
                </c:pt>
                <c:pt idx="131">
                  <c:v>53.2117</c:v>
                </c:pt>
                <c:pt idx="132">
                  <c:v>53.621600000000001</c:v>
                </c:pt>
                <c:pt idx="133">
                  <c:v>54.027000000000001</c:v>
                </c:pt>
                <c:pt idx="134">
                  <c:v>54.430999999999997</c:v>
                </c:pt>
                <c:pt idx="135">
                  <c:v>54.840299999999999</c:v>
                </c:pt>
                <c:pt idx="136">
                  <c:v>55.243600000000001</c:v>
                </c:pt>
                <c:pt idx="137">
                  <c:v>55.651899999999998</c:v>
                </c:pt>
                <c:pt idx="138">
                  <c:v>56.056800000000003</c:v>
                </c:pt>
                <c:pt idx="139">
                  <c:v>56.463500000000003</c:v>
                </c:pt>
                <c:pt idx="140">
                  <c:v>56.871600000000001</c:v>
                </c:pt>
                <c:pt idx="141">
                  <c:v>57.277099999999997</c:v>
                </c:pt>
                <c:pt idx="142">
                  <c:v>57.683999999999997</c:v>
                </c:pt>
                <c:pt idx="143">
                  <c:v>58.0869</c:v>
                </c:pt>
                <c:pt idx="144">
                  <c:v>58.494199999999999</c:v>
                </c:pt>
                <c:pt idx="145">
                  <c:v>58.901400000000002</c:v>
                </c:pt>
                <c:pt idx="146">
                  <c:v>59.308599999999998</c:v>
                </c:pt>
              </c:numCache>
            </c:numRef>
          </c:xVal>
          <c:yVal>
            <c:numRef>
              <c:f>[0]!FT_PH</c:f>
              <c:numCache>
                <c:formatCode>0.00</c:formatCode>
                <c:ptCount val="147"/>
                <c:pt idx="0">
                  <c:v>42.579899999999995</c:v>
                </c:pt>
                <c:pt idx="1">
                  <c:v>43.126300000000001</c:v>
                </c:pt>
                <c:pt idx="2">
                  <c:v>43.7684</c:v>
                </c:pt>
                <c:pt idx="3">
                  <c:v>44.395099999999999</c:v>
                </c:pt>
                <c:pt idx="4">
                  <c:v>45.099000000000004</c:v>
                </c:pt>
                <c:pt idx="5">
                  <c:v>45.747799999999998</c:v>
                </c:pt>
                <c:pt idx="6">
                  <c:v>46.407800000000002</c:v>
                </c:pt>
                <c:pt idx="7">
                  <c:v>47.2166</c:v>
                </c:pt>
                <c:pt idx="8">
                  <c:v>48.144999999999996</c:v>
                </c:pt>
                <c:pt idx="9">
                  <c:v>49.106400000000001</c:v>
                </c:pt>
                <c:pt idx="10">
                  <c:v>49.923299999999998</c:v>
                </c:pt>
                <c:pt idx="11">
                  <c:v>50.751199999999997</c:v>
                </c:pt>
                <c:pt idx="12">
                  <c:v>51.563099999999991</c:v>
                </c:pt>
                <c:pt idx="13">
                  <c:v>52.278599999999997</c:v>
                </c:pt>
                <c:pt idx="14">
                  <c:v>52.8142</c:v>
                </c:pt>
                <c:pt idx="15">
                  <c:v>53.2973</c:v>
                </c:pt>
                <c:pt idx="16">
                  <c:v>53.657900000000005</c:v>
                </c:pt>
                <c:pt idx="17">
                  <c:v>54.000899999999994</c:v>
                </c:pt>
                <c:pt idx="18">
                  <c:v>54.363900000000001</c:v>
                </c:pt>
                <c:pt idx="19">
                  <c:v>54.7044</c:v>
                </c:pt>
                <c:pt idx="20">
                  <c:v>54.950299999999999</c:v>
                </c:pt>
                <c:pt idx="21">
                  <c:v>55.112700000000004</c:v>
                </c:pt>
                <c:pt idx="22">
                  <c:v>55.281300000000002</c:v>
                </c:pt>
                <c:pt idx="23">
                  <c:v>55.392899999999997</c:v>
                </c:pt>
                <c:pt idx="24">
                  <c:v>55.431200000000004</c:v>
                </c:pt>
                <c:pt idx="25">
                  <c:v>55.481199999999994</c:v>
                </c:pt>
                <c:pt idx="26">
                  <c:v>55.528800000000004</c:v>
                </c:pt>
                <c:pt idx="27">
                  <c:v>55.635500000000008</c:v>
                </c:pt>
                <c:pt idx="28">
                  <c:v>55.742800000000003</c:v>
                </c:pt>
                <c:pt idx="29">
                  <c:v>55.805599999999998</c:v>
                </c:pt>
                <c:pt idx="30">
                  <c:v>55.826299999999996</c:v>
                </c:pt>
                <c:pt idx="31">
                  <c:v>55.850900000000003</c:v>
                </c:pt>
                <c:pt idx="32">
                  <c:v>55.777200000000008</c:v>
                </c:pt>
                <c:pt idx="33">
                  <c:v>55.521299999999997</c:v>
                </c:pt>
                <c:pt idx="34">
                  <c:v>55.194200000000002</c:v>
                </c:pt>
                <c:pt idx="35">
                  <c:v>54.891199999999998</c:v>
                </c:pt>
                <c:pt idx="36">
                  <c:v>54.5227</c:v>
                </c:pt>
                <c:pt idx="37">
                  <c:v>53.974999999999994</c:v>
                </c:pt>
                <c:pt idx="38">
                  <c:v>53.325800000000001</c:v>
                </c:pt>
                <c:pt idx="39">
                  <c:v>52.688699999999997</c:v>
                </c:pt>
                <c:pt idx="40">
                  <c:v>51.962800000000001</c:v>
                </c:pt>
                <c:pt idx="41">
                  <c:v>51.267499999999998</c:v>
                </c:pt>
                <c:pt idx="42">
                  <c:v>50.669899999999998</c:v>
                </c:pt>
                <c:pt idx="43">
                  <c:v>49.875300000000003</c:v>
                </c:pt>
                <c:pt idx="44">
                  <c:v>49.243900000000004</c:v>
                </c:pt>
                <c:pt idx="45">
                  <c:v>48.701499999999996</c:v>
                </c:pt>
                <c:pt idx="46">
                  <c:v>48.148000000000003</c:v>
                </c:pt>
                <c:pt idx="47">
                  <c:v>47.587600000000002</c:v>
                </c:pt>
                <c:pt idx="48">
                  <c:v>47.020200000000003</c:v>
                </c:pt>
                <c:pt idx="49">
                  <c:v>46.424399999999999</c:v>
                </c:pt>
                <c:pt idx="50">
                  <c:v>45.9709</c:v>
                </c:pt>
                <c:pt idx="51">
                  <c:v>45.687199999999997</c:v>
                </c:pt>
                <c:pt idx="52">
                  <c:v>45.454699999999995</c:v>
                </c:pt>
                <c:pt idx="53">
                  <c:v>45.355699999999999</c:v>
                </c:pt>
                <c:pt idx="54">
                  <c:v>45.361800000000002</c:v>
                </c:pt>
                <c:pt idx="55">
                  <c:v>45.359400000000001</c:v>
                </c:pt>
                <c:pt idx="56">
                  <c:v>45.358800000000002</c:v>
                </c:pt>
                <c:pt idx="57">
                  <c:v>45.345300000000002</c:v>
                </c:pt>
                <c:pt idx="58">
                  <c:v>45.2761</c:v>
                </c:pt>
                <c:pt idx="59">
                  <c:v>45.235300000000002</c:v>
                </c:pt>
                <c:pt idx="60">
                  <c:v>45.196999999999996</c:v>
                </c:pt>
                <c:pt idx="61">
                  <c:v>45.1434</c:v>
                </c:pt>
                <c:pt idx="62">
                  <c:v>45.070100000000004</c:v>
                </c:pt>
                <c:pt idx="63">
                  <c:v>44.988099999999996</c:v>
                </c:pt>
                <c:pt idx="64">
                  <c:v>44.925699999999999</c:v>
                </c:pt>
                <c:pt idx="65">
                  <c:v>44.906199999999998</c:v>
                </c:pt>
                <c:pt idx="66">
                  <c:v>44.912600000000005</c:v>
                </c:pt>
                <c:pt idx="67">
                  <c:v>44.873200000000004</c:v>
                </c:pt>
                <c:pt idx="68">
                  <c:v>44.979599999999998</c:v>
                </c:pt>
                <c:pt idx="69">
                  <c:v>45.094699999999996</c:v>
                </c:pt>
                <c:pt idx="70">
                  <c:v>45.251999999999995</c:v>
                </c:pt>
                <c:pt idx="71">
                  <c:v>45.509699999999995</c:v>
                </c:pt>
                <c:pt idx="72">
                  <c:v>45.878500000000003</c:v>
                </c:pt>
                <c:pt idx="73">
                  <c:v>46.356700000000004</c:v>
                </c:pt>
                <c:pt idx="74">
                  <c:v>47.005499999999998</c:v>
                </c:pt>
                <c:pt idx="75">
                  <c:v>47.653099999999995</c:v>
                </c:pt>
                <c:pt idx="76">
                  <c:v>48.291899999999998</c:v>
                </c:pt>
                <c:pt idx="77">
                  <c:v>48.921799999999998</c:v>
                </c:pt>
                <c:pt idx="78">
                  <c:v>49.486699999999999</c:v>
                </c:pt>
                <c:pt idx="79">
                  <c:v>49.964999999999996</c:v>
                </c:pt>
                <c:pt idx="80">
                  <c:v>50.400700000000001</c:v>
                </c:pt>
                <c:pt idx="81">
                  <c:v>50.884099999999997</c:v>
                </c:pt>
                <c:pt idx="82">
                  <c:v>51.295699999999997</c:v>
                </c:pt>
                <c:pt idx="83">
                  <c:v>51.6738</c:v>
                </c:pt>
                <c:pt idx="84">
                  <c:v>52.000399999999999</c:v>
                </c:pt>
                <c:pt idx="85">
                  <c:v>52.381900000000002</c:v>
                </c:pt>
                <c:pt idx="86">
                  <c:v>52.702300000000001</c:v>
                </c:pt>
                <c:pt idx="87">
                  <c:v>52.966999999999999</c:v>
                </c:pt>
                <c:pt idx="88">
                  <c:v>53.266999999999996</c:v>
                </c:pt>
                <c:pt idx="89">
                  <c:v>53.600700000000003</c:v>
                </c:pt>
                <c:pt idx="90">
                  <c:v>53.784799999999997</c:v>
                </c:pt>
                <c:pt idx="91">
                  <c:v>54.011299999999999</c:v>
                </c:pt>
                <c:pt idx="92">
                  <c:v>54.1355</c:v>
                </c:pt>
                <c:pt idx="93">
                  <c:v>54.244099999999996</c:v>
                </c:pt>
                <c:pt idx="94">
                  <c:v>54.456499999999998</c:v>
                </c:pt>
                <c:pt idx="95">
                  <c:v>54.868300000000005</c:v>
                </c:pt>
                <c:pt idx="96">
                  <c:v>55.367200000000004</c:v>
                </c:pt>
                <c:pt idx="97">
                  <c:v>55.900000000000006</c:v>
                </c:pt>
                <c:pt idx="98">
                  <c:v>56.379199999999997</c:v>
                </c:pt>
                <c:pt idx="99">
                  <c:v>56.859700000000004</c:v>
                </c:pt>
                <c:pt idx="100">
                  <c:v>57.231400000000001</c:v>
                </c:pt>
                <c:pt idx="101">
                  <c:v>57.660699999999999</c:v>
                </c:pt>
                <c:pt idx="102">
                  <c:v>58.183799999999998</c:v>
                </c:pt>
                <c:pt idx="103">
                  <c:v>58.554099999999998</c:v>
                </c:pt>
                <c:pt idx="104">
                  <c:v>58.712900000000005</c:v>
                </c:pt>
                <c:pt idx="105">
                  <c:v>58.560100000000006</c:v>
                </c:pt>
                <c:pt idx="106">
                  <c:v>58.398099999999999</c:v>
                </c:pt>
                <c:pt idx="107">
                  <c:v>57.926900000000003</c:v>
                </c:pt>
                <c:pt idx="108">
                  <c:v>57.441400000000002</c:v>
                </c:pt>
                <c:pt idx="109">
                  <c:v>56.925599999999996</c:v>
                </c:pt>
                <c:pt idx="110">
                  <c:v>56.241399999999999</c:v>
                </c:pt>
                <c:pt idx="111">
                  <c:v>55.323500000000003</c:v>
                </c:pt>
                <c:pt idx="112">
                  <c:v>54.514099999999999</c:v>
                </c:pt>
                <c:pt idx="113">
                  <c:v>53.858499999999999</c:v>
                </c:pt>
                <c:pt idx="114">
                  <c:v>53.4709</c:v>
                </c:pt>
                <c:pt idx="115">
                  <c:v>53.260100000000001</c:v>
                </c:pt>
                <c:pt idx="116">
                  <c:v>52.972799999999999</c:v>
                </c:pt>
                <c:pt idx="117">
                  <c:v>52.752299999999998</c:v>
                </c:pt>
                <c:pt idx="118">
                  <c:v>52.588000000000001</c:v>
                </c:pt>
                <c:pt idx="119">
                  <c:v>52.4223</c:v>
                </c:pt>
                <c:pt idx="120">
                  <c:v>52.222199999999994</c:v>
                </c:pt>
                <c:pt idx="121">
                  <c:v>51.897800000000004</c:v>
                </c:pt>
                <c:pt idx="122">
                  <c:v>51.533799999999999</c:v>
                </c:pt>
                <c:pt idx="123">
                  <c:v>51.395199999999996</c:v>
                </c:pt>
                <c:pt idx="124">
                  <c:v>51.2682</c:v>
                </c:pt>
                <c:pt idx="125">
                  <c:v>51.139199999999995</c:v>
                </c:pt>
                <c:pt idx="126">
                  <c:v>51.004899999999999</c:v>
                </c:pt>
                <c:pt idx="127">
                  <c:v>50.873699999999999</c:v>
                </c:pt>
                <c:pt idx="128">
                  <c:v>50.697800000000001</c:v>
                </c:pt>
                <c:pt idx="129">
                  <c:v>50.440200000000004</c:v>
                </c:pt>
                <c:pt idx="130">
                  <c:v>50.194799999999994</c:v>
                </c:pt>
                <c:pt idx="131">
                  <c:v>49.946400000000004</c:v>
                </c:pt>
                <c:pt idx="132">
                  <c:v>49.735700000000001</c:v>
                </c:pt>
                <c:pt idx="133">
                  <c:v>49.479099999999995</c:v>
                </c:pt>
                <c:pt idx="134">
                  <c:v>49.191099999999999</c:v>
                </c:pt>
                <c:pt idx="135">
                  <c:v>48.994900000000001</c:v>
                </c:pt>
                <c:pt idx="136">
                  <c:v>48.970599999999997</c:v>
                </c:pt>
                <c:pt idx="137">
                  <c:v>48.971900000000005</c:v>
                </c:pt>
                <c:pt idx="138">
                  <c:v>48.953299999999999</c:v>
                </c:pt>
                <c:pt idx="139">
                  <c:v>48.715599999999995</c:v>
                </c:pt>
                <c:pt idx="140">
                  <c:v>48.429699999999997</c:v>
                </c:pt>
                <c:pt idx="141">
                  <c:v>48.217799999999997</c:v>
                </c:pt>
                <c:pt idx="142">
                  <c:v>48.022599999999997</c:v>
                </c:pt>
                <c:pt idx="143">
                  <c:v>47.959899999999998</c:v>
                </c:pt>
                <c:pt idx="144">
                  <c:v>47.872700000000002</c:v>
                </c:pt>
                <c:pt idx="145">
                  <c:v>47.483899999999998</c:v>
                </c:pt>
                <c:pt idx="146">
                  <c:v>47.266999999999996</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42.579899999999995</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42.579899999999995</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42.579899999999995</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42.579899999999995</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42.579899999999995</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42.579899999999995</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42.579899999999995</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42.579899999999995</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42.579899999999995</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42.579899999999995</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42.579899999999995</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42.579899999999995</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42.579899999999995</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42.579899999999995</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42.579899999999995</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42.579899999999995</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42.579899999999995</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42.579899999999995</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42.579899999999995</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42.579899999999995</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42.579899999999995</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42.579899999999995</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42.579899999999995</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42.579899999999995</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91.41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2.0924306794036855</c:v>
                </c:pt>
                <c:pt idx="1">
                  <c:v>2.0924306794036855</c:v>
                </c:pt>
                <c:pt idx="2">
                  <c:v>-7</c:v>
                </c:pt>
              </c:numCache>
            </c:numRef>
          </c:xVal>
          <c:yVal>
            <c:numRef>
              <c:f>'R'!$I$5:$I$7</c:f>
              <c:numCache>
                <c:formatCode>0.0_ </c:formatCode>
                <c:ptCount val="3"/>
                <c:pt idx="0">
                  <c:v>0</c:v>
                </c:pt>
                <c:pt idx="1">
                  <c:v>91.413220700989271</c:v>
                </c:pt>
                <c:pt idx="2">
                  <c:v>91.413220700989271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2.0924306794036855</c:v>
                </c:pt>
                <c:pt idx="1">
                  <c:v>2.0924306794036855</c:v>
                </c:pt>
                <c:pt idx="2">
                  <c:v>-7</c:v>
                </c:pt>
              </c:numCache>
            </c:numRef>
          </c:xVal>
          <c:yVal>
            <c:numRef>
              <c:f>'R'!$I$5:$I$7</c:f>
              <c:numCache>
                <c:formatCode>0.0_ </c:formatCode>
                <c:ptCount val="3"/>
                <c:pt idx="0">
                  <c:v>0</c:v>
                </c:pt>
                <c:pt idx="1">
                  <c:v>91.413220700989271</c:v>
                </c:pt>
                <c:pt idx="2">
                  <c:v>91.413220700989271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2.0924306794036855</c:v>
                </c:pt>
              </c:numCache>
            </c:numRef>
          </c:xVal>
          <c:yVal>
            <c:numRef>
              <c:f>'R'!$I$4</c:f>
              <c:numCache>
                <c:formatCode>0.00_ </c:formatCode>
                <c:ptCount val="1"/>
                <c:pt idx="0">
                  <c:v>91.413220700989271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58.58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58.578239999999994</c:v>
                </c:pt>
                <c:pt idx="1">
                  <c:v>58.578239999999994</c:v>
                </c:pt>
                <c:pt idx="2">
                  <c:v>0</c:v>
                </c:pt>
              </c:numCache>
            </c:numRef>
          </c:xVal>
          <c:yVal>
            <c:numRef>
              <c:f>'R2'!$I$5:$I$7</c:f>
              <c:numCache>
                <c:formatCode>0.0_ </c:formatCode>
                <c:ptCount val="3"/>
                <c:pt idx="0">
                  <c:v>0</c:v>
                </c:pt>
                <c:pt idx="1">
                  <c:v>65.040244336485699</c:v>
                </c:pt>
                <c:pt idx="2">
                  <c:v>65.040244336485699</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1.84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1.84039</c:v>
                </c:pt>
                <c:pt idx="1">
                  <c:v>1.84039</c:v>
                </c:pt>
                <c:pt idx="2">
                  <c:v>0</c:v>
                </c:pt>
              </c:numCache>
            </c:numRef>
          </c:xVal>
          <c:yVal>
            <c:numRef>
              <c:f>'R3'!$I$6:$I$8</c:f>
              <c:numCache>
                <c:formatCode>0.0_ </c:formatCode>
                <c:ptCount val="3"/>
                <c:pt idx="0">
                  <c:v>0</c:v>
                </c:pt>
                <c:pt idx="1">
                  <c:v>46.668124256139919</c:v>
                </c:pt>
                <c:pt idx="2">
                  <c:v>46.668124256139919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감정변이도1.84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1.84039</c:v>
                </c:pt>
                <c:pt idx="1">
                  <c:v>1.84039</c:v>
                </c:pt>
                <c:pt idx="2">
                  <c:v>0</c:v>
                </c:pt>
              </c:numCache>
            </c:numRef>
          </c:xVal>
          <c:yVal>
            <c:numRef>
              <c:f>'R4'!$I$5:$I$7</c:f>
              <c:numCache>
                <c:formatCode>0.0_ </c:formatCode>
                <c:ptCount val="3"/>
                <c:pt idx="0">
                  <c:v>0</c:v>
                </c:pt>
                <c:pt idx="1">
                  <c:v>6.1480307492693516E-2</c:v>
                </c:pt>
                <c:pt idx="2">
                  <c:v>6.1480307492693516E-2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(84.4 , 46.7)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84.363713984608879</c:v>
                      </c:pt>
                    </c:numCache>
                  </c:numRef>
                </c:xVal>
                <c:yVal>
                  <c:numRef>
                    <c:extLst>
                      <c:ext uri="{02D57815-91ED-43cb-92C2-25804820EDAC}">
                        <c15:formulaRef>
                          <c15:sqref>info!$W$20:$W$21</c15:sqref>
                        </c15:formulaRef>
                      </c:ext>
                    </c:extLst>
                    <c:numCache>
                      <c:formatCode>General</c:formatCode>
                      <c:ptCount val="2"/>
                      <c:pt idx="0">
                        <c:v>50</c:v>
                      </c:pt>
                      <c:pt idx="1">
                        <c:v>46.668124256139919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(84.4 , 46.7)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84.363713984608879</c:v>
                      </c:pt>
                    </c:numCache>
                  </c:numRef>
                </c:xVal>
                <c:yVal>
                  <c:numRef>
                    <c:extLst>
                      <c:ext uri="{02D57815-91ED-43cb-92C2-25804820EDAC}">
                        <c15:formulaRef>
                          <c15:sqref>info!$W$20:$W$21</c15:sqref>
                        </c15:formulaRef>
                      </c:ext>
                    </c:extLst>
                    <c:numCache>
                      <c:formatCode>General</c:formatCode>
                      <c:ptCount val="2"/>
                      <c:pt idx="0">
                        <c:v>50</c:v>
                      </c:pt>
                      <c:pt idx="1">
                        <c:v>46.668124256139919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(84.4 , 46.7)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84.363713984608879</c:v>
                      </c:pt>
                    </c:numCache>
                  </c:numRef>
                </c:xVal>
                <c:yVal>
                  <c:numRef>
                    <c:extLst>
                      <c:ext uri="{02D57815-91ED-43cb-92C2-25804820EDAC}">
                        <c15:formulaRef>
                          <c15:sqref>info!$W$20:$W$21</c15:sqref>
                        </c15:formulaRef>
                      </c:ext>
                    </c:extLst>
                    <c:numCache>
                      <c:formatCode>General</c:formatCode>
                      <c:ptCount val="2"/>
                      <c:pt idx="0">
                        <c:v>50</c:v>
                      </c:pt>
                      <c:pt idx="1">
                        <c:v>46.668124256139919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(84.4 , 46.7)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84.363713984608879</c:v>
                      </c:pt>
                    </c:numCache>
                  </c:numRef>
                </c:xVal>
                <c:yVal>
                  <c:numRef>
                    <c:extLst>
                      <c:ext uri="{02D57815-91ED-43cb-92C2-25804820EDAC}">
                        <c15:formulaRef>
                          <c15:sqref>info!$W$20:$W$21</c15:sqref>
                        </c15:formulaRef>
                      </c:ext>
                    </c:extLst>
                    <c:numCache>
                      <c:formatCode>General</c:formatCode>
                      <c:ptCount val="2"/>
                      <c:pt idx="0">
                        <c:v>50</c:v>
                      </c:pt>
                      <c:pt idx="1">
                        <c:v>46.668124256139919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(84.4 , 46.7)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84.363713984608879</c:v>
                      </c:pt>
                    </c:numCache>
                  </c:numRef>
                </c:xVal>
                <c:yVal>
                  <c:numRef>
                    <c:extLst>
                      <c:ext uri="{02D57815-91ED-43cb-92C2-25804820EDAC}">
                        <c15:formulaRef>
                          <c15:sqref>info!$W$20:$W$21</c15:sqref>
                        </c15:formulaRef>
                      </c:ext>
                    </c:extLst>
                    <c:numCache>
                      <c:formatCode>General</c:formatCode>
                      <c:ptCount val="2"/>
                      <c:pt idx="0">
                        <c:v>50</c:v>
                      </c:pt>
                      <c:pt idx="1">
                        <c:v>46.668124256139919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(84.4 , 46.7)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84.363713984608879</c:v>
                      </c:pt>
                    </c:numCache>
                  </c:numRef>
                </c:xVal>
                <c:yVal>
                  <c:numRef>
                    <c:extLst>
                      <c:ext uri="{02D57815-91ED-43cb-92C2-25804820EDAC}">
                        <c15:formulaRef>
                          <c15:sqref>info!$W$20:$W$21</c15:sqref>
                        </c15:formulaRef>
                      </c:ext>
                    </c:extLst>
                    <c:numCache>
                      <c:formatCode>General</c:formatCode>
                      <c:ptCount val="2"/>
                      <c:pt idx="0">
                        <c:v>50</c:v>
                      </c:pt>
                      <c:pt idx="1">
                        <c:v>46.668124256139919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(84.4 , 46.7)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84.363713984608879</c:v>
                      </c:pt>
                    </c:numCache>
                  </c:numRef>
                </c:xVal>
                <c:yVal>
                  <c:numRef>
                    <c:extLst>
                      <c:ext uri="{02D57815-91ED-43cb-92C2-25804820EDAC}">
                        <c15:formulaRef>
                          <c15:sqref>info!$W$20:$W$21</c15:sqref>
                        </c15:formulaRef>
                      </c:ext>
                    </c:extLst>
                    <c:numCache>
                      <c:formatCode>General</c:formatCode>
                      <c:ptCount val="2"/>
                      <c:pt idx="0">
                        <c:v>50</c:v>
                      </c:pt>
                      <c:pt idx="1">
                        <c:v>46.668124256139919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(84.4 , 46.7)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84.363713984608879</c:v>
                      </c:pt>
                    </c:numCache>
                  </c:numRef>
                </c:xVal>
                <c:yVal>
                  <c:numRef>
                    <c:extLst>
                      <c:ext uri="{02D57815-91ED-43cb-92C2-25804820EDAC}">
                        <c15:formulaRef>
                          <c15:sqref>info!$W$20:$W$21</c15:sqref>
                        </c15:formulaRef>
                      </c:ext>
                    </c:extLst>
                    <c:numCache>
                      <c:formatCode>General</c:formatCode>
                      <c:ptCount val="2"/>
                      <c:pt idx="0">
                        <c:v>50</c:v>
                      </c:pt>
                      <c:pt idx="1">
                        <c:v>46.668124256139919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(84.4 , 46.7)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84.363713984608879</c:v>
                      </c:pt>
                    </c:numCache>
                  </c:numRef>
                </c:xVal>
                <c:yVal>
                  <c:numRef>
                    <c:extLst>
                      <c:ext uri="{02D57815-91ED-43cb-92C2-25804820EDAC}">
                        <c15:formulaRef>
                          <c15:sqref>info!$W$20:$W$21</c15:sqref>
                        </c15:formulaRef>
                      </c:ext>
                    </c:extLst>
                    <c:numCache>
                      <c:formatCode>General</c:formatCode>
                      <c:ptCount val="2"/>
                      <c:pt idx="0">
                        <c:v>50</c:v>
                      </c:pt>
                      <c:pt idx="1">
                        <c:v>46.668124256139919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(84.4 , 46.7)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84.363713984608879</c:v>
                      </c:pt>
                    </c:numCache>
                  </c:numRef>
                </c:xVal>
                <c:yVal>
                  <c:numRef>
                    <c:extLst>
                      <c:ext uri="{02D57815-91ED-43cb-92C2-25804820EDAC}">
                        <c15:formulaRef>
                          <c15:sqref>info!$W$20:$W$21</c15:sqref>
                        </c15:formulaRef>
                      </c:ext>
                    </c:extLst>
                    <c:numCache>
                      <c:formatCode>General</c:formatCode>
                      <c:ptCount val="2"/>
                      <c:pt idx="0">
                        <c:v>50</c:v>
                      </c:pt>
                      <c:pt idx="1">
                        <c:v>46.668124256139919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(84.4 , 46.7)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84.363713984608879</c:v>
                      </c:pt>
                    </c:numCache>
                  </c:numRef>
                </c:xVal>
                <c:yVal>
                  <c:numRef>
                    <c:extLst>
                      <c:ext uri="{02D57815-91ED-43cb-92C2-25804820EDAC}">
                        <c15:formulaRef>
                          <c15:sqref>info!$W$20:$W$21</c15:sqref>
                        </c15:formulaRef>
                      </c:ext>
                    </c:extLst>
                    <c:numCache>
                      <c:formatCode>General</c:formatCode>
                      <c:ptCount val="2"/>
                      <c:pt idx="0">
                        <c:v>50</c:v>
                      </c:pt>
                      <c:pt idx="1">
                        <c:v>46.668124256139919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(84.4 , 46.7)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84.363713984608879</c:v>
                      </c:pt>
                    </c:numCache>
                  </c:numRef>
                </c:xVal>
                <c:yVal>
                  <c:numRef>
                    <c:extLst>
                      <c:ext uri="{02D57815-91ED-43cb-92C2-25804820EDAC}">
                        <c15:formulaRef>
                          <c15:sqref>info!$W$20:$W$21</c15:sqref>
                        </c15:formulaRef>
                      </c:ext>
                    </c:extLst>
                    <c:numCache>
                      <c:formatCode>General</c:formatCode>
                      <c:ptCount val="2"/>
                      <c:pt idx="0">
                        <c:v>50</c:v>
                      </c:pt>
                      <c:pt idx="1">
                        <c:v>46.668124256139919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(84.4 , 46.7)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84.363713984608879</c:v>
                      </c:pt>
                    </c:numCache>
                  </c:numRef>
                </c:xVal>
                <c:yVal>
                  <c:numRef>
                    <c:extLst>
                      <c:ext uri="{02D57815-91ED-43cb-92C2-25804820EDAC}">
                        <c15:formulaRef>
                          <c15:sqref>info!$W$20:$W$21</c15:sqref>
                        </c15:formulaRef>
                      </c:ext>
                    </c:extLst>
                    <c:numCache>
                      <c:formatCode>General</c:formatCode>
                      <c:ptCount val="2"/>
                      <c:pt idx="0">
                        <c:v>50</c:v>
                      </c:pt>
                      <c:pt idx="1">
                        <c:v>46.668124256139919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(84.4 , 46.7)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84.363713984608879</c:v>
                      </c:pt>
                    </c:numCache>
                  </c:numRef>
                </c:xVal>
                <c:yVal>
                  <c:numRef>
                    <c:extLst>
                      <c:ext uri="{02D57815-91ED-43cb-92C2-25804820EDAC}">
                        <c15:formulaRef>
                          <c15:sqref>info!$W$20:$W$21</c15:sqref>
                        </c15:formulaRef>
                      </c:ext>
                    </c:extLst>
                    <c:numCache>
                      <c:formatCode>General</c:formatCode>
                      <c:ptCount val="2"/>
                      <c:pt idx="0">
                        <c:v>50</c:v>
                      </c:pt>
                      <c:pt idx="1">
                        <c:v>46.668124256139919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9888;&#51008;&#44221;%5e2%5e53%5e\2025-07-18%2013_07_4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9888;&#51008;&#44221;%5e2%5e53%5e\2025-07-18%2013_07_4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724CED28-B8FE-1AA9-827E-ADDA46E88396}"/>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D457261E-03B2-BCB2-0AE9-E109C8AFEDFB}"/>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45856.547766203701</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신은경</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53</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45856.547766203701</v>
      </c>
      <c r="H7" s="876"/>
      <c r="I7" s="877"/>
      <c r="J7" s="166" t="str">
        <f>lang!B160</f>
        <v>나이</v>
      </c>
      <c r="K7" s="878" t="str">
        <f>IF(FH_info!B2="","",TRIM(MID(SUBSTITUTE(FH_info!B2,"^",REPT(" ",LEN(FH_info!B2))),LEN(FH_info!B2)*4-LEN(FH_info!B2)+1,LEN(FH_info!B2))))</f>
        <v>53</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신은경</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( 57 , 20 )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2.0924306794036855</v>
      </c>
      <c r="I20" s="862"/>
      <c r="J20" s="311" t="str">
        <f>lang!B174</f>
        <v>정보량</v>
      </c>
      <c r="K20" s="236">
        <f ca="1">info!N9</f>
        <v>50.909248979591844</v>
      </c>
      <c r="L20" s="312" t="str">
        <f>lang!B175</f>
        <v>에너지</v>
      </c>
      <c r="M20" s="863">
        <f ca="1">info!M9</f>
        <v>3.7279372108843543</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안정된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28.220199999999998</v>
      </c>
      <c r="N32" s="816"/>
      <c r="O32" s="817">
        <f>Measurement!N7</f>
        <v>38.293799999999997</v>
      </c>
      <c r="P32" s="818"/>
      <c r="Q32" s="819">
        <f>Measurement!T7</f>
        <v>51.628500000000003</v>
      </c>
      <c r="R32" s="820"/>
    </row>
    <row r="33" spans="3:18" ht="12.75" customHeight="1">
      <c r="C33" s="77"/>
      <c r="I33" s="502">
        <f>Measurement!L8</f>
        <v>3</v>
      </c>
      <c r="J33" s="139" t="str">
        <f>lang!B15</f>
        <v>스트레스</v>
      </c>
      <c r="K33" s="90" t="s">
        <v>226</v>
      </c>
      <c r="L33" s="504" t="str">
        <f>Measurement!Y8</f>
        <v>보통</v>
      </c>
      <c r="M33" s="792">
        <f>Measurement!R8</f>
        <v>23.068000000000001</v>
      </c>
      <c r="N33" s="793"/>
      <c r="O33" s="806">
        <f>Measurement!N8</f>
        <v>27.428599999999999</v>
      </c>
      <c r="P33" s="807"/>
      <c r="Q33" s="792">
        <f>Measurement!T8</f>
        <v>32.503399999999999</v>
      </c>
      <c r="R33" s="808"/>
    </row>
    <row r="34" spans="3:18" ht="12.75" customHeight="1">
      <c r="C34" s="77"/>
      <c r="I34" s="502">
        <f>Measurement!L9</f>
        <v>3</v>
      </c>
      <c r="J34" s="139" t="str">
        <f>lang!B16</f>
        <v>불안</v>
      </c>
      <c r="K34" s="90" t="s">
        <v>227</v>
      </c>
      <c r="L34" s="504" t="str">
        <f>Measurement!Y9</f>
        <v>보통</v>
      </c>
      <c r="M34" s="792">
        <f>Measurement!R9</f>
        <v>8.9928000000000008</v>
      </c>
      <c r="N34" s="793"/>
      <c r="O34" s="806">
        <f>Measurement!N9</f>
        <v>23.496600000000001</v>
      </c>
      <c r="P34" s="807"/>
      <c r="Q34" s="792">
        <f>Measurement!T9</f>
        <v>50.119700000000002</v>
      </c>
      <c r="R34" s="808"/>
    </row>
    <row r="35" spans="3:18" ht="12.75" customHeight="1">
      <c r="C35" s="77"/>
      <c r="I35" s="502">
        <f>Measurement!L10</f>
        <v>3</v>
      </c>
      <c r="J35" s="139" t="str">
        <f>lang!B17</f>
        <v>의심</v>
      </c>
      <c r="K35" s="90" t="s">
        <v>225</v>
      </c>
      <c r="L35" s="504" t="str">
        <f>Measurement!Y10</f>
        <v>보통</v>
      </c>
      <c r="M35" s="792">
        <f>Measurement!R10</f>
        <v>25.706900000000001</v>
      </c>
      <c r="N35" s="793"/>
      <c r="O35" s="806">
        <f>Measurement!N10</f>
        <v>29.769600000000001</v>
      </c>
      <c r="P35" s="807"/>
      <c r="Q35" s="792">
        <f>Measurement!T10</f>
        <v>34.762999999999998</v>
      </c>
      <c r="R35" s="808"/>
    </row>
    <row r="36" spans="3:18" ht="12.75" customHeight="1">
      <c r="C36" s="77"/>
      <c r="I36" s="502">
        <f>Measurement!L11</f>
        <v>4</v>
      </c>
      <c r="J36" s="139" t="str">
        <f>lang!B18</f>
        <v>밸런스</v>
      </c>
      <c r="K36" s="90" t="s">
        <v>2171</v>
      </c>
      <c r="L36" s="504" t="str">
        <f>Measurement!Y11</f>
        <v>높음</v>
      </c>
      <c r="M36" s="792">
        <f>Measurement!R11</f>
        <v>50.831800000000001</v>
      </c>
      <c r="N36" s="793"/>
      <c r="O36" s="806">
        <f>Measurement!N11</f>
        <v>72.538399999999996</v>
      </c>
      <c r="P36" s="807"/>
      <c r="Q36" s="792">
        <f>Measurement!T11</f>
        <v>81.129000000000005</v>
      </c>
      <c r="R36" s="808"/>
    </row>
    <row r="37" spans="3:18" ht="12.75" customHeight="1">
      <c r="C37" s="77"/>
      <c r="I37" s="502">
        <f>Measurement!L12</f>
        <v>3</v>
      </c>
      <c r="J37" s="139" t="str">
        <f>lang!B19</f>
        <v>카리스마</v>
      </c>
      <c r="K37" s="90" t="s">
        <v>229</v>
      </c>
      <c r="L37" s="504" t="str">
        <f>Measurement!Y12</f>
        <v>보통</v>
      </c>
      <c r="M37" s="792">
        <f>Measurement!R12</f>
        <v>63.896900000000002</v>
      </c>
      <c r="N37" s="793"/>
      <c r="O37" s="806">
        <f>Measurement!N12</f>
        <v>73.636300000000006</v>
      </c>
      <c r="P37" s="807"/>
      <c r="Q37" s="792">
        <f>Measurement!T12</f>
        <v>82.764899999999997</v>
      </c>
      <c r="R37" s="808"/>
    </row>
    <row r="38" spans="3:18" ht="12.75" customHeight="1">
      <c r="C38" s="77"/>
      <c r="I38" s="502">
        <f>Measurement!L13</f>
        <v>3</v>
      </c>
      <c r="J38" s="139" t="str">
        <f>lang!B20</f>
        <v>에너지</v>
      </c>
      <c r="K38" s="90" t="s">
        <v>2170</v>
      </c>
      <c r="L38" s="504" t="str">
        <f>Measurement!Y13</f>
        <v>보통</v>
      </c>
      <c r="M38" s="792">
        <f>Measurement!R13</f>
        <v>21.8904</v>
      </c>
      <c r="N38" s="793"/>
      <c r="O38" s="806">
        <f>Measurement!N13</f>
        <v>27.761800000000001</v>
      </c>
      <c r="P38" s="807"/>
      <c r="Q38" s="792">
        <f>Measurement!T13</f>
        <v>38.384099999999997</v>
      </c>
      <c r="R38" s="808"/>
    </row>
    <row r="39" spans="3:18" ht="12.75" customHeight="1">
      <c r="C39" s="77"/>
      <c r="I39" s="502">
        <f>Measurement!L14</f>
        <v>3</v>
      </c>
      <c r="J39" s="139" t="str">
        <f>lang!B21</f>
        <v>자기조절</v>
      </c>
      <c r="K39" s="90" t="s">
        <v>230</v>
      </c>
      <c r="L39" s="504" t="str">
        <f>Measurement!Y14</f>
        <v>보통</v>
      </c>
      <c r="M39" s="792">
        <f>Measurement!R14</f>
        <v>64.552899999999994</v>
      </c>
      <c r="N39" s="793"/>
      <c r="O39" s="806">
        <f>Measurement!N14</f>
        <v>72.641099999999994</v>
      </c>
      <c r="P39" s="807"/>
      <c r="Q39" s="792">
        <f>Measurement!T14</f>
        <v>78.512699999999995</v>
      </c>
      <c r="R39" s="808"/>
    </row>
    <row r="40" spans="3:18" ht="12.75" customHeight="1">
      <c r="C40" s="77"/>
      <c r="I40" s="502">
        <f>Measurement!L15</f>
        <v>3</v>
      </c>
      <c r="J40" s="139" t="str">
        <f>lang!B22</f>
        <v>억제</v>
      </c>
      <c r="K40" s="91" t="s">
        <v>248</v>
      </c>
      <c r="L40" s="504" t="str">
        <f>Measurement!Y15</f>
        <v>보통</v>
      </c>
      <c r="M40" s="792">
        <f>Measurement!R15</f>
        <v>12.744899999999999</v>
      </c>
      <c r="N40" s="793"/>
      <c r="O40" s="806">
        <f>Measurement!N15</f>
        <v>18.905100000000001</v>
      </c>
      <c r="P40" s="807"/>
      <c r="Q40" s="792">
        <f>Measurement!T15</f>
        <v>27.015499999999999</v>
      </c>
      <c r="R40" s="808"/>
    </row>
    <row r="41" spans="3:18" ht="12.75" customHeight="1" thickBot="1">
      <c r="C41" s="77"/>
      <c r="I41" s="502">
        <f>Measurement!L16</f>
        <v>3</v>
      </c>
      <c r="J41" s="140" t="str">
        <f>lang!B23</f>
        <v>신경성</v>
      </c>
      <c r="K41" s="92" t="s">
        <v>231</v>
      </c>
      <c r="L41" s="504" t="str">
        <f>Measurement!Y16</f>
        <v>보통</v>
      </c>
      <c r="M41" s="794">
        <f>Measurement!R16</f>
        <v>1.97678</v>
      </c>
      <c r="N41" s="795"/>
      <c r="O41" s="796">
        <f>Measurement!N16</f>
        <v>30.275400000000001</v>
      </c>
      <c r="P41" s="797"/>
      <c r="Q41" s="794">
        <f>Measurement!T16</f>
        <v>40.086799999999997</v>
      </c>
      <c r="R41" s="798"/>
    </row>
    <row r="42" spans="3:18" ht="29.25" customHeight="1" thickBot="1">
      <c r="C42" s="77"/>
      <c r="I42" s="84"/>
      <c r="J42" s="780" t="str">
        <f>lang!B215</f>
        <v>감정변이도</v>
      </c>
      <c r="K42" s="781"/>
      <c r="L42" s="319" t="str">
        <f>info!V43</f>
        <v>보통</v>
      </c>
      <c r="M42" s="782">
        <f>info!W43</f>
        <v>14.007999999999999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1.84039</v>
      </c>
      <c r="E44" s="249" t="s">
        <v>1072</v>
      </c>
      <c r="G44" s="289"/>
      <c r="H44" s="289"/>
      <c r="I44" s="290"/>
      <c r="J44" s="802">
        <f>info!$W$36</f>
        <v>58.578239999999994</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45856.547766203701</v>
      </c>
      <c r="H7" s="876"/>
      <c r="I7" s="877"/>
      <c r="J7" s="166" t="str">
        <f>lang!B160</f>
        <v>나이</v>
      </c>
      <c r="K7" s="878" t="str">
        <f>IF(FH_info!B2="","",TRIM(MID(SUBSTITUTE(FH_info!B2,"^",REPT(" ",LEN(FH_info!B2))),LEN(FH_info!B2)*4-LEN(FH_info!B2)+1,LEN(FH_info!B2))))</f>
        <v>53</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신은경</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( 57 , 20 )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2.0924306794036855</v>
      </c>
      <c r="I20" s="862"/>
      <c r="J20" s="311" t="str">
        <f>lang!B174</f>
        <v>정보량</v>
      </c>
      <c r="K20" s="236">
        <f ca="1">info!N9</f>
        <v>50.909248979591844</v>
      </c>
      <c r="L20" s="312" t="str">
        <f>lang!B175</f>
        <v>에너지</v>
      </c>
      <c r="M20" s="863">
        <f ca="1">info!M9</f>
        <v>3.7279372108843543</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안정된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28.220199999999998</v>
      </c>
      <c r="N32" s="816"/>
      <c r="O32" s="817">
        <f>Measurement!N7</f>
        <v>38.293799999999997</v>
      </c>
      <c r="P32" s="818"/>
      <c r="Q32" s="819">
        <f>Measurement!T7</f>
        <v>51.628500000000003</v>
      </c>
      <c r="R32" s="820"/>
    </row>
    <row r="33" spans="3:18" ht="12.75" customHeight="1">
      <c r="C33" s="77"/>
      <c r="I33" s="502">
        <f>Measurement!L8</f>
        <v>3</v>
      </c>
      <c r="J33" s="139" t="str">
        <f>lang!B15</f>
        <v>스트레스</v>
      </c>
      <c r="K33" s="90" t="s">
        <v>226</v>
      </c>
      <c r="L33" s="504" t="str">
        <f>Measurement!Y8</f>
        <v>보통</v>
      </c>
      <c r="M33" s="792">
        <f>Measurement!R8</f>
        <v>23.068000000000001</v>
      </c>
      <c r="N33" s="793"/>
      <c r="O33" s="806">
        <f>Measurement!N8</f>
        <v>27.428599999999999</v>
      </c>
      <c r="P33" s="807"/>
      <c r="Q33" s="792">
        <f>Measurement!T8</f>
        <v>32.503399999999999</v>
      </c>
      <c r="R33" s="808"/>
    </row>
    <row r="34" spans="3:18" ht="12.75" customHeight="1">
      <c r="C34" s="77"/>
      <c r="I34" s="502">
        <f>Measurement!L9</f>
        <v>3</v>
      </c>
      <c r="J34" s="139" t="str">
        <f>lang!B16</f>
        <v>불안</v>
      </c>
      <c r="K34" s="90" t="s">
        <v>227</v>
      </c>
      <c r="L34" s="504" t="str">
        <f>Measurement!Y9</f>
        <v>보통</v>
      </c>
      <c r="M34" s="792">
        <f>Measurement!R9</f>
        <v>8.9928000000000008</v>
      </c>
      <c r="N34" s="793"/>
      <c r="O34" s="806">
        <f>Measurement!N9</f>
        <v>23.496600000000001</v>
      </c>
      <c r="P34" s="807"/>
      <c r="Q34" s="792">
        <f>Measurement!T9</f>
        <v>50.119700000000002</v>
      </c>
      <c r="R34" s="808"/>
    </row>
    <row r="35" spans="3:18" ht="12.75" customHeight="1">
      <c r="C35" s="77"/>
      <c r="I35" s="502">
        <f>Measurement!L10</f>
        <v>3</v>
      </c>
      <c r="J35" s="139" t="str">
        <f>lang!B17</f>
        <v>의심</v>
      </c>
      <c r="K35" s="90" t="s">
        <v>225</v>
      </c>
      <c r="L35" s="504" t="str">
        <f>Measurement!Y10</f>
        <v>보통</v>
      </c>
      <c r="M35" s="792">
        <f>Measurement!R10</f>
        <v>25.706900000000001</v>
      </c>
      <c r="N35" s="793"/>
      <c r="O35" s="806">
        <f>Measurement!N10</f>
        <v>29.769600000000001</v>
      </c>
      <c r="P35" s="807"/>
      <c r="Q35" s="792">
        <f>Measurement!T10</f>
        <v>34.762999999999998</v>
      </c>
      <c r="R35" s="808"/>
    </row>
    <row r="36" spans="3:18" ht="12.75" customHeight="1">
      <c r="C36" s="77"/>
      <c r="I36" s="502">
        <f>Measurement!L11</f>
        <v>4</v>
      </c>
      <c r="J36" s="139" t="str">
        <f>lang!B18</f>
        <v>밸런스</v>
      </c>
      <c r="K36" s="90" t="s">
        <v>2171</v>
      </c>
      <c r="L36" s="504" t="str">
        <f>Measurement!Y11</f>
        <v>높음</v>
      </c>
      <c r="M36" s="792">
        <f>Measurement!R11</f>
        <v>50.831800000000001</v>
      </c>
      <c r="N36" s="793"/>
      <c r="O36" s="806">
        <f>Measurement!N11</f>
        <v>72.538399999999996</v>
      </c>
      <c r="P36" s="807"/>
      <c r="Q36" s="792">
        <f>Measurement!T11</f>
        <v>81.129000000000005</v>
      </c>
      <c r="R36" s="808"/>
    </row>
    <row r="37" spans="3:18" ht="12.75" customHeight="1">
      <c r="C37" s="77"/>
      <c r="I37" s="502">
        <f>Measurement!L12</f>
        <v>3</v>
      </c>
      <c r="J37" s="139" t="str">
        <f>lang!B19</f>
        <v>카리스마</v>
      </c>
      <c r="K37" s="90" t="s">
        <v>229</v>
      </c>
      <c r="L37" s="504" t="str">
        <f>Measurement!Y12</f>
        <v>보통</v>
      </c>
      <c r="M37" s="792">
        <f>Measurement!R12</f>
        <v>63.896900000000002</v>
      </c>
      <c r="N37" s="793"/>
      <c r="O37" s="806">
        <f>Measurement!N12</f>
        <v>73.636300000000006</v>
      </c>
      <c r="P37" s="807"/>
      <c r="Q37" s="792">
        <f>Measurement!T12</f>
        <v>82.764899999999997</v>
      </c>
      <c r="R37" s="808"/>
    </row>
    <row r="38" spans="3:18" ht="12.75" customHeight="1">
      <c r="C38" s="77"/>
      <c r="I38" s="502">
        <f>Measurement!L13</f>
        <v>3</v>
      </c>
      <c r="J38" s="139" t="str">
        <f>lang!B20</f>
        <v>에너지</v>
      </c>
      <c r="K38" s="90" t="s">
        <v>2170</v>
      </c>
      <c r="L38" s="504" t="str">
        <f>Measurement!Y13</f>
        <v>보통</v>
      </c>
      <c r="M38" s="792">
        <f>Measurement!R13</f>
        <v>21.8904</v>
      </c>
      <c r="N38" s="793"/>
      <c r="O38" s="806">
        <f>Measurement!N13</f>
        <v>27.761800000000001</v>
      </c>
      <c r="P38" s="807"/>
      <c r="Q38" s="792">
        <f>Measurement!T13</f>
        <v>38.384099999999997</v>
      </c>
      <c r="R38" s="808"/>
    </row>
    <row r="39" spans="3:18" ht="12.75" customHeight="1">
      <c r="C39" s="77"/>
      <c r="I39" s="502">
        <f>Measurement!L14</f>
        <v>3</v>
      </c>
      <c r="J39" s="139" t="str">
        <f>lang!B21</f>
        <v>자기조절</v>
      </c>
      <c r="K39" s="90" t="s">
        <v>230</v>
      </c>
      <c r="L39" s="504" t="str">
        <f>Measurement!Y14</f>
        <v>보통</v>
      </c>
      <c r="M39" s="792">
        <f>Measurement!R14</f>
        <v>64.552899999999994</v>
      </c>
      <c r="N39" s="793"/>
      <c r="O39" s="806">
        <f>Measurement!N14</f>
        <v>72.641099999999994</v>
      </c>
      <c r="P39" s="807"/>
      <c r="Q39" s="792">
        <f>Measurement!T14</f>
        <v>78.512699999999995</v>
      </c>
      <c r="R39" s="808"/>
    </row>
    <row r="40" spans="3:18" ht="12.75" customHeight="1">
      <c r="C40" s="77"/>
      <c r="I40" s="502">
        <f>Measurement!L15</f>
        <v>3</v>
      </c>
      <c r="J40" s="139" t="str">
        <f>lang!B22</f>
        <v>억제</v>
      </c>
      <c r="K40" s="91" t="s">
        <v>248</v>
      </c>
      <c r="L40" s="504" t="str">
        <f>Measurement!Y15</f>
        <v>보통</v>
      </c>
      <c r="M40" s="792">
        <f>Measurement!R15</f>
        <v>12.744899999999999</v>
      </c>
      <c r="N40" s="793"/>
      <c r="O40" s="806">
        <f>Measurement!N15</f>
        <v>18.905100000000001</v>
      </c>
      <c r="P40" s="807"/>
      <c r="Q40" s="792">
        <f>Measurement!T15</f>
        <v>27.015499999999999</v>
      </c>
      <c r="R40" s="808"/>
    </row>
    <row r="41" spans="3:18" ht="12.75" customHeight="1" thickBot="1">
      <c r="C41" s="77"/>
      <c r="I41" s="502">
        <f>Measurement!L16</f>
        <v>3</v>
      </c>
      <c r="J41" s="140" t="str">
        <f>lang!B23</f>
        <v>신경성</v>
      </c>
      <c r="K41" s="92" t="s">
        <v>231</v>
      </c>
      <c r="L41" s="504" t="str">
        <f>Measurement!Y16</f>
        <v>보통</v>
      </c>
      <c r="M41" s="794">
        <f>Measurement!R16</f>
        <v>1.97678</v>
      </c>
      <c r="N41" s="795"/>
      <c r="O41" s="796">
        <f>Measurement!N16</f>
        <v>30.275400000000001</v>
      </c>
      <c r="P41" s="797"/>
      <c r="Q41" s="794">
        <f>Measurement!T16</f>
        <v>40.086799999999997</v>
      </c>
      <c r="R41" s="798"/>
    </row>
    <row r="42" spans="3:18" ht="29.25" customHeight="1" thickBot="1">
      <c r="C42" s="77"/>
      <c r="I42" s="84"/>
      <c r="J42" s="780" t="str">
        <f>lang!B215</f>
        <v>감정변이도</v>
      </c>
      <c r="K42" s="781"/>
      <c r="L42" s="319" t="str">
        <f>info!V43</f>
        <v>보통</v>
      </c>
      <c r="M42" s="782">
        <f>info!W43</f>
        <v>14.007999999999999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1.84039</v>
      </c>
      <c r="E44" s="249" t="s">
        <v>1195</v>
      </c>
      <c r="G44" s="289"/>
      <c r="H44" s="289"/>
      <c r="I44" s="290"/>
      <c r="J44" s="802">
        <f>info!$W$36</f>
        <v>58.578239999999994</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45856.547766203701</v>
      </c>
      <c r="I7" s="914"/>
      <c r="J7" s="915"/>
      <c r="K7" s="166" t="str">
        <f>lang!B160</f>
        <v>나이</v>
      </c>
      <c r="L7" s="878" t="str">
        <f>IF(FH_info!B2="","",TRIM(MID(SUBSTITUTE(FH_info!B2,"^",REPT(" ",LEN(FH_info!B2))),LEN(FH_info!B2)*4-LEN(FH_info!B2)+1,LEN(FH_info!B2))))</f>
        <v>53</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신은경</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(-0.07,-0.09)</v>
      </c>
      <c r="S18" s="966"/>
      <c r="T18" s="967"/>
    </row>
    <row r="19" spans="2:22" ht="16.5" customHeight="1">
      <c r="C19" s="136" t="str">
        <f>lang!B328</f>
        <v>최소값</v>
      </c>
      <c r="D19" s="105">
        <f ca="1">info!M7</f>
        <v>42.579899999999995</v>
      </c>
      <c r="E19" s="94" t="str">
        <f>lang!B330</f>
        <v>평균값</v>
      </c>
      <c r="F19" s="971">
        <f ca="1">info!N9</f>
        <v>50.909248979591844</v>
      </c>
      <c r="G19" s="972"/>
      <c r="H19" s="912" t="str">
        <f>lang!B329</f>
        <v>최대값</v>
      </c>
      <c r="I19" s="913"/>
      <c r="J19" s="105">
        <f ca="1">info!M8</f>
        <v>58.712900000000005</v>
      </c>
      <c r="K19" s="137" t="str">
        <f>lang!B328</f>
        <v>최소값</v>
      </c>
      <c r="L19" s="105">
        <f ca="1">info!M5</f>
        <v>3.3056099999999997</v>
      </c>
      <c r="M19" s="94" t="str">
        <f>lang!B330</f>
        <v>평균값</v>
      </c>
      <c r="N19" s="971">
        <f ca="1">info!M9</f>
        <v>3.7279372108843543</v>
      </c>
      <c r="O19" s="972">
        <f>info!T9</f>
        <v>1</v>
      </c>
      <c r="P19" s="94" t="str">
        <f>lang!B329</f>
        <v>최대값</v>
      </c>
      <c r="Q19" s="105">
        <f ca="1">info!M6</f>
        <v>4.3037999999999998</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13.822955170565486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1.840395</v>
      </c>
      <c r="N47" s="986"/>
      <c r="O47" s="451"/>
      <c r="P47" s="491" t="s">
        <v>1101</v>
      </c>
      <c r="Q47" s="987">
        <f>hist!M3</f>
        <v>0.52463800000000005</v>
      </c>
      <c r="R47" s="986"/>
      <c r="S47" s="451"/>
      <c r="T47" s="452"/>
    </row>
    <row r="48" spans="3:20" ht="18" customHeight="1">
      <c r="C48" s="931"/>
      <c r="D48" s="910"/>
      <c r="E48" s="910"/>
      <c r="F48" s="355"/>
      <c r="G48" s="355"/>
      <c r="H48" s="356"/>
      <c r="I48" s="356"/>
      <c r="J48" s="951"/>
      <c r="K48" s="951"/>
      <c r="L48" s="936"/>
      <c r="M48" s="988">
        <f>hist!N2</f>
        <v>0.48158400000000001</v>
      </c>
      <c r="N48" s="989"/>
      <c r="O48" s="451"/>
      <c r="P48" s="491" t="s">
        <v>1102</v>
      </c>
      <c r="Q48" s="986">
        <f>hist!N3</f>
        <v>0.48032799999999998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0.23192299999999999</v>
      </c>
      <c r="N49" s="991"/>
      <c r="O49" s="453"/>
      <c r="P49" s="454" t="s">
        <v>1588</v>
      </c>
      <c r="Q49" s="992">
        <f>hist!O3</f>
        <v>0.230715</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vision^신은경^2^53^</v>
      </c>
      <c r="D4" s="1104"/>
      <c r="E4" s="1104"/>
      <c r="F4" s="1105"/>
      <c r="G4" s="38" t="str">
        <f>lang!B27</f>
        <v>ID</v>
      </c>
      <c r="H4" s="1103"/>
      <c r="I4" s="1104"/>
      <c r="J4" s="1104"/>
      <c r="K4" s="1106"/>
      <c r="AF4" s="169" t="str">
        <f>'Report-뇌피로'!K7</f>
        <v>53</v>
      </c>
      <c r="AG4" s="168" t="s">
        <v>1049</v>
      </c>
      <c r="AZ4" t="s">
        <v>1092</v>
      </c>
      <c r="BK4" t="s">
        <v>1096</v>
      </c>
      <c r="BV4" t="s">
        <v>1094</v>
      </c>
      <c r="CG4" s="305">
        <f>IF(SUM($AY$7:$AY$13)&gt;0,HLOOKUP(1,$BV$6:$CE$8,3,FALSE),"")</f>
        <v>1</v>
      </c>
      <c r="CH4" s="305">
        <f>IF(SUM($AY$7:$AY$13)&gt;0,HLOOKUP(2,$BV$6:$CE$8,3,FALSE),"")</f>
        <v>5</v>
      </c>
      <c r="CI4" t="s">
        <v>1570</v>
      </c>
      <c r="CJ4" s="426">
        <f>DK17*100</f>
        <v>84.363713984608879</v>
      </c>
      <c r="CK4" s="422">
        <f>info!W21</f>
        <v>46.668124256139919</v>
      </c>
      <c r="CL4">
        <f>100-M!B19*100</f>
        <v>46.599199999999996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45856.547766203701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14.007999999999999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4</v>
      </c>
      <c r="BX6" s="220">
        <f t="shared" si="0"/>
        <v>5</v>
      </c>
      <c r="BY6" s="220">
        <f t="shared" si="0"/>
        <v>3</v>
      </c>
      <c r="BZ6" s="220">
        <f t="shared" si="0"/>
        <v>2</v>
      </c>
      <c r="CA6" s="220">
        <f t="shared" si="0"/>
        <v>9</v>
      </c>
      <c r="CB6" s="220">
        <f t="shared" si="0"/>
        <v>6</v>
      </c>
      <c r="CC6" s="220">
        <f t="shared" si="0"/>
        <v>7</v>
      </c>
      <c r="CD6" s="220">
        <f t="shared" si="0"/>
        <v>8</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38.293799999999997</v>
      </c>
      <c r="O7" s="48">
        <f>M!C5*1</f>
        <v>5.1364799999999997</v>
      </c>
      <c r="P7" s="48">
        <f>M!D5*1</f>
        <v>13.4133</v>
      </c>
      <c r="Q7" s="48">
        <f>M!E5*1</f>
        <v>20</v>
      </c>
      <c r="R7" s="48">
        <f>IF(M!B5="","",M!F5*1)</f>
        <v>28.220199999999998</v>
      </c>
      <c r="S7" s="48">
        <f>M!G5*1</f>
        <v>50</v>
      </c>
      <c r="T7" s="48">
        <f>IF(M!B5="","",M!H5*1)</f>
        <v>51.628500000000003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1.9791225777374143E-2</v>
      </c>
      <c r="AI7" s="98">
        <v>2.5024862326905418E-2</v>
      </c>
      <c r="AJ7" s="98">
        <v>-7.7313821231156016E-2</v>
      </c>
      <c r="AK7" s="98">
        <v>0.50012525104428274</v>
      </c>
      <c r="AL7" s="98">
        <v>-8.545985269705475E-2</v>
      </c>
      <c r="AM7" s="98">
        <f>$AH7*AI7+$AH8*AI8+$AH9*AI9+$AH10*AI10+$AH11*AI11+$AH12*AI12+$AH13*AI13+$AH14*AI14+$AH15*AI15+$AH16*AI16</f>
        <v>1.3270363163195371</v>
      </c>
      <c r="AN7" s="98">
        <f t="shared" ref="AN7:AP7" si="2">$AH7*AJ7+$AH8*AJ8+$AH9*AJ9+$AH10*AJ10+$AH11*AJ11+$AH12*AJ12+$AH13*AJ13+$AH14*AJ14+$AH15*AJ15+$AH16*AJ16</f>
        <v>-0.51420440897361264</v>
      </c>
      <c r="AO7" s="98">
        <f t="shared" si="2"/>
        <v>0.23991448075930216</v>
      </c>
      <c r="AP7" s="98">
        <f t="shared" si="2"/>
        <v>0.97112203764842653</v>
      </c>
      <c r="AQ7" s="335">
        <f>IF(SUM(N7:N16)&gt;0, 0.8608*AM7+0.333*AN7+0.104*AO7+1.129*AP7,"")</f>
        <v>2.0924306794036855</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38.293799999999997</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302.55620005759988</v>
      </c>
      <c r="BL7" s="56">
        <f t="shared" ref="BL7:BT7" si="3">BB7*$AY7+BB8*$AY8+BB9*$AY9+BB10*$AY10+BB11*$AY11+BB12*$AY12+BB13*$AY13+BB14</f>
        <v>299.37175567260005</v>
      </c>
      <c r="BM7" s="56">
        <f t="shared" si="3"/>
        <v>292.1070766066</v>
      </c>
      <c r="BN7" s="56">
        <f t="shared" si="3"/>
        <v>301.51387784679997</v>
      </c>
      <c r="BO7" s="56">
        <f t="shared" si="3"/>
        <v>301.52684018339994</v>
      </c>
      <c r="BP7" s="56">
        <f t="shared" si="3"/>
        <v>281.70859890199995</v>
      </c>
      <c r="BQ7" s="56">
        <f t="shared" si="3"/>
        <v>291.98331385280005</v>
      </c>
      <c r="BR7" s="56">
        <f t="shared" si="3"/>
        <v>290.9295031076</v>
      </c>
      <c r="BS7" s="56">
        <f t="shared" si="3"/>
        <v>289.05720577639994</v>
      </c>
      <c r="BT7" s="56">
        <f t="shared" si="3"/>
        <v>276.14952765319998</v>
      </c>
      <c r="BU7" s="56">
        <f>EXP(BK7)+EXP(BL7)+EXP(BM7)+EXP(BN7)+EXP(BO7)+EXP(BP7)+EXP(BQ7)+EXP(BR7)+EXP(BS7)+EXP(BT7)</f>
        <v>4.3838708737368439E+131</v>
      </c>
      <c r="BV7" s="56">
        <f>IF(SUM($AY$7:$AY$13)&gt;0,EXP(BK7)/$BU$7,"")</f>
        <v>0.57099249110100847</v>
      </c>
      <c r="BW7" s="56">
        <f t="shared" ref="BW7:CE7" si="4">IF(SUM($AY$7:$AY$13)&gt;0,EXP(BL7)/$BU$7,"")</f>
        <v>2.3639798625781156E-2</v>
      </c>
      <c r="BX7" s="56">
        <f t="shared" si="4"/>
        <v>1.6543741730153101E-5</v>
      </c>
      <c r="BY7" s="56">
        <f t="shared" si="4"/>
        <v>0.20135184458306937</v>
      </c>
      <c r="BZ7" s="56">
        <f t="shared" si="4"/>
        <v>0.2039788240813655</v>
      </c>
      <c r="CA7" s="56">
        <f t="shared" si="4"/>
        <v>5.0423414846747142E-10</v>
      </c>
      <c r="CB7" s="56">
        <f t="shared" si="4"/>
        <v>1.4617875561261083E-5</v>
      </c>
      <c r="CC7" s="56">
        <f t="shared" si="4"/>
        <v>5.095890283515679E-6</v>
      </c>
      <c r="CD7" s="56">
        <f t="shared" si="4"/>
        <v>7.8359502402057121E-7</v>
      </c>
      <c r="CE7" s="56">
        <f t="shared" si="4"/>
        <v>1.9424877397951762E-12</v>
      </c>
      <c r="CF7" s="418" t="s">
        <v>1870</v>
      </c>
      <c r="CG7" s="221">
        <f>IF(SUM($AY$7:$AY$13)&gt;0,HLOOKUP(1,$BV$6:$CE$7,2,FALSE),"")</f>
        <v>0.57099249110100847</v>
      </c>
      <c r="CH7" s="221">
        <f>IF(SUM($AY$7:$AY$13)&gt;0,HLOOKUP(2,$BV$6:$CE$7,2,FALSE),"")</f>
        <v>0.2039788240813655</v>
      </c>
      <c r="CI7" s="425" t="str">
        <f>"( "&amp;IF(CG7&lt;&gt;"",ROUND(CG7*100,0),"")&amp;" , "&amp;IF(CH7&lt;&gt;"",ROUND(CH7*100,0),"")&amp;" )"</f>
        <v>( 57 , 20 )</v>
      </c>
      <c r="CJ7" s="420">
        <f>CG7</f>
        <v>0.57099249110100847</v>
      </c>
      <c r="CK7" s="420">
        <f>CH7</f>
        <v>0.2039788240813655</v>
      </c>
      <c r="CL7" s="425" t="str">
        <f>CI7</f>
        <v>( 57 , 20 )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38.293799999999997</v>
      </c>
      <c r="DJ7" s="265">
        <f>(DI7-$DB7)/$DC7</f>
        <v>0.28643311443656783</v>
      </c>
      <c r="DK7" s="266">
        <f>IF(DH7=1,(DJ7-DF7)^2,0)</f>
        <v>0.73949796794050127</v>
      </c>
      <c r="DL7" s="267">
        <f>IF(DH7=1,(DJ7-DG7)^2,0)</f>
        <v>3.0481670987466667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27.428599999999999</v>
      </c>
      <c r="O8" s="48">
        <f>M!C6*1</f>
        <v>1.6789499999999999</v>
      </c>
      <c r="P8" s="48">
        <f>M!D6*1</f>
        <v>6.1211599999999997</v>
      </c>
      <c r="Q8" s="48">
        <f>M!E6*1</f>
        <v>20</v>
      </c>
      <c r="R8" s="48">
        <f>IF(M!B6="","",M!F6*1)</f>
        <v>23.068000000000001</v>
      </c>
      <c r="S8" s="48">
        <f>M!G6*1</f>
        <v>40</v>
      </c>
      <c r="T8" s="48">
        <f>IF(M!B6="","",M!H6*1)</f>
        <v>32.503399999999999</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-1.2418156464141363</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27.428599999999999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5</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27.428599999999999</v>
      </c>
      <c r="DJ8" s="265">
        <f t="shared" ref="DJ8:DJ14" si="8">(DI8-$DB8)/$DC8</f>
        <v>-0.6463102110743828</v>
      </c>
      <c r="DK8" s="273">
        <f t="shared" ref="DK8:DK14" si="9">IF(DH8=1,(DJ8-DF8)^2,0)</f>
        <v>0.69944683330952007</v>
      </c>
      <c r="DL8" s="274">
        <f t="shared" ref="DL8:DL14" si="10">IF(DH8=1,(DJ8-DG8)^2,0)</f>
        <v>0.84237776508031492</v>
      </c>
    </row>
    <row r="9" spans="2:119" s="5" customFormat="1" ht="24.75" customHeight="1" thickBot="1">
      <c r="B9" s="62" t="str">
        <f>CONCATENATE(M7,"
(20 ~ 50)")</f>
        <v>적극/공격성
(20 ~ 50)</v>
      </c>
      <c r="C9" s="63">
        <f>R7</f>
        <v>28.220199999999998</v>
      </c>
      <c r="D9" s="64">
        <f>N7</f>
        <v>38.293799999999997</v>
      </c>
      <c r="E9" s="65">
        <f>T7</f>
        <v>51.628500000000003</v>
      </c>
      <c r="F9" s="65">
        <f>P7</f>
        <v>13.4133</v>
      </c>
      <c r="G9" s="66" t="str">
        <f>CONCATENATE(M8,"
(20 ~ 40)")</f>
        <v>스트레스
(20 ~ 40)</v>
      </c>
      <c r="H9" s="63">
        <f>R8</f>
        <v>23.068000000000001</v>
      </c>
      <c r="I9" s="67">
        <f>N8</f>
        <v>27.428599999999999</v>
      </c>
      <c r="J9" s="63">
        <f>T8</f>
        <v>32.503399999999999</v>
      </c>
      <c r="K9" s="68">
        <f>P8</f>
        <v>6.1211599999999997</v>
      </c>
      <c r="L9" s="1">
        <f>IF(M!B7="","",IF(N9&lt;U9,1,IF(N9&lt;V9,2,IF(N9&lt;W9,3,IF(N9&lt;X9,4,5)))))</f>
        <v>3</v>
      </c>
      <c r="M9" s="162" t="str">
        <f>lang!B16</f>
        <v>불안</v>
      </c>
      <c r="N9" s="48">
        <f>IF(M!B7="","",M!B7*1)</f>
        <v>23.496600000000001</v>
      </c>
      <c r="O9" s="48">
        <f>M!C7*1</f>
        <v>6.9922300000000002</v>
      </c>
      <c r="P9" s="48">
        <f>M!D7*1</f>
        <v>29.758500000000002</v>
      </c>
      <c r="Q9" s="48">
        <f>M!E7*1</f>
        <v>15</v>
      </c>
      <c r="R9" s="48">
        <f>IF(M!B7="","",M!F7*1)</f>
        <v>8.9928000000000008</v>
      </c>
      <c r="S9" s="48">
        <f>M!G7*1</f>
        <v>40</v>
      </c>
      <c r="T9" s="48">
        <f>IF(M!B7="","",M!H7*1)</f>
        <v>50.119700000000002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-0.67910214591513818</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23.496600000000001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23.496600000000001</v>
      </c>
      <c r="DJ9" s="265">
        <f t="shared" si="8"/>
        <v>-0.68900991888459262</v>
      </c>
      <c r="DK9" s="273">
        <f t="shared" si="9"/>
        <v>0.2800268398857324</v>
      </c>
      <c r="DL9" s="274">
        <f t="shared" si="10"/>
        <v>0.71790808530625705</v>
      </c>
      <c r="DM9"/>
      <c r="DN9"/>
    </row>
    <row r="10" spans="2:119" s="4" customFormat="1" ht="30.3" thickBot="1">
      <c r="B10" s="57" t="str">
        <f>CONCATENATE(M9,"
(15 ~ 40)")</f>
        <v>불안
(15 ~ 40)</v>
      </c>
      <c r="C10" s="17">
        <f>R9</f>
        <v>8.9928000000000008</v>
      </c>
      <c r="D10" s="41">
        <f>N9</f>
        <v>23.496600000000001</v>
      </c>
      <c r="E10" s="43">
        <f>T9</f>
        <v>50.119700000000002</v>
      </c>
      <c r="F10" s="43">
        <f>P9</f>
        <v>29.758500000000002</v>
      </c>
      <c r="G10" s="59" t="str">
        <f>CONCATENATE(M10,"
(20 ~ 50)")</f>
        <v>의심
(20 ~ 50)</v>
      </c>
      <c r="H10" s="17">
        <f>R10</f>
        <v>25.706900000000001</v>
      </c>
      <c r="I10" s="42">
        <f>N10</f>
        <v>29.769600000000001</v>
      </c>
      <c r="J10" s="17">
        <f>T10</f>
        <v>34.762999999999998</v>
      </c>
      <c r="K10" s="18">
        <f>P10</f>
        <v>8.3200500000000002</v>
      </c>
      <c r="L10" s="1">
        <f>IF(M!B8="","",IF(N10&lt;U10,1,IF(N10&lt;V10,2,IF(N10&lt;W10,3,IF(N10&lt;X10,4,5)))))</f>
        <v>3</v>
      </c>
      <c r="M10" s="162" t="str">
        <f>lang!B17</f>
        <v>의심</v>
      </c>
      <c r="N10" s="48">
        <f>IF(M!B8="","",M!B8*1)</f>
        <v>29.769600000000001</v>
      </c>
      <c r="O10" s="48">
        <f>M!C8*1</f>
        <v>2.4768500000000002</v>
      </c>
      <c r="P10" s="48">
        <f>M!D8*1</f>
        <v>8.3200500000000002</v>
      </c>
      <c r="Q10" s="48">
        <f>M!E8*1</f>
        <v>20</v>
      </c>
      <c r="R10" s="48">
        <f>IF(M!B8="","",M!F8*1)</f>
        <v>25.706900000000001</v>
      </c>
      <c r="S10" s="48">
        <f>M!G8*1</f>
        <v>50</v>
      </c>
      <c r="T10" s="48">
        <f>IF(M!B8="","",M!H8*1)</f>
        <v>34.762999999999998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-1.111741997039158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72.538399999999996</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충동</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72.538399999999996</v>
      </c>
      <c r="DJ10" s="265">
        <f t="shared" si="8"/>
        <v>0.73442993198216378</v>
      </c>
      <c r="DK10" s="273">
        <f t="shared" si="9"/>
        <v>0.98387275020003417</v>
      </c>
      <c r="DL10" s="274">
        <f t="shared" si="10"/>
        <v>5.2838498465308978</v>
      </c>
      <c r="DM10"/>
      <c r="DN10"/>
    </row>
    <row r="11" spans="2:119" s="4" customFormat="1" ht="24.75" customHeight="1" thickBot="1">
      <c r="B11" s="57" t="str">
        <f>CONCATENATE(M11,"
(50 ~ 100)")</f>
        <v>밸런스
(50 ~ 100)</v>
      </c>
      <c r="C11" s="17">
        <f>R11</f>
        <v>50.831800000000001</v>
      </c>
      <c r="D11" s="42">
        <f>N11</f>
        <v>72.538399999999996</v>
      </c>
      <c r="E11" s="17">
        <f>T11</f>
        <v>81.129000000000005</v>
      </c>
      <c r="F11" s="17">
        <f>P11</f>
        <v>8.9426500000000004</v>
      </c>
      <c r="G11" s="59" t="str">
        <f>CONCATENATE(M12,"
(40 ~ 100)")</f>
        <v>카리스마
(40 ~ 100)</v>
      </c>
      <c r="H11" s="17">
        <f>R12</f>
        <v>63.896900000000002</v>
      </c>
      <c r="I11" s="42">
        <f>N12</f>
        <v>73.636300000000006</v>
      </c>
      <c r="J11" s="17">
        <f>T12</f>
        <v>82.764899999999997</v>
      </c>
      <c r="K11" s="18">
        <f>P12</f>
        <v>6.2282099999999998</v>
      </c>
      <c r="L11" s="1">
        <f>IF(M!B9="","",IF(N11&lt;U11,1,IF(N11&lt;V11,2,IF(N11&lt;W11,3,IF(N11&lt;X11,4,5)))))</f>
        <v>4</v>
      </c>
      <c r="M11" s="162" t="str">
        <f>lang!B18</f>
        <v>밸런스</v>
      </c>
      <c r="N11" s="48">
        <f>IF(M!B9="","",M!B9*1)</f>
        <v>72.538399999999996</v>
      </c>
      <c r="O11" s="48">
        <f>M!C9*1</f>
        <v>6.4868499999999996</v>
      </c>
      <c r="P11" s="48">
        <f>M!D9*1</f>
        <v>8.9426500000000004</v>
      </c>
      <c r="Q11" s="48">
        <f>M!E9*1</f>
        <v>50</v>
      </c>
      <c r="R11" s="48">
        <f>IF(M!B9="","",M!F9*1)</f>
        <v>50.831800000000001</v>
      </c>
      <c r="S11" s="48">
        <f>M!G9*1</f>
        <v>100</v>
      </c>
      <c r="T11" s="48">
        <f>IF(M!B9="","",M!H9*1)</f>
        <v>81.129000000000005</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66.2</v>
      </c>
      <c r="AG11" s="172">
        <f t="shared" si="7"/>
        <v>6.7040740000000003</v>
      </c>
      <c r="AH11" s="97">
        <f t="shared" si="1"/>
        <v>0.94545495768692178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73.636300000000006</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충동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73.636300000000006</v>
      </c>
      <c r="DJ11" s="265">
        <f t="shared" si="8"/>
        <v>0.52581049359701904</v>
      </c>
      <c r="DK11" s="273">
        <f t="shared" si="9"/>
        <v>0.23484747987629559</v>
      </c>
      <c r="DL11" s="274">
        <f t="shared" si="10"/>
        <v>0.81393245813508852</v>
      </c>
      <c r="DM11"/>
      <c r="DN11"/>
    </row>
    <row r="12" spans="2:119" s="4" customFormat="1" ht="24.75" customHeight="1" thickBot="1">
      <c r="B12" s="57" t="str">
        <f>CONCATENATE(M13,"
(10 ~ 50)")</f>
        <v>에너지
(10 ~ 50)</v>
      </c>
      <c r="C12" s="17">
        <f>R13</f>
        <v>21.8904</v>
      </c>
      <c r="D12" s="41">
        <f>N13</f>
        <v>27.761800000000001</v>
      </c>
      <c r="E12" s="43">
        <f>T13</f>
        <v>38.384099999999997</v>
      </c>
      <c r="F12" s="43">
        <f>P13</f>
        <v>12.1846</v>
      </c>
      <c r="G12" s="59" t="str">
        <f>CONCATENATE(M14,"
(50 ~ 100)")</f>
        <v>자기조절
(50 ~ 100)</v>
      </c>
      <c r="H12" s="17">
        <f>R14</f>
        <v>64.552899999999994</v>
      </c>
      <c r="I12" s="42">
        <f>N14</f>
        <v>72.641099999999994</v>
      </c>
      <c r="J12" s="17">
        <f>T14</f>
        <v>78.512699999999995</v>
      </c>
      <c r="K12" s="18">
        <f>P14</f>
        <v>3.8689200000000001</v>
      </c>
      <c r="L12" s="1">
        <f>IF(M!B10="","",IF(N12&lt;U12,1,IF(N12&lt;V12,2,IF(N12&lt;W12,3,IF(N12&lt;X12,4,5)))))</f>
        <v>3</v>
      </c>
      <c r="M12" s="162" t="str">
        <f>lang!B19</f>
        <v>카리스마</v>
      </c>
      <c r="N12" s="48">
        <f>IF(M!B10="","",M!B10*1)</f>
        <v>73.636300000000006</v>
      </c>
      <c r="O12" s="48">
        <f>M!C10*1</f>
        <v>4.58622</v>
      </c>
      <c r="P12" s="48">
        <f>M!D10*1</f>
        <v>6.2282099999999998</v>
      </c>
      <c r="Q12" s="48">
        <f>M!E10*1</f>
        <v>40</v>
      </c>
      <c r="R12" s="48">
        <f>IF(M!B10="","",M!F10*1)</f>
        <v>63.896900000000002</v>
      </c>
      <c r="S12" s="48">
        <f>M!G10*1</f>
        <v>100</v>
      </c>
      <c r="T12" s="48">
        <f>IF(M!B10="","",M!H10*1)</f>
        <v>82.764899999999997</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0.70461724405268278</v>
      </c>
      <c r="AI12" s="98">
        <v>0.31913434649697919</v>
      </c>
      <c r="AJ12" s="98">
        <v>3.8587997439955973E-2</v>
      </c>
      <c r="AK12" s="98">
        <v>1.0272327081707585E-2</v>
      </c>
      <c r="AL12" s="98">
        <v>1.9404033844491575E-2</v>
      </c>
      <c r="AM12" s="101"/>
      <c r="AN12" s="101"/>
      <c r="AO12" s="101"/>
      <c r="AP12" s="101"/>
      <c r="AX12" s="171"/>
      <c r="AY12" s="219">
        <f>N13</f>
        <v>27.761800000000001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27.761800000000001</v>
      </c>
      <c r="DJ12" s="265">
        <f t="shared" si="8"/>
        <v>1.5341687269397799</v>
      </c>
      <c r="DK12" s="273">
        <f t="shared" si="9"/>
        <v>0.12505307175826288</v>
      </c>
      <c r="DL12" s="274">
        <f t="shared" si="10"/>
        <v>1.4227424788913476</v>
      </c>
      <c r="DM12"/>
      <c r="DN12"/>
    </row>
    <row r="13" spans="2:119" ht="24.75" customHeight="1" thickBot="1">
      <c r="B13" s="58" t="str">
        <f>CONCATENATE(M15,"
(10 ~ 25)")</f>
        <v>억제
(10 ~ 25)</v>
      </c>
      <c r="C13" s="44">
        <f>R15</f>
        <v>12.744899999999999</v>
      </c>
      <c r="D13" s="45">
        <f>N15</f>
        <v>18.905100000000001</v>
      </c>
      <c r="E13" s="46">
        <f>T15</f>
        <v>27.015499999999999</v>
      </c>
      <c r="F13" s="46">
        <f>P15</f>
        <v>16.014399999999998</v>
      </c>
      <c r="G13" s="60" t="str">
        <f>CONCATENATE(M16,"
(10 ~ 50)")</f>
        <v>신경성
(10 ~ 50)</v>
      </c>
      <c r="H13" s="44">
        <f>R16</f>
        <v>1.97678</v>
      </c>
      <c r="I13" s="45">
        <f>N16</f>
        <v>30.275400000000001</v>
      </c>
      <c r="J13" s="46">
        <f>T16</f>
        <v>40.086799999999997</v>
      </c>
      <c r="K13" s="47">
        <f>P16</f>
        <v>35.227800000000002</v>
      </c>
      <c r="L13" s="1">
        <f>IF(M!B11="","",IF(N13&lt;U13,1,IF(N13&lt;V13,2,IF(N13&lt;W13,3,IF(N13&lt;X13,4,5)))))</f>
        <v>3</v>
      </c>
      <c r="M13" s="162" t="str">
        <f>lang!B20</f>
        <v>에너지</v>
      </c>
      <c r="N13" s="48">
        <f>IF(M!B11="","",M!B11*1)</f>
        <v>27.761800000000001</v>
      </c>
      <c r="O13" s="48">
        <f>M!C11*1</f>
        <v>3.38266</v>
      </c>
      <c r="P13" s="48">
        <f>M!D11*1</f>
        <v>12.1846</v>
      </c>
      <c r="Q13" s="48">
        <f>M!E11*1</f>
        <v>10</v>
      </c>
      <c r="R13" s="48">
        <f>IF(M!B11="","",M!F11*1)</f>
        <v>21.8904</v>
      </c>
      <c r="S13" s="48">
        <f>M!G11*1</f>
        <v>50</v>
      </c>
      <c r="T13" s="48">
        <f>IF(M!B11="","",M!H11*1)</f>
        <v>38.384099999999997</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1.8942745402968597</v>
      </c>
      <c r="AI13" s="98">
        <v>0.16093442074971984</v>
      </c>
      <c r="AJ13" s="98">
        <v>-1.0988594420247608E-2</v>
      </c>
      <c r="AK13" s="98">
        <v>0.37151940745754808</v>
      </c>
      <c r="AL13" s="98">
        <v>8.9062029657998948E-2</v>
      </c>
      <c r="AM13" s="96"/>
      <c r="AN13" s="96"/>
      <c r="AO13" s="96"/>
      <c r="AP13" s="96"/>
      <c r="AX13" s="171"/>
      <c r="AY13" s="219">
        <f>info!W36</f>
        <v>58.578239999999994</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30.275400000000001</v>
      </c>
      <c r="DJ13" s="265">
        <f t="shared" si="8"/>
        <v>7.1149437134264706E-2</v>
      </c>
      <c r="DK13" s="273">
        <f>IF(DH13=1,(DJ13-DF13)^2,0)</f>
        <v>0.13592840611850063</v>
      </c>
      <c r="DL13" s="274">
        <f t="shared" si="10"/>
        <v>0.19278127826393582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72.641099999999994</v>
      </c>
      <c r="O14" s="48">
        <f>M!C12*1</f>
        <v>2.8104300000000002</v>
      </c>
      <c r="P14" s="48">
        <f>M!D12*1</f>
        <v>3.8689200000000001</v>
      </c>
      <c r="Q14" s="48">
        <f>M!E12*1</f>
        <v>50</v>
      </c>
      <c r="R14" s="48">
        <f>IF(M!B12="","",M!F12*1)</f>
        <v>64.552899999999994</v>
      </c>
      <c r="S14" s="48">
        <f>M!G12*1</f>
        <v>100</v>
      </c>
      <c r="T14" s="48">
        <f>IF(M!B12="","",M!H12*1)</f>
        <v>78.512699999999995</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1.1452620905159026</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63.636600000000001</v>
      </c>
      <c r="DJ14" s="265">
        <f t="shared" si="8"/>
        <v>0.67234305195699473</v>
      </c>
      <c r="DK14" s="279">
        <f t="shared" si="9"/>
        <v>0.55056638592411222</v>
      </c>
      <c r="DL14" s="280">
        <f t="shared" si="10"/>
        <v>7.9068162628044742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18.905100000000001</v>
      </c>
      <c r="O15" s="48">
        <f>M!C13*1</f>
        <v>3.0275400000000001</v>
      </c>
      <c r="P15" s="48">
        <f>M!D13*1</f>
        <v>16.014399999999998</v>
      </c>
      <c r="Q15" s="48">
        <f>M!E13*1</f>
        <v>10</v>
      </c>
      <c r="R15" s="48">
        <f>IF(M!B13="","",M!F13*1)</f>
        <v>12.744899999999999</v>
      </c>
      <c r="S15" s="48">
        <f>M!G13*1</f>
        <v>25</v>
      </c>
      <c r="T15" s="48">
        <f>IF(M!B13="","",M!H13*1)</f>
        <v>27.015499999999999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0.30673661522194462</v>
      </c>
      <c r="AI15" s="98">
        <v>-8.3250321124619289E-2</v>
      </c>
      <c r="AJ15" s="98">
        <v>-0.44690513063775733</v>
      </c>
      <c r="AK15" s="98">
        <v>0.12052818186953573</v>
      </c>
      <c r="AL15" s="98">
        <v>-2.4174505446491225E-2</v>
      </c>
      <c r="AM15" s="96"/>
      <c r="AN15" s="96"/>
      <c r="AO15" s="96"/>
      <c r="AP15" s="96"/>
      <c r="AX15" s="171"/>
      <c r="AY15" s="50">
        <f>SUM(AY7:AY14)</f>
        <v>321.73374000000001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3.7492397350129583</v>
      </c>
      <c r="DL15" s="281">
        <f>IF(SUM($DI$7:$DI$14)&gt;0,SUM(DL7:DL14),0)</f>
        <v>20.228575273758985</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30.275400000000001</v>
      </c>
      <c r="O16" s="48">
        <f>M!C14*1</f>
        <v>10.6654</v>
      </c>
      <c r="P16" s="48">
        <f>M!D14*1</f>
        <v>35.227800000000002</v>
      </c>
      <c r="Q16" s="48">
        <f>M!E14*1</f>
        <v>10</v>
      </c>
      <c r="R16" s="48">
        <f>IF(M!B14="","",M!F14*1)</f>
        <v>1.97678</v>
      </c>
      <c r="S16" s="48">
        <f>M!G14*1</f>
        <v>50</v>
      </c>
      <c r="T16" s="48">
        <f>IF(M!B14="","",M!H14*1)</f>
        <v>40.086799999999997</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0.10483864363713098</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0.26672074091750331</v>
      </c>
      <c r="DL16" s="281">
        <f>IF(DL15&gt;0,1/DL15,0)</f>
        <v>4.9435018851635343E-2</v>
      </c>
      <c r="DM16" t="s">
        <v>1207</v>
      </c>
    </row>
    <row r="17" spans="2:117" ht="21" customHeight="1" thickBot="1">
      <c r="B17" s="20"/>
      <c r="C17"/>
      <c r="D17"/>
      <c r="E17"/>
      <c r="F17"/>
      <c r="G17" s="1071"/>
      <c r="H17" s="827"/>
      <c r="I17" s="827"/>
      <c r="J17" s="827"/>
      <c r="K17" s="828"/>
      <c r="M17" s="163" t="str">
        <f>lang!B7</f>
        <v>긍정감정</v>
      </c>
      <c r="N17" s="54">
        <f>SUM(N11:N14)/4</f>
        <v>61.644399999999997</v>
      </c>
      <c r="O17" s="16">
        <f>N17/(N17+N18+N19)</f>
        <v>0.53150063199570974</v>
      </c>
      <c r="P17" s="54">
        <f>SUM(P11:P14)/4</f>
        <v>7.806095</v>
      </c>
      <c r="Q17" s="16">
        <f>P17/(P17+P18+P19)</f>
        <v>0.16320346992362972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0.84363713984608879</v>
      </c>
      <c r="DL17" s="283"/>
      <c r="DM17" s="284" t="s">
        <v>1208</v>
      </c>
    </row>
    <row r="18" spans="2:117" ht="21" customHeight="1">
      <c r="B18" s="20"/>
      <c r="C18"/>
      <c r="D18"/>
      <c r="E18"/>
      <c r="F18"/>
      <c r="G18" s="1071"/>
      <c r="H18" s="827"/>
      <c r="I18" s="827"/>
      <c r="J18" s="827"/>
      <c r="K18" s="828"/>
      <c r="M18" s="163" t="str">
        <f>lang!B8</f>
        <v>부정감정</v>
      </c>
      <c r="N18" s="14">
        <f>SUM(N7:N10)/4</f>
        <v>29.747149999999998</v>
      </c>
      <c r="O18" s="16">
        <f>N18/(N17+N18+N19)</f>
        <v>0.25648118929004377</v>
      </c>
      <c r="P18" s="14">
        <f>SUM(P7:P10)/4</f>
        <v>14.403252500000001</v>
      </c>
      <c r="Q18" s="16">
        <f>P18/(P17+P18+P19)</f>
        <v>0.30113146024820281</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24.590250000000001</v>
      </c>
      <c r="O19" s="16">
        <f>N19/(N17+N18+N19)</f>
        <v>0.21201817871424658</v>
      </c>
      <c r="P19" s="14">
        <f>(P15+P16)/2</f>
        <v>25.621099999999998</v>
      </c>
      <c r="Q19" s="16">
        <f>P19/(P17+P18+P19)</f>
        <v>0.53566506982816753</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1.84039</v>
      </c>
      <c r="D24" s="34" t="str">
        <f>lang!B11</f>
        <v>편차</v>
      </c>
      <c r="E24" s="1077">
        <f>FH_info!G2*1</f>
        <v>0.48158400000000001</v>
      </c>
      <c r="F24" s="1078"/>
      <c r="G24" s="1075" t="str">
        <f>lang!B12</f>
        <v>정보(I)변화량</v>
      </c>
      <c r="H24" s="1076"/>
      <c r="I24" s="51" t="str">
        <f ca="1">CONCATENATE(info!N7,"-",info!N8)</f>
        <v>42.6-58.7</v>
      </c>
      <c r="J24" s="32" t="str">
        <f>lang!B13</f>
        <v>Kcal/분</v>
      </c>
      <c r="K24" s="31" t="str">
        <f ca="1">CONCATENATE(info!N5,"-",info!N6)</f>
        <v>3.3-4.3</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63.636600000000001</v>
      </c>
      <c r="F27" s="1043"/>
      <c r="G27" s="1055" t="str">
        <f>lang!B33</f>
        <v>정서안정성</v>
      </c>
      <c r="H27" s="1056"/>
      <c r="I27" s="1057"/>
      <c r="J27" s="993">
        <f>M!B19*100</f>
        <v>53.400800000000004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4.0800999999999998</v>
      </c>
      <c r="H2" s="50">
        <f>IF(FT!B2&lt;&gt;"",FT!B2*100,"")</f>
        <v>42.579899999999995</v>
      </c>
      <c r="I2" s="50">
        <f>(IF(G2&lt;&gt;"",1,""))</f>
        <v>1</v>
      </c>
      <c r="J2" t="str">
        <f>IF(FT!B2&lt;&gt;"",FT!E2,"")</f>
        <v>0 [0.000000]</v>
      </c>
      <c r="K2">
        <f>IF(FT!B2&lt;&gt;"",IF(FT!C2&lt;&gt;"",FT!C2,F2/$M$3*$M$4),"")</f>
        <v>0</v>
      </c>
      <c r="L2" t="s">
        <v>52</v>
      </c>
      <c r="M2">
        <f>FH_info!E2</f>
        <v>4.9207200000000002</v>
      </c>
      <c r="N2" s="75">
        <f>LOOKUP(O3,A2:A1000,B2:B1000)</f>
        <v>1.6981308235294119</v>
      </c>
      <c r="O2" s="50">
        <f>MAX(C2:C1000)</f>
        <v>1</v>
      </c>
      <c r="P2" t="s">
        <v>60</v>
      </c>
      <c r="Q2" t="s">
        <v>61</v>
      </c>
      <c r="R2" t="s">
        <v>62</v>
      </c>
      <c r="S2" t="s">
        <v>63</v>
      </c>
      <c r="T2" t="s">
        <v>64</v>
      </c>
      <c r="V2" s="50">
        <f>FT!G2*10</f>
        <v>3.4278399999999998</v>
      </c>
      <c r="W2" s="50">
        <f>FT!H2*100</f>
        <v>52.278599999999997</v>
      </c>
      <c r="Y2">
        <f>IF(I2=1,H2/G2,"")</f>
        <v>10.435994215828043</v>
      </c>
      <c r="Z2">
        <f>AVERAGE(Y2:Y2000)</f>
        <v>13.822955170565486</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1.929694117647059E-2</v>
      </c>
      <c r="C3" s="50">
        <f>IF(FH!$C$2&gt;0,FH!A3/FH!$C$2,0)</f>
        <v>0</v>
      </c>
      <c r="D3" s="50">
        <f>IF(hist!$D$2&gt;0,hist!B3/hist!$D$2,0)</f>
        <v>0</v>
      </c>
      <c r="E3" s="50">
        <f t="shared" ref="E3:E66" si="1">NORMDIST(B3,2,0.421,FALSE)</f>
        <v>1.479547235617077E-5</v>
      </c>
      <c r="F3">
        <f>F2+1</f>
        <v>1</v>
      </c>
      <c r="G3" s="50">
        <f>IF(FT!A3&lt;&gt;"",FT!A3*10,"")</f>
        <v>4.0091999999999999</v>
      </c>
      <c r="H3" s="50">
        <f>IF(FT!B3&lt;&gt;"",FT!B3*100,"")</f>
        <v>43.126300000000001</v>
      </c>
      <c r="I3" s="50">
        <f t="shared" ref="I3:I66" si="2">(IF(G3&lt;&gt;"",1,""))</f>
        <v>1</v>
      </c>
      <c r="J3" t="str">
        <f>IF(FT!B3&lt;&gt;"",FT!E3,"")</f>
        <v>0 [0.399795]</v>
      </c>
      <c r="K3">
        <f>IF(FT!B3&lt;&gt;"",IF(FT!C3&lt;&gt;"",FT!C3,F3/$M$3*$M$4),"")</f>
        <v>0.39979500000000001</v>
      </c>
      <c r="L3" t="s">
        <v>53</v>
      </c>
      <c r="M3">
        <f>SUM(I2:I2005)</f>
        <v>147</v>
      </c>
      <c r="O3" s="104">
        <f>MATCH(O2,C2:C1000,0)-1</f>
        <v>88</v>
      </c>
      <c r="P3">
        <v>0</v>
      </c>
      <c r="Q3">
        <v>0</v>
      </c>
      <c r="R3">
        <f>IF(S4=0,M3,0)</f>
        <v>147</v>
      </c>
      <c r="S3">
        <f t="array" ref="S3">MAX(IF(ft_nq=0,row_n))</f>
        <v>1998</v>
      </c>
      <c r="T3">
        <f>R3-Q3</f>
        <v>147</v>
      </c>
      <c r="V3" s="50">
        <f>FT!G3*10</f>
        <v>3.8137300000000001</v>
      </c>
      <c r="W3" s="50">
        <f>FT!H3*100</f>
        <v>49.946400000000004</v>
      </c>
      <c r="Y3" s="75">
        <f t="shared" ref="Y3:Y66" si="3">IF(I3=1,H3/G3,"")</f>
        <v>10.756834281153347</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3.8593882352941179E-2</v>
      </c>
      <c r="C4" s="50">
        <f>IF(FH!$C$2&gt;0,FH!A4/FH!$C$2,0)</f>
        <v>0</v>
      </c>
      <c r="D4" s="50">
        <f>IF(hist!$D$2&gt;0,hist!B4/hist!$D$2,0)</f>
        <v>0</v>
      </c>
      <c r="E4" s="50">
        <f t="shared" si="1"/>
        <v>1.8336944682384278E-5</v>
      </c>
      <c r="F4">
        <f t="shared" ref="F4:F67" si="6">F3+1</f>
        <v>2</v>
      </c>
      <c r="G4" s="50">
        <f>IF(FT!A4&lt;&gt;"",FT!A4*10,"")</f>
        <v>3.9415399999999998</v>
      </c>
      <c r="H4" s="50">
        <f>IF(FT!B4&lt;&gt;"",FT!B4*100,"")</f>
        <v>43.7684</v>
      </c>
      <c r="I4" s="50">
        <f t="shared" si="2"/>
        <v>1</v>
      </c>
      <c r="J4" t="str">
        <f>IF(FT!B4&lt;&gt;"",FT!E4,"")</f>
        <v>0 [0.807650]</v>
      </c>
      <c r="K4">
        <f>IF(FT!B4&lt;&gt;"",IF(FT!C4&lt;&gt;"",FT!C4,F4/$M$3*$M$4),"")</f>
        <v>0.80764999999999998</v>
      </c>
      <c r="L4" t="s">
        <v>246</v>
      </c>
      <c r="M4">
        <f>IF(M2&lt;&gt;0,M3/M2*2,0)</f>
        <v>59.747354045749397</v>
      </c>
      <c r="P4">
        <f>P3+1</f>
        <v>1</v>
      </c>
      <c r="Q4">
        <v>0</v>
      </c>
      <c r="R4">
        <f>IF(S4=1998,0,S4)</f>
        <v>0</v>
      </c>
      <c r="S4">
        <f t="array" ref="S4">MAX(IF(ft_nq=P4,row_n))</f>
        <v>0</v>
      </c>
      <c r="T4">
        <f>R4-Q4+1</f>
        <v>1</v>
      </c>
      <c r="V4" t="s">
        <v>209</v>
      </c>
      <c r="W4" s="23">
        <f>IF(ISERROR(V3-V2)=FALSE,(V3-V2)*10,0)</f>
        <v>3.8589000000000029</v>
      </c>
      <c r="Y4" s="75">
        <f t="shared" si="3"/>
        <v>11.104390669636741</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5.7890823529411765E-2</v>
      </c>
      <c r="C5" s="50">
        <f>IF(FH!$C$2&gt;0,FH!A5/FH!$C$2,0)</f>
        <v>0</v>
      </c>
      <c r="D5" s="50">
        <f>IF(hist!$D$2&gt;0,hist!B5/hist!$D$2,0)</f>
        <v>1</v>
      </c>
      <c r="E5" s="50">
        <f t="shared" si="1"/>
        <v>2.2678414566217979E-5</v>
      </c>
      <c r="F5">
        <f t="shared" si="6"/>
        <v>3</v>
      </c>
      <c r="G5" s="50">
        <f>IF(FT!A5&lt;&gt;"",FT!A5*10,"")</f>
        <v>3.8795000000000002</v>
      </c>
      <c r="H5" s="50">
        <f>IF(FT!B5&lt;&gt;"",FT!B5*100,"")</f>
        <v>44.395099999999999</v>
      </c>
      <c r="I5" s="50">
        <f t="shared" si="2"/>
        <v>1</v>
      </c>
      <c r="J5" t="str">
        <f>IF(FT!B5&lt;&gt;"",FT!E5,"")</f>
        <v>0 [1.214173]</v>
      </c>
      <c r="K5">
        <f>IF(FT!B5&lt;&gt;"",IF(FT!C5&lt;&gt;"",FT!C5,F5/$M$3*$M$4),"")</f>
        <v>1.21417</v>
      </c>
      <c r="L5" t="s">
        <v>54</v>
      </c>
      <c r="M5" s="52">
        <f ca="1">IF(M3&gt;0,MIN(FT_E),0)</f>
        <v>3.3056099999999997</v>
      </c>
      <c r="N5" s="52">
        <f ca="1">IF(M3&gt;0,ROUND(M5,1),0)</f>
        <v>3.3</v>
      </c>
      <c r="P5">
        <f t="shared" ref="P5:P27" si="10">P4+1</f>
        <v>2</v>
      </c>
      <c r="Q5">
        <f>IF(S5=1998,0,R4)</f>
        <v>0</v>
      </c>
      <c r="R5">
        <f>IF(S5=1998,0,S5)</f>
        <v>0</v>
      </c>
      <c r="S5">
        <f t="array" ref="S5">MAX(IF(ft_nq=P5,row_n))</f>
        <v>0</v>
      </c>
      <c r="T5">
        <f t="shared" ref="T5:T27" si="11">R5-Q5+1</f>
        <v>1</v>
      </c>
      <c r="V5" t="s">
        <v>210</v>
      </c>
      <c r="W5" s="23">
        <f>IF(ISERROR(W3-W2)=FALSE,W3-W2,0)</f>
        <v>-2.3321999999999932</v>
      </c>
      <c r="Y5" s="75">
        <f t="shared" si="3"/>
        <v>11.443510761696094</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7.7187764705882358E-2</v>
      </c>
      <c r="C6" s="50">
        <f>IF(FH!$C$2&gt;0,FH!A6/FH!$C$2,0)</f>
        <v>0</v>
      </c>
      <c r="D6" s="50">
        <f>IF(hist!$D$2&gt;0,hist!B6/hist!$D$2,0)</f>
        <v>0</v>
      </c>
      <c r="E6" s="50">
        <f t="shared" si="1"/>
        <v>2.7988909665744996E-5</v>
      </c>
      <c r="F6">
        <f t="shared" si="6"/>
        <v>4</v>
      </c>
      <c r="G6" s="50">
        <f>IF(FT!A6&lt;&gt;"",FT!A6*10,"")</f>
        <v>3.8208299999999999</v>
      </c>
      <c r="H6" s="50">
        <f>IF(FT!B6&lt;&gt;"",FT!B6*100,"")</f>
        <v>45.099000000000004</v>
      </c>
      <c r="I6" s="50">
        <f t="shared" si="2"/>
        <v>1</v>
      </c>
      <c r="J6" t="str">
        <f>IF(FT!B6&lt;&gt;"",FT!E6,"")</f>
        <v>0 [1.620368]</v>
      </c>
      <c r="K6">
        <f>IF(FT!B6&lt;&gt;"",IF(FT!C6&lt;&gt;"",FT!C6,F6/$M$3*$M$4),"")</f>
        <v>1.6203700000000001</v>
      </c>
      <c r="L6" t="s">
        <v>55</v>
      </c>
      <c r="M6" s="52">
        <f ca="1">IF(M3&gt;0,MAX(FT_E),0)</f>
        <v>4.3037999999999998</v>
      </c>
      <c r="N6" s="52">
        <f ca="1">IF(M3&gt;0,ROUND(M6,1),0)</f>
        <v>4.3</v>
      </c>
      <c r="P6">
        <f t="shared" si="10"/>
        <v>3</v>
      </c>
      <c r="Q6">
        <f t="shared" ref="Q6:Q27" si="12">IF(S6=1998,0,R5)</f>
        <v>0</v>
      </c>
      <c r="R6">
        <f t="shared" ref="R6:R27" si="13">IF(S6=1998,0,S6)</f>
        <v>0</v>
      </c>
      <c r="S6">
        <f t="array" ref="S6">MAX(IF(ft_nq=P6,row_n))</f>
        <v>0</v>
      </c>
      <c r="T6">
        <f t="shared" si="11"/>
        <v>1</v>
      </c>
      <c r="V6" t="s">
        <v>211</v>
      </c>
      <c r="W6" s="23">
        <f>IF(W4&lt;&gt;0,W5/W4,0)</f>
        <v>-0.60436912073388571</v>
      </c>
      <c r="Y6" s="75">
        <f t="shared" si="3"/>
        <v>11.803456317082938</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9.6484705882352945E-2</v>
      </c>
      <c r="C7" s="50">
        <f>IF(FH!$C$2&gt;0,FH!A7/FH!$C$2,0)</f>
        <v>0</v>
      </c>
      <c r="D7" s="50">
        <f>IF(hist!$D$2&gt;0,hist!B7/hist!$D$2,0)</f>
        <v>0</v>
      </c>
      <c r="E7" s="50">
        <f t="shared" si="1"/>
        <v>3.4470441514204036E-5</v>
      </c>
      <c r="F7">
        <f t="shared" si="6"/>
        <v>5</v>
      </c>
      <c r="G7" s="50">
        <f>IF(FT!A7&lt;&gt;"",FT!A7*10,"")</f>
        <v>3.7645400000000002</v>
      </c>
      <c r="H7" s="50">
        <f>IF(FT!B7&lt;&gt;"",FT!B7*100,"")</f>
        <v>45.747799999999998</v>
      </c>
      <c r="I7" s="50">
        <f t="shared" si="2"/>
        <v>1</v>
      </c>
      <c r="J7" t="str">
        <f>IF(FT!B7&lt;&gt;"",FT!E7,"")</f>
        <v>0 [2.025104]</v>
      </c>
      <c r="K7">
        <f>IF(FT!B7&lt;&gt;"",IF(FT!C7&lt;&gt;"",FT!C7,F7/$M$3*$M$4),"")</f>
        <v>2.0251000000000001</v>
      </c>
      <c r="L7" t="s">
        <v>56</v>
      </c>
      <c r="M7" s="366">
        <f ca="1">IF(M3&gt;0,MIN(FT_PH),0)</f>
        <v>42.579899999999995</v>
      </c>
      <c r="N7" s="52">
        <f ca="1">IF(M3&gt;0,ROUND(M7,1),0)</f>
        <v>42.6</v>
      </c>
      <c r="P7">
        <f t="shared" si="10"/>
        <v>4</v>
      </c>
      <c r="Q7">
        <f t="shared" si="12"/>
        <v>0</v>
      </c>
      <c r="R7">
        <f t="shared" si="13"/>
        <v>0</v>
      </c>
      <c r="S7">
        <f t="array" ref="S7">MAX(IF(ft_nq=P7,row_n))</f>
        <v>0</v>
      </c>
      <c r="T7">
        <f t="shared" si="11"/>
        <v>1</v>
      </c>
      <c r="V7" t="s">
        <v>212</v>
      </c>
      <c r="W7" s="23">
        <f>DEGREES(ATAN(W6))</f>
        <v>-31.147469562735555</v>
      </c>
      <c r="X7" s="106">
        <v>0.05</v>
      </c>
      <c r="Y7" s="75">
        <f t="shared" si="3"/>
        <v>12.152294835491187</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0.11578164705882353</v>
      </c>
      <c r="C8" s="50">
        <f>IF(FH!$C$2&gt;0,FH!A8/FH!$C$2,0)</f>
        <v>2.6082253741168761E-2</v>
      </c>
      <c r="D8" s="50">
        <f>IF(hist!$D$2&gt;0,hist!B8/hist!$D$2,0)</f>
        <v>0.82137945262256262</v>
      </c>
      <c r="E8" s="50">
        <f t="shared" si="1"/>
        <v>4.2363836864975295E-5</v>
      </c>
      <c r="F8">
        <f t="shared" si="6"/>
        <v>6</v>
      </c>
      <c r="G8" s="50">
        <f>IF(FT!A8&lt;&gt;"",FT!A8*10,"")</f>
        <v>3.7117200000000001</v>
      </c>
      <c r="H8" s="50">
        <f>IF(FT!B8&lt;&gt;"",FT!B8*100,"")</f>
        <v>46.407800000000002</v>
      </c>
      <c r="I8" s="50">
        <f t="shared" si="2"/>
        <v>1</v>
      </c>
      <c r="J8" t="str">
        <f>IF(FT!B8&lt;&gt;"",FT!E8,"")</f>
        <v>0 [2.431290]</v>
      </c>
      <c r="K8">
        <f>IF(FT!B8&lt;&gt;"",IF(FT!C8&lt;&gt;"",FT!C8,F8/$M$3*$M$4),"")</f>
        <v>2.4312900000000002</v>
      </c>
      <c r="L8" t="s">
        <v>57</v>
      </c>
      <c r="M8" s="52">
        <f ca="1">IF(M3&gt;0,MAX(FT_PH),0)</f>
        <v>58.712900000000005</v>
      </c>
      <c r="N8" s="52">
        <f ca="1">IF(M3&gt;0,ROUND(M8,1),0)</f>
        <v>58.7</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12.50304441067753</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0</v>
      </c>
      <c r="AN8">
        <f t="shared" si="4"/>
        <v>0</v>
      </c>
      <c r="AO8">
        <f t="shared" si="4"/>
        <v>1</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0.13507858823529412</v>
      </c>
      <c r="C9" s="50">
        <f>IF(FH!$C$2&gt;0,FH!A9/FH!$C$2,0)</f>
        <v>0</v>
      </c>
      <c r="D9" s="50">
        <f>IF(hist!$D$2&gt;0,hist!B9/hist!$D$2,0)</f>
        <v>0</v>
      </c>
      <c r="E9" s="50">
        <f t="shared" si="1"/>
        <v>5.1955473015536191E-5</v>
      </c>
      <c r="F9">
        <f t="shared" si="6"/>
        <v>7</v>
      </c>
      <c r="G9" s="50">
        <f>IF(FT!A9&lt;&gt;"",FT!A9*10,"")</f>
        <v>3.6611500000000001</v>
      </c>
      <c r="H9" s="50">
        <f>IF(FT!B9&lt;&gt;"",FT!B9*100,"")</f>
        <v>47.2166</v>
      </c>
      <c r="I9" s="50">
        <f t="shared" si="2"/>
        <v>1</v>
      </c>
      <c r="J9" t="str">
        <f>IF(FT!B9&lt;&gt;"",FT!E9,"")</f>
        <v>0 [2.838560]</v>
      </c>
      <c r="K9">
        <f>IF(FT!B9&lt;&gt;"",IF(FT!C9&lt;&gt;"",FT!C9,F9/$M$3*$M$4),"")</f>
        <v>2.8385600000000002</v>
      </c>
      <c r="L9" t="s">
        <v>222</v>
      </c>
      <c r="M9" s="74">
        <f ca="1">IF(M3&gt;0,IF(COUNT(FT_E)&gt;0,AVERAGE(FT_E),0),0)</f>
        <v>3.7279372108843543</v>
      </c>
      <c r="N9" s="365">
        <f ca="1">IF(M3&gt;0,IF(COUNT(FT_PH)&gt;0,AVERAGE(FT_PH),0),0)</f>
        <v>50.909248979591844</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12.896658153858759</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0.15437552941176472</v>
      </c>
      <c r="C10" s="50">
        <f>IF(FH!$C$2&gt;0,FH!A10/FH!$C$2,0)</f>
        <v>4.4647711201615217E-2</v>
      </c>
      <c r="D10" s="50">
        <f>IF(hist!$D$2&gt;0,hist!B10/hist!$D$2,0)</f>
        <v>0.66657929578773123</v>
      </c>
      <c r="E10" s="50">
        <f t="shared" si="1"/>
        <v>6.3585032038445378E-5</v>
      </c>
      <c r="F10">
        <f t="shared" si="6"/>
        <v>8</v>
      </c>
      <c r="G10" s="50">
        <f>IF(FT!A10&lt;&gt;"",FT!A10*10,"")</f>
        <v>3.6115699999999999</v>
      </c>
      <c r="H10" s="50">
        <f>IF(FT!B10&lt;&gt;"",FT!B10*100,"")</f>
        <v>48.144999999999996</v>
      </c>
      <c r="I10" s="50">
        <f t="shared" si="2"/>
        <v>1</v>
      </c>
      <c r="J10" t="str">
        <f>IF(FT!B10&lt;&gt;"",FT!E10,"")</f>
        <v>0 [3.245880]</v>
      </c>
      <c r="K10">
        <f>IF(FT!B10&lt;&gt;"",IF(FT!C10&lt;&gt;"",FT!C10,F10/$M$3*$M$4),"")</f>
        <v>3.2458800000000001</v>
      </c>
      <c r="M10">
        <v>2</v>
      </c>
      <c r="P10">
        <f t="shared" si="10"/>
        <v>7</v>
      </c>
      <c r="Q10">
        <f t="shared" si="12"/>
        <v>0</v>
      </c>
      <c r="R10">
        <f t="shared" si="13"/>
        <v>0</v>
      </c>
      <c r="S10">
        <f t="array" ref="S10">MAX(IF(ft_nq=P10,row_n))</f>
        <v>0</v>
      </c>
      <c r="T10">
        <f t="shared" si="11"/>
        <v>1</v>
      </c>
      <c r="V10" t="s">
        <v>215</v>
      </c>
      <c r="X10" s="71" t="s">
        <v>270</v>
      </c>
      <c r="Y10" s="75">
        <f t="shared" si="3"/>
        <v>13.33076750554468</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0.17367247058823529</v>
      </c>
      <c r="C11" s="50">
        <f>IF(FH!$C$2&gt;0,FH!A11/FH!$C$2,0)</f>
        <v>0</v>
      </c>
      <c r="D11" s="50">
        <f>IF(hist!$D$2&gt;0,hist!B11/hist!$D$2,0)</f>
        <v>0</v>
      </c>
      <c r="E11" s="50">
        <f t="shared" si="1"/>
        <v>7.7654398672791705E-5</v>
      </c>
      <c r="F11">
        <f t="shared" si="6"/>
        <v>9</v>
      </c>
      <c r="G11" s="50">
        <f>IF(FT!A11&lt;&gt;"",FT!A11*10,"")</f>
        <v>3.5674200000000003</v>
      </c>
      <c r="H11" s="50">
        <f>IF(FT!B11&lt;&gt;"",FT!B11*100,"")</f>
        <v>49.106400000000001</v>
      </c>
      <c r="I11" s="50">
        <f t="shared" si="2"/>
        <v>1</v>
      </c>
      <c r="J11" t="str">
        <f>IF(FT!B11&lt;&gt;"",FT!E11,"")</f>
        <v>0 [3.649645]</v>
      </c>
      <c r="K11">
        <f>IF(FT!B11&lt;&gt;"",IF(FT!C11&lt;&gt;"",FT!C11,F11/$M$3*$M$4),"")</f>
        <v>3.6496499999999998</v>
      </c>
      <c r="M11" s="49">
        <f>MAX(IF(ft_nq=1,row_n))</f>
        <v>0</v>
      </c>
      <c r="P11">
        <f t="shared" si="10"/>
        <v>8</v>
      </c>
      <c r="Q11">
        <f t="shared" si="12"/>
        <v>0</v>
      </c>
      <c r="R11">
        <f t="shared" si="13"/>
        <v>0</v>
      </c>
      <c r="S11">
        <f t="array" ref="S11">MAX(IF(ft_nq=P11,row_n))</f>
        <v>0</v>
      </c>
      <c r="T11">
        <f t="shared" si="11"/>
        <v>1</v>
      </c>
      <c r="V11" s="71" t="s">
        <v>216</v>
      </c>
      <c r="W11" s="23">
        <f>FT!H11*100</f>
        <v>42.579899999999995</v>
      </c>
      <c r="Y11" s="75">
        <f t="shared" si="3"/>
        <v>13.765242107741729</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0.19296941176470589</v>
      </c>
      <c r="C12" s="50">
        <f>IF(FH!$C$2&gt;0,FH!A12/FH!$C$2,0)</f>
        <v>0</v>
      </c>
      <c r="D12" s="50">
        <f>IF(hist!$D$2&gt;0,hist!B12/hist!$D$2,0)</f>
        <v>0</v>
      </c>
      <c r="E12" s="50">
        <f t="shared" si="1"/>
        <v>9.4637836379993538E-5</v>
      </c>
      <c r="F12">
        <f t="shared" si="6"/>
        <v>10</v>
      </c>
      <c r="G12" s="50">
        <f>IF(FT!A12&lt;&gt;"",FT!A12*10,"")</f>
        <v>3.52908</v>
      </c>
      <c r="H12" s="50">
        <f>IF(FT!B12&lt;&gt;"",FT!B12*100,"")</f>
        <v>49.923299999999998</v>
      </c>
      <c r="I12" s="50">
        <f t="shared" si="2"/>
        <v>1</v>
      </c>
      <c r="J12" t="str">
        <f>IF(FT!B12&lt;&gt;"",FT!E12,"")</f>
        <v>0 [4.057642]</v>
      </c>
      <c r="K12">
        <f>IF(FT!B12&lt;&gt;"",IF(FT!C12&lt;&gt;"",FT!C12,F12/$M$3*$M$4),"")</f>
        <v>4.0576400000000001</v>
      </c>
      <c r="M12">
        <f>M11+1</f>
        <v>1</v>
      </c>
      <c r="P12">
        <f t="shared" si="10"/>
        <v>9</v>
      </c>
      <c r="Q12">
        <f t="shared" si="12"/>
        <v>0</v>
      </c>
      <c r="R12">
        <f t="shared" si="13"/>
        <v>0</v>
      </c>
      <c r="S12">
        <f t="array" ref="S12">MAX(IF(ft_nq=P12,row_n))</f>
        <v>0</v>
      </c>
      <c r="T12">
        <f t="shared" si="11"/>
        <v>1</v>
      </c>
      <c r="V12" s="71" t="s">
        <v>217</v>
      </c>
      <c r="W12" s="23">
        <f>FT!H12*100</f>
        <v>58.712900000000005</v>
      </c>
      <c r="Y12" s="75">
        <f t="shared" si="3"/>
        <v>14.146264748886395</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0.21226635294117649</v>
      </c>
      <c r="C13" s="50">
        <f>IF(FH!$C$2&gt;0,FH!A13/FH!$C$2,0)</f>
        <v>2.5448326041558392E-2</v>
      </c>
      <c r="D13" s="50">
        <f>IF(hist!$D$2&gt;0,hist!B13/hist!$D$2,0)</f>
        <v>0.58515620249301714</v>
      </c>
      <c r="E13" s="50">
        <f t="shared" si="1"/>
        <v>1.1509358552241159E-4</v>
      </c>
      <c r="F13">
        <f t="shared" si="6"/>
        <v>11</v>
      </c>
      <c r="G13" s="50">
        <f>IF(FT!A13&lt;&gt;"",FT!A13*10,"")</f>
        <v>3.4926900000000001</v>
      </c>
      <c r="H13" s="50">
        <f>IF(FT!B13&lt;&gt;"",FT!B13*100,"")</f>
        <v>50.751199999999997</v>
      </c>
      <c r="I13" s="50">
        <f t="shared" si="2"/>
        <v>1</v>
      </c>
      <c r="J13" t="str">
        <f>IF(FT!B13&lt;&gt;"",FT!E13,"")</f>
        <v>0 [4.468632]</v>
      </c>
      <c r="K13">
        <f>IF(FT!B13&lt;&gt;"",IF(FT!C13&lt;&gt;"",FT!C13,F13/$M$3*$M$4),"")</f>
        <v>4.4686300000000001</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14.530691243711866</v>
      </c>
    </row>
    <row r="14" spans="1:104">
      <c r="A14" s="50">
        <f t="shared" si="5"/>
        <v>12</v>
      </c>
      <c r="B14" s="50">
        <f t="shared" si="0"/>
        <v>0.23156329411764706</v>
      </c>
      <c r="C14" s="50">
        <f>IF(FH!$C$2&gt;0,FH!A14/FH!$C$2,0)</f>
        <v>0</v>
      </c>
      <c r="D14" s="50">
        <f>IF(hist!$D$2&gt;0,hist!B14/hist!$D$2,0)</f>
        <v>0</v>
      </c>
      <c r="E14" s="50">
        <f t="shared" si="1"/>
        <v>1.3967703651788911E-4</v>
      </c>
      <c r="F14">
        <f t="shared" si="6"/>
        <v>12</v>
      </c>
      <c r="G14" s="50">
        <f>IF(FT!A14&lt;&gt;"",FT!A14*10,"")</f>
        <v>3.45879</v>
      </c>
      <c r="H14" s="50">
        <f>IF(FT!B14&lt;&gt;"",FT!B14*100,"")</f>
        <v>51.563099999999991</v>
      </c>
      <c r="I14" s="50">
        <f t="shared" si="2"/>
        <v>1</v>
      </c>
      <c r="J14" t="str">
        <f>IF(FT!B14&lt;&gt;"",FT!E14,"")</f>
        <v>0 [4.870002]</v>
      </c>
      <c r="K14">
        <f>IF(FT!B14&lt;&gt;"",IF(FT!C14&lt;&gt;"",FT!C14,F14/$M$3*$M$4),"")</f>
        <v>4.87</v>
      </c>
      <c r="M14">
        <f>M13+1</f>
        <v>1</v>
      </c>
      <c r="P14">
        <f t="shared" si="10"/>
        <v>11</v>
      </c>
      <c r="Q14">
        <f t="shared" si="12"/>
        <v>0</v>
      </c>
      <c r="R14">
        <f t="shared" si="13"/>
        <v>0</v>
      </c>
      <c r="S14">
        <f t="array" ref="S14">MAX(IF(ft_nq=P14,row_n))</f>
        <v>0</v>
      </c>
      <c r="T14">
        <f t="shared" si="11"/>
        <v>1</v>
      </c>
      <c r="V14" s="71" t="s">
        <v>221</v>
      </c>
      <c r="W14">
        <f>FT!H14</f>
        <v>105</v>
      </c>
      <c r="Y14" s="75">
        <f t="shared" si="3"/>
        <v>14.907843494401218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0.25086023529411766</v>
      </c>
      <c r="C15" s="50">
        <f>IF(FH!$C$2&gt;0,FH!A15/FH!$C$2,0)</f>
        <v>4.1410037136080588E-2</v>
      </c>
      <c r="D15" s="50">
        <f>IF(hist!$D$2&gt;0,hist!B15/hist!$D$2,0)</f>
        <v>0.49160862770641744</v>
      </c>
      <c r="E15" s="50">
        <f t="shared" si="1"/>
        <v>1.6915563884809702E-4</v>
      </c>
      <c r="F15">
        <f t="shared" si="6"/>
        <v>13</v>
      </c>
      <c r="G15" s="50">
        <f>IF(FT!A15&lt;&gt;"",FT!A15*10,"")</f>
        <v>3.4278399999999998</v>
      </c>
      <c r="H15" s="50">
        <f>IF(FT!B15&lt;&gt;"",FT!B15*100,"")</f>
        <v>52.278599999999997</v>
      </c>
      <c r="I15" s="50">
        <f t="shared" si="2"/>
        <v>1</v>
      </c>
      <c r="J15" t="str">
        <f>IF(FT!B15&lt;&gt;"",FT!E15,"")</f>
        <v>0 [5.276518]</v>
      </c>
      <c r="K15">
        <f>IF(FT!B15&lt;&gt;"",IF(FT!C15&lt;&gt;"",FT!C15,F15/$M$3*$M$4),"")</f>
        <v>5.2765199999999997</v>
      </c>
      <c r="M15">
        <f t="array" ref="M15">MAX(IF(ft_nq=3,row_n))</f>
        <v>0</v>
      </c>
      <c r="P15">
        <f t="shared" si="10"/>
        <v>12</v>
      </c>
      <c r="Q15">
        <f t="shared" si="12"/>
        <v>0</v>
      </c>
      <c r="R15">
        <f t="shared" si="13"/>
        <v>0</v>
      </c>
      <c r="S15">
        <f t="array" ref="S15">MAX(IF(ft_nq=P15,row_n))</f>
        <v>0</v>
      </c>
      <c r="T15">
        <f t="shared" si="11"/>
        <v>1</v>
      </c>
      <c r="V15" s="23">
        <f>FT!G15*10</f>
        <v>4.0800999999999998</v>
      </c>
      <c r="W15" s="23">
        <f>FT!H15*100</f>
        <v>42.579899999999995</v>
      </c>
      <c r="Y15" s="75">
        <f t="shared" si="3"/>
        <v>15.25117858476475</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0.27015717647058823</v>
      </c>
      <c r="C16" s="50">
        <f>IF(FH!$C$2&gt;0,FH!A16/FH!$C$2,0)</f>
        <v>0</v>
      </c>
      <c r="D16" s="50">
        <f>IF(hist!$D$2&gt;0,hist!B16/hist!$D$2,0)</f>
        <v>0</v>
      </c>
      <c r="E16" s="50">
        <f t="shared" si="1"/>
        <v>2.0442571359503606E-4</v>
      </c>
      <c r="F16">
        <f t="shared" si="6"/>
        <v>14</v>
      </c>
      <c r="G16" s="50">
        <f>IF(FT!A16&lt;&gt;"",FT!A16*10,"")</f>
        <v>3.4005099999999997</v>
      </c>
      <c r="H16" s="50">
        <f>IF(FT!B16&lt;&gt;"",FT!B16*100,"")</f>
        <v>52.8142</v>
      </c>
      <c r="I16" s="50">
        <f t="shared" si="2"/>
        <v>1</v>
      </c>
      <c r="J16" t="str">
        <f>IF(FT!B16&lt;&gt;"",FT!E16,"")</f>
        <v>0 [5.683981]</v>
      </c>
      <c r="K16">
        <f>IF(FT!B16&lt;&gt;"",IF(FT!C16&lt;&gt;"",FT!C16,F16/$M$3*$M$4),"")</f>
        <v>5.68398</v>
      </c>
      <c r="M16">
        <f>M15+1</f>
        <v>1</v>
      </c>
      <c r="P16">
        <f t="shared" si="10"/>
        <v>13</v>
      </c>
      <c r="Q16">
        <f t="shared" si="12"/>
        <v>0</v>
      </c>
      <c r="R16">
        <f t="shared" si="13"/>
        <v>0</v>
      </c>
      <c r="S16">
        <f t="array" ref="S16">MAX(IF(ft_nq=P16,row_n))</f>
        <v>0</v>
      </c>
      <c r="T16">
        <f t="shared" si="11"/>
        <v>1</v>
      </c>
      <c r="V16" s="23">
        <f>FT!G16*10</f>
        <v>3.3056099999999997</v>
      </c>
      <c r="W16" s="23">
        <f>FT!H16*100</f>
        <v>58.712900000000005</v>
      </c>
      <c r="Y16" s="75">
        <f t="shared" si="3"/>
        <v>15.531258546512142</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0.28945411764705881</v>
      </c>
      <c r="C17" s="50">
        <f>IF(FH!$C$2&gt;0,FH!A17/FH!$C$2,0)</f>
        <v>0</v>
      </c>
      <c r="D17" s="50">
        <f>IF(hist!$D$2&gt;0,hist!B17/hist!$D$2,0)</f>
        <v>0</v>
      </c>
      <c r="E17" s="50">
        <f t="shared" si="1"/>
        <v>2.4653134234019187E-4</v>
      </c>
      <c r="F17">
        <f t="shared" si="6"/>
        <v>15</v>
      </c>
      <c r="G17" s="50">
        <f>IF(FT!A17&lt;&gt;"",FT!A17*10,"")</f>
        <v>3.3770499999999997</v>
      </c>
      <c r="H17" s="50">
        <f>IF(FT!B17&lt;&gt;"",FT!B17*100,"")</f>
        <v>53.2973</v>
      </c>
      <c r="I17" s="50">
        <f t="shared" si="2"/>
        <v>1</v>
      </c>
      <c r="J17" t="str">
        <f>IF(FT!B17&lt;&gt;"",FT!E17,"")</f>
        <v>0 [6.088942]</v>
      </c>
      <c r="K17">
        <f>IF(FT!B17&lt;&gt;"",IF(FT!C17&lt;&gt;"",FT!C17,F17/$M$3*$M$4),"")</f>
        <v>6.08894</v>
      </c>
      <c r="M17">
        <f>M3+1</f>
        <v>148</v>
      </c>
      <c r="P17">
        <f t="shared" si="10"/>
        <v>14</v>
      </c>
      <c r="Q17">
        <f t="shared" si="12"/>
        <v>0</v>
      </c>
      <c r="R17">
        <f t="shared" si="13"/>
        <v>0</v>
      </c>
      <c r="S17">
        <f t="array" ref="S17">MAX(IF(ft_nq=P17,row_n))</f>
        <v>0</v>
      </c>
      <c r="T17">
        <f t="shared" si="11"/>
        <v>1</v>
      </c>
      <c r="V17" t="s">
        <v>1522</v>
      </c>
      <c r="Y17" s="75">
        <f t="shared" si="3"/>
        <v>15.782206363542146</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0.30875105882352943</v>
      </c>
      <c r="C18" s="50">
        <f>IF(FH!$C$2&gt;0,FH!A18/FH!$C$2,0)</f>
        <v>2.8844434785073751E-2</v>
      </c>
      <c r="D18" s="50">
        <f>IF(hist!$D$2&gt;0,hist!B18/hist!$D$2,0)</f>
        <v>0.44002541291320701</v>
      </c>
      <c r="E18" s="50">
        <f t="shared" si="1"/>
        <v>2.9668550832626301E-4</v>
      </c>
      <c r="F18">
        <f t="shared" si="6"/>
        <v>16</v>
      </c>
      <c r="G18" s="50">
        <f>IF(FT!A18&lt;&gt;"",FT!A18*10,"")</f>
        <v>3.3566800000000003</v>
      </c>
      <c r="H18" s="50">
        <f>IF(FT!B18&lt;&gt;"",FT!B18*100,"")</f>
        <v>53.657900000000005</v>
      </c>
      <c r="I18" s="50">
        <f t="shared" si="2"/>
        <v>1</v>
      </c>
      <c r="J18" t="str">
        <f>IF(FT!B18&lt;&gt;"",FT!E18,"")</f>
        <v>0 [6.497441]</v>
      </c>
      <c r="K18">
        <f>IF(FT!B18&lt;&gt;"",IF(FT!C18&lt;&gt;"",FT!C18,F18/$M$3*$M$4),"")</f>
        <v>6.4974400000000001</v>
      </c>
      <c r="P18">
        <f t="shared" si="10"/>
        <v>15</v>
      </c>
      <c r="Q18">
        <f t="shared" si="12"/>
        <v>0</v>
      </c>
      <c r="R18">
        <f t="shared" si="13"/>
        <v>0</v>
      </c>
      <c r="S18">
        <f t="array" ref="S18">MAX(IF(ft_nq=P18,row_n))</f>
        <v>0</v>
      </c>
      <c r="T18">
        <f t="shared" si="11"/>
        <v>1</v>
      </c>
      <c r="V18" s="288">
        <f>M!B18*100</f>
        <v>63.636600000000001</v>
      </c>
      <c r="W18" s="287">
        <f>100-M!B19*100</f>
        <v>46.599199999999996</v>
      </c>
      <c r="X18" t="str">
        <f>"(" &amp; ROUND(V18,1) &amp; " , " &amp; ROUND(100-W18,1) &amp; ")"</f>
        <v>(63.6 , 53.4)</v>
      </c>
      <c r="Y18" s="75">
        <f t="shared" si="3"/>
        <v>15.985408200960473</v>
      </c>
      <c r="Z18">
        <f>M!B18*100</f>
        <v>63.636600000000001</v>
      </c>
      <c r="AA18">
        <f>100-M!B19*100</f>
        <v>46.599199999999996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0.32804800000000001</v>
      </c>
      <c r="C19" s="50">
        <f>IF(FH!$C$2&gt;0,FH!A19/FH!$C$2,0)</f>
        <v>0</v>
      </c>
      <c r="D19" s="50">
        <f>IF(hist!$D$2&gt;0,hist!B19/hist!$D$2,0)</f>
        <v>0</v>
      </c>
      <c r="E19" s="50">
        <f t="shared" si="1"/>
        <v>3.5629366624439802E-4</v>
      </c>
      <c r="F19">
        <f t="shared" si="6"/>
        <v>17</v>
      </c>
      <c r="G19" s="50">
        <f>IF(FT!A19&lt;&gt;"",FT!A19*10,"")</f>
        <v>3.3423599999999998</v>
      </c>
      <c r="H19" s="50">
        <f>IF(FT!B19&lt;&gt;"",FT!B19*100,"")</f>
        <v>54.000899999999994</v>
      </c>
      <c r="I19" s="50">
        <f t="shared" si="2"/>
        <v>1</v>
      </c>
      <c r="J19" t="str">
        <f>IF(FT!B19&lt;&gt;"",FT!E19,"")</f>
        <v>0 [6.902884]</v>
      </c>
      <c r="K19">
        <f>IF(FT!B19&lt;&gt;"",IF(FT!C19&lt;&gt;"",FT!C19,F19/$M$3*$M$4),"")</f>
        <v>6.9028799999999997</v>
      </c>
      <c r="P19">
        <f t="shared" si="10"/>
        <v>16</v>
      </c>
      <c r="Q19">
        <f t="shared" si="12"/>
        <v>0</v>
      </c>
      <c r="R19">
        <f t="shared" si="13"/>
        <v>0</v>
      </c>
      <c r="S19">
        <f t="array" ref="S19">MAX(IF(ft_nq=P19,row_n))</f>
        <v>0</v>
      </c>
      <c r="T19">
        <f t="shared" si="11"/>
        <v>1</v>
      </c>
      <c r="V19" t="s">
        <v>1521</v>
      </c>
      <c r="Y19" s="75">
        <f t="shared" si="3"/>
        <v>16.156518148852907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0.34734494117647058</v>
      </c>
      <c r="C20" s="50">
        <f>IF(FH!$C$2&gt;0,FH!A20/FH!$C$2,0)</f>
        <v>0</v>
      </c>
      <c r="D20" s="50">
        <f>IF(hist!$D$2&gt;0,hist!B20/hist!$D$2,0)</f>
        <v>0</v>
      </c>
      <c r="E20" s="50">
        <f t="shared" si="1"/>
        <v>4.2697991431598861E-4</v>
      </c>
      <c r="F20">
        <f t="shared" si="6"/>
        <v>18</v>
      </c>
      <c r="G20" s="50">
        <f>IF(FT!A20&lt;&gt;"",FT!A20*10,"")</f>
        <v>3.3318300000000001</v>
      </c>
      <c r="H20" s="50">
        <f>IF(FT!B20&lt;&gt;"",FT!B20*100,"")</f>
        <v>54.363900000000001</v>
      </c>
      <c r="I20" s="50">
        <f t="shared" si="2"/>
        <v>1</v>
      </c>
      <c r="J20" t="str">
        <f>IF(FT!B20&lt;&gt;"",FT!E20,"")</f>
        <v>0 [7.306552]</v>
      </c>
      <c r="K20">
        <f>IF(FT!B20&lt;&gt;"",IF(FT!C20&lt;&gt;"",FT!C20,F20/$M$3*$M$4),"")</f>
        <v>7.3065499999999997</v>
      </c>
      <c r="P20">
        <f t="shared" si="10"/>
        <v>17</v>
      </c>
      <c r="Q20">
        <f t="shared" si="12"/>
        <v>0</v>
      </c>
      <c r="R20">
        <f t="shared" si="13"/>
        <v>0</v>
      </c>
      <c r="S20">
        <f t="array" ref="S20">MAX(IF(ft_nq=P20,row_n))</f>
        <v>0</v>
      </c>
      <c r="T20">
        <f t="shared" si="11"/>
        <v>1</v>
      </c>
      <c r="V20" s="56">
        <v>50</v>
      </c>
      <c r="W20">
        <v>50</v>
      </c>
      <c r="Y20" s="75">
        <f t="shared" si="3"/>
        <v>16.316528754468266</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다정한</v>
      </c>
      <c r="BA20" s="442" t="str">
        <f t="shared" si="14"/>
        <v/>
      </c>
      <c r="CB20" s="113"/>
      <c r="CF20" s="107"/>
      <c r="CI20" s="80"/>
      <c r="CJ20" s="1148"/>
      <c r="CK20" s="1145"/>
      <c r="CL20" s="1145"/>
      <c r="CM20" s="1145"/>
      <c r="CN20" s="1145"/>
      <c r="CO20" s="1145"/>
      <c r="CP20" s="1145"/>
      <c r="CQ20" s="1145"/>
    </row>
    <row r="21" spans="1:120">
      <c r="A21" s="50">
        <f t="shared" si="5"/>
        <v>19</v>
      </c>
      <c r="B21" s="50">
        <f t="shared" si="0"/>
        <v>0.36664188235294121</v>
      </c>
      <c r="C21" s="50">
        <f>IF(FH!$C$2&gt;0,FH!A21/FH!$C$2,0)</f>
        <v>5.5786960479524757E-2</v>
      </c>
      <c r="D21" s="50">
        <f>IF(hist!$D$2&gt;0,hist!B21/hist!$D$2,0)</f>
        <v>0.38790275195884988</v>
      </c>
      <c r="E21" s="50">
        <f t="shared" si="1"/>
        <v>5.1061593588985126E-4</v>
      </c>
      <c r="F21">
        <f t="shared" si="6"/>
        <v>19</v>
      </c>
      <c r="G21" s="50">
        <f>IF(FT!A21&lt;&gt;"",FT!A21*10,"")</f>
        <v>3.3255400000000002</v>
      </c>
      <c r="H21" s="50">
        <f>IF(FT!B21&lt;&gt;"",FT!B21*100,"")</f>
        <v>54.7044</v>
      </c>
      <c r="I21" s="50">
        <f t="shared" si="2"/>
        <v>1</v>
      </c>
      <c r="J21" t="str">
        <f>IF(FT!B21&lt;&gt;"",FT!E21,"")</f>
        <v>0 [7.719941]</v>
      </c>
      <c r="K21">
        <f>IF(FT!B21&lt;&gt;"",IF(FT!C21&lt;&gt;"",FT!C21,F21/$M$3*$M$4),"")</f>
        <v>7.7199400000000002</v>
      </c>
      <c r="P21">
        <f t="shared" si="10"/>
        <v>18</v>
      </c>
      <c r="Q21">
        <f t="shared" si="12"/>
        <v>0</v>
      </c>
      <c r="R21">
        <f t="shared" si="13"/>
        <v>0</v>
      </c>
      <c r="S21">
        <f t="array" ref="S21">MAX(IF(ft_nq=P21,row_n))</f>
        <v>0</v>
      </c>
      <c r="T21">
        <f t="shared" si="11"/>
        <v>1</v>
      </c>
      <c r="V21" s="288">
        <f>Measurement!DK17*100</f>
        <v>84.363713984608879</v>
      </c>
      <c r="W21" s="287">
        <f>'R3'!I3</f>
        <v>46.668124256139919</v>
      </c>
      <c r="X21" t="str">
        <f>"(" &amp; ROUND(V21,1) &amp; " , " &amp; ROUND(W21,1) &amp; ")" &amp; CHAR(10) &amp; AR26</f>
        <v>(84.4 , 46.7)
다정한</v>
      </c>
      <c r="Y21" s="75">
        <f t="shared" si="3"/>
        <v>16.449779584668956</v>
      </c>
      <c r="AA21">
        <f>100-M!B19*100</f>
        <v>46.599199999999996</v>
      </c>
      <c r="AC21">
        <f>'R3'!I3</f>
        <v>46.668124256139919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0.38593882352941178</v>
      </c>
      <c r="C22" s="50">
        <f>IF(FH!$C$2&gt;0,FH!A22/FH!$C$2,0)</f>
        <v>0</v>
      </c>
      <c r="D22" s="50">
        <f>IF(hist!$D$2&gt;0,hist!B22/hist!$D$2,0)</f>
        <v>0</v>
      </c>
      <c r="E22" s="50">
        <f t="shared" si="1"/>
        <v>6.0935286693967821E-4</v>
      </c>
      <c r="F22">
        <f t="shared" si="6"/>
        <v>20</v>
      </c>
      <c r="G22" s="50">
        <f>IF(FT!A22&lt;&gt;"",FT!A22*10,"")</f>
        <v>3.3240799999999999</v>
      </c>
      <c r="H22" s="50">
        <f>IF(FT!B22&lt;&gt;"",FT!B22*100,"")</f>
        <v>54.950299999999999</v>
      </c>
      <c r="I22" s="50">
        <f t="shared" si="2"/>
        <v>1</v>
      </c>
      <c r="J22" t="str">
        <f>IF(FT!B22&lt;&gt;"",FT!E22,"")</f>
        <v>0 [8.119793]</v>
      </c>
      <c r="K22">
        <f>IF(FT!B22&lt;&gt;"",IF(FT!C22&lt;&gt;"",FT!C22,F22/$M$3*$M$4),"")</f>
        <v>8.1197900000000001</v>
      </c>
      <c r="P22">
        <f t="shared" si="10"/>
        <v>19</v>
      </c>
      <c r="Q22">
        <f t="shared" si="12"/>
        <v>0</v>
      </c>
      <c r="R22">
        <f t="shared" si="13"/>
        <v>0</v>
      </c>
      <c r="S22">
        <f t="array" ref="S22">MAX(IF(ft_nq=P22,row_n))</f>
        <v>0</v>
      </c>
      <c r="T22">
        <f t="shared" si="11"/>
        <v>1</v>
      </c>
      <c r="V22" s="300">
        <f>X23</f>
        <v>90</v>
      </c>
      <c r="W22" s="300">
        <f>X23</f>
        <v>90</v>
      </c>
      <c r="X22" t="s">
        <v>1188</v>
      </c>
      <c r="Y22" s="75">
        <f t="shared" si="3"/>
        <v>16.530980000481335</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0.40523576470588235</v>
      </c>
      <c r="C23" s="50">
        <f>IF(FH!$C$2&gt;0,FH!A23/FH!$C$2,0)</f>
        <v>4.1862977627007601E-2</v>
      </c>
      <c r="D23" s="50">
        <f>IF(hist!$D$2&gt;0,hist!B23/hist!$D$2,0)</f>
        <v>0.36086083072470448</v>
      </c>
      <c r="E23" s="50">
        <f t="shared" si="1"/>
        <v>7.2565622996129293E-4</v>
      </c>
      <c r="F23">
        <f t="shared" si="6"/>
        <v>21</v>
      </c>
      <c r="G23" s="50">
        <f>IF(FT!A23&lt;&gt;"",FT!A23*10,"")</f>
        <v>3.3256999999999999</v>
      </c>
      <c r="H23" s="50">
        <f>IF(FT!B23&lt;&gt;"",FT!B23*100,"")</f>
        <v>55.112700000000004</v>
      </c>
      <c r="I23" s="50">
        <f t="shared" si="2"/>
        <v>1</v>
      </c>
      <c r="J23" t="str">
        <f>IF(FT!B23&lt;&gt;"",FT!E23,"")</f>
        <v>0 [8.527268]</v>
      </c>
      <c r="K23">
        <f>IF(FT!B23&lt;&gt;"",IF(FT!C23&lt;&gt;"",FT!C23,F23/$M$3*$M$4),"")</f>
        <v>8.5272699999999997</v>
      </c>
      <c r="P23">
        <f t="shared" si="10"/>
        <v>20</v>
      </c>
      <c r="Q23">
        <f t="shared" si="12"/>
        <v>0</v>
      </c>
      <c r="R23">
        <f t="shared" si="13"/>
        <v>0</v>
      </c>
      <c r="S23">
        <f t="array" ref="S23">MAX(IF(ft_nq=P23,row_n))</f>
        <v>0</v>
      </c>
      <c r="T23">
        <f t="shared" si="11"/>
        <v>1</v>
      </c>
      <c r="V23" s="300">
        <f>100-X23</f>
        <v>10</v>
      </c>
      <c r="W23" s="300">
        <f>X23</f>
        <v>90</v>
      </c>
      <c r="X23">
        <v>90</v>
      </c>
      <c r="Y23" s="75">
        <f t="shared" si="3"/>
        <v>16.571759328863099</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0.42453270588235298</v>
      </c>
      <c r="C24" s="50">
        <f>IF(FH!$C$2&gt;0,FH!A24/FH!$C$2,0)</f>
        <v>0</v>
      </c>
      <c r="D24" s="50">
        <f>IF(hist!$D$2&gt;0,hist!B24/hist!$D$2,0)</f>
        <v>0</v>
      </c>
      <c r="E24" s="50">
        <f t="shared" si="1"/>
        <v>8.6234405315670649E-4</v>
      </c>
      <c r="F24">
        <f t="shared" si="6"/>
        <v>22</v>
      </c>
      <c r="G24" s="50">
        <f>IF(FT!A24&lt;&gt;"",FT!A24*10,"")</f>
        <v>3.3275700000000001</v>
      </c>
      <c r="H24" s="50">
        <f>IF(FT!B24&lt;&gt;"",FT!B24*100,"")</f>
        <v>55.281300000000002</v>
      </c>
      <c r="I24" s="50">
        <f t="shared" si="2"/>
        <v>1</v>
      </c>
      <c r="J24" t="str">
        <f>IF(FT!B24&lt;&gt;"",FT!E24,"")</f>
        <v>0 [8.933445]</v>
      </c>
      <c r="K24">
        <f>IF(FT!B24&lt;&gt;"",IF(FT!C24&lt;&gt;"",FT!C24,F24/$M$3*$M$4),"")</f>
        <v>8.9334399999999992</v>
      </c>
      <c r="P24">
        <f t="shared" si="10"/>
        <v>21</v>
      </c>
      <c r="Q24">
        <f t="shared" si="12"/>
        <v>0</v>
      </c>
      <c r="R24">
        <f t="shared" si="13"/>
        <v>0</v>
      </c>
      <c r="S24">
        <f t="array" ref="S24">MAX(IF(ft_nq=P24,row_n))</f>
        <v>0</v>
      </c>
      <c r="T24">
        <f t="shared" si="11"/>
        <v>1</v>
      </c>
      <c r="V24" s="300">
        <f>100-X23</f>
        <v>10</v>
      </c>
      <c r="W24" s="300">
        <f>100-X23</f>
        <v>10</v>
      </c>
      <c r="Y24" s="75">
        <f t="shared" si="3"/>
        <v>16.61311407423435</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1</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0.44382964705882355</v>
      </c>
      <c r="C25" s="50">
        <f>IF(FH!$C$2&gt;0,FH!A25/FH!$C$2,0)</f>
        <v>0</v>
      </c>
      <c r="D25" s="50">
        <f>IF(hist!$D$2&gt;0,hist!B25/hist!$D$2,0)</f>
        <v>0</v>
      </c>
      <c r="E25" s="50">
        <f t="shared" si="1"/>
        <v>1.0226282657710777E-3</v>
      </c>
      <c r="F25">
        <f t="shared" si="6"/>
        <v>23</v>
      </c>
      <c r="G25" s="50">
        <f>IF(FT!A25&lt;&gt;"",FT!A25*10,"")</f>
        <v>3.3330599999999997</v>
      </c>
      <c r="H25" s="50">
        <f>IF(FT!B25&lt;&gt;"",FT!B25*100,"")</f>
        <v>55.392899999999997</v>
      </c>
      <c r="I25" s="50">
        <f t="shared" si="2"/>
        <v>1</v>
      </c>
      <c r="J25" t="str">
        <f>IF(FT!B25&lt;&gt;"",FT!E25,"")</f>
        <v>0 [9.339887]</v>
      </c>
      <c r="K25">
        <f>IF(FT!B25&lt;&gt;"",IF(FT!C25&lt;&gt;"",FT!C25,F25/$M$3*$M$4),"")</f>
        <v>9.3398900000000005</v>
      </c>
      <c r="P25">
        <f t="shared" si="10"/>
        <v>22</v>
      </c>
      <c r="Q25">
        <f t="shared" si="12"/>
        <v>0</v>
      </c>
      <c r="R25">
        <f t="shared" si="13"/>
        <v>0</v>
      </c>
      <c r="S25">
        <f t="array" ref="S25">MAX(IF(ft_nq=P25,row_n))</f>
        <v>0</v>
      </c>
      <c r="T25">
        <f t="shared" si="11"/>
        <v>1</v>
      </c>
      <c r="V25" s="300">
        <f>X23</f>
        <v>90</v>
      </c>
      <c r="W25" s="300">
        <f>100-X23</f>
        <v>10</v>
      </c>
      <c r="Y25" s="75">
        <f t="shared" si="3"/>
        <v>16.619232777087721</v>
      </c>
    </row>
    <row r="26" spans="1:120">
      <c r="A26" s="50">
        <f t="shared" si="5"/>
        <v>24</v>
      </c>
      <c r="B26" s="50">
        <f t="shared" si="0"/>
        <v>0.46312658823529412</v>
      </c>
      <c r="C26" s="50">
        <f>IF(FH!$C$2&gt;0,FH!A26/FH!$C$2,0)</f>
        <v>6.4481024061282408E-2</v>
      </c>
      <c r="D26" s="50">
        <f>IF(hist!$D$2&gt;0,hist!B26/hist!$D$2,0)</f>
        <v>0.32317667384062915</v>
      </c>
      <c r="E26" s="50">
        <f t="shared" si="1"/>
        <v>1.2101594253524212E-3</v>
      </c>
      <c r="F26">
        <f t="shared" si="6"/>
        <v>24</v>
      </c>
      <c r="G26" s="50">
        <f>IF(FT!A26&lt;&gt;"",FT!A26*10,"")</f>
        <v>3.3429900000000004</v>
      </c>
      <c r="H26" s="50">
        <f>IF(FT!B26&lt;&gt;"",FT!B26*100,"")</f>
        <v>55.431200000000004</v>
      </c>
      <c r="I26" s="50">
        <f t="shared" si="2"/>
        <v>1</v>
      </c>
      <c r="J26" t="str">
        <f>IF(FT!B26&lt;&gt;"",FT!E26,"")</f>
        <v>0 [9.744869]</v>
      </c>
      <c r="K26">
        <f>IF(FT!B26&lt;&gt;"",IF(FT!C26&lt;&gt;"",FT!C26,F26/$M$3*$M$4),"")</f>
        <v>9.7448700000000006</v>
      </c>
      <c r="P26">
        <f t="shared" si="10"/>
        <v>23</v>
      </c>
      <c r="Q26">
        <f t="shared" si="12"/>
        <v>0</v>
      </c>
      <c r="R26">
        <f t="shared" si="13"/>
        <v>0</v>
      </c>
      <c r="S26">
        <f t="array" ref="S26">MAX(IF(ft_nq=P26,row_n))</f>
        <v>0</v>
      </c>
      <c r="T26">
        <f t="shared" si="11"/>
        <v>1</v>
      </c>
      <c r="V26" s="300">
        <f>X23</f>
        <v>90</v>
      </c>
      <c r="W26" s="300">
        <f>X23</f>
        <v>90</v>
      </c>
      <c r="Y26" s="75">
        <f t="shared" si="3"/>
        <v>16.581323904648233</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다정한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다정한</v>
      </c>
    </row>
    <row r="27" spans="1:120">
      <c r="A27" s="50">
        <f t="shared" si="5"/>
        <v>25</v>
      </c>
      <c r="B27" s="50">
        <f t="shared" si="0"/>
        <v>0.4824235294117647</v>
      </c>
      <c r="C27" s="50">
        <f>IF(FH!$C$2&gt;0,FH!A27/FH!$C$2,0)</f>
        <v>0</v>
      </c>
      <c r="D27" s="50">
        <f>IF(hist!$D$2&gt;0,hist!B27/hist!$D$2,0)</f>
        <v>0</v>
      </c>
      <c r="E27" s="50">
        <f t="shared" si="1"/>
        <v>1.4290747898981022E-3</v>
      </c>
      <c r="F27">
        <f t="shared" si="6"/>
        <v>25</v>
      </c>
      <c r="G27" s="50">
        <f>IF(FT!A27&lt;&gt;"",FT!A27*10,"")</f>
        <v>3.3554400000000002</v>
      </c>
      <c r="H27" s="50">
        <f>IF(FT!B27&lt;&gt;"",FT!B27*100,"")</f>
        <v>55.481199999999994</v>
      </c>
      <c r="I27" s="50">
        <f t="shared" si="2"/>
        <v>1</v>
      </c>
      <c r="J27" t="str">
        <f>IF(FT!B27&lt;&gt;"",FT!E27,"")</f>
        <v>0 [10.149717]</v>
      </c>
      <c r="K27">
        <f>IF(FT!B27&lt;&gt;"",IF(FT!C27&lt;&gt;"",FT!C27,F27/$M$3*$M$4),"")</f>
        <v>10.149699999999999</v>
      </c>
      <c r="P27">
        <f t="shared" si="10"/>
        <v>24</v>
      </c>
      <c r="Q27">
        <f t="shared" si="12"/>
        <v>0</v>
      </c>
      <c r="R27">
        <f t="shared" si="13"/>
        <v>0</v>
      </c>
      <c r="S27">
        <f t="array" ref="S27">MAX(IF(ft_nq=P27,row_n))</f>
        <v>0</v>
      </c>
      <c r="T27">
        <f t="shared" si="11"/>
        <v>1</v>
      </c>
      <c r="V27" s="288">
        <v>60</v>
      </c>
      <c r="W27" s="288">
        <v>60</v>
      </c>
      <c r="X27" t="s">
        <v>1189</v>
      </c>
      <c r="Y27" s="75">
        <f t="shared" si="3"/>
        <v>16.534701857282499</v>
      </c>
      <c r="AS27" t="s">
        <v>2144</v>
      </c>
    </row>
    <row r="28" spans="1:120">
      <c r="A28" s="50">
        <f t="shared" si="5"/>
        <v>26</v>
      </c>
      <c r="B28" s="50">
        <f t="shared" si="0"/>
        <v>0.50172047058823532</v>
      </c>
      <c r="C28" s="50">
        <f>IF(FH!$C$2&gt;0,FH!A28/FH!$C$2,0)</f>
        <v>4.0459114088717121E-2</v>
      </c>
      <c r="D28" s="50">
        <f>IF(hist!$D$2&gt;0,hist!B28/hist!$D$2,0)</f>
        <v>0.29612475457251503</v>
      </c>
      <c r="E28" s="50">
        <f t="shared" si="1"/>
        <v>1.684049696758669E-3</v>
      </c>
      <c r="F28">
        <f t="shared" si="6"/>
        <v>26</v>
      </c>
      <c r="G28" s="50">
        <f>IF(FT!A28&lt;&gt;"",FT!A28*10,"")</f>
        <v>3.3698499999999996</v>
      </c>
      <c r="H28" s="50">
        <f>IF(FT!B28&lt;&gt;"",FT!B28*100,"")</f>
        <v>55.528800000000004</v>
      </c>
      <c r="I28" s="50">
        <f t="shared" si="2"/>
        <v>1</v>
      </c>
      <c r="J28" t="str">
        <f>IF(FT!B28&lt;&gt;"",FT!E28,"")</f>
        <v>0 [10.557543]</v>
      </c>
      <c r="K28">
        <f>IF(FT!B28&lt;&gt;"",IF(FT!C28&lt;&gt;"",FT!C28,F28/$M$3*$M$4),"")</f>
        <v>10.557499999999999</v>
      </c>
      <c r="V28" s="288">
        <v>40</v>
      </c>
      <c r="W28" s="288">
        <v>60</v>
      </c>
      <c r="Y28" s="75">
        <f t="shared" si="3"/>
        <v>16.478122171610014</v>
      </c>
    </row>
    <row r="29" spans="1:120">
      <c r="A29" s="50">
        <f t="shared" si="5"/>
        <v>27</v>
      </c>
      <c r="B29" s="50">
        <f t="shared" si="0"/>
        <v>0.52101741176470595</v>
      </c>
      <c r="C29" s="50">
        <f>IF(FH!$C$2&gt;0,FH!A29/FH!$C$2,0)</f>
        <v>0</v>
      </c>
      <c r="D29" s="50">
        <f>IF(hist!$D$2&gt;0,hist!B29/hist!$D$2,0)</f>
        <v>0</v>
      </c>
      <c r="E29" s="50">
        <f t="shared" si="1"/>
        <v>1.9803521502900477E-3</v>
      </c>
      <c r="F29">
        <f t="shared" si="6"/>
        <v>27</v>
      </c>
      <c r="G29" s="50">
        <f>IF(FT!A29&lt;&gt;"",FT!A29*10,"")</f>
        <v>3.3833099999999998</v>
      </c>
      <c r="H29" s="50">
        <f>IF(FT!B29&lt;&gt;"",FT!B29*100,"")</f>
        <v>55.635500000000008</v>
      </c>
      <c r="I29" s="50">
        <f t="shared" si="2"/>
        <v>1</v>
      </c>
      <c r="J29" t="str">
        <f>IF(FT!B29&lt;&gt;"",FT!E29,"")</f>
        <v>0 [10.964882]</v>
      </c>
      <c r="K29">
        <f>IF(FT!B29&lt;&gt;"",IF(FT!C29&lt;&gt;"",FT!C29,F29/$M$3*$M$4),"")</f>
        <v>10.9649</v>
      </c>
      <c r="V29" s="288">
        <v>40</v>
      </c>
      <c r="W29" s="288">
        <v>40</v>
      </c>
      <c r="Y29" s="75">
        <f t="shared" si="3"/>
        <v>16.44410355539398</v>
      </c>
    </row>
    <row r="30" spans="1:120">
      <c r="A30" s="50">
        <f t="shared" si="5"/>
        <v>28</v>
      </c>
      <c r="B30" s="50">
        <f t="shared" si="0"/>
        <v>0.54031435294117647</v>
      </c>
      <c r="C30" s="50">
        <f>IF(FH!$C$2&gt;0,FH!A30/FH!$C$2,0)</f>
        <v>0</v>
      </c>
      <c r="D30" s="50">
        <f>IF(hist!$D$2&gt;0,hist!B30/hist!$D$2,0)</f>
        <v>0</v>
      </c>
      <c r="E30" s="50">
        <f t="shared" si="1"/>
        <v>2.3239004511902413E-3</v>
      </c>
      <c r="F30">
        <f t="shared" si="6"/>
        <v>28</v>
      </c>
      <c r="G30" s="50">
        <f>IF(FT!A30&lt;&gt;"",FT!A30*10,"")</f>
        <v>3.3944800000000002</v>
      </c>
      <c r="H30" s="50">
        <f>IF(FT!B30&lt;&gt;"",FT!B30*100,"")</f>
        <v>55.742800000000003</v>
      </c>
      <c r="I30" s="50">
        <f t="shared" si="2"/>
        <v>1</v>
      </c>
      <c r="J30" t="str">
        <f>IF(FT!B30&lt;&gt;"",FT!E30,"")</f>
        <v>0 [11.369276]</v>
      </c>
      <c r="K30">
        <f>IF(FT!B30&lt;&gt;"",IF(FT!C30&lt;&gt;"",FT!C30,F30/$M$3*$M$4),"")</f>
        <v>11.369300000000001</v>
      </c>
      <c r="V30" s="288">
        <v>60</v>
      </c>
      <c r="W30" s="288">
        <v>40</v>
      </c>
      <c r="Y30" s="75">
        <f t="shared" si="3"/>
        <v>16.421602130517783</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0.5596112941176471</v>
      </c>
      <c r="C31" s="50">
        <f>IF(FH!$C$2&gt;0,FH!A31/FH!$C$2,0)</f>
        <v>2.9161398634878936E-2</v>
      </c>
      <c r="D31" s="50">
        <f>IF(hist!$D$2&gt;0,hist!B31/hist!$D$2,0)</f>
        <v>0.26967771635950694</v>
      </c>
      <c r="E31" s="50">
        <f t="shared" si="1"/>
        <v>2.7213236219743868E-3</v>
      </c>
      <c r="F31">
        <f t="shared" si="6"/>
        <v>29</v>
      </c>
      <c r="G31" s="50">
        <f>IF(FT!A31&lt;&gt;"",FT!A31*10,"")</f>
        <v>3.4061500000000002</v>
      </c>
      <c r="H31" s="50">
        <f>IF(FT!B31&lt;&gt;"",FT!B31*100,"")</f>
        <v>55.805599999999998</v>
      </c>
      <c r="I31" s="50">
        <f t="shared" si="2"/>
        <v>1</v>
      </c>
      <c r="J31" t="str">
        <f>IF(FT!B31&lt;&gt;"",FT!E31,"")</f>
        <v>0 [11.778060]</v>
      </c>
      <c r="K31">
        <f>IF(FT!B31&lt;&gt;"",IF(FT!C31&lt;&gt;"",FT!C31,F31/$M$3*$M$4),"")</f>
        <v>11.7781</v>
      </c>
      <c r="V31" s="288">
        <v>60</v>
      </c>
      <c r="W31" s="288">
        <v>60</v>
      </c>
      <c r="Y31" s="75">
        <f t="shared" si="3"/>
        <v>16.383776404444898</v>
      </c>
      <c r="CB31" t="str">
        <f ca="1">IF(W8=1,CB33,IF(W8=2,CB34,IF(W8=3,CB35,IF(W8=4,CB36,IF(W8=5,CB37,IF(W8=6,CB38,IF(W8=7,CB39,IF(W8=8,CB40,""))))))))</f>
        <v>심리적으로 안정된 상태이다. 심리적 정보가 감소할 가능성이 있다. 에너지 대사량이 조금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0.57890823529411761</v>
      </c>
      <c r="C32" s="50">
        <f>IF(FH!$C$2&gt;0,FH!A32/FH!$C$2,0)</f>
        <v>0</v>
      </c>
      <c r="D32" s="50">
        <f>IF(hist!$D$2&gt;0,hist!B32/hist!$D$2,0)</f>
        <v>0</v>
      </c>
      <c r="E32" s="50">
        <f t="shared" si="1"/>
        <v>3.1800242950490148E-3</v>
      </c>
      <c r="F32">
        <f t="shared" si="6"/>
        <v>30</v>
      </c>
      <c r="G32" s="50">
        <f>IF(FT!A32&lt;&gt;"",FT!A32*10,"")</f>
        <v>3.4213500000000003</v>
      </c>
      <c r="H32" s="50">
        <f>IF(FT!B32&lt;&gt;"",FT!B32*100,"")</f>
        <v>55.826299999999996</v>
      </c>
      <c r="I32" s="50">
        <f t="shared" si="2"/>
        <v>1</v>
      </c>
      <c r="J32" t="str">
        <f>IF(FT!B32&lt;&gt;"",FT!E32,"")</f>
        <v>0 [12.184761]</v>
      </c>
      <c r="K32">
        <f>IF(FT!B32&lt;&gt;"",IF(FT!C32&lt;&gt;"",FT!C32,F32/$M$3*$M$4),"")</f>
        <v>12.184799999999999</v>
      </c>
      <c r="Y32" s="75">
        <f t="shared" si="3"/>
        <v>16.317038595875893</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0.59820517647058824</v>
      </c>
      <c r="C33" s="50">
        <f>IF(FH!$C$2&gt;0,FH!A33/FH!$C$2,0)</f>
        <v>3.9666625719334381E-2</v>
      </c>
      <c r="D33" s="50">
        <f>IF(hist!$D$2&gt;0,hist!B33/hist!$D$2,0)</f>
        <v>0.24954249668069001</v>
      </c>
      <c r="E33" s="50">
        <f t="shared" si="1"/>
        <v>3.7082436324624873E-3</v>
      </c>
      <c r="F33">
        <f t="shared" si="6"/>
        <v>31</v>
      </c>
      <c r="G33" s="50">
        <f>IF(FT!A33&lt;&gt;"",FT!A33*10,"")</f>
        <v>3.43723</v>
      </c>
      <c r="H33" s="50">
        <f>IF(FT!B33&lt;&gt;"",FT!B33*100,"")</f>
        <v>55.850900000000003</v>
      </c>
      <c r="I33" s="50">
        <f t="shared" si="2"/>
        <v>1</v>
      </c>
      <c r="J33" t="str">
        <f>IF(FT!B33&lt;&gt;"",FT!E33,"")</f>
        <v>0 [12.589423]</v>
      </c>
      <c r="K33">
        <f>IF(FT!B33&lt;&gt;"",IF(FT!C33&lt;&gt;"",FT!C33,F33/$M$3*$M$4),"")</f>
        <v>12.589399999999999</v>
      </c>
      <c r="W33" s="23">
        <f>FH_info!G2</f>
        <v>0.48158400000000001</v>
      </c>
      <c r="Y33" s="75">
        <f t="shared" si="3"/>
        <v>16.248810815685886</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0.61750211764705887</v>
      </c>
      <c r="C34" s="50">
        <f>IF(FH!$C$2&gt;0,FH!A34/FH!$C$2,0)</f>
        <v>0</v>
      </c>
      <c r="D34" s="50">
        <f>IF(hist!$D$2&gt;0,hist!B34/hist!$D$2,0)</f>
        <v>0</v>
      </c>
      <c r="E34" s="50">
        <f t="shared" si="1"/>
        <v>4.3151277399856771E-3</v>
      </c>
      <c r="F34">
        <f t="shared" si="6"/>
        <v>32</v>
      </c>
      <c r="G34" s="50">
        <f>IF(FT!A34&lt;&gt;"",FT!A34*10,"")</f>
        <v>3.4534199999999999</v>
      </c>
      <c r="H34" s="50">
        <f>IF(FT!B34&lt;&gt;"",FT!B34*100,"")</f>
        <v>55.777200000000008</v>
      </c>
      <c r="I34" s="50">
        <f t="shared" si="2"/>
        <v>1</v>
      </c>
      <c r="J34" t="str">
        <f>IF(FT!B34&lt;&gt;"",FT!E34,"")</f>
        <v>0 [12.994200]</v>
      </c>
      <c r="K34">
        <f>IF(FT!B34&lt;&gt;"",IF(FT!C34&lt;&gt;"",FT!C34,F34/$M$3*$M$4),"")</f>
        <v>12.994199999999999</v>
      </c>
      <c r="V34" t="s">
        <v>1253</v>
      </c>
      <c r="W34" s="23">
        <f>IF(FH_info!G2&lt;&gt;0,(1-FH_info!G2)*100,0)</f>
        <v>51.8416</v>
      </c>
      <c r="X34" t="s">
        <v>1054</v>
      </c>
      <c r="Y34" s="75">
        <f t="shared" si="3"/>
        <v>16.151293500356172</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0.6367990588235295</v>
      </c>
      <c r="C35" s="50">
        <f>IF(FH!$C$2&gt;0,FH!A35/FH!$C$2,0)</f>
        <v>0</v>
      </c>
      <c r="D35" s="50">
        <f>IF(hist!$D$2&gt;0,hist!B35/hist!$D$2,0)</f>
        <v>0</v>
      </c>
      <c r="E35" s="50">
        <f t="shared" si="1"/>
        <v>5.0107949233351703E-3</v>
      </c>
      <c r="F35">
        <f t="shared" si="6"/>
        <v>33</v>
      </c>
      <c r="G35" s="50">
        <f>IF(FT!A35&lt;&gt;"",FT!A35*10,"")</f>
        <v>3.4754899999999997</v>
      </c>
      <c r="H35" s="50">
        <f>IF(FT!B35&lt;&gt;"",FT!B35*100,"")</f>
        <v>55.521299999999997</v>
      </c>
      <c r="I35" s="50">
        <f t="shared" si="2"/>
        <v>1</v>
      </c>
      <c r="J35" t="str">
        <f>IF(FT!B35&lt;&gt;"",FT!E35,"")</f>
        <v>0 [13.399890]</v>
      </c>
      <c r="K35">
        <f>IF(FT!B35&lt;&gt;"",IF(FT!C35&lt;&gt;"",FT!C35,F35/$M$3*$M$4),"")</f>
        <v>13.399900000000001</v>
      </c>
      <c r="V35" s="52">
        <f>IF(V36&gt;3,100,V36/3*100)</f>
        <v>61.346333333333334</v>
      </c>
      <c r="W35" s="23">
        <f>IF(FH_info!G2*1&lt;&gt;0,(1-NORMSDIST((FH_info!G2*1-0.5308)/0.1538))*100,0)</f>
        <v>62.55158347233202</v>
      </c>
      <c r="X35" t="s">
        <v>1053</v>
      </c>
      <c r="Y35" s="75">
        <f t="shared" si="3"/>
        <v>15.975099913968966</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0.65609600000000001</v>
      </c>
      <c r="C36" s="50">
        <f>IF(FH!$C$2&gt;0,FH!A36/FH!$C$2,0)</f>
        <v>6.1084915317767045E-2</v>
      </c>
      <c r="D36" s="50">
        <f>IF(hist!$D$2&gt;0,hist!B36/hist!$D$2,0)</f>
        <v>0.22775372156296134</v>
      </c>
      <c r="E36" s="50">
        <f t="shared" si="1"/>
        <v>5.806403012006133E-3</v>
      </c>
      <c r="F36">
        <f t="shared" si="6"/>
        <v>34</v>
      </c>
      <c r="G36" s="50">
        <f>IF(FT!A36&lt;&gt;"",FT!A36*10,"")</f>
        <v>3.4962399999999998</v>
      </c>
      <c r="H36" s="50">
        <f>IF(FT!B36&lt;&gt;"",FT!B36*100,"")</f>
        <v>55.194200000000002</v>
      </c>
      <c r="I36" s="50">
        <f t="shared" si="2"/>
        <v>1</v>
      </c>
      <c r="J36" t="str">
        <f>IF(FT!B36&lt;&gt;"",FT!E36,"")</f>
        <v>0 [13.808174]</v>
      </c>
      <c r="K36">
        <f>IF(FT!B36&lt;&gt;"",IF(FT!C36&lt;&gt;"",FT!C36,F36/$M$3*$M$4),"")</f>
        <v>13.808199999999999</v>
      </c>
      <c r="R36" s="71" t="s">
        <v>2215</v>
      </c>
      <c r="S36" t="s">
        <v>1251</v>
      </c>
      <c r="U36" t="s">
        <v>386</v>
      </c>
      <c r="V36" s="495">
        <f>FH_info!F2*1</f>
        <v>1.84039</v>
      </c>
      <c r="W36" s="495">
        <f>IF(W34&gt;=60,30/40*(W34-60)+70,IF(W34&gt;=35,35/25*(W34-35)+35,IF(W34&gt;=0,W34,0)))</f>
        <v>58.578239999999994</v>
      </c>
      <c r="X36" s="23" t="s">
        <v>388</v>
      </c>
      <c r="Y36" s="75">
        <f t="shared" si="3"/>
        <v>15.786730888039724</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0.67539294117647064</v>
      </c>
      <c r="C37" s="50">
        <f>IF(FH!$C$2&gt;0,FH!A37/FH!$C$2,0)</f>
        <v>0</v>
      </c>
      <c r="D37" s="50">
        <f>IF(hist!$D$2&gt;0,hist!B37/hist!$D$2,0)</f>
        <v>0</v>
      </c>
      <c r="E37" s="50">
        <f t="shared" si="1"/>
        <v>6.7142158475734194E-3</v>
      </c>
      <c r="F37">
        <f t="shared" si="6"/>
        <v>35</v>
      </c>
      <c r="G37" s="50">
        <f>IF(FT!A37&lt;&gt;"",FT!A37*10,"")</f>
        <v>3.5176699999999999</v>
      </c>
      <c r="H37" s="50">
        <f>IF(FT!B37&lt;&gt;"",FT!B37*100,"")</f>
        <v>54.891199999999998</v>
      </c>
      <c r="I37" s="50">
        <f t="shared" si="2"/>
        <v>1</v>
      </c>
      <c r="J37" t="str">
        <f>IF(FT!B37&lt;&gt;"",FT!E37,"")</f>
        <v>0 [14.219616]</v>
      </c>
      <c r="K37">
        <f>IF(FT!B37&lt;&gt;"",IF(FT!C37&lt;&gt;"",FT!C37,F37/$M$3*$M$4),"")</f>
        <v>14.2196</v>
      </c>
      <c r="R37" s="71" t="s">
        <v>2222</v>
      </c>
      <c r="S37" t="s">
        <v>2216</v>
      </c>
      <c r="U37" t="s">
        <v>458</v>
      </c>
      <c r="V37" s="130" t="str">
        <f>IF(V36&gt;=2.5,"v","")</f>
        <v/>
      </c>
      <c r="W37" s="130" t="str">
        <f>IF(W36&gt;=60,"v","")</f>
        <v/>
      </c>
      <c r="Y37" s="75">
        <f t="shared" si="3"/>
        <v>15.604419971174101</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0.69468988235294116</v>
      </c>
      <c r="C38" s="50">
        <f>IF(FH!$C$2&gt;0,FH!A38/FH!$C$2,0)</f>
        <v>0</v>
      </c>
      <c r="D38" s="50">
        <f>IF(hist!$D$2&gt;0,hist!B38/hist!$D$2,0)</f>
        <v>0</v>
      </c>
      <c r="E38" s="50">
        <f t="shared" si="1"/>
        <v>7.7476679000347583E-3</v>
      </c>
      <c r="F38">
        <f t="shared" si="6"/>
        <v>36</v>
      </c>
      <c r="G38" s="50">
        <f>IF(FT!A38&lt;&gt;"",FT!A38*10,"")</f>
        <v>3.5409800000000002</v>
      </c>
      <c r="H38" s="50">
        <f>IF(FT!B38&lt;&gt;"",FT!B38*100,"")</f>
        <v>54.5227</v>
      </c>
      <c r="I38" s="50">
        <f t="shared" si="2"/>
        <v>1</v>
      </c>
      <c r="J38" t="str">
        <f>IF(FT!B38&lt;&gt;"",FT!E38,"")</f>
        <v>0 [14.621473]</v>
      </c>
      <c r="K38">
        <f>IF(FT!B38&lt;&gt;"",IF(FT!C38&lt;&gt;"",FT!C38,F38/$M$3*$M$4),"")</f>
        <v>14.621499999999999</v>
      </c>
      <c r="U38" t="s">
        <v>460</v>
      </c>
      <c r="V38" s="130" t="str">
        <f>IF(V36&gt;=1,IF(V36&lt;2.5,"v",""),"")</f>
        <v>v</v>
      </c>
      <c r="W38" s="130" t="str">
        <f>IF(W36*1&gt;35,IF(W36&lt;60,"v",""),"")</f>
        <v>v</v>
      </c>
      <c r="Y38" s="75">
        <f t="shared" si="3"/>
        <v>15.397630034623182</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0.7139868235294119</v>
      </c>
      <c r="C39" s="50">
        <f>IF(FH!$C$2&gt;0,FH!A39/FH!$C$2,0)</f>
        <v>6.7741376649311305E-2</v>
      </c>
      <c r="D39" s="50">
        <f>IF(hist!$D$2&gt;0,hist!B39/hist!$D$2,0)</f>
        <v>0.20456850462614257</v>
      </c>
      <c r="E39" s="50">
        <f t="shared" si="1"/>
        <v>8.9214258397607594E-3</v>
      </c>
      <c r="F39">
        <f t="shared" si="6"/>
        <v>37</v>
      </c>
      <c r="G39" s="50">
        <f>IF(FT!A39&lt;&gt;"",FT!A39*10,"")</f>
        <v>3.5690400000000002</v>
      </c>
      <c r="H39" s="50">
        <f>IF(FT!B39&lt;&gt;"",FT!B39*100,"")</f>
        <v>53.974999999999994</v>
      </c>
      <c r="I39" s="50">
        <f t="shared" si="2"/>
        <v>1</v>
      </c>
      <c r="J39" t="str">
        <f>IF(FT!B39&lt;&gt;"",FT!E39,"")</f>
        <v>0 [15.028108]</v>
      </c>
      <c r="K39">
        <f>IF(FT!B39&lt;&gt;"",IF(FT!C39&lt;&gt;"",FT!C39,F39/$M$3*$M$4),"")</f>
        <v>15.0281</v>
      </c>
      <c r="U39" t="s">
        <v>462</v>
      </c>
      <c r="V39" s="131" t="str">
        <f>IF(V36&lt;1,"v","")</f>
        <v/>
      </c>
      <c r="W39" s="130" t="str">
        <f>IF(W36&lt;=35,"v","")</f>
        <v/>
      </c>
      <c r="Y39" s="75">
        <f t="shared" si="3"/>
        <v>15.123114338869833</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0.73328376470588241</v>
      </c>
      <c r="C40" s="50">
        <f>IF(FH!$C$2&gt;0,FH!A40/FH!$C$2,0)</f>
        <v>0</v>
      </c>
      <c r="D40" s="50">
        <f>IF(hist!$D$2&gt;0,hist!B40/hist!$D$2,0)</f>
        <v>0</v>
      </c>
      <c r="E40" s="50">
        <f t="shared" si="1"/>
        <v>1.025144575621155E-2</v>
      </c>
      <c r="F40">
        <f t="shared" si="6"/>
        <v>38</v>
      </c>
      <c r="G40" s="50">
        <f>IF(FT!A40&lt;&gt;"",FT!A40*10,"")</f>
        <v>3.6015700000000002</v>
      </c>
      <c r="H40" s="50">
        <f>IF(FT!B40&lt;&gt;"",FT!B40*100,"")</f>
        <v>53.325800000000001</v>
      </c>
      <c r="I40" s="50">
        <f t="shared" si="2"/>
        <v>1</v>
      </c>
      <c r="J40" t="str">
        <f>IF(FT!B40&lt;&gt;"",FT!E40,"")</f>
        <v>0 [15.431901]</v>
      </c>
      <c r="K40">
        <f>IF(FT!B40&lt;&gt;"",IF(FT!C40&lt;&gt;"",FT!C40,F40/$M$3*$M$4),"")</f>
        <v>15.431900000000001</v>
      </c>
      <c r="V40" s="287" t="str">
        <f>IF(V36&lt;1,lang!B231,IF(V36&lt;2.5,lang!B230,lang!B229))</f>
        <v>보 통</v>
      </c>
      <c r="W40" s="287" t="str">
        <f>IF(W36&lt;=35,lang!B242,IF(W36&lt;60,lang!B241,lang!B240))</f>
        <v>보 통</v>
      </c>
      <c r="X40" t="s">
        <v>1055</v>
      </c>
      <c r="Y40" s="75">
        <f t="shared" si="3"/>
        <v>14.806265045521814</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0.75258070588235304</v>
      </c>
      <c r="C41" s="50">
        <f>IF(FH!$C$2&gt;0,FH!A41/FH!$C$2,0)</f>
        <v>9.226158415779212E-2</v>
      </c>
      <c r="D41" s="50">
        <f>IF(hist!$D$2&gt;0,hist!B41/hist!$D$2,0)</f>
        <v>0.18383840192618842</v>
      </c>
      <c r="E41" s="50">
        <f t="shared" si="1"/>
        <v>1.1755024580483614E-2</v>
      </c>
      <c r="F41">
        <f t="shared" si="6"/>
        <v>39</v>
      </c>
      <c r="G41" s="50">
        <f>IF(FT!A41&lt;&gt;"",FT!A41*10,"")</f>
        <v>3.6392600000000002</v>
      </c>
      <c r="H41" s="50">
        <f>IF(FT!B41&lt;&gt;"",FT!B41*100,"")</f>
        <v>52.688699999999997</v>
      </c>
      <c r="I41" s="50">
        <f t="shared" si="2"/>
        <v>1</v>
      </c>
      <c r="J41" t="str">
        <f>IF(FT!B41&lt;&gt;"",FT!E41,"")</f>
        <v>0 [15.838987]</v>
      </c>
      <c r="K41">
        <f>IF(FT!B41&lt;&gt;"",IF(FT!C41&lt;&gt;"",FT!C41,F41/$M$3*$M$4),"")</f>
        <v>15.839</v>
      </c>
      <c r="V41" t="s">
        <v>2216</v>
      </c>
      <c r="W41" s="287" t="s">
        <v>2154</v>
      </c>
      <c r="X41" t="s">
        <v>1056</v>
      </c>
      <c r="Y41" s="75">
        <f t="shared" si="3"/>
        <v>14.477860883806047</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0.77187764705882356</v>
      </c>
      <c r="C42" s="50">
        <f>IF(FH!$C$2&gt;0,FH!A42/FH!$C$2,0)</f>
        <v>0</v>
      </c>
      <c r="D42" s="50">
        <f>IF(hist!$D$2&gt;0,hist!B42/hist!$D$2,0)</f>
        <v>0</v>
      </c>
      <c r="E42" s="50">
        <f t="shared" si="1"/>
        <v>1.3450844140038352E-2</v>
      </c>
      <c r="F42">
        <f t="shared" si="6"/>
        <v>40</v>
      </c>
      <c r="G42" s="50">
        <f>IF(FT!A42&lt;&gt;"",FT!A42*10,"")</f>
        <v>3.6819699999999997</v>
      </c>
      <c r="H42" s="50">
        <f>IF(FT!B42&lt;&gt;"",FT!B42*100,"")</f>
        <v>51.962800000000001</v>
      </c>
      <c r="I42" s="50">
        <f t="shared" si="2"/>
        <v>1</v>
      </c>
      <c r="J42" t="str">
        <f>IF(FT!B42&lt;&gt;"",FT!E42,"")</f>
        <v>0 [16.247114]</v>
      </c>
      <c r="K42">
        <f>IF(FT!B42&lt;&gt;"",IF(FT!C42&lt;&gt;"",FT!C42,F42/$M$3*$M$4),"")</f>
        <v>16.2471</v>
      </c>
      <c r="U42" t="s">
        <v>464</v>
      </c>
      <c r="V42" t="s">
        <v>273</v>
      </c>
      <c r="Y42" s="75">
        <f t="shared" si="3"/>
        <v>14.112771152399397</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0.79117458823529418</v>
      </c>
      <c r="C43" s="50">
        <f>IF(FH!$C$2&gt;0,FH!A43/FH!$C$2,0)</f>
        <v>0</v>
      </c>
      <c r="D43" s="50">
        <f>IF(hist!$D$2&gt;0,hist!B43/hist!$D$2,0)</f>
        <v>0</v>
      </c>
      <c r="E43" s="50">
        <f t="shared" si="1"/>
        <v>1.535900615406657E-2</v>
      </c>
      <c r="F43">
        <f t="shared" si="6"/>
        <v>41</v>
      </c>
      <c r="G43" s="50">
        <f>IF(FT!A43&lt;&gt;"",FT!A43*10,"")</f>
        <v>3.7286399999999995</v>
      </c>
      <c r="H43" s="50">
        <f>IF(FT!B43&lt;&gt;"",FT!B43*100,"")</f>
        <v>51.267499999999998</v>
      </c>
      <c r="I43" s="50">
        <f t="shared" si="2"/>
        <v>1</v>
      </c>
      <c r="J43" t="str">
        <f>IF(FT!B43&lt;&gt;"",FT!E43,"")</f>
        <v>0 [16.648987]</v>
      </c>
      <c r="K43">
        <f>IF(FT!B43&lt;&gt;"",IF(FT!C43&lt;&gt;"",FT!C43,F43/$M$3*$M$4),"")</f>
        <v>16.649000000000001</v>
      </c>
      <c r="V43" s="287" t="str">
        <f>IF(M!B17="","",IF(W43&lt;5,CJ4,IF(W43&lt;10,CK4,IF(W43&lt;30,CL4,IF(W43&lt;40,CM4,CN4)))))</f>
        <v>보통</v>
      </c>
      <c r="W43" s="287">
        <f>IF(M!B17="","",M!B17*1)</f>
        <v>14.007999999999999</v>
      </c>
      <c r="Y43" s="75">
        <f t="shared" si="3"/>
        <v>13.749651347408172</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0.8104715294117647</v>
      </c>
      <c r="C44" s="50">
        <f>IF(FH!$C$2&gt;0,FH!A44/FH!$C$2,0)</f>
        <v>0.12687940380684198</v>
      </c>
      <c r="D44" s="50">
        <f>IF(hist!$D$2&gt;0,hist!B44/hist!$D$2,0)</f>
        <v>0.16833115279196964</v>
      </c>
      <c r="E44" s="50">
        <f t="shared" si="1"/>
        <v>1.7501056370600752E-2</v>
      </c>
      <c r="F44">
        <f t="shared" si="6"/>
        <v>42</v>
      </c>
      <c r="G44" s="50">
        <f>IF(FT!A44&lt;&gt;"",FT!A44*10,"")</f>
        <v>3.7718000000000003</v>
      </c>
      <c r="H44" s="50">
        <f>IF(FT!B44&lt;&gt;"",FT!B44*100,"")</f>
        <v>50.669899999999998</v>
      </c>
      <c r="I44" s="50">
        <f t="shared" si="2"/>
        <v>1</v>
      </c>
      <c r="J44" t="str">
        <f>IF(FT!B44&lt;&gt;"",FT!E44,"")</f>
        <v>0 [17.059428]</v>
      </c>
      <c r="K44">
        <f>IF(FT!B44&lt;&gt;"",IF(FT!C44&lt;&gt;"",FT!C44,F44/$M$3*$M$4),"")</f>
        <v>17.0594</v>
      </c>
      <c r="V44" s="287" t="str">
        <f>IF(M!B17="","",IF(W43&lt;5,CJ5,IF(W43&lt;10,CK5,IF(W43&lt;30,CL5,IF(W43&lt;40,CM5,CN5)))))</f>
        <v>감정변화가 안정된 정상적인 상태</v>
      </c>
      <c r="Y44" s="75">
        <f t="shared" si="3"/>
        <v>13.433877724163528</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0.82976847058823544</v>
      </c>
      <c r="C45" s="50">
        <f>IF(FH!$C$2&gt;0,FH!A45/FH!$C$2,0)</f>
        <v>0</v>
      </c>
      <c r="D45" s="50">
        <f>IF(hist!$D$2&gt;0,hist!B45/hist!$D$2,0)</f>
        <v>0</v>
      </c>
      <c r="E45" s="50">
        <f t="shared" si="1"/>
        <v>1.98999959557314E-2</v>
      </c>
      <c r="F45">
        <f t="shared" si="6"/>
        <v>43</v>
      </c>
      <c r="G45" s="50">
        <f>IF(FT!A45&lt;&gt;"",FT!A45*10,"")</f>
        <v>3.8199300000000003</v>
      </c>
      <c r="H45" s="50">
        <f>IF(FT!B45&lt;&gt;"",FT!B45*100,"")</f>
        <v>49.875300000000003</v>
      </c>
      <c r="I45" s="50">
        <f t="shared" si="2"/>
        <v>1</v>
      </c>
      <c r="J45" t="str">
        <f>IF(FT!B45&lt;&gt;"",FT!E45,"")</f>
        <v>0 [17.469154]</v>
      </c>
      <c r="K45">
        <f>IF(FT!B45&lt;&gt;"",IF(FT!C45&lt;&gt;"",FT!C45,F45/$M$3*$M$4),"")</f>
        <v>17.469200000000001</v>
      </c>
      <c r="V45" s="287">
        <f>IF(M!B17="","",IF(W43&lt;5,CJ3,IF(W43&lt;10,CK3,IF(W43&lt;30,CL3,IF(W43&lt;40,CM3,CN3)))))</f>
        <v>3</v>
      </c>
      <c r="Y45" s="75">
        <f t="shared" si="3"/>
        <v>13.056600513621976</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0.84906541176470596</v>
      </c>
      <c r="C46" s="50">
        <f>IF(FH!$C$2&gt;0,FH!A46/FH!$C$2,0)</f>
        <v>0.12792072596470339</v>
      </c>
      <c r="D46" s="50">
        <f>IF(hist!$D$2&gt;0,hist!B46/hist!$D$2,0)</f>
        <v>0.15404896126769102</v>
      </c>
      <c r="E46" s="50">
        <f t="shared" si="1"/>
        <v>2.2580278175346327E-2</v>
      </c>
      <c r="F46">
        <f t="shared" si="6"/>
        <v>44</v>
      </c>
      <c r="G46" s="50">
        <f>IF(FT!A46&lt;&gt;"",FT!A46*10,"")</f>
        <v>3.8651200000000001</v>
      </c>
      <c r="H46" s="50">
        <f>IF(FT!B46&lt;&gt;"",FT!B46*100,"")</f>
        <v>49.243900000000004</v>
      </c>
      <c r="I46" s="50">
        <f t="shared" si="2"/>
        <v>1</v>
      </c>
      <c r="J46" t="str">
        <f>IF(FT!B46&lt;&gt;"",FT!E46,"")</f>
        <v>0 [17.868695]</v>
      </c>
      <c r="K46">
        <f>IF(FT!B46&lt;&gt;"",IF(FT!C46&lt;&gt;"",FT!C46,F46/$M$3*$M$4),"")</f>
        <v>17.8687</v>
      </c>
      <c r="Y46" s="75">
        <f t="shared" si="3"/>
        <v>12.740587614356087</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0.86836235294117659</v>
      </c>
      <c r="C47" s="50">
        <f>IF(FH!$C$2&gt;0,FH!A47/FH!$C$2,0)</f>
        <v>0</v>
      </c>
      <c r="D47" s="50">
        <f>IF(hist!$D$2&gt;0,hist!B47/hist!$D$2,0)</f>
        <v>0</v>
      </c>
      <c r="E47" s="50">
        <f t="shared" si="1"/>
        <v>2.5567788365083329E-2</v>
      </c>
      <c r="F47">
        <f t="shared" si="6"/>
        <v>45</v>
      </c>
      <c r="G47" s="50">
        <f>IF(FT!A47&lt;&gt;"",FT!A47*10,"")</f>
        <v>3.9043999999999999</v>
      </c>
      <c r="H47" s="50">
        <f>IF(FT!B47&lt;&gt;"",FT!B47*100,"")</f>
        <v>48.701499999999996</v>
      </c>
      <c r="I47" s="50">
        <f t="shared" si="2"/>
        <v>1</v>
      </c>
      <c r="J47" t="str">
        <f>IF(FT!B47&lt;&gt;"",FT!E47,"")</f>
        <v>0 [18.276265]</v>
      </c>
      <c r="K47">
        <f>IF(FT!B47&lt;&gt;"",IF(FT!C47&lt;&gt;"",FT!C47,F47/$M$3*$M$4),"")</f>
        <v>18.276299999999999</v>
      </c>
      <c r="Y47" s="75">
        <f t="shared" si="3"/>
        <v>12.473491445548611</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0.8876592941176471</v>
      </c>
      <c r="C48" s="50">
        <f>IF(FH!$C$2&gt;0,FH!A48/FH!$C$2,0)</f>
        <v>0</v>
      </c>
      <c r="D48" s="50">
        <f>IF(hist!$D$2&gt;0,hist!B48/hist!$D$2,0)</f>
        <v>0</v>
      </c>
      <c r="E48" s="50">
        <f t="shared" si="1"/>
        <v>2.8889805169100911E-2</v>
      </c>
      <c r="F48">
        <f t="shared" si="6"/>
        <v>46</v>
      </c>
      <c r="G48" s="50">
        <f>IF(FT!A48&lt;&gt;"",FT!A48*10,"")</f>
        <v>3.9451199999999997</v>
      </c>
      <c r="H48" s="50">
        <f>IF(FT!B48&lt;&gt;"",FT!B48*100,"")</f>
        <v>48.148000000000003</v>
      </c>
      <c r="I48" s="50">
        <f t="shared" si="2"/>
        <v>1</v>
      </c>
      <c r="J48" t="str">
        <f>IF(FT!B48&lt;&gt;"",FT!E48,"")</f>
        <v>0 [18.683258]</v>
      </c>
      <c r="K48">
        <f>IF(FT!B48&lt;&gt;"",IF(FT!C48&lt;&gt;"",FT!C48,F48/$M$3*$M$4),"")</f>
        <v>18.683299999999999</v>
      </c>
      <c r="Y48" s="75">
        <f t="shared" si="3"/>
        <v>12.204444985196902</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0.90695623529411773</v>
      </c>
      <c r="C49" s="50">
        <f>IF(FH!$C$2&gt;0,FH!A49/FH!$C$2,0)</f>
        <v>0.14680311577700714</v>
      </c>
      <c r="D49" s="50">
        <f>IF(hist!$D$2&gt;0,hist!B49/hist!$D$2,0)</f>
        <v>0.14576603779779126</v>
      </c>
      <c r="E49" s="50">
        <f t="shared" si="1"/>
        <v>3.2574941047233269E-2</v>
      </c>
      <c r="F49">
        <f t="shared" si="6"/>
        <v>47</v>
      </c>
      <c r="G49" s="50">
        <f>IF(FT!A49&lt;&gt;"",FT!A49*10,"")</f>
        <v>3.9843800000000003</v>
      </c>
      <c r="H49" s="50">
        <f>IF(FT!B49&lt;&gt;"",FT!B49*100,"")</f>
        <v>47.587600000000002</v>
      </c>
      <c r="I49" s="50">
        <f t="shared" si="2"/>
        <v>1</v>
      </c>
      <c r="J49" t="str">
        <f>IF(FT!B49&lt;&gt;"",FT!E49,"")</f>
        <v>0 [19.090066]</v>
      </c>
      <c r="K49">
        <f>IF(FT!B49&lt;&gt;"",IF(FT!C49&lt;&gt;"",FT!C49,F49/$M$3*$M$4),"")</f>
        <v>19.0901</v>
      </c>
      <c r="Y49" s="75">
        <f t="shared" si="3"/>
        <v>11.943539521832756</v>
      </c>
    </row>
    <row r="50" spans="1:25">
      <c r="A50" s="50">
        <f t="shared" si="5"/>
        <v>48</v>
      </c>
      <c r="B50" s="50">
        <f t="shared" si="0"/>
        <v>0.92625317647058825</v>
      </c>
      <c r="C50" s="50">
        <f>IF(FH!$C$2&gt;0,FH!A50/FH!$C$2,0)</f>
        <v>0</v>
      </c>
      <c r="D50" s="50">
        <f>IF(hist!$D$2&gt;0,hist!B50/hist!$D$2,0)</f>
        <v>0</v>
      </c>
      <c r="E50" s="50">
        <f t="shared" si="1"/>
        <v>3.6653060107329868E-2</v>
      </c>
      <c r="F50">
        <f t="shared" si="6"/>
        <v>48</v>
      </c>
      <c r="G50" s="50">
        <f>IF(FT!A50&lt;&gt;"",FT!A50*10,"")</f>
        <v>4.02536</v>
      </c>
      <c r="H50" s="50">
        <f>IF(FT!B50&lt;&gt;"",FT!B50*100,"")</f>
        <v>47.020200000000003</v>
      </c>
      <c r="I50" s="50">
        <f t="shared" si="2"/>
        <v>1</v>
      </c>
      <c r="J50" t="str">
        <f>IF(FT!B50&lt;&gt;"",FT!E50,"")</f>
        <v>0 [19.496727]</v>
      </c>
      <c r="K50">
        <f>IF(FT!B50&lt;&gt;"",IF(FT!C50&lt;&gt;"",FT!C50,F50/$M$3*$M$4),"")</f>
        <v>19.496700000000001</v>
      </c>
      <c r="V50" t="s">
        <v>1427</v>
      </c>
      <c r="Y50" s="75">
        <f t="shared" si="3"/>
        <v>11.680992507502435</v>
      </c>
    </row>
    <row r="51" spans="1:25">
      <c r="A51" s="50">
        <f t="shared" si="5"/>
        <v>49</v>
      </c>
      <c r="B51" s="50">
        <f t="shared" si="0"/>
        <v>0.94555011764705887</v>
      </c>
      <c r="C51" s="50">
        <f>IF(FH!$C$2&gt;0,FH!A51/FH!$C$2,0)</f>
        <v>0.12515867091259006</v>
      </c>
      <c r="D51" s="50">
        <f>IF(hist!$D$2&gt;0,hist!B51/hist!$D$2,0)</f>
        <v>0.13127209686751898</v>
      </c>
      <c r="E51" s="50">
        <f t="shared" si="1"/>
        <v>4.1155171419050326E-2</v>
      </c>
      <c r="F51">
        <f t="shared" si="6"/>
        <v>49</v>
      </c>
      <c r="G51" s="50">
        <f>IF(FT!A51&lt;&gt;"",FT!A51*10,"")</f>
        <v>4.0694699999999999</v>
      </c>
      <c r="H51" s="50">
        <f>IF(FT!B51&lt;&gt;"",FT!B51*100,"")</f>
        <v>46.424399999999999</v>
      </c>
      <c r="I51" s="50">
        <f t="shared" si="2"/>
        <v>1</v>
      </c>
      <c r="J51" t="str">
        <f>IF(FT!B51&lt;&gt;"",FT!E51,"")</f>
        <v>0 [19.899431]</v>
      </c>
      <c r="K51">
        <f>IF(FT!B51&lt;&gt;"",IF(FT!C51&lt;&gt;"",FT!C51,F51/$M$3*$M$4),"")</f>
        <v>19.8994</v>
      </c>
      <c r="V51" s="56">
        <v>50</v>
      </c>
      <c r="W51">
        <v>50</v>
      </c>
      <c r="Y51" s="75">
        <f t="shared" si="3"/>
        <v>11.407972045499783</v>
      </c>
    </row>
    <row r="52" spans="1:25">
      <c r="A52" s="50">
        <f t="shared" si="5"/>
        <v>50</v>
      </c>
      <c r="B52" s="50">
        <f t="shared" si="0"/>
        <v>0.96484705882352939</v>
      </c>
      <c r="C52" s="50">
        <f>IF(FH!$C$2&gt;0,FH!A52/FH!$C$2,0)</f>
        <v>0</v>
      </c>
      <c r="D52" s="50">
        <f>IF(hist!$D$2&gt;0,hist!B52/hist!$D$2,0)</f>
        <v>0</v>
      </c>
      <c r="E52" s="50">
        <f t="shared" si="1"/>
        <v>4.6113296110619414E-2</v>
      </c>
      <c r="F52">
        <f t="shared" si="6"/>
        <v>50</v>
      </c>
      <c r="G52" s="50">
        <f>IF(FT!A52&lt;&gt;"",FT!A52*10,"")</f>
        <v>4.1113600000000003</v>
      </c>
      <c r="H52" s="50">
        <f>IF(FT!B52&lt;&gt;"",FT!B52*100,"")</f>
        <v>45.9709</v>
      </c>
      <c r="I52" s="50">
        <f t="shared" si="2"/>
        <v>1</v>
      </c>
      <c r="J52" t="str">
        <f>IF(FT!B52&lt;&gt;"",FT!E52,"")</f>
        <v>0 [20.307208]</v>
      </c>
      <c r="K52">
        <f>IF(FT!B52&lt;&gt;"",IF(FT!C52&lt;&gt;"",FT!C52,F52/$M$3*$M$4),"")</f>
        <v>20.307200000000002</v>
      </c>
      <c r="V52" s="288">
        <f>Measurement!DK17*100</f>
        <v>84.363713984608879</v>
      </c>
      <c r="W52" s="303">
        <f ca="1">100-N9</f>
        <v>49.090751020408156</v>
      </c>
      <c r="X52" t="str">
        <f ca="1">"(" &amp; ROUND(V52,1) &amp; " , " &amp; ROUND(100-W52,1) &amp; ")"</f>
        <v>(84.4 , 50.9)</v>
      </c>
      <c r="Y52" s="75">
        <f t="shared" si="3"/>
        <v>11.18143388075965</v>
      </c>
    </row>
    <row r="53" spans="1:25">
      <c r="A53" s="50">
        <f t="shared" si="5"/>
        <v>51</v>
      </c>
      <c r="B53" s="50">
        <f t="shared" si="0"/>
        <v>0.98414400000000013</v>
      </c>
      <c r="C53" s="50">
        <f>IF(FH!$C$2&gt;0,FH!A53/FH!$C$2,0)</f>
        <v>0</v>
      </c>
      <c r="D53" s="50">
        <f>IF(hist!$D$2&gt;0,hist!B53/hist!$D$2,0)</f>
        <v>0</v>
      </c>
      <c r="E53" s="50">
        <f t="shared" si="1"/>
        <v>5.156030674401519E-2</v>
      </c>
      <c r="F53">
        <f t="shared" si="6"/>
        <v>51</v>
      </c>
      <c r="G53" s="50">
        <f>IF(FT!A53&lt;&gt;"",FT!A53*10,"")</f>
        <v>4.1485799999999999</v>
      </c>
      <c r="H53" s="50">
        <f>IF(FT!B53&lt;&gt;"",FT!B53*100,"")</f>
        <v>45.687199999999997</v>
      </c>
      <c r="I53" s="50">
        <f t="shared" si="2"/>
        <v>1</v>
      </c>
      <c r="J53" t="str">
        <f>IF(FT!B53&lt;&gt;"",FT!E53,"")</f>
        <v>0 [20.717088]</v>
      </c>
      <c r="K53">
        <f>IF(FT!B53&lt;&gt;"",IF(FT!C53&lt;&gt;"",FT!C53,F53/$M$3*$M$4),"")</f>
        <v>20.717099999999999</v>
      </c>
      <c r="Y53" s="75">
        <f t="shared" si="3"/>
        <v>11.012732067357987</v>
      </c>
    </row>
    <row r="54" spans="1:25">
      <c r="A54" s="50">
        <f t="shared" si="5"/>
        <v>52</v>
      </c>
      <c r="B54" s="50">
        <f t="shared" si="0"/>
        <v>1.0034409411764706</v>
      </c>
      <c r="C54" s="50">
        <f>IF(FH!$C$2&gt;0,FH!A54/FH!$C$2,0)</f>
        <v>0.18221342379543976</v>
      </c>
      <c r="D54" s="50">
        <f>IF(hist!$D$2&gt;0,hist!B54/hist!$D$2,0)</f>
        <v>0.12129525276186361</v>
      </c>
      <c r="E54" s="50">
        <f t="shared" si="1"/>
        <v>5.7529737709040886E-2</v>
      </c>
      <c r="F54">
        <f t="shared" si="6"/>
        <v>52</v>
      </c>
      <c r="G54" s="50">
        <f>IF(FT!A54&lt;&gt;"",FT!A54*10,"")</f>
        <v>4.1814400000000003</v>
      </c>
      <c r="H54" s="50">
        <f>IF(FT!B54&lt;&gt;"",FT!B54*100,"")</f>
        <v>45.454699999999995</v>
      </c>
      <c r="I54" s="50">
        <f t="shared" si="2"/>
        <v>1</v>
      </c>
      <c r="J54" t="str">
        <f>IF(FT!B54&lt;&gt;"",FT!E54,"")</f>
        <v>0 [21.120449]</v>
      </c>
      <c r="K54">
        <f>IF(FT!B54&lt;&gt;"",IF(FT!C54&lt;&gt;"",FT!C54,F54/$M$3*$M$4),"")</f>
        <v>21.1204</v>
      </c>
      <c r="Y54" s="75">
        <f t="shared" si="3"/>
        <v>10.870585252927219</v>
      </c>
    </row>
    <row r="55" spans="1:25">
      <c r="A55" s="50">
        <f t="shared" si="5"/>
        <v>53</v>
      </c>
      <c r="B55" s="50">
        <f t="shared" si="0"/>
        <v>1.0227378823529412</v>
      </c>
      <c r="C55" s="50">
        <f>IF(FH!$C$2&gt;0,FH!A55/FH!$C$2,0)</f>
        <v>0</v>
      </c>
      <c r="D55" s="50">
        <f>IF(hist!$D$2&gt;0,hist!B55/hist!$D$2,0)</f>
        <v>0</v>
      </c>
      <c r="E55" s="50">
        <f t="shared" si="1"/>
        <v>6.4055565674129025E-2</v>
      </c>
      <c r="F55">
        <f t="shared" si="6"/>
        <v>53</v>
      </c>
      <c r="G55" s="50">
        <f>IF(FT!A55&lt;&gt;"",FT!A55*10,"")</f>
        <v>4.2095599999999997</v>
      </c>
      <c r="H55" s="50">
        <f>IF(FT!B55&lt;&gt;"",FT!B55*100,"")</f>
        <v>45.355699999999999</v>
      </c>
      <c r="I55" s="50">
        <f t="shared" si="2"/>
        <v>1</v>
      </c>
      <c r="J55" t="str">
        <f>IF(FT!B55&lt;&gt;"",FT!E55,"")</f>
        <v>0 [21.527239]</v>
      </c>
      <c r="K55">
        <f>IF(FT!B55&lt;&gt;"",IF(FT!C55&lt;&gt;"",FT!C55,F55/$M$3*$M$4),"")</f>
        <v>21.527200000000001</v>
      </c>
      <c r="Y55" s="75">
        <f t="shared" si="3"/>
        <v>10.774451486616179</v>
      </c>
    </row>
    <row r="56" spans="1:25" ht="16.5" customHeight="1">
      <c r="A56" s="50">
        <f t="shared" si="5"/>
        <v>54</v>
      </c>
      <c r="B56" s="50">
        <f t="shared" si="0"/>
        <v>1.0420348235294119</v>
      </c>
      <c r="C56" s="50">
        <f>IF(FH!$C$2&gt;0,FH!A56/FH!$C$2,0)</f>
        <v>0</v>
      </c>
      <c r="D56" s="50">
        <f>IF(hist!$D$2&gt;0,hist!B56/hist!$D$2,0)</f>
        <v>0</v>
      </c>
      <c r="E56" s="50">
        <f t="shared" si="1"/>
        <v>7.1171959481971248E-2</v>
      </c>
      <c r="F56">
        <f t="shared" si="6"/>
        <v>54</v>
      </c>
      <c r="G56" s="50">
        <f>IF(FT!A56&lt;&gt;"",FT!A56*10,"")</f>
        <v>4.23299</v>
      </c>
      <c r="H56" s="50">
        <f>IF(FT!B56&lt;&gt;"",FT!B56*100,"")</f>
        <v>45.361800000000002</v>
      </c>
      <c r="I56" s="50">
        <f t="shared" si="2"/>
        <v>1</v>
      </c>
      <c r="J56" t="str">
        <f>IF(FT!B56&lt;&gt;"",FT!E56,"")</f>
        <v>0 [21.931586]</v>
      </c>
      <c r="K56">
        <f>IF(FT!B56&lt;&gt;"",IF(FT!C56&lt;&gt;"",FT!C56,F56/$M$3*$M$4),"")</f>
        <v>21.9316</v>
      </c>
      <c r="Y56" s="75">
        <f t="shared" si="3"/>
        <v>10.716254940361305</v>
      </c>
    </row>
    <row r="57" spans="1:25">
      <c r="A57" s="50">
        <f t="shared" si="5"/>
        <v>55</v>
      </c>
      <c r="B57" s="50">
        <f t="shared" si="0"/>
        <v>1.0613317647058824</v>
      </c>
      <c r="C57" s="50">
        <f>IF(FH!$C$2&gt;0,FH!A57/FH!$C$2,0)</f>
        <v>0.22101984055738769</v>
      </c>
      <c r="D57" s="50">
        <f>IF(hist!$D$2&gt;0,hist!B57/hist!$D$2,0)</f>
        <v>0.11268455792461707</v>
      </c>
      <c r="E57" s="50">
        <f t="shared" si="1"/>
        <v>7.8912999280477791E-2</v>
      </c>
      <c r="F57">
        <f t="shared" si="6"/>
        <v>55</v>
      </c>
      <c r="G57" s="50">
        <f>IF(FT!A57&lt;&gt;"",FT!A57*10,"")</f>
        <v>4.2525399999999998</v>
      </c>
      <c r="H57" s="50">
        <f>IF(FT!B57&lt;&gt;"",FT!B57*100,"")</f>
        <v>45.359400000000001</v>
      </c>
      <c r="I57" s="50">
        <f t="shared" si="2"/>
        <v>1</v>
      </c>
      <c r="J57" t="str">
        <f>IF(FT!B57&lt;&gt;"",FT!E57,"")</f>
        <v>0 [22.338100]</v>
      </c>
      <c r="K57">
        <f>IF(FT!B57&lt;&gt;"",IF(FT!C57&lt;&gt;"",FT!C57,F57/$M$3*$M$4),"")</f>
        <v>22.338100000000001</v>
      </c>
      <c r="Y57" s="75">
        <f t="shared" si="3"/>
        <v>10.666425242325763</v>
      </c>
    </row>
    <row r="58" spans="1:25">
      <c r="A58" s="50">
        <f t="shared" si="5"/>
        <v>56</v>
      </c>
      <c r="B58" s="50">
        <f t="shared" si="0"/>
        <v>1.0806287058823529</v>
      </c>
      <c r="C58" s="50">
        <f>IF(FH!$C$2&gt;0,FH!A58/FH!$C$2,0)</f>
        <v>0</v>
      </c>
      <c r="D58" s="50">
        <f>IF(hist!$D$2&gt;0,hist!B58/hist!$D$2,0)</f>
        <v>0</v>
      </c>
      <c r="E58" s="50">
        <f t="shared" si="1"/>
        <v>8.7312365132204472E-2</v>
      </c>
      <c r="F58">
        <f t="shared" si="6"/>
        <v>56</v>
      </c>
      <c r="G58" s="50">
        <f>IF(FT!A58&lt;&gt;"",FT!A58*10,"")</f>
        <v>4.2714699999999999</v>
      </c>
      <c r="H58" s="50">
        <f>IF(FT!B58&lt;&gt;"",FT!B58*100,"")</f>
        <v>45.358800000000002</v>
      </c>
      <c r="I58" s="50">
        <f t="shared" si="2"/>
        <v>1</v>
      </c>
      <c r="J58" t="str">
        <f>IF(FT!B58&lt;&gt;"",FT!E58,"")</f>
        <v>0 [22.744117]</v>
      </c>
      <c r="K58">
        <f>IF(FT!B58&lt;&gt;"",IF(FT!C58&lt;&gt;"",FT!C58,F58/$M$3*$M$4),"")</f>
        <v>22.7441</v>
      </c>
      <c r="Y58" s="75">
        <f t="shared" si="3"/>
        <v>10.619014063074305</v>
      </c>
    </row>
    <row r="59" spans="1:25" ht="16.5" customHeight="1">
      <c r="A59" s="50">
        <f t="shared" si="5"/>
        <v>57</v>
      </c>
      <c r="B59" s="50">
        <f t="shared" si="0"/>
        <v>1.0999256470588237</v>
      </c>
      <c r="C59" s="50">
        <f>IF(FH!$C$2&gt;0,FH!A59/FH!$C$2,0)</f>
        <v>0.21223537786513211</v>
      </c>
      <c r="D59" s="50">
        <f>IF(hist!$D$2&gt;0,hist!B59/hist!$D$2,0)</f>
        <v>0.10476462277753591</v>
      </c>
      <c r="E59" s="50">
        <f t="shared" si="1"/>
        <v>9.6402995844990375E-2</v>
      </c>
      <c r="F59">
        <f t="shared" si="6"/>
        <v>57</v>
      </c>
      <c r="G59" s="50">
        <f>IF(FT!A59&lt;&gt;"",FT!A59*10,"")</f>
        <v>4.2856399999999999</v>
      </c>
      <c r="H59" s="50">
        <f>IF(FT!B59&lt;&gt;"",FT!B59*100,"")</f>
        <v>45.345300000000002</v>
      </c>
      <c r="I59" s="50">
        <f t="shared" si="2"/>
        <v>1</v>
      </c>
      <c r="J59" t="str">
        <f>IF(FT!B59&lt;&gt;"",FT!E59,"")</f>
        <v>0 [23.150085]</v>
      </c>
      <c r="K59">
        <f>IF(FT!B59&lt;&gt;"",IF(FT!C59&lt;&gt;"",FT!C59,F59/$M$3*$M$4),"")</f>
        <v>23.150099999999998</v>
      </c>
      <c r="Y59" s="75">
        <f t="shared" si="3"/>
        <v>10.580753399725596</v>
      </c>
    </row>
    <row r="60" spans="1:25">
      <c r="A60" s="50">
        <f t="shared" si="5"/>
        <v>58</v>
      </c>
      <c r="B60" s="50">
        <f t="shared" si="0"/>
        <v>1.1192225882352942</v>
      </c>
      <c r="C60" s="50">
        <f>IF(FH!$C$2&gt;0,FH!A60/FH!$C$2,0)</f>
        <v>0</v>
      </c>
      <c r="D60" s="50">
        <f>IF(hist!$D$2&gt;0,hist!B60/hist!$D$2,0)</f>
        <v>0</v>
      </c>
      <c r="E60" s="50">
        <f t="shared" si="1"/>
        <v>0.10621671930844924</v>
      </c>
      <c r="F60">
        <f t="shared" si="6"/>
        <v>58</v>
      </c>
      <c r="G60" s="50">
        <f>IF(FT!A60&lt;&gt;"",FT!A60*10,"")</f>
        <v>4.2936000000000005</v>
      </c>
      <c r="H60" s="50">
        <f>IF(FT!B60&lt;&gt;"",FT!B60*100,"")</f>
        <v>45.2761</v>
      </c>
      <c r="I60" s="50">
        <f t="shared" si="2"/>
        <v>1</v>
      </c>
      <c r="J60" t="str">
        <f>IF(FT!B60&lt;&gt;"",FT!E60,"")</f>
        <v>0 [23.561843]</v>
      </c>
      <c r="K60">
        <f>IF(FT!B60&lt;&gt;"",IF(FT!C60&lt;&gt;"",FT!C60,F60/$M$3*$M$4),"")</f>
        <v>23.561800000000002</v>
      </c>
      <c r="Y60" s="75">
        <f t="shared" si="3"/>
        <v>10.545020495621388</v>
      </c>
    </row>
    <row r="61" spans="1:25">
      <c r="A61" s="50">
        <f t="shared" si="5"/>
        <v>59</v>
      </c>
      <c r="B61" s="50">
        <f t="shared" si="0"/>
        <v>1.1385195294117647</v>
      </c>
      <c r="C61" s="50">
        <f>IF(FH!$C$2&gt;0,FH!A61/FH!$C$2,0)</f>
        <v>0</v>
      </c>
      <c r="D61" s="50">
        <f>IF(hist!$D$2&gt;0,hist!B61/hist!$D$2,0)</f>
        <v>0</v>
      </c>
      <c r="E61" s="50">
        <f t="shared" si="1"/>
        <v>0.11678385619904072</v>
      </c>
      <c r="F61">
        <f t="shared" si="6"/>
        <v>59</v>
      </c>
      <c r="G61" s="50">
        <f>IF(FT!A61&lt;&gt;"",FT!A61*10,"")</f>
        <v>4.2980299999999998</v>
      </c>
      <c r="H61" s="50">
        <f>IF(FT!B61&lt;&gt;"",FT!B61*100,"")</f>
        <v>45.235300000000002</v>
      </c>
      <c r="I61" s="50">
        <f t="shared" si="2"/>
        <v>1</v>
      </c>
      <c r="J61" t="str">
        <f>IF(FT!B61&lt;&gt;"",FT!E61,"")</f>
        <v>0 [23.963478]</v>
      </c>
      <c r="K61">
        <f>IF(FT!B61&lt;&gt;"",IF(FT!C61&lt;&gt;"",FT!C61,F61/$M$3*$M$4),"")</f>
        <v>23.9635</v>
      </c>
      <c r="Y61" s="75">
        <f t="shared" si="3"/>
        <v>10.524658971668417</v>
      </c>
    </row>
    <row r="62" spans="1:25">
      <c r="A62" s="50">
        <f t="shared" si="5"/>
        <v>60</v>
      </c>
      <c r="B62" s="50">
        <f t="shared" si="0"/>
        <v>1.1578164705882352</v>
      </c>
      <c r="C62" s="50">
        <f>IF(FH!$C$2&gt;0,FH!A62/FH!$C$2,0)</f>
        <v>0.23299693524966847</v>
      </c>
      <c r="D62" s="50">
        <f>IF(hist!$D$2&gt;0,hist!B62/hist!$D$2,0)</f>
        <v>9.5574191194492716E-2</v>
      </c>
      <c r="E62" s="50">
        <f t="shared" si="1"/>
        <v>0.12813279952311532</v>
      </c>
      <c r="F62">
        <f t="shared" si="6"/>
        <v>60</v>
      </c>
      <c r="G62" s="50">
        <f>IF(FT!A62&lt;&gt;"",FT!A62*10,"")</f>
        <v>4.3023800000000003</v>
      </c>
      <c r="H62" s="50">
        <f>IF(FT!B62&lt;&gt;"",FT!B62*100,"")</f>
        <v>45.196999999999996</v>
      </c>
      <c r="I62" s="50">
        <f t="shared" si="2"/>
        <v>1</v>
      </c>
      <c r="J62" t="str">
        <f>IF(FT!B62&lt;&gt;"",FT!E62,"")</f>
        <v>0 [24.370672]</v>
      </c>
      <c r="K62">
        <f>IF(FT!B62&lt;&gt;"",IF(FT!C62&lt;&gt;"",FT!C62,F62/$M$3*$M$4),"")</f>
        <v>24.370699999999999</v>
      </c>
      <c r="Y62" s="75">
        <f t="shared" si="3"/>
        <v>10.505115773130219</v>
      </c>
    </row>
    <row r="63" spans="1:25" ht="16.5" customHeight="1">
      <c r="A63" s="50">
        <f t="shared" si="5"/>
        <v>61</v>
      </c>
      <c r="B63" s="50">
        <f t="shared" si="0"/>
        <v>1.177113411764706</v>
      </c>
      <c r="C63" s="50">
        <f>IF(FH!$C$2&gt;0,FH!A63/FH!$C$2,0)</f>
        <v>0</v>
      </c>
      <c r="D63" s="50">
        <f>IF(hist!$D$2&gt;0,hist!B63/hist!$D$2,0)</f>
        <v>0</v>
      </c>
      <c r="E63" s="50">
        <f t="shared" si="1"/>
        <v>0.14028957309357659</v>
      </c>
      <c r="F63">
        <f t="shared" si="6"/>
        <v>61</v>
      </c>
      <c r="G63" s="50">
        <f>IF(FT!A63&lt;&gt;"",FT!A63*10,"")</f>
        <v>4.3037999999999998</v>
      </c>
      <c r="H63" s="50">
        <f>IF(FT!B63&lt;&gt;"",FT!B63*100,"")</f>
        <v>45.1434</v>
      </c>
      <c r="I63" s="50">
        <f t="shared" si="2"/>
        <v>1</v>
      </c>
      <c r="J63" t="str">
        <f>IF(FT!B63&lt;&gt;"",FT!E63,"")</f>
        <v>0 [24.774959]</v>
      </c>
      <c r="K63">
        <f>IF(FT!B63&lt;&gt;"",IF(FT!C63&lt;&gt;"",FT!C63,F63/$M$3*$M$4),"")</f>
        <v>24.774999999999999</v>
      </c>
      <c r="Y63" s="75">
        <f t="shared" si="3"/>
        <v>10.489195594590827</v>
      </c>
    </row>
    <row r="64" spans="1:25">
      <c r="A64" s="50">
        <f t="shared" si="5"/>
        <v>62</v>
      </c>
      <c r="B64" s="50">
        <f t="shared" si="0"/>
        <v>1.1964103529411765</v>
      </c>
      <c r="C64" s="50">
        <f>IF(FH!$C$2&gt;0,FH!A64/FH!$C$2,0)</f>
        <v>0.31733552559050776</v>
      </c>
      <c r="D64" s="50">
        <f>IF(hist!$D$2&gt;0,hist!B64/hist!$D$2,0)</f>
        <v>9.187887307234735E-2</v>
      </c>
      <c r="E64" s="50">
        <f t="shared" si="1"/>
        <v>0.15327737267124014</v>
      </c>
      <c r="F64">
        <f t="shared" si="6"/>
        <v>62</v>
      </c>
      <c r="G64" s="50">
        <f>IF(FT!A64&lt;&gt;"",FT!A64*10,"")</f>
        <v>4.3021199999999995</v>
      </c>
      <c r="H64" s="50">
        <f>IF(FT!B64&lt;&gt;"",FT!B64*100,"")</f>
        <v>45.070100000000004</v>
      </c>
      <c r="I64" s="50">
        <f t="shared" si="2"/>
        <v>1</v>
      </c>
      <c r="J64" t="str">
        <f>IF(FT!B64&lt;&gt;"",FT!E64,"")</f>
        <v>0 [25.181447]</v>
      </c>
      <c r="K64">
        <f>IF(FT!B64&lt;&gt;"",IF(FT!C64&lt;&gt;"",FT!C64,F64/$M$3*$M$4),"")</f>
        <v>25.1814</v>
      </c>
      <c r="Y64" s="75">
        <f t="shared" si="3"/>
        <v>10.476253568008334</v>
      </c>
    </row>
    <row r="65" spans="1:25">
      <c r="A65" s="50">
        <f t="shared" si="5"/>
        <v>63</v>
      </c>
      <c r="B65" s="50">
        <f t="shared" si="0"/>
        <v>1.2157072941176472</v>
      </c>
      <c r="C65" s="50">
        <f>IF(FH!$C$2&gt;0,FH!A65/FH!$C$2,0)</f>
        <v>0</v>
      </c>
      <c r="D65" s="50">
        <f>IF(hist!$D$2&gt;0,hist!B65/hist!$D$2,0)</f>
        <v>0</v>
      </c>
      <c r="E65" s="50">
        <f t="shared" si="1"/>
        <v>0.16711609413494763</v>
      </c>
      <c r="F65">
        <f t="shared" si="6"/>
        <v>63</v>
      </c>
      <c r="G65" s="50">
        <f>IF(FT!A65&lt;&gt;"",FT!A65*10,"")</f>
        <v>4.2983099999999999</v>
      </c>
      <c r="H65" s="50">
        <f>IF(FT!B65&lt;&gt;"",FT!B65*100,"")</f>
        <v>44.988099999999996</v>
      </c>
      <c r="I65" s="50">
        <f t="shared" si="2"/>
        <v>1</v>
      </c>
      <c r="J65" t="str">
        <f>IF(FT!B65&lt;&gt;"",FT!E65,"")</f>
        <v>0 [25.587386]</v>
      </c>
      <c r="K65">
        <f>IF(FT!B65&lt;&gt;"",IF(FT!C65&lt;&gt;"",FT!C65,F65/$M$3*$M$4),"")</f>
        <v>25.587399999999999</v>
      </c>
      <c r="Y65" s="75">
        <f t="shared" si="3"/>
        <v>10.466462400338736</v>
      </c>
    </row>
    <row r="66" spans="1:25" ht="16.5" customHeight="1">
      <c r="A66" s="50">
        <f t="shared" si="5"/>
        <v>64</v>
      </c>
      <c r="B66" s="50">
        <f t="shared" si="0"/>
        <v>1.2350042352941177</v>
      </c>
      <c r="C66" s="50">
        <f>IF(FH!$C$2&gt;0,FH!A66/FH!$C$2,0)</f>
        <v>0</v>
      </c>
      <c r="D66" s="50">
        <f>IF(hist!$D$2&gt;0,hist!B66/hist!$D$2,0)</f>
        <v>0</v>
      </c>
      <c r="E66" s="50">
        <f t="shared" si="1"/>
        <v>0.18182185366227019</v>
      </c>
      <c r="F66">
        <f t="shared" si="6"/>
        <v>64</v>
      </c>
      <c r="G66" s="50">
        <f>IF(FT!A66&lt;&gt;"",FT!A66*10,"")</f>
        <v>4.2923600000000004</v>
      </c>
      <c r="H66" s="50">
        <f>IF(FT!B66&lt;&gt;"",FT!B66*100,"")</f>
        <v>44.925699999999999</v>
      </c>
      <c r="I66" s="50">
        <f t="shared" si="2"/>
        <v>1</v>
      </c>
      <c r="J66" t="str">
        <f>IF(FT!B66&lt;&gt;"",FT!E66,"")</f>
        <v>0 [25.994402]</v>
      </c>
      <c r="K66">
        <f>IF(FT!B66&lt;&gt;"",IF(FT!C66&lt;&gt;"",FT!C66,F66/$M$3*$M$4),"")</f>
        <v>25.994399999999999</v>
      </c>
      <c r="Y66" s="75">
        <f t="shared" si="3"/>
        <v>10.46643338396593</v>
      </c>
    </row>
    <row r="67" spans="1:25">
      <c r="A67" s="50">
        <f t="shared" si="5"/>
        <v>65</v>
      </c>
      <c r="B67" s="50">
        <f t="shared" ref="B67:B130" si="16">A67/255*$M$2</f>
        <v>1.2543011764705883</v>
      </c>
      <c r="C67" s="50">
        <f>IF(FH!$C$2&gt;0,FH!A67/FH!$C$2,0)</f>
        <v>0.39934043297079197</v>
      </c>
      <c r="D67" s="50">
        <f>IF(hist!$D$2&gt;0,hist!B67/hist!$D$2,0)</f>
        <v>8.3994154880737998E-2</v>
      </c>
      <c r="E67" s="50">
        <f t="shared" ref="E67:E130" si="17">NORMDIST(B67,2,0.421,FALSE)</f>
        <v>0.19740650549156569</v>
      </c>
      <c r="F67">
        <f t="shared" si="6"/>
        <v>65</v>
      </c>
      <c r="G67" s="50">
        <f>IF(FT!A67&lt;&gt;"",FT!A67*10,"")</f>
        <v>4.2807699999999995</v>
      </c>
      <c r="H67" s="50">
        <f>IF(FT!B67&lt;&gt;"",FT!B67*100,"")</f>
        <v>44.906199999999998</v>
      </c>
      <c r="I67" s="50">
        <f t="shared" ref="I67:I130" si="18">(IF(G67&lt;&gt;"",1,""))</f>
        <v>1</v>
      </c>
      <c r="J67" t="str">
        <f>IF(FT!B67&lt;&gt;"",FT!E67,"")</f>
        <v>0 [26.401815]</v>
      </c>
      <c r="K67">
        <f>IF(FT!B67&lt;&gt;"",IF(FT!C67&lt;&gt;"",FT!C67,F67/$M$3*$M$4),"")</f>
        <v>26.401800000000001</v>
      </c>
      <c r="Y67" s="75">
        <f t="shared" ref="Y67:Y130" si="19">IF(I67=1,H67/G67,"")</f>
        <v>10.490215545334134</v>
      </c>
    </row>
    <row r="68" spans="1:25">
      <c r="A68" s="50">
        <f t="shared" ref="A68:A131" si="20">A67+1</f>
        <v>66</v>
      </c>
      <c r="B68" s="50">
        <f t="shared" si="16"/>
        <v>1.273598117647059</v>
      </c>
      <c r="C68" s="50">
        <f>IF(FH!$C$2&gt;0,FH!A68/FH!$C$2,0)</f>
        <v>0</v>
      </c>
      <c r="D68" s="50">
        <f>IF(hist!$D$2&gt;0,hist!B68/hist!$D$2,0)</f>
        <v>0</v>
      </c>
      <c r="E68" s="50">
        <f t="shared" si="17"/>
        <v>0.21387716338191182</v>
      </c>
      <c r="F68">
        <f t="shared" ref="F68:F131" si="21">F67+1</f>
        <v>66</v>
      </c>
      <c r="G68" s="50">
        <f>IF(FT!A68&lt;&gt;"",FT!A68*10,"")</f>
        <v>4.2647200000000005</v>
      </c>
      <c r="H68" s="50">
        <f>IF(FT!B68&lt;&gt;"",FT!B68*100,"")</f>
        <v>44.912600000000005</v>
      </c>
      <c r="I68" s="50">
        <f t="shared" si="18"/>
        <v>1</v>
      </c>
      <c r="J68" t="str">
        <f>IF(FT!B68&lt;&gt;"",FT!E68,"")</f>
        <v>0 [26.807220]</v>
      </c>
      <c r="K68">
        <f>IF(FT!B68&lt;&gt;"",IF(FT!C68&lt;&gt;"",FT!C68,F68/$M$3*$M$4),"")</f>
        <v>26.807200000000002</v>
      </c>
      <c r="Y68" s="75">
        <f t="shared" si="19"/>
        <v>10.531195482939092</v>
      </c>
    </row>
    <row r="69" spans="1:25" ht="16.5" customHeight="1">
      <c r="A69" s="50">
        <f t="shared" si="20"/>
        <v>67</v>
      </c>
      <c r="B69" s="50">
        <f t="shared" si="16"/>
        <v>1.2928950588235295</v>
      </c>
      <c r="C69" s="50">
        <f>IF(FH!$C$2&gt;0,FH!A69/FH!$C$2,0)</f>
        <v>0.53887634220630531</v>
      </c>
      <c r="D69" s="50">
        <f>IF(hist!$D$2&gt;0,hist!B69/hist!$D$2,0)</f>
        <v>7.8731010730352644E-2</v>
      </c>
      <c r="E69" s="50">
        <f t="shared" si="17"/>
        <v>0.23123573237535663</v>
      </c>
      <c r="F69">
        <f t="shared" si="21"/>
        <v>67</v>
      </c>
      <c r="G69" s="50">
        <f>IF(FT!A69&lt;&gt;"",FT!A69*10,"")</f>
        <v>4.2444899999999999</v>
      </c>
      <c r="H69" s="50">
        <f>IF(FT!B69&lt;&gt;"",FT!B69*100,"")</f>
        <v>44.873200000000004</v>
      </c>
      <c r="I69" s="50">
        <f t="shared" si="18"/>
        <v>1</v>
      </c>
      <c r="J69" t="str">
        <f>IF(FT!B69&lt;&gt;"",FT!E69,"")</f>
        <v>0 [27.219290]</v>
      </c>
      <c r="K69">
        <f>IF(FT!B69&lt;&gt;"",IF(FT!C69&lt;&gt;"",FT!C69,F69/$M$3*$M$4),"")</f>
        <v>27.2193</v>
      </c>
      <c r="Y69" s="75">
        <f t="shared" si="19"/>
        <v>10.572106425035754</v>
      </c>
    </row>
    <row r="70" spans="1:25">
      <c r="A70" s="50">
        <f t="shared" si="20"/>
        <v>68</v>
      </c>
      <c r="B70" s="50">
        <f t="shared" si="16"/>
        <v>1.312192</v>
      </c>
      <c r="C70" s="50">
        <f>IF(FH!$C$2&gt;0,FH!A70/FH!$C$2,0)</f>
        <v>0</v>
      </c>
      <c r="D70" s="50">
        <f>IF(hist!$D$2&gt;0,hist!B70/hist!$D$2,0)</f>
        <v>0</v>
      </c>
      <c r="E70" s="50">
        <f t="shared" si="17"/>
        <v>0.24947845788124606</v>
      </c>
      <c r="F70">
        <f t="shared" si="21"/>
        <v>68</v>
      </c>
      <c r="G70" s="50">
        <f>IF(FT!A70&lt;&gt;"",FT!A70*10,"")</f>
        <v>4.2183900000000003</v>
      </c>
      <c r="H70" s="50">
        <f>IF(FT!B70&lt;&gt;"",FT!B70*100,"")</f>
        <v>44.979599999999998</v>
      </c>
      <c r="I70" s="50">
        <f t="shared" si="18"/>
        <v>1</v>
      </c>
      <c r="J70" t="str">
        <f>IF(FT!B70&lt;&gt;"",FT!E70,"")</f>
        <v>0 [27.620557]</v>
      </c>
      <c r="K70">
        <f>IF(FT!B70&lt;&gt;"",IF(FT!C70&lt;&gt;"",FT!C70,F70/$M$3*$M$4),"")</f>
        <v>27.6206</v>
      </c>
      <c r="Y70" s="75">
        <f t="shared" si="19"/>
        <v>10.662740998342969</v>
      </c>
    </row>
    <row r="71" spans="1:25">
      <c r="A71" s="50">
        <f t="shared" si="20"/>
        <v>69</v>
      </c>
      <c r="B71" s="50">
        <f t="shared" si="16"/>
        <v>1.3314889411764705</v>
      </c>
      <c r="C71" s="50">
        <f>IF(FH!$C$2&gt;0,FH!A71/FH!$C$2,0)</f>
        <v>0</v>
      </c>
      <c r="D71" s="50">
        <f>IF(hist!$D$2&gt;0,hist!B71/hist!$D$2,0)</f>
        <v>0</v>
      </c>
      <c r="E71" s="50">
        <f t="shared" si="17"/>
        <v>0.26859549943065031</v>
      </c>
      <c r="F71">
        <f t="shared" si="21"/>
        <v>69</v>
      </c>
      <c r="G71" s="50">
        <f>IF(FT!A71&lt;&gt;"",FT!A71*10,"")</f>
        <v>4.1915100000000001</v>
      </c>
      <c r="H71" s="50">
        <f>IF(FT!B71&lt;&gt;"",FT!B71*100,"")</f>
        <v>45.094699999999996</v>
      </c>
      <c r="I71" s="50">
        <f t="shared" si="18"/>
        <v>1</v>
      </c>
      <c r="J71" t="str">
        <f>IF(FT!B71&lt;&gt;"",FT!E71,"")</f>
        <v>0 [28.025951]</v>
      </c>
      <c r="K71">
        <f>IF(FT!B71&lt;&gt;"",IF(FT!C71&lt;&gt;"",FT!C71,F71/$M$3*$M$4),"")</f>
        <v>28.026</v>
      </c>
      <c r="Y71" s="75">
        <f t="shared" si="19"/>
        <v>10.758581036428398</v>
      </c>
    </row>
    <row r="72" spans="1:25">
      <c r="A72" s="50">
        <f t="shared" si="20"/>
        <v>70</v>
      </c>
      <c r="B72" s="50">
        <f t="shared" si="16"/>
        <v>1.3507858823529413</v>
      </c>
      <c r="C72" s="50">
        <f>IF(FH!$C$2&gt;0,FH!A72/FH!$C$2,0)</f>
        <v>0.57960633864703714</v>
      </c>
      <c r="D72" s="50">
        <f>IF(hist!$D$2&gt;0,hist!B72/hist!$D$2,0)</f>
        <v>7.2424265825339562E-2</v>
      </c>
      <c r="E72" s="50">
        <f t="shared" si="17"/>
        <v>0.28857053667633314</v>
      </c>
      <c r="F72">
        <f t="shared" si="21"/>
        <v>70</v>
      </c>
      <c r="G72" s="50">
        <f>IF(FT!A72&lt;&gt;"",FT!A72*10,"")</f>
        <v>4.1682399999999999</v>
      </c>
      <c r="H72" s="50">
        <f>IF(FT!B72&lt;&gt;"",FT!B72*100,"")</f>
        <v>45.251999999999995</v>
      </c>
      <c r="I72" s="50">
        <f t="shared" si="18"/>
        <v>1</v>
      </c>
      <c r="J72" t="str">
        <f>IF(FT!B72&lt;&gt;"",FT!E72,"")</f>
        <v>0 [28.436354]</v>
      </c>
      <c r="K72">
        <f>IF(FT!B72&lt;&gt;"",IF(FT!C72&lt;&gt;"",FT!C72,F72/$M$3*$M$4),"")</f>
        <v>28.436399999999999</v>
      </c>
      <c r="Y72" s="75">
        <f t="shared" si="19"/>
        <v>10.856380630673856</v>
      </c>
    </row>
    <row r="73" spans="1:25">
      <c r="A73" s="50">
        <f t="shared" si="20"/>
        <v>71</v>
      </c>
      <c r="B73" s="50">
        <f t="shared" si="16"/>
        <v>1.3700828235294118</v>
      </c>
      <c r="C73" s="50">
        <f>IF(FH!$C$2&gt;0,FH!A73/FH!$C$2,0)</f>
        <v>0</v>
      </c>
      <c r="D73" s="50">
        <f>IF(hist!$D$2&gt;0,hist!B73/hist!$D$2,0)</f>
        <v>0</v>
      </c>
      <c r="E73" s="50">
        <f t="shared" si="17"/>
        <v>0.30938041532753197</v>
      </c>
      <c r="F73">
        <f t="shared" si="21"/>
        <v>71</v>
      </c>
      <c r="G73" s="50">
        <f>IF(FT!A73&lt;&gt;"",FT!A73*10,"")</f>
        <v>4.1426800000000004</v>
      </c>
      <c r="H73" s="50">
        <f>IF(FT!B73&lt;&gt;"",FT!B73*100,"")</f>
        <v>45.509699999999995</v>
      </c>
      <c r="I73" s="50">
        <f t="shared" si="18"/>
        <v>1</v>
      </c>
      <c r="J73" t="str">
        <f>IF(FT!B73&lt;&gt;"",FT!E73,"")</f>
        <v>0 [28.838776]</v>
      </c>
      <c r="K73">
        <f>IF(FT!B73&lt;&gt;"",IF(FT!C73&lt;&gt;"",FT!C73,F73/$M$3*$M$4),"")</f>
        <v>28.838799999999999</v>
      </c>
      <c r="Y73" s="75">
        <f t="shared" si="19"/>
        <v>10.985569727809049</v>
      </c>
    </row>
    <row r="74" spans="1:25">
      <c r="A74" s="50">
        <f t="shared" si="20"/>
        <v>72</v>
      </c>
      <c r="B74" s="50">
        <f t="shared" si="16"/>
        <v>1.3893797647058823</v>
      </c>
      <c r="C74" s="50">
        <f>IF(FH!$C$2&gt;0,FH!A74/FH!$C$2,0)</f>
        <v>0</v>
      </c>
      <c r="D74" s="50">
        <f>IF(hist!$D$2&gt;0,hist!B74/hist!$D$2,0)</f>
        <v>0</v>
      </c>
      <c r="E74" s="50">
        <f t="shared" si="17"/>
        <v>0.33099484069774815</v>
      </c>
      <c r="F74">
        <f t="shared" si="21"/>
        <v>72</v>
      </c>
      <c r="G74" s="50">
        <f>IF(FT!A74&lt;&gt;"",FT!A74*10,"")</f>
        <v>4.1173900000000003</v>
      </c>
      <c r="H74" s="50">
        <f>IF(FT!B74&lt;&gt;"",FT!B74*100,"")</f>
        <v>45.878500000000003</v>
      </c>
      <c r="I74" s="50">
        <f t="shared" si="18"/>
        <v>1</v>
      </c>
      <c r="J74" t="str">
        <f>IF(FT!B74&lt;&gt;"",FT!E74,"")</f>
        <v>0 [29.250633]</v>
      </c>
      <c r="K74">
        <f>IF(FT!B74&lt;&gt;"",IF(FT!C74&lt;&gt;"",FT!C74,F74/$M$3*$M$4),"")</f>
        <v>29.250599999999999</v>
      </c>
      <c r="Y74" s="75">
        <f t="shared" si="19"/>
        <v>11.1426170462356</v>
      </c>
    </row>
    <row r="75" spans="1:25">
      <c r="A75" s="50">
        <f t="shared" si="20"/>
        <v>73</v>
      </c>
      <c r="B75" s="50">
        <f t="shared" si="16"/>
        <v>1.4086767058823528</v>
      </c>
      <c r="C75" s="50">
        <f>IF(FH!$C$2&gt;0,FH!A75/FH!$C$2,0)</f>
        <v>0.65945993618515752</v>
      </c>
      <c r="D75" s="50">
        <f>IF(hist!$D$2&gt;0,hist!B75/hist!$D$2,0)</f>
        <v>6.6727475604610592E-2</v>
      </c>
      <c r="E75" s="50">
        <f t="shared" si="17"/>
        <v>0.3533761263982918</v>
      </c>
      <c r="F75">
        <f t="shared" si="21"/>
        <v>73</v>
      </c>
      <c r="G75" s="50">
        <f>IF(FT!A75&lt;&gt;"",FT!A75*10,"")</f>
        <v>4.0886800000000001</v>
      </c>
      <c r="H75" s="50">
        <f>IF(FT!B75&lt;&gt;"",FT!B75*100,"")</f>
        <v>46.356700000000004</v>
      </c>
      <c r="I75" s="50">
        <f t="shared" si="18"/>
        <v>1</v>
      </c>
      <c r="J75" t="str">
        <f>IF(FT!B75&lt;&gt;"",FT!E75,"")</f>
        <v>0 [29.652632]</v>
      </c>
      <c r="K75">
        <f>IF(FT!B75&lt;&gt;"",IF(FT!C75&lt;&gt;"",FT!C75,F75/$M$3*$M$4),"")</f>
        <v>29.6526</v>
      </c>
      <c r="Y75" s="75">
        <f t="shared" si="19"/>
        <v>11.337815627537495</v>
      </c>
    </row>
    <row r="76" spans="1:25">
      <c r="A76" s="50">
        <f t="shared" si="20"/>
        <v>74</v>
      </c>
      <c r="B76" s="50">
        <f t="shared" si="16"/>
        <v>1.4279736470588238</v>
      </c>
      <c r="C76" s="50">
        <f>IF(FH!$C$2&gt;0,FH!A76/FH!$C$2,0)</f>
        <v>0</v>
      </c>
      <c r="D76" s="50">
        <f>IF(hist!$D$2&gt;0,hist!B76/hist!$D$2,0)</f>
        <v>0</v>
      </c>
      <c r="E76" s="50">
        <f t="shared" si="17"/>
        <v>0.37647900542322055</v>
      </c>
      <c r="F76">
        <f t="shared" si="21"/>
        <v>74</v>
      </c>
      <c r="G76" s="50">
        <f>IF(FT!A76&lt;&gt;"",FT!A76*10,"")</f>
        <v>4.0557400000000001</v>
      </c>
      <c r="H76" s="50">
        <f>IF(FT!B76&lt;&gt;"",FT!B76*100,"")</f>
        <v>47.005499999999998</v>
      </c>
      <c r="I76" s="50">
        <f t="shared" si="18"/>
        <v>1</v>
      </c>
      <c r="J76" t="str">
        <f>IF(FT!B76&lt;&gt;"",FT!E76,"")</f>
        <v>0 [30.056718]</v>
      </c>
      <c r="K76">
        <f>IF(FT!B76&lt;&gt;"",IF(FT!C76&lt;&gt;"",FT!C76,F76/$M$3*$M$4),"")</f>
        <v>30.056699999999999</v>
      </c>
      <c r="Y76" s="75">
        <f t="shared" si="19"/>
        <v>11.58987015932974</v>
      </c>
    </row>
    <row r="77" spans="1:25">
      <c r="A77" s="50">
        <f t="shared" si="20"/>
        <v>75</v>
      </c>
      <c r="B77" s="50">
        <f t="shared" si="16"/>
        <v>1.4472705882352943</v>
      </c>
      <c r="C77" s="50">
        <f>IF(FH!$C$2&gt;0,FH!A77/FH!$C$2,0)</f>
        <v>0.77778197750416567</v>
      </c>
      <c r="D77" s="50">
        <f>IF(hist!$D$2&gt;0,hist!B77/hist!$D$2,0)</f>
        <v>6.1963412418528145E-2</v>
      </c>
      <c r="E77" s="50">
        <f t="shared" si="17"/>
        <v>0.40025051043777587</v>
      </c>
      <c r="F77">
        <f t="shared" si="21"/>
        <v>75</v>
      </c>
      <c r="G77" s="50">
        <f>IF(FT!A77&lt;&gt;"",FT!A77*10,"")</f>
        <v>4.0204000000000004</v>
      </c>
      <c r="H77" s="50">
        <f>IF(FT!B77&lt;&gt;"",FT!B77*100,"")</f>
        <v>47.653099999999995</v>
      </c>
      <c r="I77" s="50">
        <f t="shared" si="18"/>
        <v>1</v>
      </c>
      <c r="J77" t="str">
        <f>IF(FT!B77&lt;&gt;"",FT!E77,"")</f>
        <v>0 [30.464023]</v>
      </c>
      <c r="K77">
        <f>IF(FT!B77&lt;&gt;"",IF(FT!C77&lt;&gt;"",FT!C77,F77/$M$3*$M$4),"")</f>
        <v>30.463999999999999</v>
      </c>
      <c r="Y77" s="75">
        <f t="shared" si="19"/>
        <v>11.85282558949358</v>
      </c>
    </row>
    <row r="78" spans="1:25" ht="16.5" customHeight="1">
      <c r="A78" s="50">
        <f t="shared" si="20"/>
        <v>76</v>
      </c>
      <c r="B78" s="50">
        <f t="shared" si="16"/>
        <v>1.4665675294117648</v>
      </c>
      <c r="C78" s="50">
        <f>IF(FH!$C$2&gt;0,FH!A78/FH!$C$2,0)</f>
        <v>0</v>
      </c>
      <c r="D78" s="50">
        <f>IF(hist!$D$2&gt;0,hist!B78/hist!$D$2,0)</f>
        <v>0</v>
      </c>
      <c r="E78" s="50">
        <f t="shared" si="17"/>
        <v>0.42462992950057393</v>
      </c>
      <c r="F78">
        <f t="shared" si="21"/>
        <v>76</v>
      </c>
      <c r="G78" s="50">
        <f>IF(FT!A78&lt;&gt;"",FT!A78*10,"")</f>
        <v>3.9918399999999998</v>
      </c>
      <c r="H78" s="50">
        <f>IF(FT!B78&lt;&gt;"",FT!B78*100,"")</f>
        <v>48.291899999999998</v>
      </c>
      <c r="I78" s="50">
        <f t="shared" si="18"/>
        <v>1</v>
      </c>
      <c r="J78" t="str">
        <f>IF(FT!B78&lt;&gt;"",FT!E78,"")</f>
        <v>0 [30.868189]</v>
      </c>
      <c r="K78">
        <f>IF(FT!B78&lt;&gt;"",IF(FT!C78&lt;&gt;"",FT!C78,F78/$M$3*$M$4),"")</f>
        <v>30.868200000000002</v>
      </c>
      <c r="Y78" s="75">
        <f t="shared" si="19"/>
        <v>12.09765421459778</v>
      </c>
    </row>
    <row r="79" spans="1:25" ht="16.5" customHeight="1">
      <c r="A79" s="50">
        <f t="shared" si="20"/>
        <v>77</v>
      </c>
      <c r="B79" s="50">
        <f t="shared" si="16"/>
        <v>1.4858644705882353</v>
      </c>
      <c r="C79" s="50">
        <f>IF(FH!$C$2&gt;0,FH!A79/FH!$C$2,0)</f>
        <v>0</v>
      </c>
      <c r="D79" s="50">
        <f>IF(hist!$D$2&gt;0,hist!B79/hist!$D$2,0)</f>
        <v>0</v>
      </c>
      <c r="E79" s="50">
        <f t="shared" si="17"/>
        <v>0.44954884272074436</v>
      </c>
      <c r="F79">
        <f t="shared" si="21"/>
        <v>77</v>
      </c>
      <c r="G79" s="50">
        <f>IF(FT!A79&lt;&gt;"",FT!A79*10,"")</f>
        <v>3.9683600000000001</v>
      </c>
      <c r="H79" s="50">
        <f>IF(FT!B79&lt;&gt;"",FT!B79*100,"")</f>
        <v>48.921799999999998</v>
      </c>
      <c r="I79" s="50">
        <f t="shared" si="18"/>
        <v>1</v>
      </c>
      <c r="J79" t="str">
        <f>IF(FT!B79&lt;&gt;"",FT!E79,"")</f>
        <v>0 [31.279542]</v>
      </c>
      <c r="K79">
        <f>IF(FT!B79&lt;&gt;"",IF(FT!C79&lt;&gt;"",FT!C79,F79/$M$3*$M$4),"")</f>
        <v>31.279499999999999</v>
      </c>
      <c r="Y79" s="75">
        <f t="shared" si="19"/>
        <v>12.32796419679666</v>
      </c>
    </row>
    <row r="80" spans="1:25" ht="16.5" customHeight="1">
      <c r="A80" s="50">
        <f t="shared" si="20"/>
        <v>78</v>
      </c>
      <c r="B80" s="50">
        <f t="shared" si="16"/>
        <v>1.5051614117647061</v>
      </c>
      <c r="C80" s="50">
        <f>IF(FH!$C$2&gt;0,FH!A80/FH!$C$2,0)</f>
        <v>0.7817444193510793</v>
      </c>
      <c r="D80" s="50">
        <f>IF(hist!$D$2&gt;0,hist!B80/hist!$D$2,0)</f>
        <v>5.573232427802443E-2</v>
      </c>
      <c r="E80" s="50">
        <f t="shared" si="17"/>
        <v>0.47493124447943519</v>
      </c>
      <c r="F80">
        <f t="shared" si="21"/>
        <v>78</v>
      </c>
      <c r="G80" s="50">
        <f>IF(FT!A80&lt;&gt;"",FT!A80*10,"")</f>
        <v>3.9484000000000004</v>
      </c>
      <c r="H80" s="50">
        <f>IF(FT!B80&lt;&gt;"",FT!B80*100,"")</f>
        <v>49.486699999999999</v>
      </c>
      <c r="I80" s="50">
        <f t="shared" si="18"/>
        <v>1</v>
      </c>
      <c r="J80" t="str">
        <f>IF(FT!B80&lt;&gt;"",FT!E80,"")</f>
        <v>0 [31.682463]</v>
      </c>
      <c r="K80">
        <f>IF(FT!B80&lt;&gt;"",IF(FT!C80&lt;&gt;"",FT!C80,F80/$M$3*$M$4),"")</f>
        <v>31.682500000000001</v>
      </c>
      <c r="Y80" s="75">
        <f t="shared" si="19"/>
        <v>12.533355283152668</v>
      </c>
    </row>
    <row r="81" spans="1:25" ht="16.5" customHeight="1">
      <c r="A81" s="50">
        <f t="shared" si="20"/>
        <v>79</v>
      </c>
      <c r="B81" s="50">
        <f t="shared" si="16"/>
        <v>1.5244583529411766</v>
      </c>
      <c r="C81" s="50">
        <f>IF(FH!$C$2&gt;0,FH!A81/FH!$C$2,0)</f>
        <v>0</v>
      </c>
      <c r="D81" s="50">
        <f>IF(hist!$D$2&gt;0,hist!B81/hist!$D$2,0)</f>
        <v>0</v>
      </c>
      <c r="E81" s="50">
        <f t="shared" si="17"/>
        <v>0.50069375483832124</v>
      </c>
      <c r="F81">
        <f t="shared" si="21"/>
        <v>79</v>
      </c>
      <c r="G81" s="50">
        <f>IF(FT!A81&lt;&gt;"",FT!A81*10,"")</f>
        <v>3.9304699999999997</v>
      </c>
      <c r="H81" s="50">
        <f>IF(FT!B81&lt;&gt;"",FT!B81*100,"")</f>
        <v>49.964999999999996</v>
      </c>
      <c r="I81" s="50">
        <f t="shared" si="18"/>
        <v>1</v>
      </c>
      <c r="J81" t="str">
        <f>IF(FT!B81&lt;&gt;"",FT!E81,"")</f>
        <v>0 [32.090476]</v>
      </c>
      <c r="K81">
        <f>IF(FT!B81&lt;&gt;"",IF(FT!C81&lt;&gt;"",FT!C81,F81/$M$3*$M$4),"")</f>
        <v>32.090499999999999</v>
      </c>
      <c r="Y81" s="75">
        <f t="shared" si="19"/>
        <v>12.712220167053813</v>
      </c>
    </row>
    <row r="82" spans="1:25" ht="16.5" customHeight="1">
      <c r="A82" s="50">
        <f t="shared" si="20"/>
        <v>80</v>
      </c>
      <c r="B82" s="50">
        <f t="shared" si="16"/>
        <v>1.5437552941176471</v>
      </c>
      <c r="C82" s="50">
        <f>IF(FH!$C$2&gt;0,FH!A82/FH!$C$2,0)</f>
        <v>0.85752218242981471</v>
      </c>
      <c r="D82" s="50">
        <f>IF(hist!$D$2&gt;0,hist!B82/hist!$D$2,0)</f>
        <v>5.0448960223120301E-2</v>
      </c>
      <c r="E82" s="50">
        <f t="shared" si="17"/>
        <v>0.52674592262723163</v>
      </c>
      <c r="F82">
        <f t="shared" si="21"/>
        <v>80</v>
      </c>
      <c r="G82" s="50">
        <f>IF(FT!A82&lt;&gt;"",FT!A82*10,"")</f>
        <v>3.9098300000000004</v>
      </c>
      <c r="H82" s="50">
        <f>IF(FT!B82&lt;&gt;"",FT!B82*100,"")</f>
        <v>50.400700000000001</v>
      </c>
      <c r="I82" s="50">
        <f t="shared" si="18"/>
        <v>1</v>
      </c>
      <c r="J82" t="str">
        <f>IF(FT!B82&lt;&gt;"",FT!E82,"")</f>
        <v>0 [32.496466]</v>
      </c>
      <c r="K82">
        <f>IF(FT!B82&lt;&gt;"",IF(FT!C82&lt;&gt;"",FT!C82,F82/$M$3*$M$4),"")</f>
        <v>32.496499999999997</v>
      </c>
      <c r="Y82" s="75">
        <f t="shared" si="19"/>
        <v>12.890765071627154</v>
      </c>
    </row>
    <row r="83" spans="1:25" ht="16.5" customHeight="1">
      <c r="A83" s="50">
        <f t="shared" si="20"/>
        <v>81</v>
      </c>
      <c r="B83" s="50">
        <f t="shared" si="16"/>
        <v>1.5630522352941176</v>
      </c>
      <c r="C83" s="50">
        <f>IF(FH!$C$2&gt;0,FH!A83/FH!$C$2,0)</f>
        <v>0</v>
      </c>
      <c r="D83" s="50">
        <f>IF(hist!$D$2&gt;0,hist!B83/hist!$D$2,0)</f>
        <v>0</v>
      </c>
      <c r="E83" s="50">
        <f t="shared" si="17"/>
        <v>0.55299062146324618</v>
      </c>
      <c r="F83">
        <f t="shared" si="21"/>
        <v>81</v>
      </c>
      <c r="G83" s="50">
        <f>IF(FT!A83&lt;&gt;"",FT!A83*10,"")</f>
        <v>3.88768</v>
      </c>
      <c r="H83" s="50">
        <f>IF(FT!B83&lt;&gt;"",FT!B83*100,"")</f>
        <v>50.884099999999997</v>
      </c>
      <c r="I83" s="50">
        <f t="shared" si="18"/>
        <v>1</v>
      </c>
      <c r="J83" t="str">
        <f>IF(FT!B83&lt;&gt;"",FT!E83,"")</f>
        <v>0 [32.902787]</v>
      </c>
      <c r="K83">
        <f>IF(FT!B83&lt;&gt;"",IF(FT!C83&lt;&gt;"",FT!C83,F83/$M$3*$M$4),"")</f>
        <v>32.902799999999999</v>
      </c>
      <c r="Y83" s="75">
        <f t="shared" si="19"/>
        <v>13.088551526874639</v>
      </c>
    </row>
    <row r="84" spans="1:25" ht="16.5" customHeight="1">
      <c r="A84" s="50">
        <f t="shared" si="20"/>
        <v>82</v>
      </c>
      <c r="B84" s="50">
        <f t="shared" si="16"/>
        <v>1.5823491764705884</v>
      </c>
      <c r="C84" s="50">
        <f>IF(FH!$C$2&gt;0,FH!A84/FH!$C$2,0)</f>
        <v>0</v>
      </c>
      <c r="D84" s="50">
        <f>IF(hist!$D$2&gt;0,hist!B84/hist!$D$2,0)</f>
        <v>0</v>
      </c>
      <c r="E84" s="50">
        <f t="shared" si="17"/>
        <v>0.57932453862239452</v>
      </c>
      <c r="F84">
        <f t="shared" si="21"/>
        <v>82</v>
      </c>
      <c r="G84" s="50">
        <f>IF(FT!A84&lt;&gt;"",FT!A84*10,"")</f>
        <v>3.86347</v>
      </c>
      <c r="H84" s="50">
        <f>IF(FT!B84&lt;&gt;"",FT!B84*100,"")</f>
        <v>51.295699999999997</v>
      </c>
      <c r="I84" s="50">
        <f t="shared" si="18"/>
        <v>1</v>
      </c>
      <c r="J84" t="str">
        <f>IF(FT!B84&lt;&gt;"",FT!E84,"")</f>
        <v>0 [33.308715]</v>
      </c>
      <c r="K84">
        <f>IF(FT!B84&lt;&gt;"",IF(FT!C84&lt;&gt;"",FT!C84,F84/$M$3*$M$4),"")</f>
        <v>33.308700000000002</v>
      </c>
      <c r="Y84" s="75">
        <f t="shared" si="19"/>
        <v>13.277105814203294</v>
      </c>
    </row>
    <row r="85" spans="1:25" ht="16.5" customHeight="1">
      <c r="A85" s="50">
        <f t="shared" si="20"/>
        <v>83</v>
      </c>
      <c r="B85" s="50">
        <f t="shared" si="16"/>
        <v>1.6016461176470589</v>
      </c>
      <c r="C85" s="50">
        <f>IF(FH!$C$2&gt;0,FH!A85/FH!$C$2,0)</f>
        <v>0.89737023632910318</v>
      </c>
      <c r="D85" s="50">
        <f>IF(hist!$D$2&gt;0,hist!B85/hist!$D$2,0)</f>
        <v>4.7066192580787286E-2</v>
      </c>
      <c r="E85" s="50">
        <f t="shared" si="17"/>
        <v>0.60563875528310407</v>
      </c>
      <c r="F85">
        <f t="shared" si="21"/>
        <v>83</v>
      </c>
      <c r="G85" s="50">
        <f>IF(FT!A85&lt;&gt;"",FT!A85*10,"")</f>
        <v>3.8414999999999999</v>
      </c>
      <c r="H85" s="50">
        <f>IF(FT!B85&lt;&gt;"",FT!B85*100,"")</f>
        <v>51.6738</v>
      </c>
      <c r="I85" s="50">
        <f t="shared" si="18"/>
        <v>1</v>
      </c>
      <c r="J85" t="str">
        <f>IF(FT!B85&lt;&gt;"",FT!E85,"")</f>
        <v>0 [33.712394]</v>
      </c>
      <c r="K85">
        <f>IF(FT!B85&lt;&gt;"",IF(FT!C85&lt;&gt;"",FT!C85,F85/$M$3*$M$4),"")</f>
        <v>33.712400000000002</v>
      </c>
      <c r="Y85" s="75">
        <f t="shared" si="19"/>
        <v>13.45146427176884</v>
      </c>
    </row>
    <row r="86" spans="1:25" ht="16.5" customHeight="1">
      <c r="A86" s="50">
        <f t="shared" si="20"/>
        <v>84</v>
      </c>
      <c r="B86" s="50">
        <f t="shared" si="16"/>
        <v>1.6209430588235294</v>
      </c>
      <c r="C86" s="50">
        <f>IF(FH!$C$2&gt;0,FH!A86/FH!$C$2,0)</f>
        <v>0</v>
      </c>
      <c r="D86" s="50">
        <f>IF(hist!$D$2&gt;0,hist!B86/hist!$D$2,0)</f>
        <v>0</v>
      </c>
      <c r="E86" s="50">
        <f t="shared" si="17"/>
        <v>0.63181941521119078</v>
      </c>
      <c r="F86">
        <f t="shared" si="21"/>
        <v>84</v>
      </c>
      <c r="G86" s="50">
        <f>IF(FT!A86&lt;&gt;"",FT!A86*10,"")</f>
        <v>3.8202500000000001</v>
      </c>
      <c r="H86" s="50">
        <f>IF(FT!B86&lt;&gt;"",FT!B86*100,"")</f>
        <v>52.000399999999999</v>
      </c>
      <c r="I86" s="50">
        <f t="shared" si="18"/>
        <v>1</v>
      </c>
      <c r="J86" t="str">
        <f>IF(FT!B86&lt;&gt;"",FT!E86,"")</f>
        <v>0 [34.118547]</v>
      </c>
      <c r="K86">
        <f>IF(FT!B86&lt;&gt;"",IF(FT!C86&lt;&gt;"",FT!C86,F86/$M$3*$M$4),"")</f>
        <v>34.118499999999997</v>
      </c>
      <c r="Y86" s="75">
        <f t="shared" si="19"/>
        <v>13.611779333813232</v>
      </c>
    </row>
    <row r="87" spans="1:25" ht="16.5" customHeight="1">
      <c r="A87" s="50">
        <f t="shared" si="20"/>
        <v>85</v>
      </c>
      <c r="B87" s="50">
        <f t="shared" si="16"/>
        <v>1.6402399999999999</v>
      </c>
      <c r="C87" s="50">
        <f>IF(FH!$C$2&gt;0,FH!A87/FH!$C$2,0)</f>
        <v>0</v>
      </c>
      <c r="D87" s="50">
        <f>IF(hist!$D$2&gt;0,hist!B87/hist!$D$2,0)</f>
        <v>0</v>
      </c>
      <c r="E87" s="50">
        <f t="shared" si="17"/>
        <v>0.65774847748500764</v>
      </c>
      <c r="F87">
        <f t="shared" si="21"/>
        <v>85</v>
      </c>
      <c r="G87" s="50">
        <f>IF(FT!A87&lt;&gt;"",FT!A87*10,"")</f>
        <v>3.7971399999999997</v>
      </c>
      <c r="H87" s="50">
        <f>IF(FT!B87&lt;&gt;"",FT!B87*100,"")</f>
        <v>52.381900000000002</v>
      </c>
      <c r="I87" s="50">
        <f t="shared" si="18"/>
        <v>1</v>
      </c>
      <c r="J87" t="str">
        <f>IF(FT!B87&lt;&gt;"",FT!E87,"")</f>
        <v>0 [34.533030]</v>
      </c>
      <c r="K87">
        <f>IF(FT!B87&lt;&gt;"",IF(FT!C87&lt;&gt;"",FT!C87,F87/$M$3*$M$4),"")</f>
        <v>34.533000000000001</v>
      </c>
      <c r="Y87" s="75">
        <f t="shared" si="19"/>
        <v>13.79509314905429</v>
      </c>
    </row>
    <row r="88" spans="1:25" ht="16.5" customHeight="1">
      <c r="A88" s="50">
        <f t="shared" si="20"/>
        <v>86</v>
      </c>
      <c r="B88" s="50">
        <f t="shared" si="16"/>
        <v>1.6595369411764709</v>
      </c>
      <c r="C88" s="50">
        <f>IF(FH!$C$2&gt;0,FH!A88/FH!$C$2,0)</f>
        <v>0.89705210705522542</v>
      </c>
      <c r="D88" s="50">
        <f>IF(hist!$D$2&gt;0,hist!B88/hist!$D$2,0)</f>
        <v>4.2216399984032989E-2</v>
      </c>
      <c r="E88" s="50">
        <f t="shared" si="17"/>
        <v>0.68330454739376156</v>
      </c>
      <c r="F88">
        <f t="shared" si="21"/>
        <v>86</v>
      </c>
      <c r="G88" s="50">
        <f>IF(FT!A88&lt;&gt;"",FT!A88*10,"")</f>
        <v>3.7713099999999997</v>
      </c>
      <c r="H88" s="50">
        <f>IF(FT!B88&lt;&gt;"",FT!B88*100,"")</f>
        <v>52.702300000000001</v>
      </c>
      <c r="I88" s="50">
        <f t="shared" si="18"/>
        <v>1</v>
      </c>
      <c r="J88" t="str">
        <f>IF(FT!B88&lt;&gt;"",FT!E88,"")</f>
        <v>0 [34.932190]</v>
      </c>
      <c r="K88">
        <f>IF(FT!B88&lt;&gt;"",IF(FT!C88&lt;&gt;"",FT!C88,F88/$M$3*$M$4),"")</f>
        <v>34.932200000000002</v>
      </c>
      <c r="Y88" s="75">
        <f t="shared" si="19"/>
        <v>13.974534047850748</v>
      </c>
    </row>
    <row r="89" spans="1:25" ht="16.5" customHeight="1">
      <c r="A89" s="50">
        <f t="shared" si="20"/>
        <v>87</v>
      </c>
      <c r="B89" s="50">
        <f t="shared" si="16"/>
        <v>1.6788338823529414</v>
      </c>
      <c r="C89" s="50">
        <f>IF(FH!$C$2&gt;0,FH!A89/FH!$C$2,0)</f>
        <v>0</v>
      </c>
      <c r="D89" s="50">
        <f>IF(hist!$D$2&gt;0,hist!B89/hist!$D$2,0)</f>
        <v>0</v>
      </c>
      <c r="E89" s="50">
        <f t="shared" si="17"/>
        <v>0.70836377821042651</v>
      </c>
      <c r="F89">
        <f t="shared" si="21"/>
        <v>87</v>
      </c>
      <c r="G89" s="50">
        <f>IF(FT!A89&lt;&gt;"",FT!A89*10,"")</f>
        <v>3.7398100000000003</v>
      </c>
      <c r="H89" s="50">
        <f>IF(FT!B89&lt;&gt;"",FT!B89*100,"")</f>
        <v>52.966999999999999</v>
      </c>
      <c r="I89" s="50">
        <f t="shared" si="18"/>
        <v>1</v>
      </c>
      <c r="J89" t="str">
        <f>IF(FT!B89&lt;&gt;"",FT!E89,"")</f>
        <v>0 [35.337776]</v>
      </c>
      <c r="K89">
        <f>IF(FT!B89&lt;&gt;"",IF(FT!C89&lt;&gt;"",FT!C89,F89/$M$3*$M$4),"")</f>
        <v>35.337800000000001</v>
      </c>
      <c r="Y89" s="75">
        <f t="shared" si="19"/>
        <v>14.163018976899895</v>
      </c>
    </row>
    <row r="90" spans="1:25" ht="16.5" customHeight="1">
      <c r="A90" s="50">
        <f t="shared" si="20"/>
        <v>88</v>
      </c>
      <c r="B90" s="50">
        <f t="shared" si="16"/>
        <v>1.6981308235294119</v>
      </c>
      <c r="C90" s="50">
        <f>IF(FH!$C$2&gt;0,FH!A90/FH!$C$2,0)</f>
        <v>1</v>
      </c>
      <c r="D90" s="50">
        <f>IF(hist!$D$2&gt;0,hist!B90/hist!$D$2,0)</f>
        <v>3.8253895595903344E-2</v>
      </c>
      <c r="E90" s="50">
        <f t="shared" si="17"/>
        <v>0.73280083517225825</v>
      </c>
      <c r="F90">
        <f t="shared" si="21"/>
        <v>88</v>
      </c>
      <c r="G90" s="50">
        <f>IF(FT!A90&lt;&gt;"",FT!A90*10,"")</f>
        <v>3.7028600000000003</v>
      </c>
      <c r="H90" s="50">
        <f>IF(FT!B90&lt;&gt;"",FT!B90*100,"")</f>
        <v>53.266999999999996</v>
      </c>
      <c r="I90" s="50">
        <f t="shared" si="18"/>
        <v>1</v>
      </c>
      <c r="J90" t="str">
        <f>IF(FT!B90&lt;&gt;"",FT!E90,"")</f>
        <v>0 [35.745324]</v>
      </c>
      <c r="K90">
        <f>IF(FT!B90&lt;&gt;"",IF(FT!C90&lt;&gt;"",FT!C90,F90/$M$3*$M$4),"")</f>
        <v>35.7453</v>
      </c>
      <c r="Y90" s="75">
        <f t="shared" si="19"/>
        <v>14.385366986599545</v>
      </c>
    </row>
    <row r="91" spans="1:25" ht="16.5" customHeight="1">
      <c r="A91" s="50">
        <f t="shared" si="20"/>
        <v>89</v>
      </c>
      <c r="B91" s="50">
        <f t="shared" si="16"/>
        <v>1.7174277647058824</v>
      </c>
      <c r="C91" s="50">
        <f>IF(FH!$C$2&gt;0,FH!A91/FH!$C$2,0)</f>
        <v>0</v>
      </c>
      <c r="D91" s="50">
        <f>IF(hist!$D$2&gt;0,hist!B91/hist!$D$2,0)</f>
        <v>0</v>
      </c>
      <c r="E91" s="50">
        <f t="shared" si="17"/>
        <v>0.75648991172557511</v>
      </c>
      <c r="F91">
        <f t="shared" si="21"/>
        <v>89</v>
      </c>
      <c r="G91" s="50">
        <f>IF(FT!A91&lt;&gt;"",FT!A91*10,"")</f>
        <v>3.6637999999999997</v>
      </c>
      <c r="H91" s="50">
        <f>IF(FT!B91&lt;&gt;"",FT!B91*100,"")</f>
        <v>53.600700000000003</v>
      </c>
      <c r="I91" s="50">
        <f t="shared" si="18"/>
        <v>1</v>
      </c>
      <c r="J91" t="str">
        <f>IF(FT!B91&lt;&gt;"",FT!E91,"")</f>
        <v>0 [36.151234]</v>
      </c>
      <c r="K91">
        <f>IF(FT!B91&lt;&gt;"",IF(FT!C91&lt;&gt;"",FT!C91,F91/$M$3*$M$4),"")</f>
        <v>36.151200000000003</v>
      </c>
      <c r="Y91" s="75">
        <f t="shared" si="19"/>
        <v>14.629810579180088</v>
      </c>
    </row>
    <row r="92" spans="1:25" ht="16.5" customHeight="1">
      <c r="A92" s="50">
        <f t="shared" si="20"/>
        <v>90</v>
      </c>
      <c r="B92" s="50">
        <f t="shared" si="16"/>
        <v>1.7367247058823532</v>
      </c>
      <c r="C92" s="50">
        <f>IF(FH!$C$2&gt;0,FH!A92/FH!$C$2,0)</f>
        <v>0</v>
      </c>
      <c r="D92" s="50">
        <f>IF(hist!$D$2&gt;0,hist!B92/hist!$D$2,0)</f>
        <v>0</v>
      </c>
      <c r="E92" s="50">
        <f t="shared" si="17"/>
        <v>0.7793057869354848</v>
      </c>
      <c r="F92">
        <f t="shared" si="21"/>
        <v>90</v>
      </c>
      <c r="G92" s="50">
        <f>IF(FT!A92&lt;&gt;"",FT!A92*10,"")</f>
        <v>3.6238999999999999</v>
      </c>
      <c r="H92" s="50">
        <f>IF(FT!B92&lt;&gt;"",FT!B92*100,"")</f>
        <v>53.784799999999997</v>
      </c>
      <c r="I92" s="50">
        <f t="shared" si="18"/>
        <v>1</v>
      </c>
      <c r="J92" t="str">
        <f>IF(FT!B92&lt;&gt;"",FT!E92,"")</f>
        <v>0 [36.558735]</v>
      </c>
      <c r="K92">
        <f>IF(FT!B92&lt;&gt;"",IF(FT!C92&lt;&gt;"",FT!C92,F92/$M$3*$M$4),"")</f>
        <v>36.558700000000002</v>
      </c>
      <c r="Y92" s="75">
        <f t="shared" si="19"/>
        <v>14.84168989210519</v>
      </c>
    </row>
    <row r="93" spans="1:25" ht="16.5" customHeight="1">
      <c r="A93" s="50">
        <f t="shared" si="20"/>
        <v>91</v>
      </c>
      <c r="B93" s="50">
        <f t="shared" si="16"/>
        <v>1.7560216470588237</v>
      </c>
      <c r="C93" s="50">
        <f>IF(FH!$C$2&gt;0,FH!A93/FH!$C$2,0)</f>
        <v>0.94720313971544756</v>
      </c>
      <c r="D93" s="50">
        <f>IF(hist!$D$2&gt;0,hist!B93/hist!$D$2,0)</f>
        <v>3.4351827084748633E-2</v>
      </c>
      <c r="E93" s="50">
        <f t="shared" si="17"/>
        <v>0.8011249119522722</v>
      </c>
      <c r="F93">
        <f t="shared" si="21"/>
        <v>91</v>
      </c>
      <c r="G93" s="50">
        <f>IF(FT!A93&lt;&gt;"",FT!A93*10,"")</f>
        <v>3.5859700000000001</v>
      </c>
      <c r="H93" s="50">
        <f>IF(FT!B93&lt;&gt;"",FT!B93*100,"")</f>
        <v>54.011299999999999</v>
      </c>
      <c r="I93" s="50">
        <f t="shared" si="18"/>
        <v>1</v>
      </c>
      <c r="J93" t="str">
        <f>IF(FT!B93&lt;&gt;"",FT!E93,"")</f>
        <v>0 [36.964602]</v>
      </c>
      <c r="K93">
        <f>IF(FT!B93&lt;&gt;"",IF(FT!C93&lt;&gt;"",FT!C93,F93/$M$3*$M$4),"")</f>
        <v>36.964599999999997</v>
      </c>
      <c r="Y93" s="75">
        <f t="shared" si="19"/>
        <v>15.061838219505461</v>
      </c>
    </row>
    <row r="94" spans="1:25" ht="16.5" customHeight="1">
      <c r="A94" s="50">
        <f t="shared" si="20"/>
        <v>92</v>
      </c>
      <c r="B94" s="50">
        <f t="shared" si="16"/>
        <v>1.7753185882352942</v>
      </c>
      <c r="C94" s="50">
        <f>IF(FH!$C$2&gt;0,FH!A94/FH!$C$2,0)</f>
        <v>0</v>
      </c>
      <c r="D94" s="50">
        <f>IF(hist!$D$2&gt;0,hist!B94/hist!$D$2,0)</f>
        <v>0</v>
      </c>
      <c r="E94" s="50">
        <f t="shared" si="17"/>
        <v>0.82182651258883577</v>
      </c>
      <c r="F94">
        <f t="shared" si="21"/>
        <v>92</v>
      </c>
      <c r="G94" s="50">
        <f>IF(FT!A94&lt;&gt;"",FT!A94*10,"")</f>
        <v>3.5524499999999999</v>
      </c>
      <c r="H94" s="50">
        <f>IF(FT!B94&lt;&gt;"",FT!B94*100,"")</f>
        <v>54.1355</v>
      </c>
      <c r="I94" s="50">
        <f t="shared" si="18"/>
        <v>1</v>
      </c>
      <c r="J94" t="str">
        <f>IF(FT!B94&lt;&gt;"",FT!E94,"")</f>
        <v>0 [37.369430]</v>
      </c>
      <c r="K94">
        <f>IF(FT!B94&lt;&gt;"",IF(FT!C94&lt;&gt;"",FT!C94,F94/$M$3*$M$4),"")</f>
        <v>37.369399999999999</v>
      </c>
      <c r="Y94" s="75">
        <f t="shared" si="19"/>
        <v>15.238919618854593</v>
      </c>
    </row>
    <row r="95" spans="1:25" ht="16.5" customHeight="1">
      <c r="A95" s="50">
        <f t="shared" si="20"/>
        <v>93</v>
      </c>
      <c r="B95" s="50">
        <f t="shared" si="16"/>
        <v>1.7946155294117647</v>
      </c>
      <c r="C95" s="50">
        <f>IF(FH!$C$2&gt;0,FH!A95/FH!$C$2,0)</f>
        <v>0.9329156705440641</v>
      </c>
      <c r="D95" s="50">
        <f>IF(hist!$D$2&gt;0,hist!B95/hist!$D$2,0)</f>
        <v>3.2118534900040178E-2</v>
      </c>
      <c r="E95" s="50">
        <f t="shared" si="17"/>
        <v>0.84129369441961832</v>
      </c>
      <c r="F95">
        <f t="shared" si="21"/>
        <v>93</v>
      </c>
      <c r="G95" s="50">
        <f>IF(FT!A95&lt;&gt;"",FT!A95*10,"")</f>
        <v>3.5212500000000002</v>
      </c>
      <c r="H95" s="50">
        <f>IF(FT!B95&lt;&gt;"",FT!B95*100,"")</f>
        <v>54.244099999999996</v>
      </c>
      <c r="I95" s="50">
        <f t="shared" si="18"/>
        <v>1</v>
      </c>
      <c r="J95" t="str">
        <f>IF(FT!B95&lt;&gt;"",FT!E95,"")</f>
        <v>0 [37.778324]</v>
      </c>
      <c r="K95">
        <f>IF(FT!B95&lt;&gt;"",IF(FT!C95&lt;&gt;"",FT!C95,F95/$M$3*$M$4),"")</f>
        <v>37.778300000000002</v>
      </c>
      <c r="Y95" s="75">
        <f t="shared" si="19"/>
        <v>15.404785232516859</v>
      </c>
    </row>
    <row r="96" spans="1:25" ht="16.5" customHeight="1">
      <c r="A96" s="50">
        <f t="shared" si="20"/>
        <v>94</v>
      </c>
      <c r="B96" s="50">
        <f t="shared" si="16"/>
        <v>1.8139124705882355</v>
      </c>
      <c r="C96" s="50">
        <f>IF(FH!$C$2&gt;0,FH!A96/FH!$C$2,0)</f>
        <v>0</v>
      </c>
      <c r="D96" s="50">
        <f>IF(hist!$D$2&gt;0,hist!B96/hist!$D$2,0)</f>
        <v>0</v>
      </c>
      <c r="E96" s="50">
        <f t="shared" si="17"/>
        <v>0.85941453637928467</v>
      </c>
      <c r="F96">
        <f t="shared" si="21"/>
        <v>94</v>
      </c>
      <c r="G96" s="50">
        <f>IF(FT!A96&lt;&gt;"",FT!A96*10,"")</f>
        <v>3.4919499999999997</v>
      </c>
      <c r="H96" s="50">
        <f>IF(FT!B96&lt;&gt;"",FT!B96*100,"")</f>
        <v>54.456499999999998</v>
      </c>
      <c r="I96" s="50">
        <f t="shared" si="18"/>
        <v>1</v>
      </c>
      <c r="J96" t="str">
        <f>IF(FT!B96&lt;&gt;"",FT!E96,"")</f>
        <v>0 [38.182065]</v>
      </c>
      <c r="K96">
        <f>IF(FT!B96&lt;&gt;"",IF(FT!C96&lt;&gt;"",FT!C96,F96/$M$3*$M$4),"")</f>
        <v>38.182099999999998</v>
      </c>
      <c r="Y96" s="75">
        <f t="shared" si="19"/>
        <v>15.594868196852762</v>
      </c>
    </row>
    <row r="97" spans="1:25" ht="16.5" customHeight="1">
      <c r="A97" s="50">
        <f t="shared" si="20"/>
        <v>95</v>
      </c>
      <c r="B97" s="50">
        <f t="shared" si="16"/>
        <v>1.833209411764706</v>
      </c>
      <c r="C97" s="50">
        <f>IF(FH!$C$2&gt;0,FH!A97/FH!$C$2,0)</f>
        <v>0</v>
      </c>
      <c r="D97" s="50">
        <f>IF(hist!$D$2&gt;0,hist!B97/hist!$D$2,0)</f>
        <v>0</v>
      </c>
      <c r="E97" s="50">
        <f t="shared" si="17"/>
        <v>0.87608315863335973</v>
      </c>
      <c r="F97">
        <f t="shared" si="21"/>
        <v>95</v>
      </c>
      <c r="G97" s="50">
        <f>IF(FT!A97&lt;&gt;"",FT!A97*10,"")</f>
        <v>3.4638299999999997</v>
      </c>
      <c r="H97" s="50">
        <f>IF(FT!B97&lt;&gt;"",FT!B97*100,"")</f>
        <v>54.868300000000005</v>
      </c>
      <c r="I97" s="50">
        <f t="shared" si="18"/>
        <v>1</v>
      </c>
      <c r="J97" t="str">
        <f>IF(FT!B97&lt;&gt;"",FT!E97,"")</f>
        <v>0 [38.592160]</v>
      </c>
      <c r="K97">
        <f>IF(FT!B97&lt;&gt;"",IF(FT!C97&lt;&gt;"",FT!C97,F97/$M$3*$M$4),"")</f>
        <v>38.592199999999998</v>
      </c>
      <c r="Y97" s="75">
        <f t="shared" si="19"/>
        <v>15.840355906612048</v>
      </c>
    </row>
    <row r="98" spans="1:25" ht="16.5" customHeight="1">
      <c r="A98" s="50">
        <f t="shared" si="20"/>
        <v>96</v>
      </c>
      <c r="B98" s="50">
        <f t="shared" si="16"/>
        <v>1.8525063529411765</v>
      </c>
      <c r="C98" s="50">
        <f>IF(FH!$C$2&gt;0,FH!A98/FH!$C$2,0)</f>
        <v>0.87710760643944052</v>
      </c>
      <c r="D98" s="50">
        <f>IF(hist!$D$2&gt;0,hist!B98/hist!$D$2,0)</f>
        <v>2.8861787253028976E-2</v>
      </c>
      <c r="E98" s="50">
        <f t="shared" si="17"/>
        <v>0.89120075052317838</v>
      </c>
      <c r="F98">
        <f t="shared" si="21"/>
        <v>96</v>
      </c>
      <c r="G98" s="50">
        <f>IF(FT!A98&lt;&gt;"",FT!A98*10,"")</f>
        <v>3.4389099999999999</v>
      </c>
      <c r="H98" s="50">
        <f>IF(FT!B98&lt;&gt;"",FT!B98*100,"")</f>
        <v>55.367200000000004</v>
      </c>
      <c r="I98" s="50">
        <f t="shared" si="18"/>
        <v>1</v>
      </c>
      <c r="J98" t="str">
        <f>IF(FT!B98&lt;&gt;"",FT!E98,"")</f>
        <v>0 [38.993933]</v>
      </c>
      <c r="K98">
        <f>IF(FT!B98&lt;&gt;"",IF(FT!C98&lt;&gt;"",FT!C98,F98/$M$3*$M$4),"")</f>
        <v>38.993899999999996</v>
      </c>
      <c r="Y98" s="75">
        <f t="shared" si="19"/>
        <v>16.100217801570849</v>
      </c>
    </row>
    <row r="99" spans="1:25" ht="16.5" customHeight="1">
      <c r="A99" s="50">
        <f t="shared" si="20"/>
        <v>97</v>
      </c>
      <c r="B99" s="50">
        <f t="shared" si="16"/>
        <v>1.871803294117647</v>
      </c>
      <c r="C99" s="50">
        <f>IF(FH!$C$2&gt;0,FH!A99/FH!$C$2,0)</f>
        <v>0</v>
      </c>
      <c r="D99" s="50">
        <f>IF(hist!$D$2&gt;0,hist!B99/hist!$D$2,0)</f>
        <v>0</v>
      </c>
      <c r="E99" s="50">
        <f t="shared" si="17"/>
        <v>0.90467654465905523</v>
      </c>
      <c r="F99">
        <f t="shared" si="21"/>
        <v>97</v>
      </c>
      <c r="G99" s="50">
        <f>IF(FT!A99&lt;&gt;"",FT!A99*10,"")</f>
        <v>3.4175</v>
      </c>
      <c r="H99" s="50">
        <f>IF(FT!B99&lt;&gt;"",FT!B99*100,"")</f>
        <v>55.900000000000006</v>
      </c>
      <c r="I99" s="50">
        <f t="shared" si="18"/>
        <v>1</v>
      </c>
      <c r="J99" t="str">
        <f>IF(FT!B99&lt;&gt;"",FT!E99,"")</f>
        <v>0 [39.402766]</v>
      </c>
      <c r="K99">
        <f>IF(FT!B99&lt;&gt;"",IF(FT!C99&lt;&gt;"",FT!C99,F99/$M$3*$M$4),"")</f>
        <v>39.402799999999999</v>
      </c>
      <c r="Y99" s="75">
        <f t="shared" si="19"/>
        <v>16.356986100950991</v>
      </c>
    </row>
    <row r="100" spans="1:25" ht="16.5" customHeight="1">
      <c r="A100" s="50">
        <f t="shared" si="20"/>
        <v>98</v>
      </c>
      <c r="B100" s="50">
        <f t="shared" si="16"/>
        <v>1.8911002352941177</v>
      </c>
      <c r="C100" s="50">
        <f>IF(FH!$C$2&gt;0,FH!A100/FH!$C$2,0)</f>
        <v>0.88210948056734118</v>
      </c>
      <c r="D100" s="50">
        <f>IF(hist!$D$2&gt;0,hist!B100/hist!$D$2,0)</f>
        <v>2.6134413121001954E-2</v>
      </c>
      <c r="E100" s="50">
        <f t="shared" si="17"/>
        <v>0.91642872374886497</v>
      </c>
      <c r="F100">
        <f t="shared" si="21"/>
        <v>98</v>
      </c>
      <c r="G100" s="50">
        <f>IF(FT!A100&lt;&gt;"",FT!A100*10,"")</f>
        <v>3.39737</v>
      </c>
      <c r="H100" s="50">
        <f>IF(FT!B100&lt;&gt;"",FT!B100*100,"")</f>
        <v>56.379199999999997</v>
      </c>
      <c r="I100" s="50">
        <f t="shared" si="18"/>
        <v>1</v>
      </c>
      <c r="J100" t="str">
        <f>IF(FT!B100&lt;&gt;"",FT!E100,"")</f>
        <v>0 [39.812695]</v>
      </c>
      <c r="K100">
        <f>IF(FT!B100&lt;&gt;"",IF(FT!C100&lt;&gt;"",FT!C100,F100/$M$3*$M$4),"")</f>
        <v>39.8127</v>
      </c>
      <c r="Y100" s="75">
        <f t="shared" si="19"/>
        <v>16.594954332321766</v>
      </c>
    </row>
    <row r="101" spans="1:25" ht="16.5" customHeight="1">
      <c r="A101" s="50">
        <f t="shared" si="20"/>
        <v>99</v>
      </c>
      <c r="B101" s="50">
        <f t="shared" si="16"/>
        <v>1.9103971764705883</v>
      </c>
      <c r="C101" s="50">
        <f>IF(FH!$C$2&gt;0,FH!A101/FH!$C$2,0)</f>
        <v>0</v>
      </c>
      <c r="D101" s="50">
        <f>IF(hist!$D$2&gt;0,hist!B101/hist!$D$2,0)</f>
        <v>0</v>
      </c>
      <c r="E101" s="50">
        <f t="shared" si="17"/>
        <v>0.92638524749937623</v>
      </c>
      <c r="F101">
        <f t="shared" si="21"/>
        <v>99</v>
      </c>
      <c r="G101" s="50">
        <f>IF(FT!A101&lt;&gt;"",FT!A101*10,"")</f>
        <v>3.3778799999999998</v>
      </c>
      <c r="H101" s="50">
        <f>IF(FT!B101&lt;&gt;"",FT!B101*100,"")</f>
        <v>56.859700000000004</v>
      </c>
      <c r="I101" s="50">
        <f t="shared" si="18"/>
        <v>1</v>
      </c>
      <c r="J101" t="str">
        <f>IF(FT!B101&lt;&gt;"",FT!E101,"")</f>
        <v>0 [40.213775]</v>
      </c>
      <c r="K101">
        <f>IF(FT!B101&lt;&gt;"",IF(FT!C101&lt;&gt;"",FT!C101,F101/$M$3*$M$4),"")</f>
        <v>40.213799999999999</v>
      </c>
      <c r="Y101" s="75">
        <f t="shared" si="19"/>
        <v>16.832954397432712</v>
      </c>
    </row>
    <row r="102" spans="1:25">
      <c r="A102" s="50">
        <f t="shared" si="20"/>
        <v>100</v>
      </c>
      <c r="B102" s="50">
        <f t="shared" si="16"/>
        <v>1.9296941176470588</v>
      </c>
      <c r="C102" s="50">
        <f>IF(FH!$C$2&gt;0,FH!A102/FH!$C$2,0)</f>
        <v>0</v>
      </c>
      <c r="D102" s="50">
        <f>IF(hist!$D$2&gt;0,hist!B102/hist!$D$2,0)</f>
        <v>0</v>
      </c>
      <c r="E102" s="50">
        <f t="shared" si="17"/>
        <v>0.93448458790477618</v>
      </c>
      <c r="F102">
        <f t="shared" si="21"/>
        <v>100</v>
      </c>
      <c r="G102" s="50">
        <f>IF(FT!A102&lt;&gt;"",FT!A102*10,"")</f>
        <v>3.3617699999999999</v>
      </c>
      <c r="H102" s="50">
        <f>IF(FT!B102&lt;&gt;"",FT!B102*100,"")</f>
        <v>57.231400000000001</v>
      </c>
      <c r="I102" s="50">
        <f t="shared" si="18"/>
        <v>1</v>
      </c>
      <c r="J102" t="str">
        <f>IF(FT!B102&lt;&gt;"",FT!E102,"")</f>
        <v>0 [40.619743]</v>
      </c>
      <c r="K102">
        <f>IF(FT!B102&lt;&gt;"",IF(FT!C102&lt;&gt;"",FT!C102,F102/$M$3*$M$4),"")</f>
        <v>40.619700000000002</v>
      </c>
      <c r="Y102" s="75">
        <f t="shared" si="19"/>
        <v>17.024186663573058</v>
      </c>
    </row>
    <row r="103" spans="1:25">
      <c r="A103" s="50">
        <f t="shared" si="20"/>
        <v>101</v>
      </c>
      <c r="B103" s="50">
        <f t="shared" si="16"/>
        <v>1.9489910588235293</v>
      </c>
      <c r="C103" s="50">
        <f>IF(FH!$C$2&gt;0,FH!A103/FH!$C$2,0)</f>
        <v>0.93486224372482141</v>
      </c>
      <c r="D103" s="50">
        <f>IF(hist!$D$2&gt;0,hist!B103/hist!$D$2,0)</f>
        <v>2.3286092622831257E-2</v>
      </c>
      <c r="E103" s="50">
        <f t="shared" si="17"/>
        <v>0.94067636242596975</v>
      </c>
      <c r="F103">
        <f t="shared" si="21"/>
        <v>101</v>
      </c>
      <c r="G103" s="50">
        <f>IF(FT!A103&lt;&gt;"",FT!A103*10,"")</f>
        <v>3.3435199999999998</v>
      </c>
      <c r="H103" s="50">
        <f>IF(FT!B103&lt;&gt;"",FT!B103*100,"")</f>
        <v>57.660699999999999</v>
      </c>
      <c r="I103" s="50">
        <f t="shared" si="18"/>
        <v>1</v>
      </c>
      <c r="J103" t="str">
        <f>IF(FT!B103&lt;&gt;"",FT!E103,"")</f>
        <v>0 [41.028261]</v>
      </c>
      <c r="K103">
        <f>IF(FT!B103&lt;&gt;"",IF(FT!C103&lt;&gt;"",FT!C103,F103/$M$3*$M$4),"")</f>
        <v>41.028300000000002</v>
      </c>
      <c r="Y103" s="75">
        <f t="shared" si="19"/>
        <v>17.245507728382066</v>
      </c>
    </row>
    <row r="104" spans="1:25">
      <c r="A104" s="50">
        <f t="shared" si="20"/>
        <v>102</v>
      </c>
      <c r="B104" s="50">
        <f t="shared" si="16"/>
        <v>1.9682880000000003</v>
      </c>
      <c r="C104" s="50">
        <f>IF(FH!$C$2&gt;0,FH!A104/FH!$C$2,0)</f>
        <v>0</v>
      </c>
      <c r="D104" s="50">
        <f>IF(hist!$D$2&gt;0,hist!B104/hist!$D$2,0)</f>
        <v>0</v>
      </c>
      <c r="E104" s="50">
        <f t="shared" si="17"/>
        <v>0.94492185594584954</v>
      </c>
      <c r="F104">
        <f t="shared" si="21"/>
        <v>102</v>
      </c>
      <c r="G104" s="50">
        <f>IF(FT!A104&lt;&gt;"",FT!A104*10,"")</f>
        <v>3.3240699999999999</v>
      </c>
      <c r="H104" s="50">
        <f>IF(FT!B104&lt;&gt;"",FT!B104*100,"")</f>
        <v>58.183799999999998</v>
      </c>
      <c r="I104" s="50">
        <f t="shared" si="18"/>
        <v>1</v>
      </c>
      <c r="J104" t="str">
        <f>IF(FT!B104&lt;&gt;"",FT!E104,"")</f>
        <v>0 [41.433784]</v>
      </c>
      <c r="K104">
        <f>IF(FT!B104&lt;&gt;"",IF(FT!C104&lt;&gt;"",FT!C104,F104/$M$3*$M$4),"")</f>
        <v>41.433799999999998</v>
      </c>
      <c r="Y104" s="75">
        <f t="shared" si="19"/>
        <v>17.503783012993107</v>
      </c>
    </row>
    <row r="105" spans="1:25">
      <c r="A105" s="50">
        <f t="shared" si="20"/>
        <v>103</v>
      </c>
      <c r="B105" s="50">
        <f t="shared" si="16"/>
        <v>1.9875849411764708</v>
      </c>
      <c r="C105" s="50">
        <f>IF(FH!$C$2&gt;0,FH!A105/FH!$C$2,0)</f>
        <v>0</v>
      </c>
      <c r="D105" s="50">
        <f>IF(hist!$D$2&gt;0,hist!B105/hist!$D$2,0)</f>
        <v>0</v>
      </c>
      <c r="E105" s="50">
        <f t="shared" si="17"/>
        <v>0.94719442393588915</v>
      </c>
      <c r="F105">
        <f t="shared" si="21"/>
        <v>103</v>
      </c>
      <c r="G105" s="50">
        <f>IF(FT!A105&lt;&gt;"",FT!A105*10,"")</f>
        <v>3.31074</v>
      </c>
      <c r="H105" s="50">
        <f>IF(FT!B105&lt;&gt;"",FT!B105*100,"")</f>
        <v>58.554099999999998</v>
      </c>
      <c r="I105" s="50">
        <f t="shared" si="18"/>
        <v>1</v>
      </c>
      <c r="J105" t="str">
        <f>IF(FT!B105&lt;&gt;"",FT!E105,"")</f>
        <v>0 [41.841854]</v>
      </c>
      <c r="K105">
        <f>IF(FT!B105&lt;&gt;"",IF(FT!C105&lt;&gt;"",FT!C105,F105/$M$3*$M$4),"")</f>
        <v>41.841900000000003</v>
      </c>
      <c r="Y105" s="75">
        <f t="shared" si="19"/>
        <v>17.686106429378327</v>
      </c>
    </row>
    <row r="106" spans="1:25">
      <c r="A106" s="50">
        <f t="shared" si="20"/>
        <v>104</v>
      </c>
      <c r="B106" s="50">
        <f t="shared" si="16"/>
        <v>2.0068818823529413</v>
      </c>
      <c r="C106" s="50">
        <f>IF(FH!$C$2&gt;0,FH!A106/FH!$C$2,0)</f>
        <v>0.95379251041794622</v>
      </c>
      <c r="D106" s="50">
        <f>IF(hist!$D$2&gt;0,hist!B106/hist!$D$2,0)</f>
        <v>1.9963835469666971E-2</v>
      </c>
      <c r="E106" s="50">
        <f t="shared" si="17"/>
        <v>0.94747977096043545</v>
      </c>
      <c r="F106">
        <f t="shared" si="21"/>
        <v>104</v>
      </c>
      <c r="G106" s="50">
        <f>IF(FT!A106&lt;&gt;"",FT!A106*10,"")</f>
        <v>3.3056099999999997</v>
      </c>
      <c r="H106" s="50">
        <f>IF(FT!B106&lt;&gt;"",FT!B106*100,"")</f>
        <v>58.712900000000005</v>
      </c>
      <c r="I106" s="50">
        <f t="shared" si="18"/>
        <v>1</v>
      </c>
      <c r="J106" t="str">
        <f>IF(FT!B106&lt;&gt;"",FT!E106,"")</f>
        <v>0 [42.244399]</v>
      </c>
      <c r="K106">
        <f>IF(FT!B106&lt;&gt;"",IF(FT!C106&lt;&gt;"",FT!C106,F106/$M$3*$M$4),"")</f>
        <v>42.244399999999999</v>
      </c>
      <c r="Y106" s="75">
        <f t="shared" si="19"/>
        <v>17.761593170398204</v>
      </c>
    </row>
    <row r="107" spans="1:25">
      <c r="A107" s="50">
        <f t="shared" si="20"/>
        <v>105</v>
      </c>
      <c r="B107" s="50">
        <f t="shared" si="16"/>
        <v>2.0261788235294116</v>
      </c>
      <c r="C107" s="50">
        <f>IF(FH!$C$2&gt;0,FH!A107/FH!$C$2,0)</f>
        <v>0</v>
      </c>
      <c r="D107" s="50">
        <f>IF(hist!$D$2&gt;0,hist!B107/hist!$D$2,0)</f>
        <v>0</v>
      </c>
      <c r="E107" s="50">
        <f t="shared" si="17"/>
        <v>0.94577610044602822</v>
      </c>
      <c r="F107">
        <f t="shared" si="21"/>
        <v>105</v>
      </c>
      <c r="G107" s="50">
        <f>IF(FT!A107&lt;&gt;"",FT!A107*10,"")</f>
        <v>3.3096700000000001</v>
      </c>
      <c r="H107" s="50">
        <f>IF(FT!B107&lt;&gt;"",FT!B107*100,"")</f>
        <v>58.560100000000006</v>
      </c>
      <c r="I107" s="50">
        <f t="shared" si="18"/>
        <v>1</v>
      </c>
      <c r="J107" t="str">
        <f>IF(FT!B107&lt;&gt;"",FT!E107,"")</f>
        <v>0 [42.651892]</v>
      </c>
      <c r="K107">
        <f>IF(FT!B107&lt;&gt;"",IF(FT!C107&lt;&gt;"",FT!C107,F107/$M$3*$M$4),"")</f>
        <v>42.651899999999998</v>
      </c>
      <c r="Y107" s="75">
        <f t="shared" si="19"/>
        <v>17.69363712998577</v>
      </c>
    </row>
    <row r="108" spans="1:25">
      <c r="A108" s="50">
        <f t="shared" si="20"/>
        <v>106</v>
      </c>
      <c r="B108" s="50">
        <f t="shared" si="16"/>
        <v>2.0454757647058823</v>
      </c>
      <c r="C108" s="50">
        <f>IF(FH!$C$2&gt;0,FH!A108/FH!$C$2,0)</f>
        <v>0.9362891007650852</v>
      </c>
      <c r="D108" s="50">
        <f>IF(hist!$D$2&gt;0,hist!B108/hist!$D$2,0)</f>
        <v>1.7886781218767803E-2</v>
      </c>
      <c r="E108" s="50">
        <f t="shared" si="17"/>
        <v>0.94209413352055693</v>
      </c>
      <c r="F108">
        <f t="shared" si="21"/>
        <v>106</v>
      </c>
      <c r="G108" s="50">
        <f>IF(FT!A108&lt;&gt;"",FT!A108*10,"")</f>
        <v>3.3128400000000005</v>
      </c>
      <c r="H108" s="50">
        <f>IF(FT!B108&lt;&gt;"",FT!B108*100,"")</f>
        <v>58.398099999999999</v>
      </c>
      <c r="I108" s="50">
        <f t="shared" si="18"/>
        <v>1</v>
      </c>
      <c r="J108" t="str">
        <f>IF(FT!B108&lt;&gt;"",FT!E108,"")</f>
        <v>0 [43.058256]</v>
      </c>
      <c r="K108">
        <f>IF(FT!B108&lt;&gt;"",IF(FT!C108&lt;&gt;"",FT!C108,F108/$M$3*$M$4),"")</f>
        <v>43.058300000000003</v>
      </c>
      <c r="Y108" s="75">
        <f t="shared" si="19"/>
        <v>17.627805749749456</v>
      </c>
    </row>
    <row r="109" spans="1:25">
      <c r="A109" s="50">
        <f t="shared" si="20"/>
        <v>107</v>
      </c>
      <c r="B109" s="50">
        <f t="shared" si="16"/>
        <v>2.0647727058823531</v>
      </c>
      <c r="C109" s="50">
        <f>IF(FH!$C$2&gt;0,FH!A109/FH!$C$2,0)</f>
        <v>0</v>
      </c>
      <c r="D109" s="50">
        <f>IF(hist!$D$2&gt;0,hist!B109/hist!$D$2,0)</f>
        <v>0</v>
      </c>
      <c r="E109" s="50">
        <f t="shared" si="17"/>
        <v>0.93645699664587279</v>
      </c>
      <c r="F109">
        <f t="shared" si="21"/>
        <v>107</v>
      </c>
      <c r="G109" s="50">
        <f>IF(FT!A109&lt;&gt;"",FT!A109*10,"")</f>
        <v>3.3256700000000001</v>
      </c>
      <c r="H109" s="50">
        <f>IF(FT!B109&lt;&gt;"",FT!B109*100,"")</f>
        <v>57.926900000000003</v>
      </c>
      <c r="I109" s="50">
        <f t="shared" si="18"/>
        <v>1</v>
      </c>
      <c r="J109" t="str">
        <f>IF(FT!B109&lt;&gt;"",FT!E109,"")</f>
        <v>0 [43.462608]</v>
      </c>
      <c r="K109">
        <f>IF(FT!B109&lt;&gt;"",IF(FT!C109&lt;&gt;"",FT!C109,F109/$M$3*$M$4),"")</f>
        <v>43.462600000000002</v>
      </c>
      <c r="Y109" s="75">
        <f t="shared" si="19"/>
        <v>17.418114244648446</v>
      </c>
    </row>
    <row r="110" spans="1:25">
      <c r="A110" s="50">
        <f t="shared" si="20"/>
        <v>108</v>
      </c>
      <c r="B110" s="50">
        <f t="shared" si="16"/>
        <v>2.0840696470588238</v>
      </c>
      <c r="C110" s="50">
        <f>IF(FH!$C$2&gt;0,FH!A110/FH!$C$2,0)</f>
        <v>0</v>
      </c>
      <c r="D110" s="50">
        <f>IF(hist!$D$2&gt;0,hist!B110/hist!$D$2,0)</f>
        <v>0</v>
      </c>
      <c r="E110" s="50">
        <f t="shared" si="17"/>
        <v>0.92889997969151195</v>
      </c>
      <c r="F110">
        <f t="shared" si="21"/>
        <v>108</v>
      </c>
      <c r="G110" s="50">
        <f>IF(FT!A110&lt;&gt;"",FT!A110*10,"")</f>
        <v>3.33928</v>
      </c>
      <c r="H110" s="50">
        <f>IF(FT!B110&lt;&gt;"",FT!B110*100,"")</f>
        <v>57.441400000000002</v>
      </c>
      <c r="I110" s="50">
        <f t="shared" si="18"/>
        <v>1</v>
      </c>
      <c r="J110" t="str">
        <f>IF(FT!B110&lt;&gt;"",FT!E110,"")</f>
        <v>0 [43.870257]</v>
      </c>
      <c r="K110">
        <f>IF(FT!B110&lt;&gt;"",IF(FT!C110&lt;&gt;"",FT!C110,F110/$M$3*$M$4),"")</f>
        <v>43.8703</v>
      </c>
      <c r="Y110" s="75">
        <f t="shared" si="19"/>
        <v>17.201732109915909</v>
      </c>
    </row>
    <row r="111" spans="1:25">
      <c r="A111" s="50">
        <f t="shared" si="20"/>
        <v>109</v>
      </c>
      <c r="B111" s="50">
        <f t="shared" si="16"/>
        <v>2.1033665882352941</v>
      </c>
      <c r="C111" s="50">
        <f>IF(FH!$C$2&gt;0,FH!A111/FH!$C$2,0)</f>
        <v>0.94065786614002089</v>
      </c>
      <c r="D111" s="50">
        <f>IF(hist!$D$2&gt;0,hist!B111/hist!$D$2,0)</f>
        <v>1.5905529024702977E-2</v>
      </c>
      <c r="E111" s="50">
        <f t="shared" si="17"/>
        <v>0.91947016799015313</v>
      </c>
      <c r="F111">
        <f t="shared" si="21"/>
        <v>109</v>
      </c>
      <c r="G111" s="50">
        <f>IF(FT!A111&lt;&gt;"",FT!A111*10,"")</f>
        <v>3.3545999999999996</v>
      </c>
      <c r="H111" s="50">
        <f>IF(FT!B111&lt;&gt;"",FT!B111*100,"")</f>
        <v>56.925599999999996</v>
      </c>
      <c r="I111" s="50">
        <f t="shared" si="18"/>
        <v>1</v>
      </c>
      <c r="J111" t="str">
        <f>IF(FT!B111&lt;&gt;"",FT!E111,"")</f>
        <v>0 [44.276129]</v>
      </c>
      <c r="K111">
        <f>IF(FT!B111&lt;&gt;"",IF(FT!C111&lt;&gt;"",FT!C111,F111/$M$3*$M$4),"")</f>
        <v>44.2761</v>
      </c>
      <c r="Y111" s="75">
        <f t="shared" si="19"/>
        <v>16.969415131461279</v>
      </c>
    </row>
    <row r="112" spans="1:25">
      <c r="A112" s="50">
        <f t="shared" si="20"/>
        <v>110</v>
      </c>
      <c r="B112" s="50">
        <f t="shared" si="16"/>
        <v>2.1226635294117648</v>
      </c>
      <c r="C112" s="50">
        <f>IF(FH!$C$2&gt;0,FH!A112/FH!$C$2,0)</f>
        <v>0</v>
      </c>
      <c r="D112" s="50">
        <f>IF(hist!$D$2&gt;0,hist!B112/hist!$D$2,0)</f>
        <v>0</v>
      </c>
      <c r="E112" s="50">
        <f t="shared" si="17"/>
        <v>0.90822595374185633</v>
      </c>
      <c r="F112">
        <f t="shared" si="21"/>
        <v>110</v>
      </c>
      <c r="G112" s="50">
        <f>IF(FT!A112&lt;&gt;"",FT!A112*10,"")</f>
        <v>3.3737599999999999</v>
      </c>
      <c r="H112" s="50">
        <f>IF(FT!B112&lt;&gt;"",FT!B112*100,"")</f>
        <v>56.241399999999999</v>
      </c>
      <c r="I112" s="50">
        <f t="shared" si="18"/>
        <v>1</v>
      </c>
      <c r="J112" t="str">
        <f>IF(FT!B112&lt;&gt;"",FT!E112,"")</f>
        <v>0 [44.683110]</v>
      </c>
      <c r="K112">
        <f>IF(FT!B112&lt;&gt;"",IF(FT!C112&lt;&gt;"",FT!C112,F112/$M$3*$M$4),"")</f>
        <v>44.683100000000003</v>
      </c>
      <c r="Y112" s="75">
        <f t="shared" si="19"/>
        <v>16.670243289386324</v>
      </c>
    </row>
    <row r="113" spans="1:25">
      <c r="A113" s="50">
        <f t="shared" si="20"/>
        <v>111</v>
      </c>
      <c r="B113" s="50">
        <f t="shared" si="16"/>
        <v>2.1419604705882356</v>
      </c>
      <c r="C113" s="50">
        <f>IF(FH!$C$2&gt;0,FH!A113/FH!$C$2,0)</f>
        <v>0.86112239787577849</v>
      </c>
      <c r="D113" s="50">
        <f>IF(hist!$D$2&gt;0,hist!B113/hist!$D$2,0)</f>
        <v>1.3228518123488403E-2</v>
      </c>
      <c r="E113" s="50">
        <f t="shared" si="17"/>
        <v>0.89523643385994955</v>
      </c>
      <c r="F113">
        <f t="shared" si="21"/>
        <v>111</v>
      </c>
      <c r="G113" s="50">
        <f>IF(FT!A113&lt;&gt;"",FT!A113*10,"")</f>
        <v>3.40225</v>
      </c>
      <c r="H113" s="50">
        <f>IF(FT!B113&lt;&gt;"",FT!B113*100,"")</f>
        <v>55.323500000000003</v>
      </c>
      <c r="I113" s="50">
        <f t="shared" si="18"/>
        <v>1</v>
      </c>
      <c r="J113" t="str">
        <f>IF(FT!B113&lt;&gt;"",FT!E113,"")</f>
        <v>0 [45.093519]</v>
      </c>
      <c r="K113">
        <f>IF(FT!B113&lt;&gt;"",IF(FT!C113&lt;&gt;"",FT!C113,F113/$M$3*$M$4),"")</f>
        <v>45.093499999999999</v>
      </c>
      <c r="Y113" s="75">
        <f t="shared" si="19"/>
        <v>16.260856785950473</v>
      </c>
    </row>
    <row r="114" spans="1:25">
      <c r="A114" s="50">
        <f t="shared" si="20"/>
        <v>112</v>
      </c>
      <c r="B114" s="50">
        <f t="shared" si="16"/>
        <v>2.1612574117647059</v>
      </c>
      <c r="C114" s="50">
        <f>IF(FH!$C$2&gt;0,FH!A114/FH!$C$2,0)</f>
        <v>0</v>
      </c>
      <c r="D114" s="50">
        <f>IF(hist!$D$2&gt;0,hist!B114/hist!$D$2,0)</f>
        <v>0</v>
      </c>
      <c r="E114" s="50">
        <f t="shared" si="17"/>
        <v>0.88058070294496327</v>
      </c>
      <c r="F114">
        <f t="shared" si="21"/>
        <v>112</v>
      </c>
      <c r="G114" s="50">
        <f>IF(FT!A114&lt;&gt;"",FT!A114*10,"")</f>
        <v>3.4343300000000001</v>
      </c>
      <c r="H114" s="50">
        <f>IF(FT!B114&lt;&gt;"",FT!B114*100,"")</f>
        <v>54.514099999999999</v>
      </c>
      <c r="I114" s="50">
        <f t="shared" si="18"/>
        <v>1</v>
      </c>
      <c r="J114" t="str">
        <f>IF(FT!B114&lt;&gt;"",FT!E114,"")</f>
        <v>0 [45.494971]</v>
      </c>
      <c r="K114">
        <f>IF(FT!B114&lt;&gt;"",IF(FT!C114&lt;&gt;"",FT!C114,F114/$M$3*$M$4),"")</f>
        <v>45.494999999999997</v>
      </c>
      <c r="Y114" s="75">
        <f t="shared" si="19"/>
        <v>15.873285327851429</v>
      </c>
    </row>
    <row r="115" spans="1:25">
      <c r="A115" s="50">
        <f t="shared" si="20"/>
        <v>113</v>
      </c>
      <c r="B115" s="50">
        <f t="shared" si="16"/>
        <v>2.1805543529411766</v>
      </c>
      <c r="C115" s="50">
        <f>IF(FH!$C$2&gt;0,FH!A115/FH!$C$2,0)</f>
        <v>0</v>
      </c>
      <c r="D115" s="50">
        <f>IF(hist!$D$2&gt;0,hist!B115/hist!$D$2,0)</f>
        <v>0</v>
      </c>
      <c r="E115" s="50">
        <f t="shared" si="17"/>
        <v>0.86434705150557822</v>
      </c>
      <c r="F115">
        <f t="shared" si="21"/>
        <v>113</v>
      </c>
      <c r="G115" s="50">
        <f>IF(FT!A115&lt;&gt;"",FT!A115*10,"")</f>
        <v>3.4674899999999997</v>
      </c>
      <c r="H115" s="50">
        <f>IF(FT!B115&lt;&gt;"",FT!B115*100,"")</f>
        <v>53.858499999999999</v>
      </c>
      <c r="I115" s="50">
        <f t="shared" si="18"/>
        <v>1</v>
      </c>
      <c r="J115" t="str">
        <f>IF(FT!B115&lt;&gt;"",FT!E115,"")</f>
        <v>0 [45.899823]</v>
      </c>
      <c r="K115">
        <f>IF(FT!B115&lt;&gt;"",IF(FT!C115&lt;&gt;"",FT!C115,F115/$M$3*$M$4),"")</f>
        <v>45.899799999999999</v>
      </c>
      <c r="Y115" s="75">
        <f t="shared" si="19"/>
        <v>15.532416820235964</v>
      </c>
    </row>
    <row r="116" spans="1:25">
      <c r="A116" s="50">
        <f t="shared" si="20"/>
        <v>114</v>
      </c>
      <c r="B116" s="50">
        <f t="shared" si="16"/>
        <v>2.1998512941176473</v>
      </c>
      <c r="C116" s="50">
        <f>IF(FH!$C$2&gt;0,FH!A116/FH!$C$2,0)</f>
        <v>0.87389166595796275</v>
      </c>
      <c r="D116" s="50">
        <f>IF(hist!$D$2&gt;0,hist!B116/hist!$D$2,0)</f>
        <v>1.1524524841570334E-2</v>
      </c>
      <c r="E116" s="50">
        <f t="shared" si="17"/>
        <v>0.84663208079208918</v>
      </c>
      <c r="F116">
        <f t="shared" si="21"/>
        <v>114</v>
      </c>
      <c r="G116" s="50">
        <f>IF(FT!A116&lt;&gt;"",FT!A116*10,"")</f>
        <v>3.4955500000000002</v>
      </c>
      <c r="H116" s="50">
        <f>IF(FT!B116&lt;&gt;"",FT!B116*100,"")</f>
        <v>53.4709</v>
      </c>
      <c r="I116" s="50">
        <f t="shared" si="18"/>
        <v>1</v>
      </c>
      <c r="J116" t="str">
        <f>IF(FT!B116&lt;&gt;"",FT!E116,"")</f>
        <v>0 [46.308271]</v>
      </c>
      <c r="K116">
        <f>IF(FT!B116&lt;&gt;"",IF(FT!C116&lt;&gt;"",FT!C116,F116/$M$3*$M$4),"")</f>
        <v>46.308300000000003</v>
      </c>
      <c r="Y116" s="75">
        <f t="shared" si="19"/>
        <v>15.296848850681581</v>
      </c>
    </row>
    <row r="117" spans="1:25">
      <c r="A117" s="50">
        <f t="shared" si="20"/>
        <v>115</v>
      </c>
      <c r="B117" s="50">
        <f t="shared" si="16"/>
        <v>2.2191482352941176</v>
      </c>
      <c r="C117" s="50">
        <f>IF(FH!$C$2&gt;0,FH!A117/FH!$C$2,0)</f>
        <v>0</v>
      </c>
      <c r="D117" s="50">
        <f>IF(hist!$D$2&gt;0,hist!B117/hist!$D$2,0)</f>
        <v>0</v>
      </c>
      <c r="E117" s="50">
        <f t="shared" si="17"/>
        <v>0.82753974664750951</v>
      </c>
      <c r="F117">
        <f t="shared" si="21"/>
        <v>115</v>
      </c>
      <c r="G117" s="50">
        <f>IF(FT!A117&lt;&gt;"",FT!A117*10,"")</f>
        <v>3.52339</v>
      </c>
      <c r="H117" s="50">
        <f>IF(FT!B117&lt;&gt;"",FT!B117*100,"")</f>
        <v>53.260100000000001</v>
      </c>
      <c r="I117" s="50">
        <f t="shared" si="18"/>
        <v>1</v>
      </c>
      <c r="J117" t="str">
        <f>IF(FT!B117&lt;&gt;"",FT!E117,"")</f>
        <v>0 [46.711710]</v>
      </c>
      <c r="K117">
        <f>IF(FT!B117&lt;&gt;"",IF(FT!C117&lt;&gt;"",FT!C117,F117/$M$3*$M$4),"")</f>
        <v>46.7117</v>
      </c>
      <c r="Y117" s="75">
        <f t="shared" si="19"/>
        <v>15.116152341920706</v>
      </c>
    </row>
    <row r="118" spans="1:25">
      <c r="A118" s="50">
        <f t="shared" si="20"/>
        <v>116</v>
      </c>
      <c r="B118" s="50">
        <f t="shared" si="16"/>
        <v>2.2384451764705884</v>
      </c>
      <c r="C118" s="50">
        <f>IF(FH!$C$2&gt;0,FH!A118/FH!$C$2,0)</f>
        <v>0.91643279440344461</v>
      </c>
      <c r="D118" s="50">
        <f>IF(hist!$D$2&gt;0,hist!B118/hist!$D$2,0)</f>
        <v>9.7197304858335689E-3</v>
      </c>
      <c r="E118" s="50">
        <f t="shared" si="17"/>
        <v>0.80718034559791574</v>
      </c>
      <c r="F118">
        <f t="shared" si="21"/>
        <v>116</v>
      </c>
      <c r="G118" s="50">
        <f>IF(FT!A118&lt;&gt;"",FT!A118*10,"")</f>
        <v>3.5557699999999999</v>
      </c>
      <c r="H118" s="50">
        <f>IF(FT!B118&lt;&gt;"",FT!B118*100,"")</f>
        <v>52.972799999999999</v>
      </c>
      <c r="I118" s="50">
        <f t="shared" si="18"/>
        <v>1</v>
      </c>
      <c r="J118" t="str">
        <f>IF(FT!B118&lt;&gt;"",FT!E118,"")</f>
        <v>0 [47.120709]</v>
      </c>
      <c r="K118">
        <f>IF(FT!B118&lt;&gt;"",IF(FT!C118&lt;&gt;"",FT!C118,F118/$M$3*$M$4),"")</f>
        <v>47.120699999999999</v>
      </c>
      <c r="Y118" s="75">
        <f t="shared" si="19"/>
        <v>14.897701482379345</v>
      </c>
    </row>
    <row r="119" spans="1:25">
      <c r="A119" s="50">
        <f t="shared" si="20"/>
        <v>117</v>
      </c>
      <c r="B119" s="50">
        <f t="shared" si="16"/>
        <v>2.2577421176470587</v>
      </c>
      <c r="C119" s="50">
        <f>IF(FH!$C$2&gt;0,FH!A119/FH!$C$2,0)</f>
        <v>0</v>
      </c>
      <c r="D119" s="50">
        <f>IF(hist!$D$2&gt;0,hist!B119/hist!$D$2,0)</f>
        <v>0</v>
      </c>
      <c r="E119" s="50">
        <f t="shared" si="17"/>
        <v>0.78566945698555024</v>
      </c>
      <c r="F119">
        <f t="shared" si="21"/>
        <v>117</v>
      </c>
      <c r="G119" s="50">
        <f>IF(FT!A119&lt;&gt;"",FT!A119*10,"")</f>
        <v>3.5900300000000001</v>
      </c>
      <c r="H119" s="50">
        <f>IF(FT!B119&lt;&gt;"",FT!B119*100,"")</f>
        <v>52.752299999999998</v>
      </c>
      <c r="I119" s="50">
        <f t="shared" si="18"/>
        <v>1</v>
      </c>
      <c r="J119" t="str">
        <f>IF(FT!B119&lt;&gt;"",FT!E119,"")</f>
        <v>0 [47.526481]</v>
      </c>
      <c r="K119">
        <f>IF(FT!B119&lt;&gt;"",IF(FT!C119&lt;&gt;"",FT!C119,F119/$M$3*$M$4),"")</f>
        <v>47.526499999999999</v>
      </c>
      <c r="Y119" s="75">
        <f t="shared" si="19"/>
        <v>14.694111191271382</v>
      </c>
    </row>
    <row r="120" spans="1:25">
      <c r="A120" s="50">
        <f t="shared" si="20"/>
        <v>118</v>
      </c>
      <c r="B120" s="50">
        <f t="shared" si="16"/>
        <v>2.2770390588235294</v>
      </c>
      <c r="C120" s="50">
        <f>IF(FH!$C$2&gt;0,FH!A120/FH!$C$2,0)</f>
        <v>0</v>
      </c>
      <c r="D120" s="50">
        <f>IF(hist!$D$2&gt;0,hist!B120/hist!$D$2,0)</f>
        <v>0</v>
      </c>
      <c r="E120" s="50">
        <f t="shared" si="17"/>
        <v>0.7631268552892494</v>
      </c>
      <c r="F120">
        <f t="shared" si="21"/>
        <v>118</v>
      </c>
      <c r="G120" s="50">
        <f>IF(FT!A120&lt;&gt;"",FT!A120*10,"")</f>
        <v>3.6210399999999998</v>
      </c>
      <c r="H120" s="50">
        <f>IF(FT!B120&lt;&gt;"",FT!B120*100,"")</f>
        <v>52.588000000000001</v>
      </c>
      <c r="I120" s="50">
        <f t="shared" si="18"/>
        <v>1</v>
      </c>
      <c r="J120" t="str">
        <f>IF(FT!B120&lt;&gt;"",FT!E120,"")</f>
        <v>0 [47.932651]</v>
      </c>
      <c r="K120">
        <f>IF(FT!B120&lt;&gt;"",IF(FT!C120&lt;&gt;"",FT!C120,F120/$M$3*$M$4),"")</f>
        <v>47.932699999999997</v>
      </c>
      <c r="Y120" s="75">
        <f t="shared" si="19"/>
        <v>14.522899498486623</v>
      </c>
    </row>
    <row r="121" spans="1:25">
      <c r="A121" s="50">
        <f t="shared" si="20"/>
        <v>119</v>
      </c>
      <c r="B121" s="50">
        <f t="shared" si="16"/>
        <v>2.2963360000000002</v>
      </c>
      <c r="C121" s="50">
        <f>IF(FH!$C$2&gt;0,FH!A121/FH!$C$2,0)</f>
        <v>0.86594473370059943</v>
      </c>
      <c r="D121" s="50">
        <f>IF(hist!$D$2&gt;0,hist!B121/hist!$D$2,0)</f>
        <v>8.3132160205810282E-3</v>
      </c>
      <c r="E121" s="50">
        <f t="shared" si="17"/>
        <v>0.73967540687583311</v>
      </c>
      <c r="F121">
        <f t="shared" si="21"/>
        <v>119</v>
      </c>
      <c r="G121" s="50">
        <f>IF(FT!A121&lt;&gt;"",FT!A121*10,"")</f>
        <v>3.64628</v>
      </c>
      <c r="H121" s="50">
        <f>IF(FT!B121&lt;&gt;"",FT!B121*100,"")</f>
        <v>52.4223</v>
      </c>
      <c r="I121" s="50">
        <f t="shared" si="18"/>
        <v>1</v>
      </c>
      <c r="J121" t="str">
        <f>IF(FT!B121&lt;&gt;"",FT!E121,"")</f>
        <v>0 [48.343716]</v>
      </c>
      <c r="K121">
        <f>IF(FT!B121&lt;&gt;"",IF(FT!C121&lt;&gt;"",FT!C121,F121/$M$3*$M$4),"")</f>
        <v>48.343699999999998</v>
      </c>
      <c r="Y121" s="75">
        <f t="shared" si="19"/>
        <v>14.376926621104248</v>
      </c>
    </row>
    <row r="122" spans="1:25">
      <c r="A122" s="50">
        <f t="shared" si="20"/>
        <v>120</v>
      </c>
      <c r="B122" s="50">
        <f t="shared" si="16"/>
        <v>2.3156329411764704</v>
      </c>
      <c r="C122" s="50">
        <f>IF(FH!$C$2&gt;0,FH!A122/FH!$C$2,0)</f>
        <v>0</v>
      </c>
      <c r="D122" s="50">
        <f>IF(hist!$D$2&gt;0,hist!B122/hist!$D$2,0)</f>
        <v>0</v>
      </c>
      <c r="E122" s="50">
        <f t="shared" si="17"/>
        <v>0.71543996528691767</v>
      </c>
      <c r="F122">
        <f t="shared" si="21"/>
        <v>120</v>
      </c>
      <c r="G122" s="50">
        <f>IF(FT!A122&lt;&gt;"",FT!A122*10,"")</f>
        <v>3.6647999999999996</v>
      </c>
      <c r="H122" s="50">
        <f>IF(FT!B122&lt;&gt;"",FT!B122*100,"")</f>
        <v>52.222199999999994</v>
      </c>
      <c r="I122" s="50">
        <f t="shared" si="18"/>
        <v>1</v>
      </c>
      <c r="J122" t="str">
        <f>IF(FT!B122&lt;&gt;"",FT!E122,"")</f>
        <v>0 [48.745592]</v>
      </c>
      <c r="K122">
        <f>IF(FT!B122&lt;&gt;"",IF(FT!C122&lt;&gt;"",FT!C122,F122/$M$3*$M$4),"")</f>
        <v>48.745600000000003</v>
      </c>
      <c r="Y122" s="75">
        <f t="shared" si="19"/>
        <v>14.249672560576293</v>
      </c>
    </row>
    <row r="123" spans="1:25">
      <c r="A123" s="50">
        <f t="shared" si="20"/>
        <v>121</v>
      </c>
      <c r="B123" s="50">
        <f t="shared" si="16"/>
        <v>2.3349298823529412</v>
      </c>
      <c r="C123" s="50">
        <f>IF(FH!$C$2&gt;0,FH!A123/FH!$C$2,0)</f>
        <v>0</v>
      </c>
      <c r="D123" s="50">
        <f>IF(hist!$D$2&gt;0,hist!B123/hist!$D$2,0)</f>
        <v>0</v>
      </c>
      <c r="E123" s="50">
        <f t="shared" si="17"/>
        <v>0.69054627879700436</v>
      </c>
      <c r="F123">
        <f t="shared" si="21"/>
        <v>121</v>
      </c>
      <c r="G123" s="50">
        <f>IF(FT!A123&lt;&gt;"",FT!A123*10,"")</f>
        <v>3.6844999999999999</v>
      </c>
      <c r="H123" s="50">
        <f>IF(FT!B123&lt;&gt;"",FT!B123*100,"")</f>
        <v>51.897800000000004</v>
      </c>
      <c r="I123" s="50">
        <f t="shared" si="18"/>
        <v>1</v>
      </c>
      <c r="J123" t="str">
        <f>IF(FT!B123&lt;&gt;"",FT!E123,"")</f>
        <v>0 [49.151456]</v>
      </c>
      <c r="K123">
        <f>IF(FT!B123&lt;&gt;"",IF(FT!C123&lt;&gt;"",FT!C123,F123/$M$3*$M$4),"")</f>
        <v>49.151499999999999</v>
      </c>
      <c r="Y123" s="75">
        <f t="shared" si="19"/>
        <v>14.085439001221333</v>
      </c>
    </row>
    <row r="124" spans="1:25">
      <c r="A124" s="50">
        <f t="shared" si="20"/>
        <v>122</v>
      </c>
      <c r="B124" s="50">
        <f t="shared" si="16"/>
        <v>2.3542268235294119</v>
      </c>
      <c r="C124" s="50">
        <f>IF(FH!$C$2&gt;0,FH!A124/FH!$C$2,0)</f>
        <v>0.92897527726068652</v>
      </c>
      <c r="D124" s="50">
        <f>IF(hist!$D$2&gt;0,hist!B124/hist!$D$2,0)</f>
        <v>7.5368761441313593E-3</v>
      </c>
      <c r="E124" s="50">
        <f t="shared" si="17"/>
        <v>0.6651199233937527</v>
      </c>
      <c r="F124">
        <f t="shared" si="21"/>
        <v>122</v>
      </c>
      <c r="G124" s="50">
        <f>IF(FT!A124&lt;&gt;"",FT!A124*10,"")</f>
        <v>3.7021300000000004</v>
      </c>
      <c r="H124" s="50">
        <f>IF(FT!B124&lt;&gt;"",FT!B124*100,"")</f>
        <v>51.533799999999999</v>
      </c>
      <c r="I124" s="50">
        <f t="shared" si="18"/>
        <v>1</v>
      </c>
      <c r="J124" t="str">
        <f>IF(FT!B124&lt;&gt;"",FT!E124,"")</f>
        <v>0 [49.557636]</v>
      </c>
      <c r="K124">
        <f>IF(FT!B124&lt;&gt;"",IF(FT!C124&lt;&gt;"",FT!C124,F124/$M$3*$M$4),"")</f>
        <v>49.557600000000001</v>
      </c>
      <c r="Y124" s="75">
        <f t="shared" si="19"/>
        <v>13.920040625261672</v>
      </c>
    </row>
    <row r="125" spans="1:25">
      <c r="A125" s="50">
        <f t="shared" si="20"/>
        <v>123</v>
      </c>
      <c r="B125" s="50">
        <f t="shared" si="16"/>
        <v>2.3735237647058827</v>
      </c>
      <c r="C125" s="50">
        <f>IF(FH!$C$2&gt;0,FH!A125/FH!$C$2,0)</f>
        <v>0</v>
      </c>
      <c r="D125" s="50">
        <f>IF(hist!$D$2&gt;0,hist!B125/hist!$D$2,0)</f>
        <v>0</v>
      </c>
      <c r="E125" s="50">
        <f t="shared" si="17"/>
        <v>0.63928527354736919</v>
      </c>
      <c r="F125">
        <f t="shared" si="21"/>
        <v>123</v>
      </c>
      <c r="G125" s="50">
        <f>IF(FT!A125&lt;&gt;"",FT!A125*10,"")</f>
        <v>3.7161300000000002</v>
      </c>
      <c r="H125" s="50">
        <f>IF(FT!B125&lt;&gt;"",FT!B125*100,"")</f>
        <v>51.395199999999996</v>
      </c>
      <c r="I125" s="50">
        <f t="shared" si="18"/>
        <v>1</v>
      </c>
      <c r="J125" t="str">
        <f>IF(FT!B125&lt;&gt;"",FT!E125,"")</f>
        <v>0 [49.963153]</v>
      </c>
      <c r="K125">
        <f>IF(FT!B125&lt;&gt;"",IF(FT!C125&lt;&gt;"",FT!C125,F125/$M$3*$M$4),"")</f>
        <v>49.963200000000001</v>
      </c>
      <c r="Y125" s="75">
        <f t="shared" si="19"/>
        <v>13.83030195391442</v>
      </c>
    </row>
    <row r="126" spans="1:25">
      <c r="A126" s="50">
        <f t="shared" si="20"/>
        <v>124</v>
      </c>
      <c r="B126" s="50">
        <f t="shared" si="16"/>
        <v>2.392820705882353</v>
      </c>
      <c r="C126" s="50">
        <f>IF(FH!$C$2&gt;0,FH!A126/FH!$C$2,0)</f>
        <v>0.79423965528645812</v>
      </c>
      <c r="D126" s="50">
        <f>IF(hist!$D$2&gt;0,hist!B126/hist!$D$2,0)</f>
        <v>5.8378818791976345E-3</v>
      </c>
      <c r="E126" s="50">
        <f t="shared" si="17"/>
        <v>0.61316452217391448</v>
      </c>
      <c r="F126">
        <f t="shared" si="21"/>
        <v>124</v>
      </c>
      <c r="G126" s="50">
        <f>IF(FT!A126&lt;&gt;"",FT!A126*10,"")</f>
        <v>3.7304900000000001</v>
      </c>
      <c r="H126" s="50">
        <f>IF(FT!B126&lt;&gt;"",FT!B126*100,"")</f>
        <v>51.2682</v>
      </c>
      <c r="I126" s="50">
        <f t="shared" si="18"/>
        <v>1</v>
      </c>
      <c r="J126" t="str">
        <f>IF(FT!B126&lt;&gt;"",FT!E126,"")</f>
        <v>0 [50.372973]</v>
      </c>
      <c r="K126">
        <f>IF(FT!B126&lt;&gt;"",IF(FT!C126&lt;&gt;"",FT!C126,F126/$M$3*$M$4),"")</f>
        <v>50.372999999999998</v>
      </c>
      <c r="Y126" s="75">
        <f t="shared" si="19"/>
        <v>13.743020353894527</v>
      </c>
    </row>
    <row r="127" spans="1:25">
      <c r="A127" s="50">
        <f t="shared" si="20"/>
        <v>125</v>
      </c>
      <c r="B127" s="50">
        <f t="shared" si="16"/>
        <v>2.4121176470588237</v>
      </c>
      <c r="C127" s="50">
        <f>IF(FH!$C$2&gt;0,FH!A127/FH!$C$2,0)</f>
        <v>0</v>
      </c>
      <c r="D127" s="50">
        <f>IF(hist!$D$2&gt;0,hist!B127/hist!$D$2,0)</f>
        <v>0</v>
      </c>
      <c r="E127" s="50">
        <f t="shared" si="17"/>
        <v>0.58687676008082823</v>
      </c>
      <c r="F127">
        <f t="shared" si="21"/>
        <v>125</v>
      </c>
      <c r="G127" s="50">
        <f>IF(FT!A127&lt;&gt;"",FT!A127*10,"")</f>
        <v>3.7458100000000001</v>
      </c>
      <c r="H127" s="50">
        <f>IF(FT!B127&lt;&gt;"",FT!B127*100,"")</f>
        <v>51.139199999999995</v>
      </c>
      <c r="I127" s="50">
        <f t="shared" si="18"/>
        <v>1</v>
      </c>
      <c r="J127" t="str">
        <f>IF(FT!B127&lt;&gt;"",FT!E127,"")</f>
        <v>0 [50.774327]</v>
      </c>
      <c r="K127">
        <f>IF(FT!B127&lt;&gt;"",IF(FT!C127&lt;&gt;"",FT!C127,F127/$M$3*$M$4),"")</f>
        <v>50.774299999999997</v>
      </c>
      <c r="Y127" s="75">
        <f t="shared" si="19"/>
        <v>13.652374252831828</v>
      </c>
    </row>
    <row r="128" spans="1:25">
      <c r="A128" s="50">
        <f t="shared" si="20"/>
        <v>126</v>
      </c>
      <c r="B128" s="50">
        <f t="shared" si="16"/>
        <v>2.4314145882352944</v>
      </c>
      <c r="C128" s="50">
        <f>IF(FH!$C$2&gt;0,FH!A128/FH!$C$2,0)</f>
        <v>0</v>
      </c>
      <c r="D128" s="50">
        <f>IF(hist!$D$2&gt;0,hist!B128/hist!$D$2,0)</f>
        <v>0</v>
      </c>
      <c r="E128" s="50">
        <f t="shared" si="17"/>
        <v>0.56053712393833255</v>
      </c>
      <c r="F128">
        <f t="shared" si="21"/>
        <v>126</v>
      </c>
      <c r="G128" s="50">
        <f>IF(FT!A128&lt;&gt;"",FT!A128*10,"")</f>
        <v>3.7623800000000003</v>
      </c>
      <c r="H128" s="50">
        <f>IF(FT!B128&lt;&gt;"",FT!B128*100,"")</f>
        <v>51.004899999999999</v>
      </c>
      <c r="I128" s="50">
        <f t="shared" si="18"/>
        <v>1</v>
      </c>
      <c r="J128" t="str">
        <f>IF(FT!B128&lt;&gt;"",FT!E128,"")</f>
        <v>0 [51.182137]</v>
      </c>
      <c r="K128">
        <f>IF(FT!B128&lt;&gt;"",IF(FT!C128&lt;&gt;"",FT!C128,F128/$M$3*$M$4),"")</f>
        <v>51.182099999999998</v>
      </c>
      <c r="Y128" s="75">
        <f t="shared" si="19"/>
        <v>13.556551969763818</v>
      </c>
    </row>
    <row r="129" spans="1:25">
      <c r="A129" s="50">
        <f t="shared" si="20"/>
        <v>127</v>
      </c>
      <c r="B129" s="50">
        <f t="shared" si="16"/>
        <v>2.4507115294117647</v>
      </c>
      <c r="C129" s="50">
        <f>IF(FH!$C$2&gt;0,FH!A129/FH!$C$2,0)</f>
        <v>0.6964101788768462</v>
      </c>
      <c r="D129" s="50">
        <f>IF(hist!$D$2&gt;0,hist!B129/hist!$D$2,0)</f>
        <v>4.6934800507512147E-3</v>
      </c>
      <c r="E129" s="50">
        <f t="shared" si="17"/>
        <v>0.53425602047538523</v>
      </c>
      <c r="F129">
        <f t="shared" si="21"/>
        <v>127</v>
      </c>
      <c r="G129" s="50">
        <f>IF(FT!A129&lt;&gt;"",FT!A129*10,"")</f>
        <v>3.7797499999999999</v>
      </c>
      <c r="H129" s="50">
        <f>IF(FT!B129&lt;&gt;"",FT!B129*100,"")</f>
        <v>50.873699999999999</v>
      </c>
      <c r="I129" s="50">
        <f t="shared" si="18"/>
        <v>1</v>
      </c>
      <c r="J129" t="str">
        <f>IF(FT!B129&lt;&gt;"",FT!E129,"")</f>
        <v>0 [51.590981]</v>
      </c>
      <c r="K129">
        <f>IF(FT!B129&lt;&gt;"",IF(FT!C129&lt;&gt;"",FT!C129,F129/$M$3*$M$4),"")</f>
        <v>51.591000000000001</v>
      </c>
      <c r="Y129" s="75">
        <f t="shared" si="19"/>
        <v>13.459540974932205</v>
      </c>
    </row>
    <row r="130" spans="1:25">
      <c r="A130" s="50">
        <f t="shared" si="20"/>
        <v>128</v>
      </c>
      <c r="B130" s="50">
        <f t="shared" si="16"/>
        <v>2.4700084705882355</v>
      </c>
      <c r="C130" s="50">
        <f>IF(FH!$C$2&gt;0,FH!A130/FH!$C$2,0)</f>
        <v>0</v>
      </c>
      <c r="D130" s="50">
        <f>IF(hist!$D$2&gt;0,hist!B130/hist!$D$2,0)</f>
        <v>0</v>
      </c>
      <c r="E130" s="50">
        <f t="shared" si="17"/>
        <v>0.50813843318242546</v>
      </c>
      <c r="F130">
        <f t="shared" si="21"/>
        <v>128</v>
      </c>
      <c r="G130" s="50">
        <f>IF(FT!A130&lt;&gt;"",FT!A130*10,"")</f>
        <v>3.79406</v>
      </c>
      <c r="H130" s="50">
        <f>IF(FT!B130&lt;&gt;"",FT!B130*100,"")</f>
        <v>50.697800000000001</v>
      </c>
      <c r="I130" s="50">
        <f t="shared" si="18"/>
        <v>1</v>
      </c>
      <c r="J130" t="str">
        <f>IF(FT!B130&lt;&gt;"",FT!E130,"")</f>
        <v>0 [51.993275]</v>
      </c>
      <c r="K130">
        <f>IF(FT!B130&lt;&gt;"",IF(FT!C130&lt;&gt;"",FT!C130,F130/$M$3*$M$4),"")</f>
        <v>51.993299999999998</v>
      </c>
      <c r="Y130" s="75">
        <f t="shared" si="19"/>
        <v>13.362413878536449</v>
      </c>
    </row>
    <row r="131" spans="1:25">
      <c r="A131" s="50">
        <f t="shared" si="20"/>
        <v>129</v>
      </c>
      <c r="B131" s="50">
        <f t="shared" ref="B131:B194" si="22">A131/255*$M$2</f>
        <v>2.4893054117647058</v>
      </c>
      <c r="C131" s="50">
        <f>IF(FH!$C$2&gt;0,FH!A131/FH!$C$2,0)</f>
        <v>0.65558883838717918</v>
      </c>
      <c r="D131" s="50">
        <f>IF(hist!$D$2&gt;0,hist!B131/hist!$D$2,0)</f>
        <v>3.7053907683078737E-3</v>
      </c>
      <c r="E131" s="50">
        <f t="shared" ref="E131:E194" si="23">NORMDIST(B131,2,0.421,FALSE)</f>
        <v>0.48228331634434413</v>
      </c>
      <c r="F131">
        <f t="shared" si="21"/>
        <v>129</v>
      </c>
      <c r="G131" s="50">
        <f>IF(FT!A131&lt;&gt;"",FT!A131*10,"")</f>
        <v>3.8030000000000004</v>
      </c>
      <c r="H131" s="50">
        <f>IF(FT!B131&lt;&gt;"",FT!B131*100,"")</f>
        <v>50.440200000000004</v>
      </c>
      <c r="I131" s="50">
        <f t="shared" ref="I131:I194" si="24">(IF(G131&lt;&gt;"",1,""))</f>
        <v>1</v>
      </c>
      <c r="J131" t="str">
        <f>IF(FT!B131&lt;&gt;"",FT!E131,"")</f>
        <v>0 [52.401488]</v>
      </c>
      <c r="K131">
        <f>IF(FT!B131&lt;&gt;"",IF(FT!C131&lt;&gt;"",FT!C131,F131/$M$3*$M$4),"")</f>
        <v>52.401499999999999</v>
      </c>
      <c r="Y131" s="75">
        <f t="shared" ref="Y131:Y194" si="25">IF(I131=1,H131/G131,"")</f>
        <v>13.263265842755718</v>
      </c>
    </row>
    <row r="132" spans="1:25">
      <c r="A132" s="50">
        <f t="shared" ref="A132:A195" si="26">A131+1</f>
        <v>130</v>
      </c>
      <c r="B132" s="50">
        <f t="shared" si="22"/>
        <v>2.5086023529411765</v>
      </c>
      <c r="C132" s="50">
        <f>IF(FH!$C$2&gt;0,FH!A132/FH!$C$2,0)</f>
        <v>0</v>
      </c>
      <c r="D132" s="50">
        <f>IF(hist!$D$2&gt;0,hist!B132/hist!$D$2,0)</f>
        <v>0</v>
      </c>
      <c r="E132" s="50">
        <f t="shared" si="23"/>
        <v>0.45678307975465571</v>
      </c>
      <c r="F132">
        <f t="shared" ref="F132:F195" si="27">F131+1</f>
        <v>130</v>
      </c>
      <c r="G132" s="50">
        <f>IF(FT!A132&lt;&gt;"",FT!A132*10,"")</f>
        <v>3.8072499999999998</v>
      </c>
      <c r="H132" s="50">
        <f>IF(FT!B132&lt;&gt;"",FT!B132*100,"")</f>
        <v>50.194799999999994</v>
      </c>
      <c r="I132" s="50">
        <f t="shared" si="24"/>
        <v>1</v>
      </c>
      <c r="J132" t="str">
        <f>IF(FT!B132&lt;&gt;"",FT!E132,"")</f>
        <v>0 [52.806562]</v>
      </c>
      <c r="K132">
        <f>IF(FT!B132&lt;&gt;"",IF(FT!C132&lt;&gt;"",FT!C132,F132/$M$3*$M$4),"")</f>
        <v>52.806600000000003</v>
      </c>
      <c r="Y132" s="75">
        <f t="shared" si="25"/>
        <v>13.184004202508371</v>
      </c>
    </row>
    <row r="133" spans="1:25">
      <c r="A133" s="50">
        <f t="shared" si="26"/>
        <v>131</v>
      </c>
      <c r="B133" s="50">
        <f t="shared" si="22"/>
        <v>2.5278992941176468</v>
      </c>
      <c r="C133" s="50">
        <f>IF(FH!$C$2&gt;0,FH!A133/FH!$C$2,0)</f>
        <v>0</v>
      </c>
      <c r="D133" s="50">
        <f>IF(hist!$D$2&gt;0,hist!B133/hist!$D$2,0)</f>
        <v>0</v>
      </c>
      <c r="E133" s="50">
        <f t="shared" si="23"/>
        <v>0.43172316600356858</v>
      </c>
      <c r="F133">
        <f t="shared" si="27"/>
        <v>131</v>
      </c>
      <c r="G133" s="50">
        <f>IF(FT!A133&lt;&gt;"",FT!A133*10,"")</f>
        <v>3.8137300000000001</v>
      </c>
      <c r="H133" s="50">
        <f>IF(FT!B133&lt;&gt;"",FT!B133*100,"")</f>
        <v>49.946400000000004</v>
      </c>
      <c r="I133" s="50">
        <f t="shared" si="24"/>
        <v>1</v>
      </c>
      <c r="J133" t="str">
        <f>IF(FT!B133&lt;&gt;"",FT!E133,"")</f>
        <v>0 [53.211700]</v>
      </c>
      <c r="K133">
        <f>IF(FT!B133&lt;&gt;"",IF(FT!C133&lt;&gt;"",FT!C133,F133/$M$3*$M$4),"")</f>
        <v>53.2117</v>
      </c>
      <c r="Y133" s="75">
        <f t="shared" si="25"/>
        <v>13.09646986021559</v>
      </c>
    </row>
    <row r="134" spans="1:25">
      <c r="A134" s="50">
        <f t="shared" si="26"/>
        <v>132</v>
      </c>
      <c r="B134" s="50">
        <f t="shared" si="22"/>
        <v>2.547196235294118</v>
      </c>
      <c r="C134" s="50">
        <f>IF(FH!$C$2&gt;0,FH!A134/FH!$C$2,0)</f>
        <v>0.41032061761176258</v>
      </c>
      <c r="D134" s="50">
        <f>IF(hist!$D$2&gt;0,hist!B134/hist!$D$2,0)</f>
        <v>2.152636403214741E-3</v>
      </c>
      <c r="E134" s="50">
        <f t="shared" si="23"/>
        <v>0.40718172081455045</v>
      </c>
      <c r="F134">
        <f t="shared" si="27"/>
        <v>132</v>
      </c>
      <c r="G134" s="50">
        <f>IF(FT!A134&lt;&gt;"",FT!A134*10,"")</f>
        <v>3.8153799999999998</v>
      </c>
      <c r="H134" s="50">
        <f>IF(FT!B134&lt;&gt;"",FT!B134*100,"")</f>
        <v>49.735700000000001</v>
      </c>
      <c r="I134" s="50">
        <f t="shared" si="24"/>
        <v>1</v>
      </c>
      <c r="J134" t="str">
        <f>IF(FT!B134&lt;&gt;"",FT!E134,"")</f>
        <v>0 [53.621552]</v>
      </c>
      <c r="K134">
        <f>IF(FT!B134&lt;&gt;"",IF(FT!C134&lt;&gt;"",FT!C134,F134/$M$3*$M$4),"")</f>
        <v>53.621600000000001</v>
      </c>
      <c r="Y134" s="75">
        <f t="shared" si="25"/>
        <v>13.035582301107624</v>
      </c>
    </row>
    <row r="135" spans="1:25">
      <c r="A135" s="50">
        <f t="shared" si="26"/>
        <v>133</v>
      </c>
      <c r="B135" s="50">
        <f t="shared" si="22"/>
        <v>2.5664931764705887</v>
      </c>
      <c r="C135" s="50">
        <f>IF(FH!$C$2&gt;0,FH!A135/FH!$C$2,0)</f>
        <v>0</v>
      </c>
      <c r="D135" s="50">
        <f>IF(hist!$D$2&gt;0,hist!B135/hist!$D$2,0)</f>
        <v>0</v>
      </c>
      <c r="E135" s="50">
        <f t="shared" si="23"/>
        <v>0.38322935555026688</v>
      </c>
      <c r="F135">
        <f t="shared" si="27"/>
        <v>133</v>
      </c>
      <c r="G135" s="50">
        <f>IF(FT!A135&lt;&gt;"",FT!A135*10,"")</f>
        <v>3.8166099999999998</v>
      </c>
      <c r="H135" s="50">
        <f>IF(FT!B135&lt;&gt;"",FT!B135*100,"")</f>
        <v>49.479099999999995</v>
      </c>
      <c r="I135" s="50">
        <f t="shared" si="24"/>
        <v>1</v>
      </c>
      <c r="J135" t="str">
        <f>IF(FT!B135&lt;&gt;"",FT!E135,"")</f>
        <v>0 [54.026959]</v>
      </c>
      <c r="K135">
        <f>IF(FT!B135&lt;&gt;"",IF(FT!C135&lt;&gt;"",FT!C135,F135/$M$3*$M$4),"")</f>
        <v>54.027000000000001</v>
      </c>
      <c r="Y135" s="75">
        <f t="shared" si="25"/>
        <v>12.964148812689794</v>
      </c>
    </row>
    <row r="136" spans="1:25">
      <c r="A136" s="50">
        <f t="shared" si="26"/>
        <v>134</v>
      </c>
      <c r="B136" s="50">
        <f t="shared" si="22"/>
        <v>2.585790117647059</v>
      </c>
      <c r="C136" s="50">
        <f>IF(FH!$C$2&gt;0,FH!A136/FH!$C$2,0)</f>
        <v>0.3362846910523779</v>
      </c>
      <c r="D136" s="50">
        <f>IF(hist!$D$2&gt;0,hist!B136/hist!$D$2,0)</f>
        <v>1.4216607405931744E-3</v>
      </c>
      <c r="E136" s="50">
        <f t="shared" si="23"/>
        <v>0.35992899974080067</v>
      </c>
      <c r="F136">
        <f t="shared" si="27"/>
        <v>134</v>
      </c>
      <c r="G136" s="50">
        <f>IF(FT!A136&lt;&gt;"",FT!A136*10,"")</f>
        <v>3.8178000000000001</v>
      </c>
      <c r="H136" s="50">
        <f>IF(FT!B136&lt;&gt;"",FT!B136*100,"")</f>
        <v>49.191099999999999</v>
      </c>
      <c r="I136" s="50">
        <f t="shared" si="24"/>
        <v>1</v>
      </c>
      <c r="J136" t="str">
        <f>IF(FT!B136&lt;&gt;"",FT!E136,"")</f>
        <v>0 [54.430989]</v>
      </c>
      <c r="K136">
        <f>IF(FT!B136&lt;&gt;"",IF(FT!C136&lt;&gt;"",FT!C136,F136/$M$3*$M$4),"")</f>
        <v>54.430999999999997</v>
      </c>
      <c r="Y136" s="75">
        <f t="shared" si="25"/>
        <v>12.884671800513384</v>
      </c>
    </row>
    <row r="137" spans="1:25">
      <c r="A137" s="50">
        <f t="shared" si="26"/>
        <v>135</v>
      </c>
      <c r="B137" s="50">
        <f t="shared" si="22"/>
        <v>2.6050870588235298</v>
      </c>
      <c r="C137" s="50">
        <f>IF(FH!$C$2&gt;0,FH!A137/FH!$C$2,0)</f>
        <v>0</v>
      </c>
      <c r="D137" s="50">
        <f>IF(hist!$D$2&gt;0,hist!B137/hist!$D$2,0)</f>
        <v>0</v>
      </c>
      <c r="E137" s="50">
        <f t="shared" si="23"/>
        <v>0.33733584032360847</v>
      </c>
      <c r="F137">
        <f t="shared" si="27"/>
        <v>135</v>
      </c>
      <c r="G137" s="50">
        <f>IF(FT!A137&lt;&gt;"",FT!A137*10,"")</f>
        <v>3.8132999999999999</v>
      </c>
      <c r="H137" s="50">
        <f>IF(FT!B137&lt;&gt;"",FT!B137*100,"")</f>
        <v>48.994900000000001</v>
      </c>
      <c r="I137" s="50">
        <f t="shared" si="24"/>
        <v>1</v>
      </c>
      <c r="J137" t="str">
        <f>IF(FT!B137&lt;&gt;"",FT!E137,"")</f>
        <v>0 [54.840345]</v>
      </c>
      <c r="K137">
        <f>IF(FT!B137&lt;&gt;"",IF(FT!C137&lt;&gt;"",FT!C137,F137/$M$3*$M$4),"")</f>
        <v>54.840299999999999</v>
      </c>
      <c r="Y137" s="75">
        <f t="shared" si="25"/>
        <v>12.848425248472452</v>
      </c>
    </row>
    <row r="138" spans="1:25">
      <c r="A138" s="50">
        <f t="shared" si="26"/>
        <v>136</v>
      </c>
      <c r="B138" s="50">
        <f t="shared" si="22"/>
        <v>2.6243840000000001</v>
      </c>
      <c r="C138" s="50">
        <f>IF(FH!$C$2&gt;0,FH!A138/FH!$C$2,0)</f>
        <v>0</v>
      </c>
      <c r="D138" s="50">
        <f>IF(hist!$D$2&gt;0,hist!B138/hist!$D$2,0)</f>
        <v>0</v>
      </c>
      <c r="E138" s="50">
        <f t="shared" si="23"/>
        <v>0.31549734324111123</v>
      </c>
      <c r="F138">
        <f t="shared" si="27"/>
        <v>136</v>
      </c>
      <c r="G138" s="50">
        <f>IF(FT!A138&lt;&gt;"",FT!A138*10,"")</f>
        <v>3.7970799999999998</v>
      </c>
      <c r="H138" s="50">
        <f>IF(FT!B138&lt;&gt;"",FT!B138*100,"")</f>
        <v>48.970599999999997</v>
      </c>
      <c r="I138" s="50">
        <f t="shared" si="24"/>
        <v>1</v>
      </c>
      <c r="J138" t="str">
        <f>IF(FT!B138&lt;&gt;"",FT!E138,"")</f>
        <v>0 [55.243572]</v>
      </c>
      <c r="K138">
        <f>IF(FT!B138&lt;&gt;"",IF(FT!C138&lt;&gt;"",FT!C138,F138/$M$3*$M$4),"")</f>
        <v>55.243600000000001</v>
      </c>
      <c r="Y138" s="75">
        <f t="shared" si="25"/>
        <v>12.896910257355652</v>
      </c>
    </row>
    <row r="139" spans="1:25">
      <c r="A139" s="50">
        <f t="shared" si="26"/>
        <v>137</v>
      </c>
      <c r="B139" s="50">
        <f t="shared" si="22"/>
        <v>2.6436809411764708</v>
      </c>
      <c r="C139" s="50">
        <f>IF(FH!$C$2&gt;0,FH!A139/FH!$C$2,0)</f>
        <v>0.19912624692501282</v>
      </c>
      <c r="D139" s="50">
        <f>IF(hist!$D$2&gt;0,hist!B139/hist!$D$2,0)</f>
        <v>8.7214193328401463E-4</v>
      </c>
      <c r="E139" s="50">
        <f t="shared" si="23"/>
        <v>0.29445335213035551</v>
      </c>
      <c r="F139">
        <f t="shared" si="27"/>
        <v>137</v>
      </c>
      <c r="G139" s="50">
        <f>IF(FT!A139&lt;&gt;"",FT!A139*10,"")</f>
        <v>3.7797100000000001</v>
      </c>
      <c r="H139" s="50">
        <f>IF(FT!B139&lt;&gt;"",FT!B139*100,"")</f>
        <v>48.971900000000005</v>
      </c>
      <c r="I139" s="50">
        <f t="shared" si="24"/>
        <v>1</v>
      </c>
      <c r="J139" t="str">
        <f>IF(FT!B139&lt;&gt;"",FT!E139,"")</f>
        <v>0 [55.651887]</v>
      </c>
      <c r="K139">
        <f>IF(FT!B139&lt;&gt;"",IF(FT!C139&lt;&gt;"",FT!C139,F139/$M$3*$M$4),"")</f>
        <v>55.651899999999998</v>
      </c>
      <c r="Y139" s="75">
        <f t="shared" si="25"/>
        <v>12.956523119498586</v>
      </c>
    </row>
    <row r="140" spans="1:25">
      <c r="A140" s="50">
        <f t="shared" si="26"/>
        <v>138</v>
      </c>
      <c r="B140" s="50">
        <f t="shared" si="22"/>
        <v>2.6629778823529411</v>
      </c>
      <c r="C140" s="50">
        <f>IF(FH!$C$2&gt;0,FH!A140/FH!$C$2,0)</f>
        <v>0</v>
      </c>
      <c r="D140" s="50">
        <f>IF(hist!$D$2&gt;0,hist!B140/hist!$D$2,0)</f>
        <v>0</v>
      </c>
      <c r="E140" s="50">
        <f t="shared" si="23"/>
        <v>0.27423625806864399</v>
      </c>
      <c r="F140">
        <f t="shared" si="27"/>
        <v>138</v>
      </c>
      <c r="G140" s="50">
        <f>IF(FT!A140&lt;&gt;"",FT!A140*10,"")</f>
        <v>3.7645299999999997</v>
      </c>
      <c r="H140" s="50">
        <f>IF(FT!B140&lt;&gt;"",FT!B140*100,"")</f>
        <v>48.953299999999999</v>
      </c>
      <c r="I140" s="50">
        <f t="shared" si="24"/>
        <v>1</v>
      </c>
      <c r="J140" t="str">
        <f>IF(FT!B140&lt;&gt;"",FT!E140,"")</f>
        <v>0 [56.056843]</v>
      </c>
      <c r="K140">
        <f>IF(FT!B140&lt;&gt;"",IF(FT!C140&lt;&gt;"",FT!C140,F140/$M$3*$M$4),"")</f>
        <v>56.056800000000003</v>
      </c>
      <c r="Y140" s="75">
        <f t="shared" si="25"/>
        <v>13.003827835081671</v>
      </c>
    </row>
    <row r="141" spans="1:25">
      <c r="A141" s="50">
        <f t="shared" si="26"/>
        <v>139</v>
      </c>
      <c r="B141" s="50">
        <f t="shared" si="22"/>
        <v>2.6822748235294118</v>
      </c>
      <c r="C141" s="50">
        <f>IF(FH!$C$2&gt;0,FH!A141/FH!$C$2,0)</f>
        <v>0</v>
      </c>
      <c r="D141" s="50">
        <f>IF(hist!$D$2&gt;0,hist!B141/hist!$D$2,0)</f>
        <v>0</v>
      </c>
      <c r="E141" s="50">
        <f t="shared" si="23"/>
        <v>0.25487123371466974</v>
      </c>
      <c r="F141">
        <f t="shared" si="27"/>
        <v>139</v>
      </c>
      <c r="G141" s="50">
        <f>IF(FT!A141&lt;&gt;"",FT!A141*10,"")</f>
        <v>3.7643</v>
      </c>
      <c r="H141" s="50">
        <f>IF(FT!B141&lt;&gt;"",FT!B141*100,"")</f>
        <v>48.715599999999995</v>
      </c>
      <c r="I141" s="50">
        <f t="shared" si="24"/>
        <v>1</v>
      </c>
      <c r="J141" t="str">
        <f>IF(FT!B141&lt;&gt;"",FT!E141,"")</f>
        <v>0 [56.463468]</v>
      </c>
      <c r="K141">
        <f>IF(FT!B141&lt;&gt;"",IF(FT!C141&lt;&gt;"",FT!C141,F141/$M$3*$M$4),"")</f>
        <v>56.463500000000003</v>
      </c>
      <c r="Y141" s="75">
        <f t="shared" si="25"/>
        <v>12.941476502935471</v>
      </c>
    </row>
    <row r="142" spans="1:25">
      <c r="A142" s="50">
        <f t="shared" si="26"/>
        <v>140</v>
      </c>
      <c r="B142" s="50">
        <f t="shared" si="22"/>
        <v>2.7015717647058826</v>
      </c>
      <c r="C142" s="50">
        <f>IF(FH!$C$2&gt;0,FH!A142/FH!$C$2,0)</f>
        <v>0.14863724128373038</v>
      </c>
      <c r="D142" s="50">
        <f>IF(hist!$D$2&gt;0,hist!B142/hist!$D$2,0)</f>
        <v>5.7473772881228209E-4</v>
      </c>
      <c r="E142" s="50">
        <f t="shared" si="23"/>
        <v>0.23637652470873552</v>
      </c>
      <c r="F142">
        <f t="shared" si="27"/>
        <v>140</v>
      </c>
      <c r="G142" s="50">
        <f>IF(FT!A142&lt;&gt;"",FT!A142*10,"")</f>
        <v>3.7746400000000002</v>
      </c>
      <c r="H142" s="50">
        <f>IF(FT!B142&lt;&gt;"",FT!B142*100,"")</f>
        <v>48.429699999999997</v>
      </c>
      <c r="I142" s="50">
        <f t="shared" si="24"/>
        <v>1</v>
      </c>
      <c r="J142" t="str">
        <f>IF(FT!B142&lt;&gt;"",FT!E142,"")</f>
        <v>0 [56.871570]</v>
      </c>
      <c r="K142">
        <f>IF(FT!B142&lt;&gt;"",IF(FT!C142&lt;&gt;"",FT!C142,F142/$M$3*$M$4),"")</f>
        <v>56.871600000000001</v>
      </c>
      <c r="Y142" s="75">
        <f t="shared" si="25"/>
        <v>12.830283152830466</v>
      </c>
    </row>
    <row r="143" spans="1:25">
      <c r="A143" s="50">
        <f t="shared" si="26"/>
        <v>141</v>
      </c>
      <c r="B143" s="50">
        <f t="shared" si="22"/>
        <v>2.7208687058823533</v>
      </c>
      <c r="C143" s="50">
        <f>IF(FH!$C$2&gt;0,FH!A143/FH!$C$2,0)</f>
        <v>0</v>
      </c>
      <c r="D143" s="50">
        <f>IF(hist!$D$2&gt;0,hist!B143/hist!$D$2,0)</f>
        <v>0</v>
      </c>
      <c r="E143" s="50">
        <f t="shared" si="23"/>
        <v>0.21876379086687375</v>
      </c>
      <c r="F143">
        <f t="shared" si="27"/>
        <v>141</v>
      </c>
      <c r="G143" s="50">
        <f>IF(FT!A143&lt;&gt;"",FT!A143*10,"")</f>
        <v>3.7674999999999996</v>
      </c>
      <c r="H143" s="50">
        <f>IF(FT!B143&lt;&gt;"",FT!B143*100,"")</f>
        <v>48.217799999999997</v>
      </c>
      <c r="I143" s="50">
        <f t="shared" si="24"/>
        <v>1</v>
      </c>
      <c r="J143" t="str">
        <f>IF(FT!B143&lt;&gt;"",FT!E143,"")</f>
        <v>0 [57.277146]</v>
      </c>
      <c r="K143">
        <f>IF(FT!B143&lt;&gt;"",IF(FT!C143&lt;&gt;"",FT!C143,F143/$M$3*$M$4),"")</f>
        <v>57.277099999999997</v>
      </c>
      <c r="Y143" s="75">
        <f t="shared" si="25"/>
        <v>12.798354346383544</v>
      </c>
    </row>
    <row r="144" spans="1:25">
      <c r="A144" s="50">
        <f t="shared" si="26"/>
        <v>142</v>
      </c>
      <c r="B144" s="50">
        <f t="shared" si="22"/>
        <v>2.7401656470588236</v>
      </c>
      <c r="C144" s="50">
        <f>IF(FH!$C$2&gt;0,FH!A144/FH!$C$2,0)</f>
        <v>8.6737159074086329E-2</v>
      </c>
      <c r="D144" s="50">
        <f>IF(hist!$D$2&gt;0,hist!B144/hist!$D$2,0)</f>
        <v>3.1255047981236528E-4</v>
      </c>
      <c r="E144" s="50">
        <f t="shared" si="23"/>
        <v>0.20203848951828252</v>
      </c>
      <c r="F144">
        <f t="shared" si="27"/>
        <v>142</v>
      </c>
      <c r="G144" s="50">
        <f>IF(FT!A144&lt;&gt;"",FT!A144*10,"")</f>
        <v>3.7490699999999997</v>
      </c>
      <c r="H144" s="50">
        <f>IF(FT!B144&lt;&gt;"",FT!B144*100,"")</f>
        <v>48.022599999999997</v>
      </c>
      <c r="I144" s="50">
        <f t="shared" si="24"/>
        <v>1</v>
      </c>
      <c r="J144" t="str">
        <f>IF(FT!B144&lt;&gt;"",FT!E144,"")</f>
        <v>0 [57.684036]</v>
      </c>
      <c r="K144">
        <f>IF(FT!B144&lt;&gt;"",IF(FT!C144&lt;&gt;"",FT!C144,F144/$M$3*$M$4),"")</f>
        <v>57.683999999999997</v>
      </c>
      <c r="Y144" s="75">
        <f t="shared" si="25"/>
        <v>12.809203349097244</v>
      </c>
    </row>
    <row r="145" spans="1:25">
      <c r="A145" s="50">
        <f t="shared" si="26"/>
        <v>143</v>
      </c>
      <c r="B145" s="50">
        <f t="shared" si="22"/>
        <v>2.7594625882352943</v>
      </c>
      <c r="C145" s="50">
        <f>IF(FH!$C$2&gt;0,FH!A145/FH!$C$2,0)</f>
        <v>0</v>
      </c>
      <c r="D145" s="50">
        <f>IF(hist!$D$2&gt;0,hist!B145/hist!$D$2,0)</f>
        <v>0</v>
      </c>
      <c r="E145" s="50">
        <f t="shared" si="23"/>
        <v>0.18620029328675053</v>
      </c>
      <c r="F145">
        <f t="shared" si="27"/>
        <v>143</v>
      </c>
      <c r="G145" s="50">
        <f>IF(FT!A145&lt;&gt;"",FT!A145*10,"")</f>
        <v>3.7371500000000002</v>
      </c>
      <c r="H145" s="50">
        <f>IF(FT!B145&lt;&gt;"",FT!B145*100,"")</f>
        <v>47.959899999999998</v>
      </c>
      <c r="I145" s="50">
        <f t="shared" si="24"/>
        <v>1</v>
      </c>
      <c r="J145" t="str">
        <f>IF(FT!B145&lt;&gt;"",FT!E145,"")</f>
        <v>0 [58.086933]</v>
      </c>
      <c r="K145">
        <f>IF(FT!B145&lt;&gt;"",IF(FT!C145&lt;&gt;"",FT!C145,F145/$M$3*$M$4),"")</f>
        <v>58.0869</v>
      </c>
      <c r="Y145" s="75">
        <f t="shared" si="25"/>
        <v>12.833282046479267</v>
      </c>
    </row>
    <row r="146" spans="1:25">
      <c r="A146" s="50">
        <f t="shared" si="26"/>
        <v>144</v>
      </c>
      <c r="B146" s="50">
        <f t="shared" si="22"/>
        <v>2.7787595294117646</v>
      </c>
      <c r="C146" s="50">
        <f>IF(FH!$C$2&gt;0,FH!A146/FH!$C$2,0)</f>
        <v>0</v>
      </c>
      <c r="D146" s="50">
        <f>IF(hist!$D$2&gt;0,hist!B146/hist!$D$2,0)</f>
        <v>0</v>
      </c>
      <c r="E146" s="50">
        <f t="shared" si="23"/>
        <v>0.1712435346958561</v>
      </c>
      <c r="F146">
        <f t="shared" si="27"/>
        <v>144</v>
      </c>
      <c r="G146" s="50">
        <f>IF(FT!A146&lt;&gt;"",FT!A146*10,"")</f>
        <v>3.7411899999999996</v>
      </c>
      <c r="H146" s="50">
        <f>IF(FT!B146&lt;&gt;"",FT!B146*100,"")</f>
        <v>47.872700000000002</v>
      </c>
      <c r="I146" s="50">
        <f t="shared" si="24"/>
        <v>1</v>
      </c>
      <c r="J146" t="str">
        <f>IF(FT!B146&lt;&gt;"",FT!E146,"")</f>
        <v>0 [58.494155]</v>
      </c>
      <c r="K146">
        <f>IF(FT!B146&lt;&gt;"",IF(FT!C146&lt;&gt;"",FT!C146,F146/$M$3*$M$4),"")</f>
        <v>58.494199999999999</v>
      </c>
      <c r="Y146" s="75">
        <f t="shared" si="25"/>
        <v>12.796115674424449</v>
      </c>
    </row>
    <row r="147" spans="1:25">
      <c r="A147" s="50">
        <f t="shared" si="26"/>
        <v>145</v>
      </c>
      <c r="B147" s="50">
        <f t="shared" si="22"/>
        <v>2.7980564705882354</v>
      </c>
      <c r="C147" s="50">
        <f>IF(FH!$C$2&gt;0,FH!A147/FH!$C$2,0)</f>
        <v>4.756851591118838E-2</v>
      </c>
      <c r="D147" s="50">
        <f>IF(hist!$D$2&gt;0,hist!B147/hist!$D$2,0)</f>
        <v>1.9160411366869276E-4</v>
      </c>
      <c r="E147" s="50">
        <f t="shared" si="23"/>
        <v>0.15715767017380042</v>
      </c>
      <c r="F147">
        <f t="shared" si="27"/>
        <v>145</v>
      </c>
      <c r="G147" s="50">
        <f>IF(FT!A147&lt;&gt;"",FT!A147*10,"")</f>
        <v>3.7847599999999999</v>
      </c>
      <c r="H147" s="50">
        <f>IF(FT!B147&lt;&gt;"",FT!B147*100,"")</f>
        <v>47.483899999999998</v>
      </c>
      <c r="I147" s="50">
        <f t="shared" si="24"/>
        <v>1</v>
      </c>
      <c r="J147" t="str">
        <f>IF(FT!B147&lt;&gt;"",FT!E147,"")</f>
        <v>0 [58.901440]</v>
      </c>
      <c r="K147">
        <f>IF(FT!B147&lt;&gt;"",IF(FT!C147&lt;&gt;"",FT!C147,F147/$M$3*$M$4),"")</f>
        <v>58.901400000000002</v>
      </c>
      <c r="Y147" s="75">
        <f t="shared" si="25"/>
        <v>12.546079540050096</v>
      </c>
    </row>
    <row r="148" spans="1:25">
      <c r="A148" s="50">
        <f t="shared" si="26"/>
        <v>146</v>
      </c>
      <c r="B148" s="50">
        <f t="shared" si="22"/>
        <v>2.8173534117647057</v>
      </c>
      <c r="C148" s="50">
        <f>IF(FH!$C$2&gt;0,FH!A148/FH!$C$2,0)</f>
        <v>0</v>
      </c>
      <c r="D148" s="50">
        <f>IF(hist!$D$2&gt;0,hist!B148/hist!$D$2,0)</f>
        <v>0</v>
      </c>
      <c r="E148" s="50">
        <f t="shared" si="23"/>
        <v>0.14392775633448016</v>
      </c>
      <c r="F148">
        <f t="shared" si="27"/>
        <v>146</v>
      </c>
      <c r="G148" s="50">
        <f>IF(FT!A148&lt;&gt;"",FT!A148*10,"")</f>
        <v>3.7961299999999998</v>
      </c>
      <c r="H148" s="50">
        <f>IF(FT!B148&lt;&gt;"",FT!B148*100,"")</f>
        <v>47.266999999999996</v>
      </c>
      <c r="I148" s="50">
        <f t="shared" si="24"/>
        <v>1</v>
      </c>
      <c r="J148" t="str">
        <f>IF(FT!B148&lt;&gt;"",FT!E148,"")</f>
        <v>0 [59.308636]</v>
      </c>
      <c r="K148">
        <f>IF(FT!B148&lt;&gt;"",IF(FT!C148&lt;&gt;"",FT!C148,F148/$M$3*$M$4),"")</f>
        <v>59.308599999999998</v>
      </c>
      <c r="Y148" s="75">
        <f t="shared" si="25"/>
        <v>12.451364942717978</v>
      </c>
    </row>
    <row r="149" spans="1:25">
      <c r="A149" s="50">
        <f t="shared" si="26"/>
        <v>147</v>
      </c>
      <c r="B149" s="50">
        <f t="shared" si="22"/>
        <v>2.8366503529411764</v>
      </c>
      <c r="C149" s="50">
        <f>IF(FH!$C$2&gt;0,FH!A149/FH!$C$2,0)</f>
        <v>1.9471117956665125E-2</v>
      </c>
      <c r="D149" s="50">
        <f>IF(hist!$D$2&gt;0,hist!B149/hist!$D$2,0)</f>
        <v>5.0437843006244663E-5</v>
      </c>
      <c r="E149" s="50">
        <f t="shared" si="23"/>
        <v>0.13153493180319289</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2.8559472941176476</v>
      </c>
      <c r="C150" s="50">
        <f>IF(FH!$C$2&gt;0,FH!A150/FH!$C$2,0)</f>
        <v>0</v>
      </c>
      <c r="D150" s="50">
        <f>IF(hist!$D$2&gt;0,hist!B150/hist!$D$2,0)</f>
        <v>0</v>
      </c>
      <c r="E150" s="50">
        <f t="shared" si="23"/>
        <v>0.11995689832399313</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2.8752442352941179</v>
      </c>
      <c r="C151" s="50">
        <f>IF(FH!$C$2&gt;0,FH!A151/FH!$C$2,0)</f>
        <v>0</v>
      </c>
      <c r="D151" s="50">
        <f>IF(hist!$D$2&gt;0,hist!B151/hist!$D$2,0)</f>
        <v>0</v>
      </c>
      <c r="E151" s="50">
        <f t="shared" si="23"/>
        <v>0.10916839541638471</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2.8945411764705886</v>
      </c>
      <c r="C152" s="50">
        <f>IF(FH!$C$2&gt;0,FH!A152/FH!$C$2,0)</f>
        <v>5.9998236114917119E-3</v>
      </c>
      <c r="D152" s="50">
        <f>IF(hist!$D$2&gt;0,hist!B152/hist!$D$2,0)</f>
        <v>2.0145292324979379E-5</v>
      </c>
      <c r="E152" s="50">
        <f t="shared" si="23"/>
        <v>9.9141663427079404E-2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2.9138381176470589</v>
      </c>
      <c r="C153" s="50">
        <f>IF(FH!$C$2&gt;0,FH!A153/FH!$C$2,0)</f>
        <v>0</v>
      </c>
      <c r="D153" s="50">
        <f>IF(hist!$D$2&gt;0,hist!B153/hist!$D$2,0)</f>
        <v>0</v>
      </c>
      <c r="E153" s="50">
        <f t="shared" si="23"/>
        <v>8.9846890433489326E-2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2.9331350588235297</v>
      </c>
      <c r="C154" s="50">
        <f>IF(FH!$C$2&gt;0,FH!A154/FH!$C$2,0)</f>
        <v>0</v>
      </c>
      <c r="D154" s="50">
        <f>IF(hist!$D$2&gt;0,hist!B154/hist!$D$2,0)</f>
        <v>0</v>
      </c>
      <c r="E154" s="50">
        <f t="shared" si="23"/>
        <v>8.1252639085577602E-2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2.9524319999999999</v>
      </c>
      <c r="C155" s="50">
        <f>IF(FH!$C$2&gt;0,FH!A155/FH!$C$2,0)</f>
        <v>0</v>
      </c>
      <c r="D155" s="50">
        <f>IF(hist!$D$2&gt;0,hist!B155/hist!$D$2,0)</f>
        <v>0</v>
      </c>
      <c r="E155" s="50">
        <f t="shared" si="23"/>
        <v>7.3326250108675786E-2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2.9717289411764707</v>
      </c>
      <c r="C156" s="50">
        <f>IF(FH!$C$2&gt;0,FH!A156/FH!$C$2,0)</f>
        <v>0</v>
      </c>
      <c r="D156" s="50">
        <f>IF(hist!$D$2&gt;0,hist!B156/hist!$D$2,0)</f>
        <v>0</v>
      </c>
      <c r="E156" s="50">
        <f t="shared" si="23"/>
        <v>6.6034219819871065E-2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2.991025882352941</v>
      </c>
      <c r="C157" s="50">
        <f>IF(FH!$C$2&gt;0,FH!A157/FH!$C$2,0)</f>
        <v>0</v>
      </c>
      <c r="D157" s="50">
        <f>IF(hist!$D$2&gt;0,hist!B157/hist!$D$2,0)</f>
        <v>0</v>
      </c>
      <c r="E157" s="50">
        <f t="shared" si="23"/>
        <v>5.9342549623840869E-2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3.0103228235294122</v>
      </c>
      <c r="C158" s="50">
        <f>IF(FH!$C$2&gt;0,FH!A158/FH!$C$2,0)</f>
        <v>0</v>
      </c>
      <c r="D158" s="50">
        <f>IF(hist!$D$2&gt;0,hist!B158/hist!$D$2,0)</f>
        <v>0</v>
      </c>
      <c r="E158" s="50">
        <f t="shared" si="23"/>
        <v>5.3217066041124653E-2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3.0296197647058825</v>
      </c>
      <c r="C159" s="50">
        <f>IF(FH!$C$2&gt;0,FH!A159/FH!$C$2,0)</f>
        <v>0</v>
      </c>
      <c r="D159" s="50">
        <f>IF(hist!$D$2&gt;0,hist!B159/hist!$D$2,0)</f>
        <v>0</v>
      </c>
      <c r="E159" s="50">
        <f t="shared" si="23"/>
        <v>4.7623710374793252E-2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3.0489167058823532</v>
      </c>
      <c r="C160" s="50">
        <f>IF(FH!$C$2&gt;0,FH!A160/FH!$C$2,0)</f>
        <v>0</v>
      </c>
      <c r="D160" s="50">
        <f>IF(hist!$D$2&gt;0,hist!B160/hist!$D$2,0)</f>
        <v>0</v>
      </c>
      <c r="E160" s="50">
        <f t="shared" si="23"/>
        <v>4.2528797633741865E-2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3.0682136470588235</v>
      </c>
      <c r="C161" s="50">
        <f>IF(FH!$C$2&gt;0,FH!A161/FH!$C$2,0)</f>
        <v>0</v>
      </c>
      <c r="D161" s="50">
        <f>IF(hist!$D$2&gt;0,hist!B161/hist!$D$2,0)</f>
        <v>0</v>
      </c>
      <c r="E161" s="50">
        <f t="shared" si="23"/>
        <v>3.7899244797342087E-2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3.0875105882352942</v>
      </c>
      <c r="C162" s="50">
        <f>IF(FH!$C$2&gt;0,FH!A162/FH!$C$2,0)</f>
        <v>0</v>
      </c>
      <c r="D162" s="50">
        <f>IF(hist!$D$2&gt;0,hist!B162/hist!$D$2,0)</f>
        <v>0</v>
      </c>
      <c r="E162" s="50">
        <f t="shared" si="23"/>
        <v>3.3702768923238022E-2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3.1068075294117645</v>
      </c>
      <c r="C163" s="50">
        <f>IF(FH!$C$2&gt;0,FH!A163/FH!$C$2,0)</f>
        <v>0</v>
      </c>
      <c r="D163" s="50">
        <f>IF(hist!$D$2&gt;0,hist!B163/hist!$D$2,0)</f>
        <v>0</v>
      </c>
      <c r="E163" s="50">
        <f t="shared" si="23"/>
        <v>2.9908055965411833E-2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3.1261044705882353</v>
      </c>
      <c r="C164" s="50">
        <f>IF(FH!$C$2&gt;0,FH!A164/FH!$C$2,0)</f>
        <v>0</v>
      </c>
      <c r="D164" s="50">
        <f>IF(hist!$D$2&gt;0,hist!B164/hist!$D$2,0)</f>
        <v>0</v>
      </c>
      <c r="E164" s="50">
        <f t="shared" si="23"/>
        <v>2.648490148218751E-2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3.1454014117647056</v>
      </c>
      <c r="C165" s="50">
        <f>IF(FH!$C$2&gt;0,FH!A165/FH!$C$2,0)</f>
        <v>0</v>
      </c>
      <c r="D165" s="50">
        <f>IF(hist!$D$2&gt;0,hist!B165/hist!$D$2,0)</f>
        <v>0</v>
      </c>
      <c r="E165" s="50">
        <f t="shared" si="23"/>
        <v>2.3404324673754022E-2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3.1646983529411767</v>
      </c>
      <c r="C166" s="50">
        <f>IF(FH!$C$2&gt;0,FH!A166/FH!$C$2,0)</f>
        <v>0</v>
      </c>
      <c r="D166" s="50">
        <f>IF(hist!$D$2&gt;0,hist!B166/hist!$D$2,0)</f>
        <v>0</v>
      </c>
      <c r="E166" s="50">
        <f t="shared" si="23"/>
        <v>2.0638657397179003E-2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3.1839952941176475</v>
      </c>
      <c r="C167" s="50">
        <f>IF(FH!$C$2&gt;0,FH!A167/FH!$C$2,0)</f>
        <v>0</v>
      </c>
      <c r="D167" s="50">
        <f>IF(hist!$D$2&gt;0,hist!B167/hist!$D$2,0)</f>
        <v>0</v>
      </c>
      <c r="E167" s="50">
        <f t="shared" si="23"/>
        <v>1.8161609965824135E-2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3.2032922352941178</v>
      </c>
      <c r="C168" s="50">
        <f>IF(FH!$C$2&gt;0,FH!A168/FH!$C$2,0)</f>
        <v>0</v>
      </c>
      <c r="D168" s="50">
        <f>IF(hist!$D$2&gt;0,hist!B168/hist!$D$2,0)</f>
        <v>0</v>
      </c>
      <c r="E168" s="50">
        <f t="shared" si="23"/>
        <v>1.5948315652318544E-2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3.2225891764705885</v>
      </c>
      <c r="C169" s="50">
        <f>IF(FH!$C$2&gt;0,FH!A169/FH!$C$2,0)</f>
        <v>0</v>
      </c>
      <c r="D169" s="50">
        <f>IF(hist!$D$2&gt;0,hist!B169/hist!$D$2,0)</f>
        <v>0</v>
      </c>
      <c r="E169" s="50">
        <f t="shared" si="23"/>
        <v>1.3975355883209764E-2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3.2418861176470588</v>
      </c>
      <c r="C170" s="50">
        <f>IF(FH!$C$2&gt;0,FH!A170/FH!$C$2,0)</f>
        <v>0</v>
      </c>
      <c r="D170" s="50">
        <f>IF(hist!$D$2&gt;0,hist!B170/hist!$D$2,0)</f>
        <v>0</v>
      </c>
      <c r="E170" s="50">
        <f t="shared" si="23"/>
        <v>1.2220768142920814E-2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3.2611830588235295</v>
      </c>
      <c r="C171" s="50">
        <f>IF(FH!$C$2&gt;0,FH!A171/FH!$C$2,0)</f>
        <v>0</v>
      </c>
      <c r="D171" s="50">
        <f>IF(hist!$D$2&gt;0,hist!B171/hist!$D$2,0)</f>
        <v>0</v>
      </c>
      <c r="E171" s="50">
        <f t="shared" si="23"/>
        <v>1.0664038598874126E-2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3.2804799999999998</v>
      </c>
      <c r="C172" s="50">
        <f>IF(FH!$C$2&gt;0,FH!A172/FH!$C$2,0)</f>
        <v>0</v>
      </c>
      <c r="D172" s="50">
        <f>IF(hist!$D$2&gt;0,hist!B172/hist!$D$2,0)</f>
        <v>0</v>
      </c>
      <c r="E172" s="50">
        <f t="shared" si="23"/>
        <v>9.2860814229618997E-3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3.2997769411764706</v>
      </c>
      <c r="C173" s="50">
        <f>IF(FH!$C$2&gt;0,FH!A173/FH!$C$2,0)</f>
        <v>0</v>
      </c>
      <c r="D173" s="50">
        <f>IF(hist!$D$2&gt;0,hist!B173/hist!$D$2,0)</f>
        <v>0</v>
      </c>
      <c r="E173" s="50">
        <f t="shared" si="23"/>
        <v>8.0692067213789503E-3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3.3190738823529418</v>
      </c>
      <c r="C174" s="50">
        <f>IF(FH!$C$2&gt;0,FH!A174/FH!$C$2,0)</f>
        <v>0</v>
      </c>
      <c r="D174" s="50">
        <f>IF(hist!$D$2&gt;0,hist!B174/hist!$D$2,0)</f>
        <v>0</v>
      </c>
      <c r="E174" s="50">
        <f t="shared" si="23"/>
        <v>6.997078899608343E-3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3.3383708235294121</v>
      </c>
      <c r="C175" s="50">
        <f>IF(FH!$C$2&gt;0,FH!A175/FH!$C$2,0)</f>
        <v>0</v>
      </c>
      <c r="D175" s="50">
        <f>IF(hist!$D$2&gt;0,hist!B175/hist!$D$2,0)</f>
        <v>0</v>
      </c>
      <c r="E175" s="50">
        <f t="shared" si="23"/>
        <v>6.0546671863400577E-3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3.3576677647058828</v>
      </c>
      <c r="C176" s="50">
        <f>IF(FH!$C$2&gt;0,FH!A176/FH!$C$2,0)</f>
        <v>0</v>
      </c>
      <c r="D176" s="50">
        <f>IF(hist!$D$2&gt;0,hist!B176/hist!$D$2,0)</f>
        <v>0</v>
      </c>
      <c r="E176" s="50">
        <f t="shared" si="23"/>
        <v>5.2281899234104933E-3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3.3769647058823531</v>
      </c>
      <c r="C177" s="50">
        <f>IF(FH!$C$2&gt;0,FH!A177/FH!$C$2,0)</f>
        <v>0</v>
      </c>
      <c r="D177" s="50">
        <f>IF(hist!$D$2&gt;0,hist!B177/hist!$D$2,0)</f>
        <v>0</v>
      </c>
      <c r="E177" s="50">
        <f t="shared" si="23"/>
        <v>4.5050541023006563E-3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3.3962616470588238</v>
      </c>
      <c r="C178" s="50">
        <f>IF(FH!$C$2&gt;0,FH!A178/FH!$C$2,0)</f>
        <v>0</v>
      </c>
      <c r="D178" s="50">
        <f>IF(hist!$D$2&gt;0,hist!B178/hist!$D$2,0)</f>
        <v>0</v>
      </c>
      <c r="E178" s="50">
        <f t="shared" si="23"/>
        <v>3.8737914948476053E-3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3.4155585882352941</v>
      </c>
      <c r="C179" s="50">
        <f>IF(FH!$C$2&gt;0,FH!A179/FH!$C$2,0)</f>
        <v>0</v>
      </c>
      <c r="D179" s="50">
        <f>IF(hist!$D$2&gt;0,hist!B179/hist!$D$2,0)</f>
        <v>0</v>
      </c>
      <c r="E179" s="50">
        <f t="shared" si="23"/>
        <v>3.323992589788374E-3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3.4348555294117649</v>
      </c>
      <c r="C180" s="50">
        <f>IF(FH!$C$2&gt;0,FH!A180/FH!$C$2,0)</f>
        <v>0</v>
      </c>
      <c r="D180" s="50">
        <f>IF(hist!$D$2&gt;0,hist!B180/hist!$D$2,0)</f>
        <v>0</v>
      </c>
      <c r="E180" s="50">
        <f t="shared" si="23"/>
        <v>2.8462394103777647E-3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3.4541524705882352</v>
      </c>
      <c r="C181" s="50">
        <f>IF(FH!$C$2&gt;0,FH!A181/FH!$C$2,0)</f>
        <v>0</v>
      </c>
      <c r="D181" s="50">
        <f>IF(hist!$D$2&gt;0,hist!B181/hist!$D$2,0)</f>
        <v>0</v>
      </c>
      <c r="E181" s="50">
        <f t="shared" si="23"/>
        <v>2.4320381540398864E-3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3.4734494117647063</v>
      </c>
      <c r="C182" s="50">
        <f>IF(FH!$C$2&gt;0,FH!A182/FH!$C$2,0)</f>
        <v>0</v>
      </c>
      <c r="D182" s="50">
        <f>IF(hist!$D$2&gt;0,hist!B182/hist!$D$2,0)</f>
        <v>0</v>
      </c>
      <c r="E182" s="50">
        <f t="shared" si="23"/>
        <v>2.0737524648856559E-3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3.4927463529411766</v>
      </c>
      <c r="C183" s="50">
        <f>IF(FH!$C$2&gt;0,FH!A183/FH!$C$2,0)</f>
        <v>0</v>
      </c>
      <c r="D183" s="50">
        <f>IF(hist!$D$2&gt;0,hist!B183/hist!$D$2,0)</f>
        <v>0</v>
      </c>
      <c r="E183" s="50">
        <f t="shared" si="23"/>
        <v>1.7645380256460078E-3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3.5120432941176474</v>
      </c>
      <c r="C184" s="50">
        <f>IF(FH!$C$2&gt;0,FH!A184/FH!$C$2,0)</f>
        <v>0</v>
      </c>
      <c r="D184" s="50">
        <f>IF(hist!$D$2&gt;0,hist!B184/hist!$D$2,0)</f>
        <v>0</v>
      </c>
      <c r="E184" s="50">
        <f t="shared" si="23"/>
        <v>1.4982790384693721E-3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3.5313402352941177</v>
      </c>
      <c r="C185" s="50">
        <f>IF(FH!$C$2&gt;0,FH!A185/FH!$C$2,0)</f>
        <v>0</v>
      </c>
      <c r="D185" s="50">
        <f>IF(hist!$D$2&gt;0,hist!B185/hist!$D$2,0)</f>
        <v>0</v>
      </c>
      <c r="E185" s="50">
        <f t="shared" si="23"/>
        <v>1.2695270551200989E-3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3.5506371764705884</v>
      </c>
      <c r="C186" s="50">
        <f>IF(FH!$C$2&gt;0,FH!A186/FH!$C$2,0)</f>
        <v>0</v>
      </c>
      <c r="D186" s="50">
        <f>IF(hist!$D$2&gt;0,hist!B186/hist!$D$2,0)</f>
        <v>0</v>
      </c>
      <c r="E186" s="50">
        <f t="shared" si="23"/>
        <v>1.073442517090668E-3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3.5699341176470587</v>
      </c>
      <c r="C187" s="50">
        <f>IF(FH!$C$2&gt;0,FH!A187/FH!$C$2,0)</f>
        <v>0</v>
      </c>
      <c r="D187" s="50">
        <f>IF(hist!$D$2&gt;0,hist!B187/hist!$D$2,0)</f>
        <v>0</v>
      </c>
      <c r="E187" s="50">
        <f t="shared" si="23"/>
        <v>9.0573927543374062E-4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3.5892310588235294</v>
      </c>
      <c r="C188" s="50">
        <f>IF(FH!$C$2&gt;0,FH!A188/FH!$C$2,0)</f>
        <v>0</v>
      </c>
      <c r="D188" s="50">
        <f>IF(hist!$D$2&gt;0,hist!B188/hist!$D$2,0)</f>
        <v>0</v>
      </c>
      <c r="E188" s="50">
        <f t="shared" si="23"/>
        <v>7.6263227891050316E-4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3.6085279999999997</v>
      </c>
      <c r="C189" s="50">
        <f>IF(FH!$C$2&gt;0,FH!A189/FH!$C$2,0)</f>
        <v>0</v>
      </c>
      <c r="D189" s="50">
        <f>IF(hist!$D$2&gt;0,hist!B189/hist!$D$2,0)</f>
        <v>0</v>
      </c>
      <c r="E189" s="50">
        <f t="shared" si="23"/>
        <v>6.4078854731288283E-4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3.6278249411764709</v>
      </c>
      <c r="C190" s="50">
        <f>IF(FH!$C$2&gt;0,FH!A190/FH!$C$2,0)</f>
        <v>0</v>
      </c>
      <c r="D190" s="50">
        <f>IF(hist!$D$2&gt;0,hist!B190/hist!$D$2,0)</f>
        <v>0</v>
      </c>
      <c r="E190" s="50">
        <f t="shared" si="23"/>
        <v>5.3728148434095257E-4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3.6471218823529417</v>
      </c>
      <c r="C191" s="50">
        <f>IF(FH!$C$2&gt;0,FH!A191/FH!$C$2,0)</f>
        <v>0</v>
      </c>
      <c r="D191" s="50">
        <f>IF(hist!$D$2&gt;0,hist!B191/hist!$D$2,0)</f>
        <v>0</v>
      </c>
      <c r="E191" s="50">
        <f t="shared" si="23"/>
        <v>4.4954853085097285E-4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3.666418823529412</v>
      </c>
      <c r="C192" s="50">
        <f>IF(FH!$C$2&gt;0,FH!A192/FH!$C$2,0)</f>
        <v>0</v>
      </c>
      <c r="D192" s="50">
        <f>IF(hist!$D$2&gt;0,hist!B192/hist!$D$2,0)</f>
        <v>0</v>
      </c>
      <c r="E192" s="50">
        <f t="shared" si="23"/>
        <v>3.7535211416319763E-4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3.6857157647058827</v>
      </c>
      <c r="C193" s="50">
        <f>IF(FH!$C$2&gt;0,FH!A193/FH!$C$2,0)</f>
        <v>0</v>
      </c>
      <c r="D193" s="50">
        <f>IF(hist!$D$2&gt;0,hist!B193/hist!$D$2,0)</f>
        <v>0</v>
      </c>
      <c r="E193" s="50">
        <f t="shared" si="23"/>
        <v>3.1274381187472791E-4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3.705012705882353</v>
      </c>
      <c r="C194" s="50">
        <f>IF(FH!$C$2&gt;0,FH!A194/FH!$C$2,0)</f>
        <v>0</v>
      </c>
      <c r="D194" s="50">
        <f>IF(hist!$D$2&gt;0,hist!B194/hist!$D$2,0)</f>
        <v>0</v>
      </c>
      <c r="E194" s="50">
        <f t="shared" si="23"/>
        <v>2.6003161864009166E-4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3.7243096470588237</v>
      </c>
      <c r="C195" s="50">
        <f>IF(FH!$C$2&gt;0,FH!A195/FH!$C$2,0)</f>
        <v>0</v>
      </c>
      <c r="D195" s="50">
        <f>IF(hist!$D$2&gt;0,hist!B195/hist!$D$2,0)</f>
        <v>0</v>
      </c>
      <c r="E195" s="50">
        <f t="shared" ref="E195:E257" si="29">NORMDIST(B195,2,0.421,FALSE)</f>
        <v>2.1575018100149817E-4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3.743606588235294</v>
      </c>
      <c r="C196" s="50">
        <f>IF(FH!$C$2&gt;0,FH!A196/FH!$C$2,0)</f>
        <v>0</v>
      </c>
      <c r="D196" s="50">
        <f>IF(hist!$D$2&gt;0,hist!B196/hist!$D$2,0)</f>
        <v>0</v>
      </c>
      <c r="E196" s="50">
        <f t="shared" si="29"/>
        <v>1.7863384789300923E-4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3.7629035294117648</v>
      </c>
      <c r="C197" s="50">
        <f>IF(FH!$C$2&gt;0,FH!A197/FH!$C$2,0)</f>
        <v>0</v>
      </c>
      <c r="D197" s="50">
        <f>IF(hist!$D$2&gt;0,hist!B197/hist!$D$2,0)</f>
        <v>0</v>
      </c>
      <c r="E197" s="50">
        <f t="shared" si="29"/>
        <v>1.4759237222757276E-4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3.7822004705882355</v>
      </c>
      <c r="C198" s="50">
        <f>IF(FH!$C$2&gt;0,FH!A198/FH!$C$2,0)</f>
        <v>0</v>
      </c>
      <c r="D198" s="50">
        <f>IF(hist!$D$2&gt;0,hist!B198/hist!$D$2,0)</f>
        <v>0</v>
      </c>
      <c r="E198" s="50">
        <f t="shared" si="29"/>
        <v>1.2168909133575929E-4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3.8014974117647062</v>
      </c>
      <c r="C199" s="50">
        <f>IF(FH!$C$2&gt;0,FH!A199/FH!$C$2,0)</f>
        <v>0</v>
      </c>
      <c r="D199" s="50">
        <f>IF(hist!$D$2&gt;0,hist!B199/hist!$D$2,0)</f>
        <v>0</v>
      </c>
      <c r="E199" s="50">
        <f t="shared" si="29"/>
        <v>1.0012141031742651E-4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3.8207943529411765</v>
      </c>
      <c r="C200" s="50">
        <f>IF(FH!$C$2&gt;0,FH!A200/FH!$C$2,0)</f>
        <v>0</v>
      </c>
      <c r="D200" s="50">
        <f>IF(hist!$D$2&gt;0,hist!B200/hist!$D$2,0)</f>
        <v>0</v>
      </c>
      <c r="E200" s="50">
        <f t="shared" si="29"/>
        <v>8.2203411984041024E-5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3.8400912941176473</v>
      </c>
      <c r="C201" s="50">
        <f>IF(FH!$C$2&gt;0,FH!A201/FH!$C$2,0)</f>
        <v>0</v>
      </c>
      <c r="D201" s="50">
        <f>IF(hist!$D$2&gt;0,hist!B201/hist!$D$2,0)</f>
        <v>0</v>
      </c>
      <c r="E201" s="50">
        <f t="shared" si="29"/>
        <v>6.7350419442627411E-5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3.8593882352941176</v>
      </c>
      <c r="C202" s="50">
        <f>IF(FH!$C$2&gt;0,FH!A202/FH!$C$2,0)</f>
        <v>0</v>
      </c>
      <c r="D202" s="50">
        <f>IF(hist!$D$2&gt;0,hist!B202/hist!$D$2,0)</f>
        <v>0</v>
      </c>
      <c r="E202" s="50">
        <f t="shared" si="29"/>
        <v>5.506534198088592E-5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3.8786851764705883</v>
      </c>
      <c r="C203" s="50">
        <f>IF(FH!$C$2&gt;0,FH!A203/FH!$C$2,0)</f>
        <v>0</v>
      </c>
      <c r="D203" s="50">
        <f>IF(hist!$D$2&gt;0,hist!B203/hist!$D$2,0)</f>
        <v>0</v>
      </c>
      <c r="E203" s="50">
        <f t="shared" si="29"/>
        <v>4.4926641284226164E-5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3.8979821176470586</v>
      </c>
      <c r="C204" s="50">
        <f>IF(FH!$C$2&gt;0,FH!A204/FH!$C$2,0)</f>
        <v>0</v>
      </c>
      <c r="D204" s="50">
        <f>IF(hist!$D$2&gt;0,hist!B204/hist!$D$2,0)</f>
        <v>0</v>
      </c>
      <c r="E204" s="50">
        <f t="shared" si="29"/>
        <v>3.657776272685225E-5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3.9172790588235293</v>
      </c>
      <c r="C205" s="50">
        <f>IF(FH!$C$2&gt;0,FH!A205/FH!$C$2,0)</f>
        <v>0</v>
      </c>
      <c r="D205" s="50">
        <f>IF(hist!$D$2&gt;0,hist!B205/hist!$D$2,0)</f>
        <v>0</v>
      </c>
      <c r="E205" s="50">
        <f t="shared" si="29"/>
        <v>2.9717885158023464E-5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3.9365760000000005</v>
      </c>
      <c r="C206" s="50">
        <f>IF(FH!$C$2&gt;0,FH!A206/FH!$C$2,0)</f>
        <v>0</v>
      </c>
      <c r="D206" s="50">
        <f>IF(hist!$D$2&gt;0,hist!B206/hist!$D$2,0)</f>
        <v>0</v>
      </c>
      <c r="E206" s="50">
        <f t="shared" si="29"/>
        <v>2.4093851927618817E-5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3.9558729411764708</v>
      </c>
      <c r="C207" s="50">
        <f>IF(FH!$C$2&gt;0,FH!A207/FH!$C$2,0)</f>
        <v>0</v>
      </c>
      <c r="D207" s="50">
        <f>IF(hist!$D$2&gt;0,hist!B207/hist!$D$2,0)</f>
        <v>0</v>
      </c>
      <c r="E207" s="50">
        <f t="shared" si="29"/>
        <v>1.9493155585157403E-5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3.9751698823529416</v>
      </c>
      <c r="C208" s="50">
        <f>IF(FH!$C$2&gt;0,FH!A208/FH!$C$2,0)</f>
        <v>0</v>
      </c>
      <c r="D208" s="50">
        <f>IF(hist!$D$2&gt;0,hist!B208/hist!$D$2,0)</f>
        <v>0</v>
      </c>
      <c r="E208" s="50">
        <f t="shared" si="29"/>
        <v>1.5737858510542047E-5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3.9944668235294118</v>
      </c>
      <c r="C209" s="50">
        <f>IF(FH!$C$2&gt;0,FH!A209/FH!$C$2,0)</f>
        <v>0</v>
      </c>
      <c r="D209" s="50">
        <f>IF(hist!$D$2&gt;0,hist!B209/hist!$D$2,0)</f>
        <v>0</v>
      </c>
      <c r="E209" s="50">
        <f t="shared" si="29"/>
        <v>1.2679341500690868E-5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4.0137637647058826</v>
      </c>
      <c r="C210" s="50">
        <f>IF(FH!$C$2&gt;0,FH!A210/FH!$C$2,0)</f>
        <v>0</v>
      </c>
      <c r="D210" s="50">
        <f>IF(hist!$D$2&gt;0,hist!B210/hist!$D$2,0)</f>
        <v>0</v>
      </c>
      <c r="E210" s="50">
        <f t="shared" si="29"/>
        <v>1.0193781888713608E-5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4.0330607058823533</v>
      </c>
      <c r="C211" s="50">
        <f>IF(FH!$C$2&gt;0,FH!A211/FH!$C$2,0)</f>
        <v>0</v>
      </c>
      <c r="D211" s="50">
        <f>IF(hist!$D$2&gt;0,hist!B211/hist!$D$2,0)</f>
        <v>0</v>
      </c>
      <c r="E211" s="50">
        <f t="shared" si="29"/>
        <v>8.1782719895766287E-6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4.0523576470588232</v>
      </c>
      <c r="C212" s="50">
        <f>IF(FH!$C$2&gt;0,FH!A212/FH!$C$2,0)</f>
        <v>0</v>
      </c>
      <c r="D212" s="50">
        <f>IF(hist!$D$2&gt;0,hist!B212/hist!$D$2,0)</f>
        <v>0</v>
      </c>
      <c r="E212" s="50">
        <f t="shared" si="29"/>
        <v>6.547497455967172E-6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4.0716545882352939</v>
      </c>
      <c r="C213" s="50">
        <f>IF(FH!$C$2&gt;0,FH!A213/FH!$C$2,0)</f>
        <v>0</v>
      </c>
      <c r="D213" s="50">
        <f>IF(hist!$D$2&gt;0,hist!B213/hist!$D$2,0)</f>
        <v>0</v>
      </c>
      <c r="E213" s="50">
        <f t="shared" si="29"/>
        <v>5.2309034238758096E-6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4.0909515294117647</v>
      </c>
      <c r="C214" s="50">
        <f>IF(FH!$C$2&gt;0,FH!A214/FH!$C$2,0)</f>
        <v>0</v>
      </c>
      <c r="D214" s="50">
        <f>IF(hist!$D$2&gt;0,hist!B214/hist!$D$2,0)</f>
        <v>0</v>
      </c>
      <c r="E214" s="50">
        <f t="shared" si="29"/>
        <v>4.1702840849701797E-6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4.1102484705882354</v>
      </c>
      <c r="C215" s="50">
        <f>IF(FH!$C$2&gt;0,FH!A215/FH!$C$2,0)</f>
        <v>0</v>
      </c>
      <c r="D215" s="50">
        <f>IF(hist!$D$2&gt;0,hist!B215/hist!$D$2,0)</f>
        <v>0</v>
      </c>
      <c r="E215" s="50">
        <f t="shared" si="29"/>
        <v>3.317738516661188E-6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4.1295454117647061</v>
      </c>
      <c r="C216" s="50">
        <f>IF(FH!$C$2&gt;0,FH!A216/FH!$C$2,0)</f>
        <v>0</v>
      </c>
      <c r="D216" s="50">
        <f>IF(hist!$D$2&gt;0,hist!B216/hist!$D$2,0)</f>
        <v>0</v>
      </c>
      <c r="E216" s="50">
        <f t="shared" si="29"/>
        <v>2.6339422210028186E-6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4.1488423529411769</v>
      </c>
      <c r="C217" s="50">
        <f>IF(FH!$C$2&gt;0,FH!A217/FH!$C$2,0)</f>
        <v>0</v>
      </c>
      <c r="D217" s="50">
        <f>IF(hist!$D$2&gt;0,hist!B217/hist!$D$2,0)</f>
        <v>0</v>
      </c>
      <c r="E217" s="50">
        <f t="shared" si="29"/>
        <v>2.0866898730881582E-6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4.1681392941176476</v>
      </c>
      <c r="C218" s="50">
        <f>IF(FH!$C$2&gt;0,FH!A218/FH!$C$2,0)</f>
        <v>0</v>
      </c>
      <c r="D218" s="50">
        <f>IF(hist!$D$2&gt;0,hist!B218/hist!$D$2,0)</f>
        <v>0</v>
      </c>
      <c r="E218" s="50">
        <f t="shared" si="29"/>
        <v>1.649670271403826E-6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4.1874362352941175</v>
      </c>
      <c r="C219" s="50">
        <f>IF(FH!$C$2&gt;0,FH!A219/FH!$C$2,0)</f>
        <v>0</v>
      </c>
      <c r="D219" s="50">
        <f>IF(hist!$D$2&gt;0,hist!B219/hist!$D$2,0)</f>
        <v>0</v>
      </c>
      <c r="E219" s="50">
        <f t="shared" si="29"/>
        <v>1.3014394374976301E-6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4.2067331764705882</v>
      </c>
      <c r="C220" s="50">
        <f>IF(FH!$C$2&gt;0,FH!A220/FH!$C$2,0)</f>
        <v>0</v>
      </c>
      <c r="D220" s="50">
        <f>IF(hist!$D$2&gt;0,hist!B220/hist!$D$2,0)</f>
        <v>0</v>
      </c>
      <c r="E220" s="50">
        <f t="shared" si="29"/>
        <v>1.0245622569122106E-6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4.2260301176470589</v>
      </c>
      <c r="C221" s="50">
        <f>IF(FH!$C$2&gt;0,FH!A221/FH!$C$2,0)</f>
        <v>0</v>
      </c>
      <c r="D221" s="50">
        <f>IF(hist!$D$2&gt;0,hist!B221/hist!$D$2,0)</f>
        <v>0</v>
      </c>
      <c r="E221" s="50">
        <f t="shared" si="29"/>
        <v>8.0489701831933661E-7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4.2453270588235297</v>
      </c>
      <c r="C222" s="50">
        <f>IF(FH!$C$2&gt;0,FH!A222/FH!$C$2,0)</f>
        <v>0</v>
      </c>
      <c r="D222" s="50">
        <f>IF(hist!$D$2&gt;0,hist!B222/hist!$D$2,0)</f>
        <v>0</v>
      </c>
      <c r="E222" s="50">
        <f t="shared" si="29"/>
        <v>6.3100072642469031E-7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4.2646240000000004</v>
      </c>
      <c r="C223" s="50">
        <f>IF(FH!$C$2&gt;0,FH!A223/FH!$C$2,0)</f>
        <v>0</v>
      </c>
      <c r="D223" s="50">
        <f>IF(hist!$D$2&gt;0,hist!B223/hist!$D$2,0)</f>
        <v>0</v>
      </c>
      <c r="E223" s="50">
        <f t="shared" si="29"/>
        <v>4.9363617114645988E-7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4.2839209411764712</v>
      </c>
      <c r="C224" s="50">
        <f>IF(FH!$C$2&gt;0,FH!A224/FH!$C$2,0)</f>
        <v>0</v>
      </c>
      <c r="D224" s="50">
        <f>IF(hist!$D$2&gt;0,hist!B224/hist!$D$2,0)</f>
        <v>0</v>
      </c>
      <c r="E224" s="50">
        <f t="shared" si="29"/>
        <v>3.8536446581463129E-7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4.303217882352941</v>
      </c>
      <c r="C225" s="50">
        <f>IF(FH!$C$2&gt;0,FH!A225/FH!$C$2,0)</f>
        <v>0</v>
      </c>
      <c r="D225" s="50">
        <f>IF(hist!$D$2&gt;0,hist!B225/hist!$D$2,0)</f>
        <v>0</v>
      </c>
      <c r="E225" s="50">
        <f t="shared" si="29"/>
        <v>3.0020915528495429E-7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4.3225148235294117</v>
      </c>
      <c r="C226" s="50">
        <f>IF(FH!$C$2&gt;0,FH!A226/FH!$C$2,0)</f>
        <v>0</v>
      </c>
      <c r="D226" s="50">
        <f>IF(hist!$D$2&gt;0,hist!B226/hist!$D$2,0)</f>
        <v>0</v>
      </c>
      <c r="E226" s="50">
        <f t="shared" si="29"/>
        <v>2.3338007446113667E-7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4.3418117647058825</v>
      </c>
      <c r="C227" s="50">
        <f>IF(FH!$C$2&gt;0,FH!A227/FH!$C$2,0)</f>
        <v>0</v>
      </c>
      <c r="D227" s="50">
        <f>IF(hist!$D$2&gt;0,hist!B227/hist!$D$2,0)</f>
        <v>0</v>
      </c>
      <c r="E227" s="50">
        <f t="shared" si="29"/>
        <v>1.8104694081808225E-7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4.3611087058823532</v>
      </c>
      <c r="C228" s="50">
        <f>IF(FH!$C$2&gt;0,FH!A228/FH!$C$2,0)</f>
        <v>0</v>
      </c>
      <c r="D228" s="50">
        <f>IF(hist!$D$2&gt;0,hist!B228/hist!$D$2,0)</f>
        <v>0</v>
      </c>
      <c r="E228" s="50">
        <f t="shared" si="29"/>
        <v>1.4015422133192043E-7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4.3804056470588231</v>
      </c>
      <c r="C229" s="50">
        <f>IF(FH!$C$2&gt;0,FH!A229/FH!$C$2,0)</f>
        <v>0</v>
      </c>
      <c r="D229" s="50">
        <f>IF(hist!$D$2&gt;0,hist!B229/hist!$D$2,0)</f>
        <v>0</v>
      </c>
      <c r="E229" s="50">
        <f t="shared" si="29"/>
        <v>1.0827015291448996E-7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4.3997025882352947</v>
      </c>
      <c r="C230" s="50">
        <f>IF(FH!$C$2&gt;0,FH!A230/FH!$C$2,0)</f>
        <v>0</v>
      </c>
      <c r="D230" s="50">
        <f>IF(hist!$D$2&gt;0,hist!B230/hist!$D$2,0)</f>
        <v>0</v>
      </c>
      <c r="E230" s="50">
        <f t="shared" si="29"/>
        <v>8.3463942012679938E-8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4.4189995294117654</v>
      </c>
      <c r="C231" s="50">
        <f>IF(FH!$C$2&gt;0,FH!A231/FH!$C$2,0)</f>
        <v>0</v>
      </c>
      <c r="D231" s="50">
        <f>IF(hist!$D$2&gt;0,hist!B231/hist!$D$2,0)</f>
        <v>0</v>
      </c>
      <c r="E231" s="50">
        <f t="shared" si="29"/>
        <v>6.4206147237815223E-8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4.4382964705882353</v>
      </c>
      <c r="C232" s="50">
        <f>IF(FH!$C$2&gt;0,FH!A232/FH!$C$2,0)</f>
        <v>0</v>
      </c>
      <c r="D232" s="50">
        <f>IF(hist!$D$2&gt;0,hist!B232/hist!$D$2,0)</f>
        <v>0</v>
      </c>
      <c r="E232" s="50">
        <f t="shared" si="29"/>
        <v>4.9288080298711671E-8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4.457593411764706</v>
      </c>
      <c r="C233" s="50">
        <f>IF(FH!$C$2&gt;0,FH!A233/FH!$C$2,0)</f>
        <v>0</v>
      </c>
      <c r="D233" s="50">
        <f>IF(hist!$D$2&gt;0,hist!B233/hist!$D$2,0)</f>
        <v>0</v>
      </c>
      <c r="E233" s="50">
        <f t="shared" si="29"/>
        <v>3.7756764534965822E-8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4.4768903529411768</v>
      </c>
      <c r="C234" s="50">
        <f>IF(FH!$C$2&gt;0,FH!A234/FH!$C$2,0)</f>
        <v>0</v>
      </c>
      <c r="D234" s="50">
        <f>IF(hist!$D$2&gt;0,hist!B234/hist!$D$2,0)</f>
        <v>0</v>
      </c>
      <c r="E234" s="50">
        <f t="shared" si="29"/>
        <v>2.8862584336602421E-8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4.4961872941176475</v>
      </c>
      <c r="C235" s="50">
        <f>IF(FH!$C$2&gt;0,FH!A235/FH!$C$2,0)</f>
        <v>0</v>
      </c>
      <c r="D235" s="50">
        <f>IF(hist!$D$2&gt;0,hist!B235/hist!$D$2,0)</f>
        <v>0</v>
      </c>
      <c r="E235" s="50">
        <f t="shared" si="29"/>
        <v>2.2017258103688093E-8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4.5154842352941174</v>
      </c>
      <c r="C236" s="50">
        <f>IF(FH!$C$2&gt;0,FH!A236/FH!$C$2,0)</f>
        <v>0</v>
      </c>
      <c r="D236" s="50">
        <f>IF(hist!$D$2&gt;0,hist!B236/hist!$D$2,0)</f>
        <v>0</v>
      </c>
      <c r="E236" s="50">
        <f t="shared" si="29"/>
        <v>1.6760185748212524E-8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4.5347811764705881</v>
      </c>
      <c r="C237" s="50">
        <f>IF(FH!$C$2&gt;0,FH!A237/FH!$C$2,0)</f>
        <v>0</v>
      </c>
      <c r="D237" s="50">
        <f>IF(hist!$D$2&gt;0,hist!B237/hist!$D$2,0)</f>
        <v>0</v>
      </c>
      <c r="E237" s="50">
        <f t="shared" si="29"/>
        <v>1.2731571008411299E-8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4.5540781176470588</v>
      </c>
      <c r="C238" s="50">
        <f>IF(FH!$C$2&gt;0,FH!A238/FH!$C$2,0)</f>
        <v>0</v>
      </c>
      <c r="D238" s="50">
        <f>IF(hist!$D$2&gt;0,hist!B238/hist!$D$2,0)</f>
        <v>0</v>
      </c>
      <c r="E238" s="50">
        <f t="shared" si="29"/>
        <v>9.6510094517656356E-9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4.5733750588235296</v>
      </c>
      <c r="C239" s="50">
        <f>IF(FH!$C$2&gt;0,FH!A239/FH!$C$2,0)</f>
        <v>0</v>
      </c>
      <c r="D239" s="50">
        <f>IF(hist!$D$2&gt;0,hist!B239/hist!$D$2,0)</f>
        <v>0</v>
      </c>
      <c r="E239" s="50">
        <f t="shared" si="29"/>
        <v>7.3004740325211142E-9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4.5926720000000003</v>
      </c>
      <c r="C240" s="50">
        <f>IF(FH!$C$2&gt;0,FH!A240/FH!$C$2,0)</f>
        <v>0</v>
      </c>
      <c r="D240" s="50">
        <f>IF(hist!$D$2&gt;0,hist!B240/hist!$D$2,0)</f>
        <v>0</v>
      </c>
      <c r="E240" s="50">
        <f t="shared" si="29"/>
        <v>5.510829256246216E-9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4.611968941176471</v>
      </c>
      <c r="C241" s="50">
        <f>IF(FH!$C$2&gt;0,FH!A241/FH!$C$2,0)</f>
        <v>0</v>
      </c>
      <c r="D241" s="50">
        <f>IF(hist!$D$2&gt;0,hist!B241/hist!$D$2,0)</f>
        <v>0</v>
      </c>
      <c r="E241" s="50">
        <f t="shared" si="29"/>
        <v>4.1511691043376222E-9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4.6312658823529409</v>
      </c>
      <c r="C242" s="50">
        <f>IF(FH!$C$2&gt;0,FH!A242/FH!$C$2,0)</f>
        <v>0</v>
      </c>
      <c r="D242" s="50">
        <f>IF(hist!$D$2&gt;0,hist!B242/hist!$D$2,0)</f>
        <v>0</v>
      </c>
      <c r="E242" s="50">
        <f t="shared" si="29"/>
        <v>3.120408632437886E-9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4.6505628235294116</v>
      </c>
      <c r="C243" s="50">
        <f>IF(FH!$C$2&gt;0,FH!A243/FH!$C$2,0)</f>
        <v>0</v>
      </c>
      <c r="D243" s="50">
        <f>IF(hist!$D$2&gt;0,hist!B243/hist!$D$2,0)</f>
        <v>0</v>
      </c>
      <c r="E243" s="50">
        <f t="shared" si="29"/>
        <v>2.3406694734948615E-9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4.6698597647058824</v>
      </c>
      <c r="C244" s="50">
        <f>IF(FH!$C$2&gt;0,FH!A244/FH!$C$2,0)</f>
        <v>0</v>
      </c>
      <c r="D244" s="50">
        <f>IF(hist!$D$2&gt;0,hist!B244/hist!$D$2,0)</f>
        <v>0</v>
      </c>
      <c r="E244" s="50">
        <f t="shared" si="29"/>
        <v>1.752089499889519E-9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4.6891567058823531</v>
      </c>
      <c r="C245" s="50">
        <f>IF(FH!$C$2&gt;0,FH!A245/FH!$C$2,0)</f>
        <v>0</v>
      </c>
      <c r="D245" s="50">
        <f>IF(hist!$D$2&gt;0,hist!B245/hist!$D$2,0)</f>
        <v>0</v>
      </c>
      <c r="E245" s="50">
        <f t="shared" si="29"/>
        <v>1.3087601351781638E-9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4.7084536470588239</v>
      </c>
      <c r="C246" s="50">
        <f>IF(FH!$C$2&gt;0,FH!A246/FH!$C$2,0)</f>
        <v>0</v>
      </c>
      <c r="D246" s="50">
        <f>IF(hist!$D$2&gt;0,hist!B246/hist!$D$2,0)</f>
        <v>0</v>
      </c>
      <c r="E246" s="50">
        <f t="shared" si="29"/>
        <v>9.7555420253739194E-10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4.7277505882352946</v>
      </c>
      <c r="C247" s="50">
        <f>IF(FH!$C$2&gt;0,FH!A247/FH!$C$2,0)</f>
        <v>0</v>
      </c>
      <c r="D247" s="50">
        <f>IF(hist!$D$2&gt;0,hist!B247/hist!$D$2,0)</f>
        <v>0</v>
      </c>
      <c r="E247" s="50">
        <f t="shared" si="29"/>
        <v>7.2565522312892395E-10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4.7470475294117653</v>
      </c>
      <c r="C248" s="50">
        <f>IF(FH!$C$2&gt;0,FH!A248/FH!$C$2,0)</f>
        <v>0</v>
      </c>
      <c r="D248" s="50">
        <f>IF(hist!$D$2&gt;0,hist!B248/hist!$D$2,0)</f>
        <v>0</v>
      </c>
      <c r="E248" s="50">
        <f t="shared" si="29"/>
        <v>5.3863779331999836E-10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4.7663444705882352</v>
      </c>
      <c r="C249" s="50">
        <f>IF(FH!$C$2&gt;0,FH!A249/FH!$C$2,0)</f>
        <v>0</v>
      </c>
      <c r="D249" s="50">
        <f>IF(hist!$D$2&gt;0,hist!B249/hist!$D$2,0)</f>
        <v>0</v>
      </c>
      <c r="E249" s="50">
        <f t="shared" si="29"/>
        <v>3.9897978702110175E-10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4.7856414117647059</v>
      </c>
      <c r="C250" s="50">
        <f>IF(FH!$C$2&gt;0,FH!A250/FH!$C$2,0)</f>
        <v>0</v>
      </c>
      <c r="D250" s="50">
        <f>IF(hist!$D$2&gt;0,hist!B250/hist!$D$2,0)</f>
        <v>0</v>
      </c>
      <c r="E250" s="50">
        <f t="shared" si="29"/>
        <v>2.9491206580532724E-10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4.8049383529411767</v>
      </c>
      <c r="C251" s="50">
        <f>IF(FH!$C$2&gt;0,FH!A251/FH!$C$2,0)</f>
        <v>0</v>
      </c>
      <c r="D251" s="50">
        <f>IF(hist!$D$2&gt;0,hist!B251/hist!$D$2,0)</f>
        <v>0</v>
      </c>
      <c r="E251" s="50">
        <f t="shared" si="29"/>
        <v>2.1753130421501627E-10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4.8242352941176474</v>
      </c>
      <c r="C252" s="50">
        <f>IF(FH!$C$2&gt;0,FH!A252/FH!$C$2,0)</f>
        <v>0</v>
      </c>
      <c r="D252" s="50">
        <f>IF(hist!$D$2&gt;0,hist!B252/hist!$D$2,0)</f>
        <v>0</v>
      </c>
      <c r="E252" s="50">
        <f t="shared" si="29"/>
        <v>1.6011741176338862E-10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4.8435322352941172</v>
      </c>
      <c r="C253" s="50">
        <f>IF(FH!$C$2&gt;0,FH!A253/FH!$C$2,0)</f>
        <v>0</v>
      </c>
      <c r="D253" s="50">
        <f>IF(hist!$D$2&gt;0,hist!B253/hist!$D$2,0)</f>
        <v>0</v>
      </c>
      <c r="E253" s="50">
        <f t="shared" si="29"/>
        <v>1.1760964365960657E-10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4.8628291764705889</v>
      </c>
      <c r="C254" s="50">
        <f>IF(FH!$C$2&gt;0,FH!A254/FH!$C$2,0)</f>
        <v>0</v>
      </c>
      <c r="D254" s="50">
        <f>IF(hist!$D$2&gt;0,hist!B254/hist!$D$2,0)</f>
        <v>0</v>
      </c>
      <c r="E254" s="50">
        <f t="shared" si="29"/>
        <v>8.6205481549975278E-11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4.8821261176470587</v>
      </c>
      <c r="C255" s="50">
        <f>IF(FH!$C$2&gt;0,FH!A255/FH!$C$2,0)</f>
        <v>0</v>
      </c>
      <c r="D255" s="50">
        <f>IF(hist!$D$2&gt;0,hist!B255/hist!$D$2,0)</f>
        <v>0</v>
      </c>
      <c r="E255" s="50">
        <f t="shared" si="29"/>
        <v>6.3054255977018434E-11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4.9014230588235295</v>
      </c>
      <c r="C256" s="50">
        <f>IF(FH!$C$2&gt;0,FH!A256/FH!$C$2,0)</f>
        <v>0</v>
      </c>
      <c r="D256" s="50">
        <f>IF(hist!$D$2&gt;0,hist!B256/hist!$D$2,0)</f>
        <v>0</v>
      </c>
      <c r="E256" s="50">
        <f t="shared" si="29"/>
        <v>4.6023697234766196E-11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4.9207200000000002</v>
      </c>
      <c r="C257" s="50">
        <f>IF(FH!$C$2&gt;0,FH!A257/FH!$C$2,0)</f>
        <v>0</v>
      </c>
      <c r="D257" s="50">
        <f>IF(hist!$D$2&gt;0,hist!B257/hist!$D$2,0)</f>
        <v>0</v>
      </c>
      <c r="E257" s="50">
        <f t="shared" si="29"/>
        <v>3.3522482891682989E-11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38.293799999999997</v>
      </c>
      <c r="C5" s="49">
        <v>5.1364799999999997</v>
      </c>
      <c r="D5" s="49">
        <v>13.4133</v>
      </c>
      <c r="E5" s="49">
        <v>20</v>
      </c>
      <c r="F5" s="49">
        <v>28.220199999999998</v>
      </c>
      <c r="G5" s="49">
        <v>50</v>
      </c>
      <c r="H5" s="49">
        <v>51.628500000000003</v>
      </c>
    </row>
    <row r="6" spans="1:10">
      <c r="A6" t="s">
        <v>1111</v>
      </c>
      <c r="B6" s="49">
        <v>27.428599999999999</v>
      </c>
      <c r="C6" s="49">
        <v>1.6789499999999999</v>
      </c>
      <c r="D6" s="49">
        <v>6.1211599999999997</v>
      </c>
      <c r="E6" s="49">
        <v>20</v>
      </c>
      <c r="F6" s="49">
        <v>23.068000000000001</v>
      </c>
      <c r="G6" s="49">
        <v>40</v>
      </c>
      <c r="H6" s="49">
        <v>32.503399999999999</v>
      </c>
    </row>
    <row r="7" spans="1:10">
      <c r="A7" t="s">
        <v>1112</v>
      </c>
      <c r="B7" s="49">
        <v>23.496600000000001</v>
      </c>
      <c r="C7" s="49">
        <v>6.9922300000000002</v>
      </c>
      <c r="D7" s="49">
        <v>29.758500000000002</v>
      </c>
      <c r="E7" s="49">
        <v>15</v>
      </c>
      <c r="F7" s="49">
        <v>8.9928000000000008</v>
      </c>
      <c r="G7" s="49">
        <v>40</v>
      </c>
      <c r="H7" s="49">
        <v>50.119700000000002</v>
      </c>
    </row>
    <row r="8" spans="1:10">
      <c r="A8" t="s">
        <v>1113</v>
      </c>
      <c r="B8" s="49">
        <v>29.769600000000001</v>
      </c>
      <c r="C8" s="49">
        <v>2.4768500000000002</v>
      </c>
      <c r="D8" s="49">
        <v>8.3200500000000002</v>
      </c>
      <c r="E8" s="49">
        <v>20</v>
      </c>
      <c r="F8" s="49">
        <v>25.706900000000001</v>
      </c>
      <c r="G8" s="49">
        <v>50</v>
      </c>
      <c r="H8" s="49">
        <v>34.762999999999998</v>
      </c>
    </row>
    <row r="9" spans="1:10">
      <c r="A9" t="s">
        <v>1114</v>
      </c>
      <c r="B9" s="49">
        <v>72.538399999999996</v>
      </c>
      <c r="C9" s="49">
        <v>6.4868499999999996</v>
      </c>
      <c r="D9" s="49">
        <v>8.9426500000000004</v>
      </c>
      <c r="E9" s="49">
        <v>50</v>
      </c>
      <c r="F9" s="49">
        <v>50.831800000000001</v>
      </c>
      <c r="G9" s="49">
        <v>100</v>
      </c>
      <c r="H9" s="49">
        <v>81.129000000000005</v>
      </c>
    </row>
    <row r="10" spans="1:10">
      <c r="A10" t="s">
        <v>1115</v>
      </c>
      <c r="B10" s="49">
        <v>73.636300000000006</v>
      </c>
      <c r="C10" s="49">
        <v>4.58622</v>
      </c>
      <c r="D10" s="49">
        <v>6.2282099999999998</v>
      </c>
      <c r="E10" s="49">
        <v>40</v>
      </c>
      <c r="F10" s="49">
        <v>63.896900000000002</v>
      </c>
      <c r="G10" s="49">
        <v>100</v>
      </c>
      <c r="H10" s="49">
        <v>82.764899999999997</v>
      </c>
    </row>
    <row r="11" spans="1:10">
      <c r="A11" t="s">
        <v>1116</v>
      </c>
      <c r="B11" s="49">
        <v>27.761800000000001</v>
      </c>
      <c r="C11" s="49">
        <v>3.38266</v>
      </c>
      <c r="D11" s="49">
        <v>12.1846</v>
      </c>
      <c r="E11" s="49">
        <v>10</v>
      </c>
      <c r="F11" s="49">
        <v>21.8904</v>
      </c>
      <c r="G11" s="49">
        <v>50</v>
      </c>
      <c r="H11" s="49">
        <v>38.384099999999997</v>
      </c>
    </row>
    <row r="12" spans="1:10">
      <c r="A12" t="s">
        <v>1117</v>
      </c>
      <c r="B12" s="49">
        <v>72.641099999999994</v>
      </c>
      <c r="C12" s="49">
        <v>2.8104300000000002</v>
      </c>
      <c r="D12" s="49">
        <v>3.8689200000000001</v>
      </c>
      <c r="E12" s="49">
        <v>50</v>
      </c>
      <c r="F12" s="49">
        <v>64.552899999999994</v>
      </c>
      <c r="G12" s="49">
        <v>100</v>
      </c>
      <c r="H12" s="49">
        <v>78.512699999999995</v>
      </c>
    </row>
    <row r="13" spans="1:10">
      <c r="A13" t="s">
        <v>1118</v>
      </c>
      <c r="B13" s="49">
        <v>18.905100000000001</v>
      </c>
      <c r="C13" s="49">
        <v>3.0275400000000001</v>
      </c>
      <c r="D13" s="49">
        <v>16.014399999999998</v>
      </c>
      <c r="E13" s="49">
        <v>10</v>
      </c>
      <c r="F13" s="49">
        <v>12.744899999999999</v>
      </c>
      <c r="G13" s="49">
        <v>25</v>
      </c>
      <c r="H13" s="49">
        <v>27.015499999999999</v>
      </c>
      <c r="J13" s="49"/>
    </row>
    <row r="14" spans="1:10">
      <c r="A14" t="s">
        <v>1119</v>
      </c>
      <c r="B14" s="49">
        <v>30.275400000000001</v>
      </c>
      <c r="C14" s="49">
        <v>10.6654</v>
      </c>
      <c r="D14" s="49">
        <v>35.227800000000002</v>
      </c>
      <c r="E14" s="49">
        <v>10</v>
      </c>
      <c r="F14" s="49">
        <v>1.97678</v>
      </c>
      <c r="G14" s="49">
        <v>50</v>
      </c>
      <c r="H14" s="49">
        <v>40.086799999999997</v>
      </c>
    </row>
    <row r="15" spans="1:10">
      <c r="A15" t="s">
        <v>1120</v>
      </c>
      <c r="B15" s="49">
        <v>-6.9562899999999997E-2</v>
      </c>
      <c r="C15" s="49">
        <v>0</v>
      </c>
      <c r="D15" s="49">
        <v>0</v>
      </c>
      <c r="E15" s="49">
        <v>0</v>
      </c>
      <c r="F15" s="49">
        <v>0</v>
      </c>
      <c r="G15" s="49">
        <v>0</v>
      </c>
      <c r="H15" s="49">
        <v>0</v>
      </c>
    </row>
    <row r="16" spans="1:10">
      <c r="A16" t="s">
        <v>1121</v>
      </c>
      <c r="B16" s="49">
        <v>-9.4601500000000005E-2</v>
      </c>
      <c r="C16" s="49">
        <v>0</v>
      </c>
      <c r="D16" s="49">
        <v>0</v>
      </c>
      <c r="E16" s="49">
        <v>0</v>
      </c>
      <c r="F16" s="49">
        <v>0</v>
      </c>
      <c r="G16" s="49">
        <v>0</v>
      </c>
      <c r="H16" s="49">
        <v>0</v>
      </c>
    </row>
    <row r="17" spans="1:8">
      <c r="A17" t="s">
        <v>1122</v>
      </c>
      <c r="B17" s="49">
        <v>14.007999999999999</v>
      </c>
      <c r="C17" s="49">
        <v>0</v>
      </c>
      <c r="D17" s="49">
        <v>0</v>
      </c>
      <c r="E17" s="49">
        <v>0</v>
      </c>
      <c r="F17" s="49">
        <v>0</v>
      </c>
      <c r="G17" s="49">
        <v>0</v>
      </c>
      <c r="H17" s="49">
        <v>0</v>
      </c>
    </row>
    <row r="18" spans="1:8">
      <c r="A18" t="s">
        <v>1123</v>
      </c>
      <c r="B18" s="49">
        <v>0.63636599999999999</v>
      </c>
      <c r="C18" s="49">
        <v>0</v>
      </c>
      <c r="D18" s="49">
        <v>0</v>
      </c>
      <c r="E18" s="49">
        <v>0</v>
      </c>
      <c r="F18" s="49">
        <v>0</v>
      </c>
      <c r="G18" s="49">
        <v>0</v>
      </c>
      <c r="H18" s="49">
        <v>0</v>
      </c>
    </row>
    <row r="19" spans="1:8">
      <c r="A19" t="s">
        <v>1124</v>
      </c>
      <c r="B19" s="49">
        <v>0.53400800000000004</v>
      </c>
      <c r="C19" s="49">
        <v>0</v>
      </c>
      <c r="D19" s="49">
        <v>0</v>
      </c>
      <c r="E19" s="49">
        <v>0</v>
      </c>
      <c r="F19" s="49">
        <v>0</v>
      </c>
      <c r="G19" s="49">
        <v>0</v>
      </c>
      <c r="H19" s="49">
        <v>0</v>
      </c>
    </row>
    <row r="20" spans="1:8">
      <c r="A20" t="s">
        <v>1125</v>
      </c>
      <c r="B20" s="49">
        <v>1.6563400000000001E-4</v>
      </c>
      <c r="C20" s="49">
        <v>2.28439E-2</v>
      </c>
      <c r="D20" s="49">
        <v>137.91800000000001</v>
      </c>
      <c r="E20" s="49">
        <v>0</v>
      </c>
      <c r="F20" s="49">
        <v>0</v>
      </c>
      <c r="G20" s="49">
        <v>0</v>
      </c>
      <c r="H20" s="49">
        <v>0.28114800000000001</v>
      </c>
    </row>
    <row r="21" spans="1:8">
      <c r="A21" t="s">
        <v>1126</v>
      </c>
      <c r="B21" s="49">
        <v>4.1552199999999997E-2</v>
      </c>
      <c r="C21" s="49">
        <v>0.15626599999999999</v>
      </c>
      <c r="D21" s="49">
        <v>3.76071</v>
      </c>
      <c r="E21" s="49">
        <v>0</v>
      </c>
      <c r="F21" s="49">
        <v>1.6068000000000001E-4</v>
      </c>
      <c r="G21" s="49">
        <v>0</v>
      </c>
      <c r="H21" s="49">
        <v>0.69700899999999999</v>
      </c>
    </row>
    <row r="22" spans="1:8">
      <c r="A22" t="s">
        <v>1127</v>
      </c>
      <c r="B22" s="49">
        <v>31.186499999999999</v>
      </c>
      <c r="C22" s="49">
        <v>18.180599999999998</v>
      </c>
      <c r="D22" s="49">
        <v>0.58296300000000001</v>
      </c>
      <c r="E22" s="49">
        <v>0</v>
      </c>
      <c r="F22" s="49">
        <v>13.4748</v>
      </c>
      <c r="G22" s="49">
        <v>0</v>
      </c>
      <c r="H22" s="49">
        <v>164.03200000000001</v>
      </c>
    </row>
    <row r="23" spans="1:8">
      <c r="A23" t="s">
        <v>1128</v>
      </c>
      <c r="B23" s="49">
        <v>18.8062</v>
      </c>
      <c r="C23" s="49">
        <v>13.0709</v>
      </c>
      <c r="D23" s="49">
        <v>0.69503199999999998</v>
      </c>
      <c r="E23" s="49">
        <v>0</v>
      </c>
      <c r="F23" s="49">
        <v>13.021800000000001</v>
      </c>
      <c r="G23" s="49">
        <v>0</v>
      </c>
      <c r="H23" s="49">
        <v>69.528999999999996</v>
      </c>
    </row>
    <row r="24" spans="1:8">
      <c r="A24" t="s">
        <v>1129</v>
      </c>
      <c r="B24" s="49">
        <v>3.0508500000000002E-4</v>
      </c>
      <c r="C24" s="49">
        <v>1.41268E-2</v>
      </c>
      <c r="D24" s="49">
        <v>46.304400000000001</v>
      </c>
      <c r="E24" s="49">
        <v>0</v>
      </c>
      <c r="F24" s="173">
        <v>2.3737300000000001E-5</v>
      </c>
      <c r="G24" s="49">
        <v>0</v>
      </c>
      <c r="H24" s="49">
        <v>8.3091999999999999E-2</v>
      </c>
    </row>
    <row r="25" spans="1:8">
      <c r="A25" t="s">
        <v>1130</v>
      </c>
      <c r="B25" s="49">
        <v>0.102451</v>
      </c>
      <c r="C25" s="49">
        <v>6.9180900000000004E-2</v>
      </c>
      <c r="D25" s="49">
        <v>0.67525999999999997</v>
      </c>
      <c r="E25" s="49">
        <v>0</v>
      </c>
      <c r="F25" s="49">
        <v>8.2613400000000007E-3</v>
      </c>
      <c r="G25" s="49">
        <v>0</v>
      </c>
      <c r="H25" s="49">
        <v>0.27511999999999998</v>
      </c>
    </row>
    <row r="26" spans="1:8">
      <c r="A26" t="s">
        <v>1131</v>
      </c>
      <c r="B26" s="173">
        <v>4.9238399999999999E-5</v>
      </c>
      <c r="C26" s="49">
        <v>1.49131E-3</v>
      </c>
      <c r="D26" s="49">
        <v>30.287600000000001</v>
      </c>
      <c r="E26" s="49">
        <v>0</v>
      </c>
      <c r="F26" s="173">
        <v>0</v>
      </c>
      <c r="G26" s="49">
        <v>0</v>
      </c>
      <c r="H26" s="49">
        <v>1.18862E-2</v>
      </c>
    </row>
    <row r="27" spans="1:8">
      <c r="A27" t="s">
        <v>1132</v>
      </c>
      <c r="B27" s="173">
        <v>-3.2825599999999999E-6</v>
      </c>
      <c r="C27" s="49">
        <v>9.914259999999999E-4</v>
      </c>
      <c r="D27" s="49">
        <v>-302.02800000000002</v>
      </c>
      <c r="E27" s="49">
        <v>0</v>
      </c>
      <c r="F27" s="49">
        <v>-8.0160200000000004E-3</v>
      </c>
      <c r="G27" s="49">
        <v>0</v>
      </c>
      <c r="H27" s="49">
        <v>8.6232900000000005E-3</v>
      </c>
    </row>
    <row r="28" spans="1:8">
      <c r="A28" t="s">
        <v>1133</v>
      </c>
      <c r="B28" s="49">
        <v>8.1494099999999993E-3</v>
      </c>
      <c r="C28" s="49">
        <v>1.4557E-2</v>
      </c>
      <c r="D28" s="49">
        <v>1.78626</v>
      </c>
      <c r="E28" s="49">
        <v>0</v>
      </c>
      <c r="F28" s="173">
        <v>2.9296900000000001E-5</v>
      </c>
      <c r="G28" s="49">
        <v>0</v>
      </c>
      <c r="H28" s="49">
        <v>7.0833300000000002E-2</v>
      </c>
    </row>
    <row r="29" spans="1:8">
      <c r="A29" t="s">
        <v>1134</v>
      </c>
      <c r="B29" s="49">
        <v>67.253799999999998</v>
      </c>
      <c r="C29" s="49">
        <v>10.8926</v>
      </c>
      <c r="D29" s="49">
        <v>0.161963</v>
      </c>
      <c r="E29" s="49">
        <v>0</v>
      </c>
      <c r="F29" s="49">
        <v>42.7834</v>
      </c>
      <c r="G29" s="49">
        <v>0</v>
      </c>
      <c r="H29" s="49">
        <v>92.243899999999996</v>
      </c>
    </row>
    <row r="30" spans="1:8">
      <c r="A30" t="s">
        <v>1135</v>
      </c>
      <c r="B30" s="49">
        <v>28.1355</v>
      </c>
      <c r="C30" s="49">
        <v>6.9470400000000003</v>
      </c>
      <c r="D30" s="49">
        <v>0.24691399999999999</v>
      </c>
      <c r="E30" s="49">
        <v>0</v>
      </c>
      <c r="F30" s="49">
        <v>20.772500000000001</v>
      </c>
      <c r="G30" s="49">
        <v>0</v>
      </c>
      <c r="H30" s="49">
        <v>57.983800000000002</v>
      </c>
    </row>
    <row r="31" spans="1:8">
      <c r="A31" t="s">
        <v>1136</v>
      </c>
      <c r="B31" s="49">
        <v>176.46799999999999</v>
      </c>
      <c r="C31" s="49">
        <v>74.898700000000005</v>
      </c>
      <c r="D31" s="49">
        <v>0.42443199999999998</v>
      </c>
      <c r="E31" s="49">
        <v>0</v>
      </c>
      <c r="F31" s="49">
        <v>78.750699999999995</v>
      </c>
      <c r="G31" s="49">
        <v>0</v>
      </c>
      <c r="H31" s="49">
        <v>391.95800000000003</v>
      </c>
    </row>
    <row r="32" spans="1:8">
      <c r="A32" t="s">
        <v>1137</v>
      </c>
      <c r="B32" s="49">
        <v>0.23496600000000001</v>
      </c>
      <c r="C32" s="49">
        <v>6.9922300000000007E-2</v>
      </c>
      <c r="D32" s="49">
        <v>0.29758499999999999</v>
      </c>
      <c r="E32" s="49">
        <v>0.15</v>
      </c>
      <c r="F32" s="49">
        <v>8.9927999999999994E-2</v>
      </c>
      <c r="G32" s="49">
        <v>0.4</v>
      </c>
      <c r="H32" s="49">
        <v>0.501197</v>
      </c>
    </row>
    <row r="33" spans="1:8">
      <c r="A33" t="s">
        <v>1138</v>
      </c>
      <c r="B33" s="49">
        <v>0.36901200000000001</v>
      </c>
      <c r="C33" s="49">
        <v>7.3685E-2</v>
      </c>
      <c r="D33" s="49">
        <v>0.199682</v>
      </c>
      <c r="E33" s="49">
        <v>0</v>
      </c>
      <c r="F33" s="49">
        <v>0.20487900000000001</v>
      </c>
      <c r="G33" s="49">
        <v>0</v>
      </c>
      <c r="H33" s="49">
        <v>0.43621300000000002</v>
      </c>
    </row>
    <row r="34" spans="1:8">
      <c r="A34" t="s">
        <v>1139</v>
      </c>
      <c r="B34" s="49">
        <v>0.189051</v>
      </c>
      <c r="C34" s="49">
        <v>3.0275400000000001E-2</v>
      </c>
      <c r="D34" s="49">
        <v>0.16014400000000001</v>
      </c>
      <c r="E34" s="49">
        <v>0.1</v>
      </c>
      <c r="F34" s="49">
        <v>0.12744900000000001</v>
      </c>
      <c r="G34" s="49">
        <v>0.25</v>
      </c>
      <c r="H34" s="49">
        <v>0.27015499999999998</v>
      </c>
    </row>
    <row r="35" spans="1:8">
      <c r="A35" t="s">
        <v>1140</v>
      </c>
      <c r="B35" s="49">
        <v>8.8568300000000003E-2</v>
      </c>
      <c r="C35" s="49">
        <v>2.7919099999999999E-2</v>
      </c>
      <c r="D35" s="49">
        <v>0.31522699999999998</v>
      </c>
      <c r="E35" s="49">
        <v>0</v>
      </c>
      <c r="F35" s="49">
        <v>3.6166499999999997E-2</v>
      </c>
      <c r="G35" s="49">
        <v>0</v>
      </c>
      <c r="H35" s="49">
        <v>0.185612</v>
      </c>
    </row>
    <row r="36" spans="1:8">
      <c r="A36" t="s">
        <v>1141</v>
      </c>
      <c r="B36" s="49">
        <v>0.15535299999999999</v>
      </c>
      <c r="C36" s="49">
        <v>0.10185</v>
      </c>
      <c r="D36" s="49">
        <v>0.65560399999999996</v>
      </c>
      <c r="E36" s="49">
        <v>0</v>
      </c>
      <c r="F36" s="49">
        <v>3.7986300000000001E-2</v>
      </c>
      <c r="G36" s="49">
        <v>0</v>
      </c>
      <c r="H36" s="49">
        <v>0.60880900000000004</v>
      </c>
    </row>
    <row r="37" spans="1:8">
      <c r="A37" t="s">
        <v>1142</v>
      </c>
      <c r="B37" s="49">
        <v>0.30275400000000002</v>
      </c>
      <c r="C37" s="49">
        <v>0.106654</v>
      </c>
      <c r="D37" s="49">
        <v>0.35227799999999998</v>
      </c>
      <c r="E37" s="49">
        <v>0.1</v>
      </c>
      <c r="F37" s="49">
        <v>1.9767799999999999E-2</v>
      </c>
      <c r="G37" s="49">
        <v>0.5</v>
      </c>
      <c r="H37" s="49">
        <v>0.40086699999999997</v>
      </c>
    </row>
    <row r="38" spans="1:8">
      <c r="A38" t="s">
        <v>1143</v>
      </c>
      <c r="B38" s="49">
        <v>-11.146599999999999</v>
      </c>
      <c r="C38" s="49">
        <v>33.758099999999999</v>
      </c>
      <c r="D38" s="49">
        <v>-3.0285500000000001</v>
      </c>
      <c r="E38" s="49">
        <v>0</v>
      </c>
      <c r="F38" s="49">
        <v>-196.04</v>
      </c>
      <c r="G38" s="49">
        <v>0</v>
      </c>
      <c r="H38" s="49">
        <v>99.26</v>
      </c>
    </row>
    <row r="39" spans="1:8">
      <c r="A39" t="s">
        <v>1144</v>
      </c>
      <c r="B39" s="49">
        <v>-3.63767</v>
      </c>
      <c r="C39" s="49">
        <v>3.11076</v>
      </c>
      <c r="D39" s="49">
        <v>-0.85515099999999999</v>
      </c>
      <c r="E39" s="49">
        <v>0</v>
      </c>
      <c r="F39" s="49">
        <v>-10.914400000000001</v>
      </c>
      <c r="G39" s="49">
        <v>0</v>
      </c>
      <c r="H39" s="49">
        <v>7.1960600000000001</v>
      </c>
    </row>
    <row r="40" spans="1:8">
      <c r="A40" t="s">
        <v>1145</v>
      </c>
      <c r="B40" s="49">
        <v>-2.6749100000000001</v>
      </c>
      <c r="C40" s="49">
        <v>1.9430700000000001</v>
      </c>
      <c r="D40" s="49">
        <v>-0.72640800000000005</v>
      </c>
      <c r="E40" s="49">
        <v>0</v>
      </c>
      <c r="F40" s="49">
        <v>-9.2000399999999996</v>
      </c>
      <c r="G40" s="49">
        <v>0</v>
      </c>
      <c r="H40" s="49">
        <v>-1.38408</v>
      </c>
    </row>
    <row r="41" spans="1:8">
      <c r="A41" t="s">
        <v>1146</v>
      </c>
      <c r="B41" s="49">
        <v>-0.116893</v>
      </c>
      <c r="C41" s="49">
        <v>0.38641199999999998</v>
      </c>
      <c r="D41" s="49">
        <v>-3.3056899999999998</v>
      </c>
      <c r="E41" s="49">
        <v>0</v>
      </c>
      <c r="F41" s="49">
        <v>-1</v>
      </c>
      <c r="G41" s="49">
        <v>0</v>
      </c>
      <c r="H41" s="49">
        <v>1</v>
      </c>
    </row>
    <row r="42" spans="1:8">
      <c r="A42" t="s">
        <v>1147</v>
      </c>
      <c r="B42" s="49">
        <v>-0.130469</v>
      </c>
      <c r="C42" s="49">
        <v>7.70097E-2</v>
      </c>
      <c r="D42" s="49">
        <v>-0.59025499999999997</v>
      </c>
      <c r="E42" s="49">
        <v>0</v>
      </c>
      <c r="F42" s="49">
        <v>-0.34365600000000002</v>
      </c>
      <c r="G42" s="49">
        <v>0</v>
      </c>
      <c r="H42" s="49">
        <v>0.25204900000000002</v>
      </c>
    </row>
    <row r="43" spans="1:8">
      <c r="A43" t="s">
        <v>1148</v>
      </c>
      <c r="B43" s="49">
        <v>-0.14947199999999999</v>
      </c>
      <c r="C43" s="49">
        <v>6.5914600000000004E-2</v>
      </c>
      <c r="D43" s="49">
        <v>-0.44098399999999999</v>
      </c>
      <c r="E43" s="49">
        <v>0</v>
      </c>
      <c r="F43" s="49">
        <v>-0.24012900000000001</v>
      </c>
      <c r="G43" s="49">
        <v>0</v>
      </c>
      <c r="H43" s="49">
        <v>1.0547600000000001E-2</v>
      </c>
    </row>
    <row r="44" spans="1:8">
      <c r="A44" t="s">
        <v>1149</v>
      </c>
      <c r="B44" s="49">
        <v>10.2117</v>
      </c>
      <c r="C44" s="49">
        <v>14.2117</v>
      </c>
      <c r="D44" s="49">
        <v>1.39171</v>
      </c>
      <c r="E44" s="49">
        <v>0</v>
      </c>
      <c r="F44" s="49">
        <v>-30.8567</v>
      </c>
      <c r="G44" s="49">
        <v>0</v>
      </c>
      <c r="H44" s="49">
        <v>42.64</v>
      </c>
    </row>
    <row r="45" spans="1:8">
      <c r="A45" t="s">
        <v>1150</v>
      </c>
      <c r="B45" s="49">
        <v>46.149299999999997</v>
      </c>
      <c r="C45" s="49">
        <v>8.2700999999999993</v>
      </c>
      <c r="D45" s="49">
        <v>0.179203</v>
      </c>
      <c r="E45" s="49">
        <v>0</v>
      </c>
      <c r="F45" s="49">
        <v>30.764500000000002</v>
      </c>
      <c r="G45" s="49">
        <v>0</v>
      </c>
      <c r="H45" s="49">
        <v>69.155900000000003</v>
      </c>
    </row>
    <row r="46" spans="1:8">
      <c r="A46" t="s">
        <v>1151</v>
      </c>
      <c r="B46" s="49">
        <v>28.744199999999999</v>
      </c>
      <c r="C46" s="49">
        <v>3.79148</v>
      </c>
      <c r="D46" s="49">
        <v>0.13190399999999999</v>
      </c>
      <c r="E46" s="49">
        <v>0</v>
      </c>
      <c r="F46" s="49">
        <v>22.02</v>
      </c>
      <c r="G46" s="49">
        <v>0</v>
      </c>
      <c r="H46" s="49">
        <v>37.927199999999999</v>
      </c>
    </row>
    <row r="47" spans="1:8">
      <c r="A47" t="s">
        <v>1152</v>
      </c>
      <c r="B47" s="49">
        <v>1.0614300000000001</v>
      </c>
      <c r="C47" s="49">
        <v>0.56307600000000002</v>
      </c>
      <c r="D47" s="49">
        <v>0.53048600000000001</v>
      </c>
      <c r="E47" s="49">
        <v>0</v>
      </c>
      <c r="F47" s="49">
        <v>0.24116799999999999</v>
      </c>
      <c r="G47" s="49">
        <v>0</v>
      </c>
      <c r="H47" s="49">
        <v>3.4560900000000001</v>
      </c>
    </row>
    <row r="48" spans="1:8">
      <c r="A48" t="s">
        <v>1153</v>
      </c>
      <c r="B48" s="49">
        <v>1.4290499999999999</v>
      </c>
      <c r="C48" s="49">
        <v>0.18918699999999999</v>
      </c>
      <c r="D48" s="49">
        <v>0.132387</v>
      </c>
      <c r="E48" s="49">
        <v>0</v>
      </c>
      <c r="F48" s="49">
        <v>0.94116200000000005</v>
      </c>
      <c r="G48" s="49">
        <v>0</v>
      </c>
      <c r="H48" s="49">
        <v>1.8814200000000001</v>
      </c>
    </row>
    <row r="50" spans="1:4">
      <c r="A50" t="str">
        <f>lang!B7</f>
        <v>긍정감정</v>
      </c>
      <c r="B50" s="134">
        <f>SUM(B9:B12)</f>
        <v>246.57759999999999</v>
      </c>
      <c r="C50" s="134"/>
      <c r="D50" s="134">
        <f t="shared" ref="D50" si="0">SUM(D9:D12)</f>
        <v>31.22438</v>
      </c>
    </row>
    <row r="51" spans="1:4">
      <c r="A51" t="str">
        <f>lang!B8</f>
        <v>부정감정</v>
      </c>
      <c r="B51" s="134">
        <f>SUM(B5:B8)</f>
        <v>118.98859999999999</v>
      </c>
      <c r="C51" s="134"/>
      <c r="D51" s="134">
        <f t="shared" ref="D51" si="1">SUM(D5:D8)</f>
        <v>57.613010000000003</v>
      </c>
    </row>
    <row r="52" spans="1:4">
      <c r="A52" t="str">
        <f>lang!B9</f>
        <v>생리감정</v>
      </c>
      <c r="B52" s="134">
        <f>SUM(B13:B14)</f>
        <v>49.180500000000002</v>
      </c>
      <c r="C52" s="134"/>
      <c r="D52" s="134">
        <f t="shared" ref="D52" si="2">SUM(D13:D14)</f>
        <v>51.242199999999997</v>
      </c>
    </row>
    <row r="53" spans="1:4">
      <c r="B53" s="50">
        <f>SUM(B50:B52)</f>
        <v>414.74669999999998</v>
      </c>
      <c r="D53" s="50">
        <f>SUM(D50:D52)</f>
        <v>140.07959</v>
      </c>
    </row>
    <row r="54" spans="1:4">
      <c r="A54" t="str">
        <f>lang!B7</f>
        <v>긍정감정</v>
      </c>
      <c r="B54" s="135">
        <f>IF(B$53&lt;&gt;0,B50/B$53,0)</f>
        <v>0.59452576717307215</v>
      </c>
      <c r="C54" s="135"/>
      <c r="D54" s="135">
        <f>IF(D$53&lt;&gt;0,D50/D$53,0)</f>
        <v>0.22290456446938486</v>
      </c>
    </row>
    <row r="55" spans="1:4">
      <c r="A55" t="str">
        <f>lang!B8</f>
        <v>부정감정</v>
      </c>
      <c r="B55" s="135">
        <f>IF(B$53&lt;&gt;0,B51/B$53,0)</f>
        <v>0.28689462749191252</v>
      </c>
      <c r="C55" s="135"/>
      <c r="D55" s="135">
        <f>IF(D$53&lt;&gt;0,D51/D$53,0)</f>
        <v>0.41128768295224166</v>
      </c>
    </row>
    <row r="56" spans="1:4">
      <c r="A56" t="str">
        <f>lang!B9</f>
        <v>생리감정</v>
      </c>
      <c r="B56" s="135">
        <f>IF(B$53&lt;&gt;0,B52/B$53,0)</f>
        <v>0.11857960533501534</v>
      </c>
      <c r="C56" s="135"/>
      <c r="D56" s="135">
        <f>IF(D$53&lt;&gt;0,D52/D$53,0)</f>
        <v>0.36580775257837345</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3.1748099999999999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8.2806199999999996E-2</v>
      </c>
      <c r="B8" s="49">
        <v>8.2806199999999996E-2</v>
      </c>
    </row>
    <row r="9" spans="1:3">
      <c r="A9" s="49">
        <v>0</v>
      </c>
      <c r="B9" s="49">
        <v>0</v>
      </c>
    </row>
    <row r="10" spans="1:3">
      <c r="A10" s="49">
        <v>0.14174800000000001</v>
      </c>
      <c r="B10" s="49">
        <v>0.14174800000000001</v>
      </c>
    </row>
    <row r="11" spans="1:3">
      <c r="A11" s="49">
        <v>0</v>
      </c>
      <c r="B11" s="49">
        <v>0</v>
      </c>
    </row>
    <row r="12" spans="1:3">
      <c r="A12" s="49">
        <v>0</v>
      </c>
      <c r="B12" s="49">
        <v>0</v>
      </c>
    </row>
    <row r="13" spans="1:3">
      <c r="A13" s="49">
        <v>8.0793599999999993E-2</v>
      </c>
      <c r="B13" s="49">
        <v>8.0793599999999993E-2</v>
      </c>
    </row>
    <row r="14" spans="1:3">
      <c r="A14" s="49">
        <v>0</v>
      </c>
      <c r="B14" s="49">
        <v>0</v>
      </c>
    </row>
    <row r="15" spans="1:3">
      <c r="A15" s="49">
        <v>0.131469</v>
      </c>
      <c r="B15" s="49">
        <v>0.131469</v>
      </c>
    </row>
    <row r="16" spans="1:3">
      <c r="A16" s="49">
        <v>0</v>
      </c>
      <c r="B16" s="49">
        <v>0</v>
      </c>
    </row>
    <row r="17" spans="1:2">
      <c r="A17" s="49">
        <v>0</v>
      </c>
      <c r="B17" s="49">
        <v>0</v>
      </c>
    </row>
    <row r="18" spans="1:2">
      <c r="A18" s="49">
        <v>9.1575599999999993E-2</v>
      </c>
      <c r="B18" s="49">
        <v>9.1575599999999993E-2</v>
      </c>
    </row>
    <row r="19" spans="1:2">
      <c r="A19" s="49">
        <v>0</v>
      </c>
      <c r="B19" s="49">
        <v>0</v>
      </c>
    </row>
    <row r="20" spans="1:2">
      <c r="A20" s="49">
        <v>0</v>
      </c>
      <c r="B20" s="49">
        <v>0</v>
      </c>
    </row>
    <row r="21" spans="1:2">
      <c r="A21" s="49">
        <v>0.17711299999999999</v>
      </c>
      <c r="B21" s="49">
        <v>0.17711299999999999</v>
      </c>
    </row>
    <row r="22" spans="1:2">
      <c r="A22" s="49">
        <v>0</v>
      </c>
      <c r="B22" s="49">
        <v>0</v>
      </c>
    </row>
    <row r="23" spans="1:2">
      <c r="A23" s="49">
        <v>0.132907</v>
      </c>
      <c r="B23" s="49">
        <v>0.132907</v>
      </c>
    </row>
    <row r="24" spans="1:2">
      <c r="A24" s="49">
        <v>0</v>
      </c>
      <c r="B24" s="49">
        <v>0</v>
      </c>
    </row>
    <row r="25" spans="1:2">
      <c r="A25" s="49">
        <v>0</v>
      </c>
      <c r="B25" s="49">
        <v>0</v>
      </c>
    </row>
    <row r="26" spans="1:2">
      <c r="A26" s="49">
        <v>0.20471500000000001</v>
      </c>
      <c r="B26" s="49">
        <v>0.20471500000000001</v>
      </c>
    </row>
    <row r="27" spans="1:2">
      <c r="A27" s="49">
        <v>0</v>
      </c>
      <c r="B27" s="49">
        <v>0</v>
      </c>
    </row>
    <row r="28" spans="1:2">
      <c r="A28" s="49">
        <v>0.12845000000000001</v>
      </c>
      <c r="B28" s="49">
        <v>0.12845000000000001</v>
      </c>
    </row>
    <row r="29" spans="1:2">
      <c r="A29" s="49">
        <v>0</v>
      </c>
      <c r="B29" s="49">
        <v>0</v>
      </c>
    </row>
    <row r="30" spans="1:2">
      <c r="A30" s="49">
        <v>0</v>
      </c>
      <c r="B30" s="49">
        <v>0</v>
      </c>
    </row>
    <row r="31" spans="1:2">
      <c r="A31" s="49">
        <v>9.2581899999999995E-2</v>
      </c>
      <c r="B31" s="49">
        <v>9.2581899999999995E-2</v>
      </c>
    </row>
    <row r="32" spans="1:2">
      <c r="A32" s="49">
        <v>0</v>
      </c>
      <c r="B32" s="49">
        <v>0</v>
      </c>
    </row>
    <row r="33" spans="1:2">
      <c r="A33" s="49">
        <v>0.12593399999999999</v>
      </c>
      <c r="B33" s="49">
        <v>0.12593399999999999</v>
      </c>
    </row>
    <row r="34" spans="1:2">
      <c r="A34" s="49">
        <v>0</v>
      </c>
      <c r="B34" s="49">
        <v>0</v>
      </c>
    </row>
    <row r="35" spans="1:2">
      <c r="A35" s="49">
        <v>0</v>
      </c>
      <c r="B35" s="49">
        <v>0</v>
      </c>
    </row>
    <row r="36" spans="1:2">
      <c r="A36" s="49">
        <v>0.19393299999999999</v>
      </c>
      <c r="B36" s="49">
        <v>0.19393299999999999</v>
      </c>
    </row>
    <row r="37" spans="1:2">
      <c r="A37" s="49">
        <v>0</v>
      </c>
      <c r="B37" s="49">
        <v>0</v>
      </c>
    </row>
    <row r="38" spans="1:2">
      <c r="A38" s="49">
        <v>0</v>
      </c>
      <c r="B38" s="49">
        <v>0</v>
      </c>
    </row>
    <row r="39" spans="1:2">
      <c r="A39" s="49">
        <v>0.21506600000000001</v>
      </c>
      <c r="B39" s="49">
        <v>0.21506600000000001</v>
      </c>
    </row>
    <row r="40" spans="1:2">
      <c r="A40" s="49">
        <v>0</v>
      </c>
      <c r="B40" s="49">
        <v>0</v>
      </c>
    </row>
    <row r="41" spans="1:2">
      <c r="A41" s="49">
        <v>0.29291299999999998</v>
      </c>
      <c r="B41" s="49">
        <v>0.29291299999999998</v>
      </c>
    </row>
    <row r="42" spans="1:2">
      <c r="A42" s="49">
        <v>0</v>
      </c>
      <c r="B42" s="49">
        <v>0</v>
      </c>
    </row>
    <row r="43" spans="1:2">
      <c r="A43" s="49">
        <v>0</v>
      </c>
      <c r="B43" s="49">
        <v>0</v>
      </c>
    </row>
    <row r="44" spans="1:2">
      <c r="A44" s="49">
        <v>0.40281800000000001</v>
      </c>
      <c r="B44" s="49">
        <v>0.40281800000000001</v>
      </c>
    </row>
    <row r="45" spans="1:2">
      <c r="A45" s="49">
        <v>0</v>
      </c>
      <c r="B45" s="49">
        <v>0</v>
      </c>
    </row>
    <row r="46" spans="1:2">
      <c r="A46" s="49">
        <v>0.40612399999999999</v>
      </c>
      <c r="B46" s="49">
        <v>0.40612399999999999</v>
      </c>
    </row>
    <row r="47" spans="1:2">
      <c r="A47" s="49">
        <v>0</v>
      </c>
      <c r="B47" s="49">
        <v>0</v>
      </c>
    </row>
    <row r="48" spans="1:2">
      <c r="A48" s="49">
        <v>0</v>
      </c>
      <c r="B48" s="49">
        <v>0</v>
      </c>
    </row>
    <row r="49" spans="1:2">
      <c r="A49" s="49">
        <v>0.46607199999999999</v>
      </c>
      <c r="B49" s="49">
        <v>0.46607199999999999</v>
      </c>
    </row>
    <row r="50" spans="1:2">
      <c r="A50" s="49">
        <v>0</v>
      </c>
      <c r="B50" s="49">
        <v>0</v>
      </c>
    </row>
    <row r="51" spans="1:2">
      <c r="A51" s="49">
        <v>0.39735500000000001</v>
      </c>
      <c r="B51" s="49">
        <v>0.39735500000000001</v>
      </c>
    </row>
    <row r="52" spans="1:2">
      <c r="A52" s="49">
        <v>0</v>
      </c>
      <c r="B52" s="49">
        <v>0</v>
      </c>
    </row>
    <row r="53" spans="1:2">
      <c r="A53" s="49">
        <v>0</v>
      </c>
      <c r="B53" s="49">
        <v>0</v>
      </c>
    </row>
    <row r="54" spans="1:2">
      <c r="A54" s="49">
        <v>0.57849300000000003</v>
      </c>
      <c r="B54" s="49">
        <v>0.57849300000000003</v>
      </c>
    </row>
    <row r="55" spans="1:2">
      <c r="A55" s="49">
        <v>0</v>
      </c>
      <c r="B55" s="49">
        <v>0</v>
      </c>
    </row>
    <row r="56" spans="1:2">
      <c r="A56" s="49">
        <v>0</v>
      </c>
      <c r="B56" s="49">
        <v>0</v>
      </c>
    </row>
    <row r="57" spans="1:2">
      <c r="A57" s="49">
        <v>0.70169599999999999</v>
      </c>
      <c r="B57" s="49">
        <v>0.70169599999999999</v>
      </c>
    </row>
    <row r="58" spans="1:2">
      <c r="A58" s="49">
        <v>0</v>
      </c>
      <c r="B58" s="49">
        <v>0</v>
      </c>
    </row>
    <row r="59" spans="1:2">
      <c r="A59" s="49">
        <v>0.67380700000000004</v>
      </c>
      <c r="B59" s="49">
        <v>0.67380700000000004</v>
      </c>
    </row>
    <row r="60" spans="1:2">
      <c r="A60" s="49">
        <v>0</v>
      </c>
      <c r="B60" s="49">
        <v>0</v>
      </c>
    </row>
    <row r="61" spans="1:2">
      <c r="A61" s="49">
        <v>0</v>
      </c>
      <c r="B61" s="49">
        <v>0</v>
      </c>
    </row>
    <row r="62" spans="1:2">
      <c r="A62" s="49">
        <v>0.73972099999999996</v>
      </c>
      <c r="B62" s="49">
        <v>0.73972099999999996</v>
      </c>
    </row>
    <row r="63" spans="1:2">
      <c r="A63" s="49">
        <v>0</v>
      </c>
      <c r="B63" s="49">
        <v>0</v>
      </c>
    </row>
    <row r="64" spans="1:2">
      <c r="A64" s="49">
        <v>1.0074799999999999</v>
      </c>
      <c r="B64" s="49">
        <v>1.0074799999999999</v>
      </c>
    </row>
    <row r="65" spans="1:2">
      <c r="A65" s="49">
        <v>0</v>
      </c>
      <c r="B65" s="49">
        <v>0</v>
      </c>
    </row>
    <row r="66" spans="1:2">
      <c r="A66" s="49">
        <v>0</v>
      </c>
      <c r="B66" s="49">
        <v>0</v>
      </c>
    </row>
    <row r="67" spans="1:2">
      <c r="A67" s="49">
        <v>1.26783</v>
      </c>
      <c r="B67" s="49">
        <v>1.26783</v>
      </c>
    </row>
    <row r="68" spans="1:2">
      <c r="A68" s="49">
        <v>0</v>
      </c>
      <c r="B68" s="49">
        <v>0</v>
      </c>
    </row>
    <row r="69" spans="1:2">
      <c r="A69" s="49">
        <v>1.7108300000000001</v>
      </c>
      <c r="B69" s="49">
        <v>1.7108300000000001</v>
      </c>
    </row>
    <row r="70" spans="1:2">
      <c r="A70" s="49">
        <v>0</v>
      </c>
      <c r="B70" s="49">
        <v>0</v>
      </c>
    </row>
    <row r="71" spans="1:2">
      <c r="A71" s="49">
        <v>0</v>
      </c>
      <c r="B71" s="49">
        <v>0</v>
      </c>
    </row>
    <row r="72" spans="1:2">
      <c r="A72" s="49">
        <v>1.8401400000000001</v>
      </c>
      <c r="B72" s="49">
        <v>1.8401400000000001</v>
      </c>
    </row>
    <row r="73" spans="1:2">
      <c r="A73" s="49">
        <v>0</v>
      </c>
      <c r="B73" s="49">
        <v>0</v>
      </c>
    </row>
    <row r="74" spans="1:2">
      <c r="A74" s="49">
        <v>0</v>
      </c>
      <c r="B74" s="49">
        <v>0</v>
      </c>
    </row>
    <row r="75" spans="1:2">
      <c r="A75" s="49">
        <v>2.0936599999999999</v>
      </c>
      <c r="B75" s="49">
        <v>2.0936599999999999</v>
      </c>
    </row>
    <row r="76" spans="1:2">
      <c r="A76" s="49">
        <v>0</v>
      </c>
      <c r="B76" s="49">
        <v>0</v>
      </c>
    </row>
    <row r="77" spans="1:2">
      <c r="A77" s="49">
        <v>2.4693100000000001</v>
      </c>
      <c r="B77" s="49">
        <v>2.4693100000000001</v>
      </c>
    </row>
    <row r="78" spans="1:2">
      <c r="A78" s="49">
        <v>0</v>
      </c>
      <c r="B78" s="49">
        <v>0</v>
      </c>
    </row>
    <row r="79" spans="1:2">
      <c r="A79" s="49">
        <v>0</v>
      </c>
      <c r="B79" s="49">
        <v>0</v>
      </c>
    </row>
    <row r="80" spans="1:2">
      <c r="A80" s="49">
        <v>2.4818899999999999</v>
      </c>
      <c r="B80" s="49">
        <v>2.4818899999999999</v>
      </c>
    </row>
    <row r="81" spans="1:2">
      <c r="A81" s="49">
        <v>0</v>
      </c>
      <c r="B81" s="49">
        <v>0</v>
      </c>
    </row>
    <row r="82" spans="1:2">
      <c r="A82" s="49">
        <v>2.7224699999999999</v>
      </c>
      <c r="B82" s="49">
        <v>2.7224699999999999</v>
      </c>
    </row>
    <row r="83" spans="1:2">
      <c r="A83" s="49">
        <v>0</v>
      </c>
      <c r="B83" s="49">
        <v>0</v>
      </c>
    </row>
    <row r="84" spans="1:2">
      <c r="A84" s="49">
        <v>0</v>
      </c>
      <c r="B84" s="49">
        <v>0</v>
      </c>
    </row>
    <row r="85" spans="1:2">
      <c r="A85" s="49">
        <v>2.8489800000000001</v>
      </c>
      <c r="B85" s="49">
        <v>2.8489800000000001</v>
      </c>
    </row>
    <row r="86" spans="1:2">
      <c r="A86" s="49">
        <v>0</v>
      </c>
      <c r="B86" s="49">
        <v>0</v>
      </c>
    </row>
    <row r="87" spans="1:2">
      <c r="A87" s="49">
        <v>0</v>
      </c>
      <c r="B87" s="49">
        <v>0</v>
      </c>
    </row>
    <row r="88" spans="1:2">
      <c r="A88" s="49">
        <v>2.8479700000000001</v>
      </c>
      <c r="B88" s="49">
        <v>2.8479700000000001</v>
      </c>
    </row>
    <row r="89" spans="1:2">
      <c r="A89" s="49">
        <v>0</v>
      </c>
      <c r="B89" s="49">
        <v>0</v>
      </c>
    </row>
    <row r="90" spans="1:2">
      <c r="A90" s="49">
        <v>3.1748099999999999</v>
      </c>
      <c r="B90" s="49">
        <v>3.1748099999999999</v>
      </c>
    </row>
    <row r="91" spans="1:2">
      <c r="A91" s="49">
        <v>0</v>
      </c>
      <c r="B91" s="49">
        <v>0</v>
      </c>
    </row>
    <row r="92" spans="1:2">
      <c r="A92" s="49">
        <v>0</v>
      </c>
      <c r="B92" s="49">
        <v>0</v>
      </c>
    </row>
    <row r="93" spans="1:2">
      <c r="A93" s="49">
        <v>3.00719</v>
      </c>
      <c r="B93" s="49">
        <v>3.00719</v>
      </c>
    </row>
    <row r="94" spans="1:2">
      <c r="A94" s="49">
        <v>0</v>
      </c>
      <c r="B94" s="49">
        <v>0</v>
      </c>
    </row>
    <row r="95" spans="1:2">
      <c r="A95" s="49">
        <v>2.96183</v>
      </c>
      <c r="B95" s="49">
        <v>2.96183</v>
      </c>
    </row>
    <row r="96" spans="1:2">
      <c r="A96" s="49">
        <v>0</v>
      </c>
      <c r="B96" s="49">
        <v>0</v>
      </c>
    </row>
    <row r="97" spans="1:2">
      <c r="A97" s="49">
        <v>0</v>
      </c>
      <c r="B97" s="49">
        <v>0</v>
      </c>
    </row>
    <row r="98" spans="1:2">
      <c r="A98" s="49">
        <v>2.7846500000000001</v>
      </c>
      <c r="B98" s="49">
        <v>2.7846500000000001</v>
      </c>
    </row>
    <row r="99" spans="1:2">
      <c r="A99" s="49">
        <v>0</v>
      </c>
      <c r="B99" s="49">
        <v>0</v>
      </c>
    </row>
    <row r="100" spans="1:2">
      <c r="A100" s="49">
        <v>2.8005300000000002</v>
      </c>
      <c r="B100" s="49">
        <v>2.8005300000000002</v>
      </c>
    </row>
    <row r="101" spans="1:2">
      <c r="A101" s="49">
        <v>0</v>
      </c>
      <c r="B101" s="49">
        <v>0</v>
      </c>
    </row>
    <row r="102" spans="1:2">
      <c r="A102" s="49">
        <v>0</v>
      </c>
      <c r="B102" s="49">
        <v>0</v>
      </c>
    </row>
    <row r="103" spans="1:2">
      <c r="A103" s="49">
        <v>2.96801</v>
      </c>
      <c r="B103" s="49">
        <v>2.96801</v>
      </c>
    </row>
    <row r="104" spans="1:2">
      <c r="A104" s="49">
        <v>0</v>
      </c>
      <c r="B104" s="49">
        <v>0</v>
      </c>
    </row>
    <row r="105" spans="1:2">
      <c r="A105" s="49">
        <v>0</v>
      </c>
      <c r="B105" s="49">
        <v>0</v>
      </c>
    </row>
    <row r="106" spans="1:2">
      <c r="A106" s="49">
        <v>3.0281099999999999</v>
      </c>
      <c r="B106" s="49">
        <v>3.0281099999999999</v>
      </c>
    </row>
    <row r="107" spans="1:2">
      <c r="A107" s="49">
        <v>0</v>
      </c>
      <c r="B107" s="49">
        <v>0</v>
      </c>
    </row>
    <row r="108" spans="1:2">
      <c r="A108" s="49">
        <v>2.97254</v>
      </c>
      <c r="B108" s="49">
        <v>2.97254</v>
      </c>
    </row>
    <row r="109" spans="1:2">
      <c r="A109" s="49">
        <v>0</v>
      </c>
      <c r="B109" s="49">
        <v>0</v>
      </c>
    </row>
    <row r="110" spans="1:2">
      <c r="A110" s="49">
        <v>0</v>
      </c>
      <c r="B110" s="49">
        <v>0</v>
      </c>
    </row>
    <row r="111" spans="1:2">
      <c r="A111" s="49">
        <v>2.9864099999999998</v>
      </c>
      <c r="B111" s="49">
        <v>2.9864099999999998</v>
      </c>
    </row>
    <row r="112" spans="1:2">
      <c r="A112" s="49">
        <v>0</v>
      </c>
      <c r="B112" s="49">
        <v>0</v>
      </c>
    </row>
    <row r="113" spans="1:2">
      <c r="A113" s="49">
        <v>2.7339000000000002</v>
      </c>
      <c r="B113" s="49">
        <v>2.7339000000000002</v>
      </c>
    </row>
    <row r="114" spans="1:2">
      <c r="A114" s="49">
        <v>0</v>
      </c>
      <c r="B114" s="49">
        <v>0</v>
      </c>
    </row>
    <row r="115" spans="1:2">
      <c r="A115" s="49">
        <v>0</v>
      </c>
      <c r="B115" s="49">
        <v>0</v>
      </c>
    </row>
    <row r="116" spans="1:2">
      <c r="A116" s="49">
        <v>2.7744399999999998</v>
      </c>
      <c r="B116" s="49">
        <v>2.7744399999999998</v>
      </c>
    </row>
    <row r="117" spans="1:2">
      <c r="A117" s="49">
        <v>0</v>
      </c>
      <c r="B117" s="49">
        <v>0</v>
      </c>
    </row>
    <row r="118" spans="1:2">
      <c r="A118" s="49">
        <v>2.9095</v>
      </c>
      <c r="B118" s="49">
        <v>2.9095</v>
      </c>
    </row>
    <row r="119" spans="1:2">
      <c r="A119" s="49">
        <v>0</v>
      </c>
      <c r="B119" s="49">
        <v>0</v>
      </c>
    </row>
    <row r="120" spans="1:2">
      <c r="A120" s="49">
        <v>0</v>
      </c>
      <c r="B120" s="49">
        <v>0</v>
      </c>
    </row>
    <row r="121" spans="1:2">
      <c r="A121" s="49">
        <v>2.7492100000000002</v>
      </c>
      <c r="B121" s="49">
        <v>2.7492100000000002</v>
      </c>
    </row>
    <row r="122" spans="1:2">
      <c r="A122" s="49">
        <v>0</v>
      </c>
      <c r="B122" s="49">
        <v>0</v>
      </c>
    </row>
    <row r="123" spans="1:2">
      <c r="A123" s="49">
        <v>0</v>
      </c>
      <c r="B123" s="49">
        <v>0</v>
      </c>
    </row>
    <row r="124" spans="1:2">
      <c r="A124" s="49">
        <v>2.9493200000000002</v>
      </c>
      <c r="B124" s="49">
        <v>2.9493200000000002</v>
      </c>
    </row>
    <row r="125" spans="1:2">
      <c r="A125" s="49">
        <v>0</v>
      </c>
      <c r="B125" s="49">
        <v>0</v>
      </c>
    </row>
    <row r="126" spans="1:2">
      <c r="A126" s="49">
        <v>2.52156</v>
      </c>
      <c r="B126" s="49">
        <v>2.52156</v>
      </c>
    </row>
    <row r="127" spans="1:2">
      <c r="A127" s="49">
        <v>0</v>
      </c>
      <c r="B127" s="49">
        <v>0</v>
      </c>
    </row>
    <row r="128" spans="1:2">
      <c r="A128" s="49">
        <v>0</v>
      </c>
      <c r="B128" s="49">
        <v>0</v>
      </c>
    </row>
    <row r="129" spans="1:2">
      <c r="A129" s="49">
        <v>2.2109700000000001</v>
      </c>
      <c r="B129" s="49">
        <v>2.2109700000000001</v>
      </c>
    </row>
    <row r="130" spans="1:2">
      <c r="A130" s="49">
        <v>0</v>
      </c>
      <c r="B130" s="49">
        <v>0</v>
      </c>
    </row>
    <row r="131" spans="1:2">
      <c r="A131" s="49">
        <v>2.0813700000000002</v>
      </c>
      <c r="B131" s="49">
        <v>2.0813700000000002</v>
      </c>
    </row>
    <row r="132" spans="1:2">
      <c r="A132" s="49">
        <v>0</v>
      </c>
      <c r="B132" s="49">
        <v>0</v>
      </c>
    </row>
    <row r="133" spans="1:2">
      <c r="A133" s="49">
        <v>0</v>
      </c>
      <c r="B133" s="49">
        <v>0</v>
      </c>
    </row>
    <row r="134" spans="1:2">
      <c r="A134" s="49">
        <v>1.3026899999999999</v>
      </c>
      <c r="B134" s="49">
        <v>1.3026899999999999</v>
      </c>
    </row>
    <row r="135" spans="1:2">
      <c r="A135" s="49">
        <v>0</v>
      </c>
      <c r="B135" s="49">
        <v>0</v>
      </c>
    </row>
    <row r="136" spans="1:2">
      <c r="A136" s="49">
        <v>1.0676399999999999</v>
      </c>
      <c r="B136" s="49">
        <v>1.0676399999999999</v>
      </c>
    </row>
    <row r="137" spans="1:2">
      <c r="A137" s="49">
        <v>0</v>
      </c>
      <c r="B137" s="49">
        <v>0</v>
      </c>
    </row>
    <row r="138" spans="1:2">
      <c r="A138" s="49">
        <v>0</v>
      </c>
      <c r="B138" s="49">
        <v>0</v>
      </c>
    </row>
    <row r="139" spans="1:2">
      <c r="A139" s="49">
        <v>0.63218799999999997</v>
      </c>
      <c r="B139" s="49">
        <v>0.63218799999999997</v>
      </c>
    </row>
    <row r="140" spans="1:2">
      <c r="A140" s="49">
        <v>0</v>
      </c>
      <c r="B140" s="49">
        <v>0</v>
      </c>
    </row>
    <row r="141" spans="1:2">
      <c r="A141" s="49">
        <v>0</v>
      </c>
      <c r="B141" s="49">
        <v>0</v>
      </c>
    </row>
    <row r="142" spans="1:2">
      <c r="A142" s="49">
        <v>0.47189500000000001</v>
      </c>
      <c r="B142" s="49">
        <v>0.47189500000000001</v>
      </c>
    </row>
    <row r="143" spans="1:2">
      <c r="A143" s="49">
        <v>0</v>
      </c>
      <c r="B143" s="49">
        <v>0</v>
      </c>
    </row>
    <row r="144" spans="1:2">
      <c r="A144" s="49">
        <v>0.27537400000000001</v>
      </c>
      <c r="B144" s="49">
        <v>0.27537400000000001</v>
      </c>
    </row>
    <row r="145" spans="1:2">
      <c r="A145" s="49">
        <v>0</v>
      </c>
      <c r="B145" s="49">
        <v>0</v>
      </c>
    </row>
    <row r="146" spans="1:2">
      <c r="A146" s="49">
        <v>0</v>
      </c>
      <c r="B146" s="49">
        <v>0</v>
      </c>
    </row>
    <row r="147" spans="1:2">
      <c r="A147" s="49">
        <v>0.15102099999999999</v>
      </c>
      <c r="B147" s="49">
        <v>0.15102099999999999</v>
      </c>
    </row>
    <row r="148" spans="1:2">
      <c r="A148" s="49">
        <v>0</v>
      </c>
      <c r="B148" s="49">
        <v>0</v>
      </c>
    </row>
    <row r="149" spans="1:2">
      <c r="A149" s="49">
        <v>6.18171E-2</v>
      </c>
      <c r="B149" s="49">
        <v>6.18171E-2</v>
      </c>
    </row>
    <row r="150" spans="1:2">
      <c r="A150" s="49">
        <v>0</v>
      </c>
      <c r="B150" s="49">
        <v>0</v>
      </c>
    </row>
    <row r="151" spans="1:2">
      <c r="A151" s="49">
        <v>0</v>
      </c>
      <c r="B151" s="49">
        <v>0</v>
      </c>
    </row>
    <row r="152" spans="1:2">
      <c r="A152" s="49">
        <v>1.9048300000000001E-2</v>
      </c>
      <c r="B152" s="49">
        <v>1.9048300000000001E-2</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0.40800999999999998</v>
      </c>
      <c r="B2" s="49">
        <v>0.42579899999999998</v>
      </c>
      <c r="C2">
        <v>0</v>
      </c>
      <c r="D2">
        <v>0</v>
      </c>
      <c r="E2" t="s">
        <v>1161</v>
      </c>
      <c r="F2" s="49">
        <f>IF(A2&lt;&gt;"",1,"")</f>
        <v>1</v>
      </c>
      <c r="G2">
        <f>IF($H8&gt;0,LOOKUP(COUNT(A2:A1000)*$H8,F2:F1000,A2:A1000),LOOKUP(1,F2:F1000,A2:A1000))</f>
        <v>0.34278399999999998</v>
      </c>
      <c r="H2">
        <f>IF($H8&gt;0,LOOKUP(COUNT(B2:B1000)*$H8,F2:F1000,B2:B1000),LOOKUP(1,F2:F1000,B2:B1000))</f>
        <v>0.52278599999999997</v>
      </c>
      <c r="J2" s="49">
        <f>IF(A2&lt;&gt;"",A2*10,"")</f>
        <v>4.0800999999999998</v>
      </c>
      <c r="K2" s="49">
        <f>IF(B2&lt;&gt;"",B2*100,"")</f>
        <v>42.579899999999995</v>
      </c>
      <c r="L2" s="49">
        <f>IF(F2&lt;&gt;"",IF(K2&lt;&gt;0,K2/J2,0),"")</f>
        <v>10.435994215828043</v>
      </c>
    </row>
    <row r="3" spans="1:12">
      <c r="A3" s="49">
        <v>0.40092</v>
      </c>
      <c r="B3" s="49">
        <v>0.43126300000000001</v>
      </c>
      <c r="C3">
        <v>0.39979500000000001</v>
      </c>
      <c r="D3">
        <v>0</v>
      </c>
      <c r="E3" t="s">
        <v>2560</v>
      </c>
      <c r="F3" s="49">
        <f>IF(A3&lt;&gt;"",F2+1,"")</f>
        <v>2</v>
      </c>
      <c r="G3">
        <f>IF($H9&gt;0,LOOKUP(COUNT(A2:A1000)*$H9,F2:F1000,A2:A1000),LOOKUP(1,F2:F1000,A2:A1000))</f>
        <v>0.38137300000000002</v>
      </c>
      <c r="H3">
        <f>IF($H9&gt;0,LOOKUP(COUNT(B2:B1000)*$H9,F2:F1000,B2:B1000),LOOKUP(1,F2:F1000,B2:B1000))</f>
        <v>0.49946400000000002</v>
      </c>
      <c r="J3" s="49">
        <f t="shared" ref="J3:J66" si="0">IF(A3&lt;&gt;"",A3*10,"")</f>
        <v>4.0091999999999999</v>
      </c>
      <c r="K3" s="49">
        <f t="shared" ref="K3:K66" si="1">IF(B3&lt;&gt;"",B3*100,"")</f>
        <v>43.126300000000001</v>
      </c>
      <c r="L3" s="49">
        <f t="shared" ref="L3:L66" si="2">IF(F3&lt;&gt;"",IF(K3&lt;&gt;0,K3/J3,0),"")</f>
        <v>10.756834281153347</v>
      </c>
    </row>
    <row r="4" spans="1:12">
      <c r="A4" s="49">
        <v>0.394154</v>
      </c>
      <c r="B4" s="49">
        <v>0.43768400000000002</v>
      </c>
      <c r="C4">
        <v>0.80764999999999998</v>
      </c>
      <c r="D4">
        <v>0</v>
      </c>
      <c r="E4" t="s">
        <v>2561</v>
      </c>
      <c r="F4" s="49">
        <f t="shared" ref="F4:F67" si="3">IF(A4&lt;&gt;"",F3+1,"")</f>
        <v>3</v>
      </c>
      <c r="G4" s="71" t="s">
        <v>209</v>
      </c>
      <c r="H4" s="23">
        <f>IF(ISERROR(G3-G2)=FALSE,(G3-G2)*10,0)</f>
        <v>0.3858900000000004</v>
      </c>
      <c r="J4" s="49">
        <f t="shared" si="0"/>
        <v>3.9415399999999998</v>
      </c>
      <c r="K4" s="49">
        <f t="shared" si="1"/>
        <v>43.7684</v>
      </c>
      <c r="L4" s="49">
        <f t="shared" si="2"/>
        <v>11.104390669636741</v>
      </c>
    </row>
    <row r="5" spans="1:12">
      <c r="A5" s="49">
        <v>0.38795000000000002</v>
      </c>
      <c r="B5" s="49">
        <v>0.44395099999999998</v>
      </c>
      <c r="C5">
        <v>1.21417</v>
      </c>
      <c r="D5">
        <v>0</v>
      </c>
      <c r="E5" t="s">
        <v>2562</v>
      </c>
      <c r="F5" s="49">
        <f t="shared" si="3"/>
        <v>4</v>
      </c>
      <c r="G5" s="71" t="s">
        <v>210</v>
      </c>
      <c r="H5" s="23">
        <f>IF(ISERROR(H3-H2)=FALSE,H3-H2,0)</f>
        <v>-2.3321999999999954E-2</v>
      </c>
      <c r="J5" s="49">
        <f t="shared" si="0"/>
        <v>3.8795000000000002</v>
      </c>
      <c r="K5" s="49">
        <f t="shared" si="1"/>
        <v>44.395099999999999</v>
      </c>
      <c r="L5" s="49">
        <f t="shared" si="2"/>
        <v>11.443510761696094</v>
      </c>
    </row>
    <row r="6" spans="1:12">
      <c r="A6" s="49">
        <v>0.38208300000000001</v>
      </c>
      <c r="B6" s="49">
        <v>0.45099</v>
      </c>
      <c r="C6">
        <v>1.6203700000000001</v>
      </c>
      <c r="D6">
        <v>0</v>
      </c>
      <c r="E6" t="s">
        <v>2563</v>
      </c>
      <c r="F6" s="49">
        <f t="shared" si="3"/>
        <v>5</v>
      </c>
      <c r="G6" s="71" t="s">
        <v>211</v>
      </c>
      <c r="H6" s="23">
        <f>IF(H4&lt;&gt;0,H5/H4,0)</f>
        <v>-6.043691207338861E-2</v>
      </c>
      <c r="J6" s="49">
        <f t="shared" si="0"/>
        <v>3.8208299999999999</v>
      </c>
      <c r="K6" s="49">
        <f t="shared" si="1"/>
        <v>45.099000000000004</v>
      </c>
      <c r="L6" s="49">
        <f t="shared" si="2"/>
        <v>11.803456317082938</v>
      </c>
    </row>
    <row r="7" spans="1:12">
      <c r="A7" s="49">
        <v>0.37645400000000001</v>
      </c>
      <c r="B7" s="49">
        <v>0.457478</v>
      </c>
      <c r="C7">
        <v>2.0251000000000001</v>
      </c>
      <c r="D7">
        <v>0</v>
      </c>
      <c r="E7" t="s">
        <v>2564</v>
      </c>
      <c r="F7" s="49">
        <f t="shared" si="3"/>
        <v>6</v>
      </c>
      <c r="G7" s="71" t="s">
        <v>212</v>
      </c>
      <c r="H7" s="23">
        <f>DEGREES(ATAN(H6))</f>
        <v>-3.4585731308585395</v>
      </c>
      <c r="J7" s="49">
        <f t="shared" si="0"/>
        <v>3.7645400000000002</v>
      </c>
      <c r="K7" s="49">
        <f t="shared" si="1"/>
        <v>45.747799999999998</v>
      </c>
      <c r="L7" s="49">
        <f t="shared" si="2"/>
        <v>12.152294835491187</v>
      </c>
    </row>
    <row r="8" spans="1:12">
      <c r="A8" s="49">
        <v>0.371172</v>
      </c>
      <c r="B8" s="49">
        <v>0.46407799999999999</v>
      </c>
      <c r="C8">
        <v>2.4312900000000002</v>
      </c>
      <c r="D8">
        <v>0</v>
      </c>
      <c r="E8" t="s">
        <v>2565</v>
      </c>
      <c r="F8" s="49">
        <f t="shared" si="3"/>
        <v>7</v>
      </c>
      <c r="G8" s="71" t="s">
        <v>213</v>
      </c>
      <c r="H8" s="72">
        <v>0.1</v>
      </c>
      <c r="J8" s="49">
        <f t="shared" si="0"/>
        <v>3.7117200000000001</v>
      </c>
      <c r="K8" s="49">
        <f t="shared" si="1"/>
        <v>46.407800000000002</v>
      </c>
      <c r="L8" s="49">
        <f t="shared" si="2"/>
        <v>12.50304441067753</v>
      </c>
    </row>
    <row r="9" spans="1:12">
      <c r="A9" s="49">
        <v>0.36611500000000002</v>
      </c>
      <c r="B9" s="49">
        <v>0.47216599999999997</v>
      </c>
      <c r="C9">
        <v>2.8385600000000002</v>
      </c>
      <c r="D9">
        <v>0</v>
      </c>
      <c r="E9" t="s">
        <v>2566</v>
      </c>
      <c r="F9" s="49">
        <f t="shared" si="3"/>
        <v>8</v>
      </c>
      <c r="G9" s="71" t="s">
        <v>214</v>
      </c>
      <c r="H9" s="72">
        <v>0.9</v>
      </c>
      <c r="J9" s="49">
        <f t="shared" si="0"/>
        <v>3.6611500000000001</v>
      </c>
      <c r="K9" s="49">
        <f t="shared" si="1"/>
        <v>47.2166</v>
      </c>
      <c r="L9" s="49">
        <f t="shared" si="2"/>
        <v>12.896658153858759</v>
      </c>
    </row>
    <row r="10" spans="1:12">
      <c r="A10" s="49">
        <v>0.36115700000000001</v>
      </c>
      <c r="B10" s="49">
        <v>0.48144999999999999</v>
      </c>
      <c r="C10">
        <v>3.2458800000000001</v>
      </c>
      <c r="D10">
        <v>0</v>
      </c>
      <c r="E10" t="s">
        <v>2567</v>
      </c>
      <c r="F10" s="49">
        <f t="shared" si="3"/>
        <v>9</v>
      </c>
      <c r="G10" t="s">
        <v>215</v>
      </c>
      <c r="J10" s="49">
        <f t="shared" si="0"/>
        <v>3.6115699999999999</v>
      </c>
      <c r="K10" s="49">
        <f t="shared" si="1"/>
        <v>48.144999999999996</v>
      </c>
      <c r="L10" s="49">
        <f t="shared" si="2"/>
        <v>13.33076750554468</v>
      </c>
    </row>
    <row r="11" spans="1:12">
      <c r="A11" s="49">
        <v>0.356742</v>
      </c>
      <c r="B11" s="49">
        <v>0.491064</v>
      </c>
      <c r="C11">
        <v>3.6496499999999998</v>
      </c>
      <c r="D11">
        <v>0</v>
      </c>
      <c r="E11" t="s">
        <v>2568</v>
      </c>
      <c r="F11" s="49">
        <f t="shared" si="3"/>
        <v>10</v>
      </c>
      <c r="G11" s="71" t="s">
        <v>216</v>
      </c>
      <c r="H11" s="73">
        <f>MIN(B2:B1000)</f>
        <v>0.42579899999999998</v>
      </c>
      <c r="J11" s="49">
        <f t="shared" si="0"/>
        <v>3.5674200000000003</v>
      </c>
      <c r="K11" s="49">
        <f t="shared" si="1"/>
        <v>49.106400000000001</v>
      </c>
      <c r="L11" s="49">
        <f t="shared" si="2"/>
        <v>13.765242107741729</v>
      </c>
    </row>
    <row r="12" spans="1:12">
      <c r="A12" s="49">
        <v>0.352908</v>
      </c>
      <c r="B12" s="49">
        <v>0.49923299999999998</v>
      </c>
      <c r="C12">
        <v>4.0576400000000001</v>
      </c>
      <c r="D12">
        <v>0</v>
      </c>
      <c r="E12" t="s">
        <v>2569</v>
      </c>
      <c r="F12" s="49">
        <f t="shared" si="3"/>
        <v>11</v>
      </c>
      <c r="G12" s="71" t="s">
        <v>218</v>
      </c>
      <c r="H12" s="73">
        <f>MAX(B2:B1000)</f>
        <v>0.58712900000000001</v>
      </c>
      <c r="J12" s="49">
        <f t="shared" si="0"/>
        <v>3.52908</v>
      </c>
      <c r="K12" s="49">
        <f t="shared" si="1"/>
        <v>49.923299999999998</v>
      </c>
      <c r="L12" s="49">
        <f t="shared" si="2"/>
        <v>14.146264748886395</v>
      </c>
    </row>
    <row r="13" spans="1:12">
      <c r="A13" s="49">
        <v>0.349269</v>
      </c>
      <c r="B13" s="49">
        <v>0.50751199999999996</v>
      </c>
      <c r="C13">
        <v>4.4686300000000001</v>
      </c>
      <c r="D13">
        <v>0</v>
      </c>
      <c r="E13" t="s">
        <v>2570</v>
      </c>
      <c r="F13" s="49">
        <f t="shared" si="3"/>
        <v>12</v>
      </c>
      <c r="G13" s="71" t="s">
        <v>220</v>
      </c>
      <c r="H13">
        <f>MATCH($H$11,B2:B1000,0)</f>
        <v>1</v>
      </c>
      <c r="J13" s="49">
        <f t="shared" si="0"/>
        <v>3.4926900000000001</v>
      </c>
      <c r="K13" s="49">
        <f t="shared" si="1"/>
        <v>50.751199999999997</v>
      </c>
      <c r="L13" s="49">
        <f t="shared" si="2"/>
        <v>14.530691243711866</v>
      </c>
    </row>
    <row r="14" spans="1:12">
      <c r="A14" s="49">
        <v>0.34587899999999999</v>
      </c>
      <c r="B14" s="49">
        <v>0.51563099999999995</v>
      </c>
      <c r="C14">
        <v>4.87</v>
      </c>
      <c r="D14">
        <v>0</v>
      </c>
      <c r="E14" t="s">
        <v>2571</v>
      </c>
      <c r="F14" s="49">
        <f t="shared" si="3"/>
        <v>13</v>
      </c>
      <c r="G14" s="71" t="s">
        <v>221</v>
      </c>
      <c r="H14">
        <f>MATCH($H$12,B2:B1000,0)</f>
        <v>105</v>
      </c>
      <c r="J14" s="49">
        <f t="shared" si="0"/>
        <v>3.45879</v>
      </c>
      <c r="K14" s="49">
        <f t="shared" si="1"/>
        <v>51.563099999999991</v>
      </c>
      <c r="L14" s="49">
        <f t="shared" si="2"/>
        <v>14.907843494401218</v>
      </c>
    </row>
    <row r="15" spans="1:12">
      <c r="A15" s="49">
        <v>0.34278399999999998</v>
      </c>
      <c r="B15" s="49">
        <v>0.52278599999999997</v>
      </c>
      <c r="C15">
        <v>5.2765199999999997</v>
      </c>
      <c r="D15">
        <v>0</v>
      </c>
      <c r="E15" t="s">
        <v>2572</v>
      </c>
      <c r="F15" s="49">
        <f t="shared" si="3"/>
        <v>14</v>
      </c>
      <c r="G15">
        <f>LOOKUP($H13,F2:F1000,A2:A1000)</f>
        <v>0.40800999999999998</v>
      </c>
      <c r="H15">
        <f>LOOKUP($H13,F2:F1000,B2:B1000)</f>
        <v>0.42579899999999998</v>
      </c>
      <c r="J15" s="49">
        <f t="shared" si="0"/>
        <v>3.4278399999999998</v>
      </c>
      <c r="K15" s="49">
        <f t="shared" si="1"/>
        <v>52.278599999999997</v>
      </c>
      <c r="L15" s="49">
        <f t="shared" si="2"/>
        <v>15.25117858476475</v>
      </c>
    </row>
    <row r="16" spans="1:12">
      <c r="A16" s="49">
        <v>0.34005099999999999</v>
      </c>
      <c r="B16" s="49">
        <v>0.528142</v>
      </c>
      <c r="C16">
        <v>5.68398</v>
      </c>
      <c r="D16">
        <v>0</v>
      </c>
      <c r="E16" t="s">
        <v>2573</v>
      </c>
      <c r="F16" s="49">
        <f t="shared" si="3"/>
        <v>15</v>
      </c>
      <c r="G16">
        <f>LOOKUP($H14,F2:F1000,A2:A1000)</f>
        <v>0.33056099999999999</v>
      </c>
      <c r="H16">
        <f>LOOKUP($H14,F2:F1000,B2:B1000)</f>
        <v>0.58712900000000001</v>
      </c>
      <c r="J16" s="49">
        <f t="shared" si="0"/>
        <v>3.4005099999999997</v>
      </c>
      <c r="K16" s="49">
        <f t="shared" si="1"/>
        <v>52.8142</v>
      </c>
      <c r="L16" s="49">
        <f t="shared" si="2"/>
        <v>15.531258546512142</v>
      </c>
    </row>
    <row r="17" spans="1:12">
      <c r="A17" s="49">
        <v>0.33770499999999998</v>
      </c>
      <c r="B17" s="49">
        <v>0.53297300000000003</v>
      </c>
      <c r="C17">
        <v>6.08894</v>
      </c>
      <c r="D17">
        <v>0</v>
      </c>
      <c r="E17" t="s">
        <v>2574</v>
      </c>
      <c r="F17" s="49">
        <f t="shared" si="3"/>
        <v>16</v>
      </c>
      <c r="J17" s="49">
        <f t="shared" si="0"/>
        <v>3.3770499999999997</v>
      </c>
      <c r="K17" s="49">
        <f t="shared" si="1"/>
        <v>53.2973</v>
      </c>
      <c r="L17" s="49">
        <f t="shared" si="2"/>
        <v>15.782206363542146</v>
      </c>
    </row>
    <row r="18" spans="1:12">
      <c r="A18" s="49">
        <v>0.33566800000000002</v>
      </c>
      <c r="B18" s="49">
        <v>0.53657900000000003</v>
      </c>
      <c r="C18">
        <v>6.4974400000000001</v>
      </c>
      <c r="D18">
        <v>0</v>
      </c>
      <c r="E18" t="s">
        <v>2575</v>
      </c>
      <c r="F18" s="49">
        <f t="shared" si="3"/>
        <v>17</v>
      </c>
      <c r="J18" s="49">
        <f t="shared" si="0"/>
        <v>3.3566800000000003</v>
      </c>
      <c r="K18" s="49">
        <f t="shared" si="1"/>
        <v>53.657900000000005</v>
      </c>
      <c r="L18" s="49">
        <f t="shared" si="2"/>
        <v>15.985408200960473</v>
      </c>
    </row>
    <row r="19" spans="1:12">
      <c r="A19" s="49">
        <v>0.33423599999999998</v>
      </c>
      <c r="B19" s="49">
        <v>0.54000899999999996</v>
      </c>
      <c r="C19">
        <v>6.9028799999999997</v>
      </c>
      <c r="D19">
        <v>0</v>
      </c>
      <c r="E19" t="s">
        <v>2576</v>
      </c>
      <c r="F19" s="49">
        <f t="shared" si="3"/>
        <v>18</v>
      </c>
      <c r="J19" s="49">
        <f t="shared" si="0"/>
        <v>3.3423599999999998</v>
      </c>
      <c r="K19" s="49">
        <f t="shared" si="1"/>
        <v>54.000899999999994</v>
      </c>
      <c r="L19" s="49">
        <f t="shared" si="2"/>
        <v>16.156518148852907</v>
      </c>
    </row>
    <row r="20" spans="1:12">
      <c r="A20" s="49">
        <v>0.33318300000000001</v>
      </c>
      <c r="B20" s="49">
        <v>0.54363899999999998</v>
      </c>
      <c r="C20">
        <v>7.3065499999999997</v>
      </c>
      <c r="D20">
        <v>0</v>
      </c>
      <c r="E20" t="s">
        <v>2577</v>
      </c>
      <c r="F20" s="49">
        <f t="shared" si="3"/>
        <v>19</v>
      </c>
      <c r="J20" s="49">
        <f t="shared" si="0"/>
        <v>3.3318300000000001</v>
      </c>
      <c r="K20" s="49">
        <f t="shared" si="1"/>
        <v>54.363900000000001</v>
      </c>
      <c r="L20" s="49">
        <f t="shared" si="2"/>
        <v>16.316528754468266</v>
      </c>
    </row>
    <row r="21" spans="1:12">
      <c r="A21" s="49">
        <v>0.33255400000000002</v>
      </c>
      <c r="B21" s="49">
        <v>0.54704399999999997</v>
      </c>
      <c r="C21">
        <v>7.7199400000000002</v>
      </c>
      <c r="D21">
        <v>0</v>
      </c>
      <c r="E21" t="s">
        <v>2578</v>
      </c>
      <c r="F21" s="49">
        <f t="shared" si="3"/>
        <v>20</v>
      </c>
      <c r="J21" s="49">
        <f t="shared" si="0"/>
        <v>3.3255400000000002</v>
      </c>
      <c r="K21" s="49">
        <f t="shared" si="1"/>
        <v>54.7044</v>
      </c>
      <c r="L21" s="49">
        <f t="shared" si="2"/>
        <v>16.449779584668956</v>
      </c>
    </row>
    <row r="22" spans="1:12">
      <c r="A22" s="49">
        <v>0.33240799999999998</v>
      </c>
      <c r="B22" s="49">
        <v>0.54950299999999996</v>
      </c>
      <c r="C22">
        <v>8.1197900000000001</v>
      </c>
      <c r="D22">
        <v>0</v>
      </c>
      <c r="E22" t="s">
        <v>2579</v>
      </c>
      <c r="F22" s="49">
        <f t="shared" si="3"/>
        <v>21</v>
      </c>
      <c r="J22" s="49">
        <f t="shared" si="0"/>
        <v>3.3240799999999999</v>
      </c>
      <c r="K22" s="49">
        <f t="shared" si="1"/>
        <v>54.950299999999999</v>
      </c>
      <c r="L22" s="49">
        <f t="shared" si="2"/>
        <v>16.530980000481335</v>
      </c>
    </row>
    <row r="23" spans="1:12">
      <c r="A23" s="49">
        <v>0.33256999999999998</v>
      </c>
      <c r="B23" s="49">
        <v>0.55112700000000003</v>
      </c>
      <c r="C23">
        <v>8.5272699999999997</v>
      </c>
      <c r="D23">
        <v>0</v>
      </c>
      <c r="E23" t="s">
        <v>2580</v>
      </c>
      <c r="F23" s="49">
        <f t="shared" si="3"/>
        <v>22</v>
      </c>
      <c r="J23" s="49">
        <f t="shared" si="0"/>
        <v>3.3256999999999999</v>
      </c>
      <c r="K23" s="49">
        <f t="shared" si="1"/>
        <v>55.112700000000004</v>
      </c>
      <c r="L23" s="49">
        <f t="shared" si="2"/>
        <v>16.571759328863099</v>
      </c>
    </row>
    <row r="24" spans="1:12">
      <c r="A24" s="49">
        <v>0.33275700000000002</v>
      </c>
      <c r="B24" s="49">
        <v>0.552813</v>
      </c>
      <c r="C24">
        <v>8.9334399999999992</v>
      </c>
      <c r="D24">
        <v>0</v>
      </c>
      <c r="E24" t="s">
        <v>2581</v>
      </c>
      <c r="F24" s="49">
        <f t="shared" si="3"/>
        <v>23</v>
      </c>
      <c r="G24" t="s">
        <v>245</v>
      </c>
      <c r="H24">
        <f>COUNT(A2:A2000)</f>
        <v>147</v>
      </c>
      <c r="J24" s="49">
        <f t="shared" si="0"/>
        <v>3.3275700000000001</v>
      </c>
      <c r="K24" s="49">
        <f t="shared" si="1"/>
        <v>55.281300000000002</v>
      </c>
      <c r="L24" s="49">
        <f t="shared" si="2"/>
        <v>16.61311407423435</v>
      </c>
    </row>
    <row r="25" spans="1:12">
      <c r="A25" s="49">
        <v>0.33330599999999999</v>
      </c>
      <c r="B25" s="49">
        <v>0.553929</v>
      </c>
      <c r="C25">
        <v>9.3398900000000005</v>
      </c>
      <c r="D25">
        <v>0</v>
      </c>
      <c r="E25" t="s">
        <v>2582</v>
      </c>
      <c r="F25" s="49">
        <f t="shared" si="3"/>
        <v>24</v>
      </c>
      <c r="J25" s="49">
        <f t="shared" si="0"/>
        <v>3.3330599999999997</v>
      </c>
      <c r="K25" s="49">
        <f t="shared" si="1"/>
        <v>55.392899999999997</v>
      </c>
      <c r="L25" s="49">
        <f t="shared" si="2"/>
        <v>16.619232777087721</v>
      </c>
    </row>
    <row r="26" spans="1:12">
      <c r="A26" s="49">
        <v>0.33429900000000001</v>
      </c>
      <c r="B26" s="49">
        <v>0.55431200000000003</v>
      </c>
      <c r="C26">
        <v>9.7448700000000006</v>
      </c>
      <c r="D26">
        <v>0</v>
      </c>
      <c r="E26" t="s">
        <v>2583</v>
      </c>
      <c r="F26" s="49">
        <f t="shared" si="3"/>
        <v>25</v>
      </c>
      <c r="J26" s="49">
        <f t="shared" si="0"/>
        <v>3.3429900000000004</v>
      </c>
      <c r="K26" s="49">
        <f t="shared" si="1"/>
        <v>55.431200000000004</v>
      </c>
      <c r="L26" s="49">
        <f t="shared" si="2"/>
        <v>16.581323904648233</v>
      </c>
    </row>
    <row r="27" spans="1:12">
      <c r="A27" s="49">
        <v>0.33554400000000001</v>
      </c>
      <c r="B27" s="49">
        <v>0.55481199999999997</v>
      </c>
      <c r="C27">
        <v>10.149699999999999</v>
      </c>
      <c r="D27">
        <v>0</v>
      </c>
      <c r="E27" t="s">
        <v>2584</v>
      </c>
      <c r="F27" s="49">
        <f t="shared" si="3"/>
        <v>26</v>
      </c>
      <c r="J27" s="49">
        <f t="shared" si="0"/>
        <v>3.3554400000000002</v>
      </c>
      <c r="K27" s="49">
        <f t="shared" si="1"/>
        <v>55.481199999999994</v>
      </c>
      <c r="L27" s="49">
        <f t="shared" si="2"/>
        <v>16.534701857282499</v>
      </c>
    </row>
    <row r="28" spans="1:12">
      <c r="A28" s="49">
        <v>0.33698499999999998</v>
      </c>
      <c r="B28" s="49">
        <v>0.555288</v>
      </c>
      <c r="C28">
        <v>10.557499999999999</v>
      </c>
      <c r="D28">
        <v>0</v>
      </c>
      <c r="E28" t="s">
        <v>2585</v>
      </c>
      <c r="F28" s="49">
        <f t="shared" si="3"/>
        <v>27</v>
      </c>
      <c r="J28" s="49">
        <f t="shared" si="0"/>
        <v>3.3698499999999996</v>
      </c>
      <c r="K28" s="49">
        <f t="shared" si="1"/>
        <v>55.528800000000004</v>
      </c>
      <c r="L28" s="49">
        <f t="shared" si="2"/>
        <v>16.478122171610014</v>
      </c>
    </row>
    <row r="29" spans="1:12">
      <c r="A29" s="49">
        <v>0.33833099999999999</v>
      </c>
      <c r="B29" s="49">
        <v>0.55635500000000004</v>
      </c>
      <c r="C29">
        <v>10.9649</v>
      </c>
      <c r="D29">
        <v>0</v>
      </c>
      <c r="E29" t="s">
        <v>2586</v>
      </c>
      <c r="F29" s="49">
        <f t="shared" si="3"/>
        <v>28</v>
      </c>
      <c r="J29" s="49">
        <f t="shared" si="0"/>
        <v>3.3833099999999998</v>
      </c>
      <c r="K29" s="49">
        <f t="shared" si="1"/>
        <v>55.635500000000008</v>
      </c>
      <c r="L29" s="49">
        <f t="shared" si="2"/>
        <v>16.44410355539398</v>
      </c>
    </row>
    <row r="30" spans="1:12">
      <c r="A30" s="49">
        <v>0.33944800000000003</v>
      </c>
      <c r="B30" s="49">
        <v>0.55742800000000003</v>
      </c>
      <c r="C30">
        <v>11.369300000000001</v>
      </c>
      <c r="D30">
        <v>0</v>
      </c>
      <c r="E30" t="s">
        <v>2587</v>
      </c>
      <c r="F30" s="49">
        <f t="shared" si="3"/>
        <v>29</v>
      </c>
      <c r="J30" s="49">
        <f t="shared" si="0"/>
        <v>3.3944800000000002</v>
      </c>
      <c r="K30" s="49">
        <f t="shared" si="1"/>
        <v>55.742800000000003</v>
      </c>
      <c r="L30" s="49">
        <f t="shared" si="2"/>
        <v>16.421602130517783</v>
      </c>
    </row>
    <row r="31" spans="1:12">
      <c r="A31" s="49">
        <v>0.340615</v>
      </c>
      <c r="B31" s="49">
        <v>0.558056</v>
      </c>
      <c r="C31">
        <v>11.7781</v>
      </c>
      <c r="D31">
        <v>0</v>
      </c>
      <c r="E31" t="s">
        <v>2588</v>
      </c>
      <c r="F31" s="49">
        <f t="shared" si="3"/>
        <v>30</v>
      </c>
      <c r="J31" s="49">
        <f t="shared" si="0"/>
        <v>3.4061500000000002</v>
      </c>
      <c r="K31" s="49">
        <f t="shared" si="1"/>
        <v>55.805599999999998</v>
      </c>
      <c r="L31" s="49">
        <f t="shared" si="2"/>
        <v>16.383776404444898</v>
      </c>
    </row>
    <row r="32" spans="1:12">
      <c r="A32" s="49">
        <v>0.34213500000000002</v>
      </c>
      <c r="B32" s="49">
        <v>0.55826299999999995</v>
      </c>
      <c r="C32">
        <v>12.184799999999999</v>
      </c>
      <c r="D32">
        <v>0</v>
      </c>
      <c r="E32" t="s">
        <v>2589</v>
      </c>
      <c r="F32" s="49">
        <f t="shared" si="3"/>
        <v>31</v>
      </c>
      <c r="J32" s="49">
        <f t="shared" si="0"/>
        <v>3.4213500000000003</v>
      </c>
      <c r="K32" s="49">
        <f t="shared" si="1"/>
        <v>55.826299999999996</v>
      </c>
      <c r="L32" s="49">
        <f t="shared" si="2"/>
        <v>16.317038595875893</v>
      </c>
    </row>
    <row r="33" spans="1:12">
      <c r="A33" s="49">
        <v>0.343723</v>
      </c>
      <c r="B33" s="49">
        <v>0.55850900000000003</v>
      </c>
      <c r="C33">
        <v>12.589399999999999</v>
      </c>
      <c r="D33">
        <v>0</v>
      </c>
      <c r="E33" t="s">
        <v>2590</v>
      </c>
      <c r="F33" s="49">
        <f t="shared" si="3"/>
        <v>32</v>
      </c>
      <c r="J33" s="49">
        <f t="shared" si="0"/>
        <v>3.43723</v>
      </c>
      <c r="K33" s="49">
        <f t="shared" si="1"/>
        <v>55.850900000000003</v>
      </c>
      <c r="L33" s="49">
        <f t="shared" si="2"/>
        <v>16.248810815685886</v>
      </c>
    </row>
    <row r="34" spans="1:12">
      <c r="A34" s="49">
        <v>0.34534199999999998</v>
      </c>
      <c r="B34" s="49">
        <v>0.55777200000000005</v>
      </c>
      <c r="C34">
        <v>12.994199999999999</v>
      </c>
      <c r="D34">
        <v>0</v>
      </c>
      <c r="E34" t="s">
        <v>2591</v>
      </c>
      <c r="F34" s="49">
        <f t="shared" si="3"/>
        <v>33</v>
      </c>
      <c r="J34" s="49">
        <f t="shared" si="0"/>
        <v>3.4534199999999999</v>
      </c>
      <c r="K34" s="49">
        <f t="shared" si="1"/>
        <v>55.777200000000008</v>
      </c>
      <c r="L34" s="49">
        <f t="shared" si="2"/>
        <v>16.151293500356172</v>
      </c>
    </row>
    <row r="35" spans="1:12">
      <c r="A35" s="49">
        <v>0.347549</v>
      </c>
      <c r="B35" s="49">
        <v>0.55521299999999996</v>
      </c>
      <c r="C35">
        <v>13.399900000000001</v>
      </c>
      <c r="D35">
        <v>0</v>
      </c>
      <c r="E35" t="s">
        <v>2592</v>
      </c>
      <c r="F35" s="49">
        <f t="shared" si="3"/>
        <v>34</v>
      </c>
      <c r="J35" s="49">
        <f t="shared" si="0"/>
        <v>3.4754899999999997</v>
      </c>
      <c r="K35" s="49">
        <f t="shared" si="1"/>
        <v>55.521299999999997</v>
      </c>
      <c r="L35" s="49">
        <f t="shared" si="2"/>
        <v>15.975099913968966</v>
      </c>
    </row>
    <row r="36" spans="1:12">
      <c r="A36" s="49">
        <v>0.34962399999999999</v>
      </c>
      <c r="B36" s="49">
        <v>0.55194200000000004</v>
      </c>
      <c r="C36">
        <v>13.808199999999999</v>
      </c>
      <c r="D36">
        <v>0</v>
      </c>
      <c r="E36" t="s">
        <v>2593</v>
      </c>
      <c r="F36" s="49">
        <f t="shared" si="3"/>
        <v>35</v>
      </c>
      <c r="J36" s="49">
        <f t="shared" si="0"/>
        <v>3.4962399999999998</v>
      </c>
      <c r="K36" s="49">
        <f t="shared" si="1"/>
        <v>55.194200000000002</v>
      </c>
      <c r="L36" s="49">
        <f t="shared" si="2"/>
        <v>15.786730888039724</v>
      </c>
    </row>
    <row r="37" spans="1:12">
      <c r="A37" s="49">
        <v>0.351767</v>
      </c>
      <c r="B37" s="49">
        <v>0.54891199999999996</v>
      </c>
      <c r="C37">
        <v>14.2196</v>
      </c>
      <c r="D37">
        <v>0</v>
      </c>
      <c r="E37" t="s">
        <v>2594</v>
      </c>
      <c r="F37" s="49">
        <f t="shared" si="3"/>
        <v>36</v>
      </c>
      <c r="J37" s="49">
        <f t="shared" si="0"/>
        <v>3.5176699999999999</v>
      </c>
      <c r="K37" s="49">
        <f t="shared" si="1"/>
        <v>54.891199999999998</v>
      </c>
      <c r="L37" s="49">
        <f t="shared" si="2"/>
        <v>15.604419971174101</v>
      </c>
    </row>
    <row r="38" spans="1:12">
      <c r="A38" s="49">
        <v>0.35409800000000002</v>
      </c>
      <c r="B38" s="49">
        <v>0.54522700000000002</v>
      </c>
      <c r="C38">
        <v>14.621499999999999</v>
      </c>
      <c r="D38">
        <v>0</v>
      </c>
      <c r="E38" t="s">
        <v>2595</v>
      </c>
      <c r="F38" s="49">
        <f t="shared" si="3"/>
        <v>37</v>
      </c>
      <c r="J38" s="49">
        <f t="shared" si="0"/>
        <v>3.5409800000000002</v>
      </c>
      <c r="K38" s="49">
        <f t="shared" si="1"/>
        <v>54.5227</v>
      </c>
      <c r="L38" s="49">
        <f t="shared" si="2"/>
        <v>15.397630034623182</v>
      </c>
    </row>
    <row r="39" spans="1:12">
      <c r="A39" s="49">
        <v>0.356904</v>
      </c>
      <c r="B39" s="49">
        <v>0.53974999999999995</v>
      </c>
      <c r="C39">
        <v>15.0281</v>
      </c>
      <c r="D39">
        <v>0</v>
      </c>
      <c r="E39" t="s">
        <v>2596</v>
      </c>
      <c r="F39" s="49">
        <f t="shared" si="3"/>
        <v>38</v>
      </c>
      <c r="J39" s="49">
        <f t="shared" si="0"/>
        <v>3.5690400000000002</v>
      </c>
      <c r="K39" s="49">
        <f t="shared" si="1"/>
        <v>53.974999999999994</v>
      </c>
      <c r="L39" s="49">
        <f t="shared" si="2"/>
        <v>15.123114338869833</v>
      </c>
    </row>
    <row r="40" spans="1:12">
      <c r="A40" s="49">
        <v>0.360157</v>
      </c>
      <c r="B40" s="49">
        <v>0.53325800000000001</v>
      </c>
      <c r="C40">
        <v>15.431900000000001</v>
      </c>
      <c r="D40">
        <v>0</v>
      </c>
      <c r="E40" t="s">
        <v>2597</v>
      </c>
      <c r="F40" s="49">
        <f t="shared" si="3"/>
        <v>39</v>
      </c>
      <c r="J40" s="49">
        <f t="shared" si="0"/>
        <v>3.6015700000000002</v>
      </c>
      <c r="K40" s="49">
        <f t="shared" si="1"/>
        <v>53.325800000000001</v>
      </c>
      <c r="L40" s="49">
        <f t="shared" si="2"/>
        <v>14.806265045521814</v>
      </c>
    </row>
    <row r="41" spans="1:12">
      <c r="A41" s="49">
        <v>0.36392600000000003</v>
      </c>
      <c r="B41" s="49">
        <v>0.52688699999999999</v>
      </c>
      <c r="C41">
        <v>15.839</v>
      </c>
      <c r="D41">
        <v>0</v>
      </c>
      <c r="E41" t="s">
        <v>2598</v>
      </c>
      <c r="F41" s="49">
        <f t="shared" si="3"/>
        <v>40</v>
      </c>
      <c r="J41" s="49">
        <f t="shared" si="0"/>
        <v>3.6392600000000002</v>
      </c>
      <c r="K41" s="49">
        <f t="shared" si="1"/>
        <v>52.688699999999997</v>
      </c>
      <c r="L41" s="49">
        <f t="shared" si="2"/>
        <v>14.477860883806047</v>
      </c>
    </row>
    <row r="42" spans="1:12">
      <c r="A42" s="49">
        <v>0.368197</v>
      </c>
      <c r="B42" s="49">
        <v>0.51962799999999998</v>
      </c>
      <c r="C42">
        <v>16.2471</v>
      </c>
      <c r="D42">
        <v>0</v>
      </c>
      <c r="E42" t="s">
        <v>2599</v>
      </c>
      <c r="F42" s="49">
        <f t="shared" si="3"/>
        <v>41</v>
      </c>
      <c r="J42" s="49">
        <f t="shared" si="0"/>
        <v>3.6819699999999997</v>
      </c>
      <c r="K42" s="49">
        <f t="shared" si="1"/>
        <v>51.962800000000001</v>
      </c>
      <c r="L42" s="49">
        <f t="shared" si="2"/>
        <v>14.112771152399397</v>
      </c>
    </row>
    <row r="43" spans="1:12">
      <c r="A43" s="49">
        <v>0.37286399999999997</v>
      </c>
      <c r="B43" s="49">
        <v>0.51267499999999999</v>
      </c>
      <c r="C43">
        <v>16.649000000000001</v>
      </c>
      <c r="D43">
        <v>0</v>
      </c>
      <c r="E43" t="s">
        <v>2600</v>
      </c>
      <c r="F43" s="49">
        <f t="shared" si="3"/>
        <v>42</v>
      </c>
      <c r="J43" s="49">
        <f t="shared" si="0"/>
        <v>3.7286399999999995</v>
      </c>
      <c r="K43" s="49">
        <f t="shared" si="1"/>
        <v>51.267499999999998</v>
      </c>
      <c r="L43" s="49">
        <f t="shared" si="2"/>
        <v>13.749651347408172</v>
      </c>
    </row>
    <row r="44" spans="1:12">
      <c r="A44" s="49">
        <v>0.37718000000000002</v>
      </c>
      <c r="B44" s="49">
        <v>0.50669900000000001</v>
      </c>
      <c r="C44">
        <v>17.0594</v>
      </c>
      <c r="D44">
        <v>0</v>
      </c>
      <c r="E44" t="s">
        <v>2601</v>
      </c>
      <c r="F44" s="49">
        <f t="shared" si="3"/>
        <v>43</v>
      </c>
      <c r="J44" s="49">
        <f t="shared" si="0"/>
        <v>3.7718000000000003</v>
      </c>
      <c r="K44" s="49">
        <f t="shared" si="1"/>
        <v>50.669899999999998</v>
      </c>
      <c r="L44" s="49">
        <f t="shared" si="2"/>
        <v>13.433877724163528</v>
      </c>
    </row>
    <row r="45" spans="1:12">
      <c r="A45" s="49">
        <v>0.38199300000000003</v>
      </c>
      <c r="B45" s="49">
        <v>0.498753</v>
      </c>
      <c r="C45">
        <v>17.469200000000001</v>
      </c>
      <c r="D45">
        <v>0</v>
      </c>
      <c r="E45" t="s">
        <v>2602</v>
      </c>
      <c r="F45" s="49">
        <f t="shared" si="3"/>
        <v>44</v>
      </c>
      <c r="J45" s="49">
        <f t="shared" si="0"/>
        <v>3.8199300000000003</v>
      </c>
      <c r="K45" s="49">
        <f t="shared" si="1"/>
        <v>49.875300000000003</v>
      </c>
      <c r="L45" s="49">
        <f t="shared" si="2"/>
        <v>13.056600513621976</v>
      </c>
    </row>
    <row r="46" spans="1:12">
      <c r="A46" s="49">
        <v>0.38651200000000002</v>
      </c>
      <c r="B46" s="49">
        <v>0.49243900000000002</v>
      </c>
      <c r="C46">
        <v>17.8687</v>
      </c>
      <c r="D46">
        <v>0</v>
      </c>
      <c r="E46" t="s">
        <v>2603</v>
      </c>
      <c r="F46" s="49">
        <f t="shared" si="3"/>
        <v>45</v>
      </c>
      <c r="J46" s="49">
        <f t="shared" si="0"/>
        <v>3.8651200000000001</v>
      </c>
      <c r="K46" s="49">
        <f t="shared" si="1"/>
        <v>49.243900000000004</v>
      </c>
      <c r="L46" s="49">
        <f t="shared" si="2"/>
        <v>12.740587614356087</v>
      </c>
    </row>
    <row r="47" spans="1:12">
      <c r="A47" s="49">
        <v>0.39044000000000001</v>
      </c>
      <c r="B47" s="49">
        <v>0.48701499999999998</v>
      </c>
      <c r="C47">
        <v>18.276299999999999</v>
      </c>
      <c r="D47">
        <v>0</v>
      </c>
      <c r="E47" t="s">
        <v>2604</v>
      </c>
      <c r="F47" s="49">
        <f t="shared" si="3"/>
        <v>46</v>
      </c>
      <c r="J47" s="49">
        <f t="shared" si="0"/>
        <v>3.9043999999999999</v>
      </c>
      <c r="K47" s="49">
        <f t="shared" si="1"/>
        <v>48.701499999999996</v>
      </c>
      <c r="L47" s="49">
        <f t="shared" si="2"/>
        <v>12.473491445548611</v>
      </c>
    </row>
    <row r="48" spans="1:12">
      <c r="A48" s="49">
        <v>0.39451199999999997</v>
      </c>
      <c r="B48" s="49">
        <v>0.48148000000000002</v>
      </c>
      <c r="C48">
        <v>18.683299999999999</v>
      </c>
      <c r="D48">
        <v>0</v>
      </c>
      <c r="E48" t="s">
        <v>2605</v>
      </c>
      <c r="F48" s="49">
        <f t="shared" si="3"/>
        <v>47</v>
      </c>
      <c r="J48" s="49">
        <f t="shared" si="0"/>
        <v>3.9451199999999997</v>
      </c>
      <c r="K48" s="49">
        <f t="shared" si="1"/>
        <v>48.148000000000003</v>
      </c>
      <c r="L48" s="49">
        <f t="shared" si="2"/>
        <v>12.204444985196902</v>
      </c>
    </row>
    <row r="49" spans="1:12">
      <c r="A49" s="49">
        <v>0.39843800000000001</v>
      </c>
      <c r="B49" s="49">
        <v>0.47587600000000002</v>
      </c>
      <c r="C49">
        <v>19.0901</v>
      </c>
      <c r="D49">
        <v>0</v>
      </c>
      <c r="E49" t="s">
        <v>2606</v>
      </c>
      <c r="F49" s="49">
        <f t="shared" si="3"/>
        <v>48</v>
      </c>
      <c r="J49" s="49">
        <f t="shared" si="0"/>
        <v>3.9843800000000003</v>
      </c>
      <c r="K49" s="49">
        <f t="shared" si="1"/>
        <v>47.587600000000002</v>
      </c>
      <c r="L49" s="49">
        <f t="shared" si="2"/>
        <v>11.943539521832756</v>
      </c>
    </row>
    <row r="50" spans="1:12">
      <c r="A50" s="49">
        <v>0.402536</v>
      </c>
      <c r="B50" s="49">
        <v>0.47020200000000001</v>
      </c>
      <c r="C50">
        <v>19.496700000000001</v>
      </c>
      <c r="D50">
        <v>0</v>
      </c>
      <c r="E50" t="s">
        <v>2607</v>
      </c>
      <c r="F50" s="49">
        <f t="shared" si="3"/>
        <v>49</v>
      </c>
      <c r="J50" s="49">
        <f t="shared" si="0"/>
        <v>4.02536</v>
      </c>
      <c r="K50" s="49">
        <f t="shared" si="1"/>
        <v>47.020200000000003</v>
      </c>
      <c r="L50" s="49">
        <f t="shared" si="2"/>
        <v>11.680992507502435</v>
      </c>
    </row>
    <row r="51" spans="1:12">
      <c r="A51" s="49">
        <v>0.406947</v>
      </c>
      <c r="B51" s="49">
        <v>0.46424399999999999</v>
      </c>
      <c r="C51">
        <v>19.8994</v>
      </c>
      <c r="D51">
        <v>0</v>
      </c>
      <c r="E51" t="s">
        <v>2608</v>
      </c>
      <c r="F51" s="49">
        <f t="shared" si="3"/>
        <v>50</v>
      </c>
      <c r="J51" s="49">
        <f t="shared" si="0"/>
        <v>4.0694699999999999</v>
      </c>
      <c r="K51" s="49">
        <f t="shared" si="1"/>
        <v>46.424399999999999</v>
      </c>
      <c r="L51" s="49">
        <f t="shared" si="2"/>
        <v>11.407972045499783</v>
      </c>
    </row>
    <row r="52" spans="1:12">
      <c r="A52" s="49">
        <v>0.411136</v>
      </c>
      <c r="B52" s="49">
        <v>0.45970899999999998</v>
      </c>
      <c r="C52">
        <v>20.307200000000002</v>
      </c>
      <c r="D52">
        <v>0</v>
      </c>
      <c r="E52" t="s">
        <v>2609</v>
      </c>
      <c r="F52" s="49">
        <f t="shared" si="3"/>
        <v>51</v>
      </c>
      <c r="J52" s="49">
        <f t="shared" si="0"/>
        <v>4.1113600000000003</v>
      </c>
      <c r="K52" s="49">
        <f t="shared" si="1"/>
        <v>45.9709</v>
      </c>
      <c r="L52" s="49">
        <f t="shared" si="2"/>
        <v>11.18143388075965</v>
      </c>
    </row>
    <row r="53" spans="1:12">
      <c r="A53" s="49">
        <v>0.414858</v>
      </c>
      <c r="B53" s="49">
        <v>0.456872</v>
      </c>
      <c r="C53">
        <v>20.717099999999999</v>
      </c>
      <c r="D53">
        <v>0</v>
      </c>
      <c r="E53" t="s">
        <v>2610</v>
      </c>
      <c r="F53" s="49">
        <f t="shared" si="3"/>
        <v>52</v>
      </c>
      <c r="J53" s="49">
        <f t="shared" si="0"/>
        <v>4.1485799999999999</v>
      </c>
      <c r="K53" s="49">
        <f t="shared" si="1"/>
        <v>45.687199999999997</v>
      </c>
      <c r="L53" s="49">
        <f t="shared" si="2"/>
        <v>11.012732067357987</v>
      </c>
    </row>
    <row r="54" spans="1:12">
      <c r="A54" s="49">
        <v>0.41814400000000002</v>
      </c>
      <c r="B54" s="49">
        <v>0.45454699999999998</v>
      </c>
      <c r="C54">
        <v>21.1204</v>
      </c>
      <c r="D54">
        <v>0</v>
      </c>
      <c r="E54" t="s">
        <v>2611</v>
      </c>
      <c r="F54" s="49">
        <f t="shared" si="3"/>
        <v>53</v>
      </c>
      <c r="J54" s="49">
        <f t="shared" si="0"/>
        <v>4.1814400000000003</v>
      </c>
      <c r="K54" s="49">
        <f t="shared" si="1"/>
        <v>45.454699999999995</v>
      </c>
      <c r="L54" s="49">
        <f t="shared" si="2"/>
        <v>10.870585252927219</v>
      </c>
    </row>
    <row r="55" spans="1:12">
      <c r="A55" s="49">
        <v>0.420956</v>
      </c>
      <c r="B55" s="49">
        <v>0.45355699999999999</v>
      </c>
      <c r="C55">
        <v>21.527200000000001</v>
      </c>
      <c r="D55">
        <v>0</v>
      </c>
      <c r="E55" t="s">
        <v>2612</v>
      </c>
      <c r="F55" s="49">
        <f t="shared" si="3"/>
        <v>54</v>
      </c>
      <c r="J55" s="49">
        <f t="shared" si="0"/>
        <v>4.2095599999999997</v>
      </c>
      <c r="K55" s="49">
        <f t="shared" si="1"/>
        <v>45.355699999999999</v>
      </c>
      <c r="L55" s="49">
        <f t="shared" si="2"/>
        <v>10.774451486616179</v>
      </c>
    </row>
    <row r="56" spans="1:12">
      <c r="A56" s="49">
        <v>0.42329899999999998</v>
      </c>
      <c r="B56" s="49">
        <v>0.45361800000000002</v>
      </c>
      <c r="C56">
        <v>21.9316</v>
      </c>
      <c r="D56">
        <v>0</v>
      </c>
      <c r="E56" t="s">
        <v>2613</v>
      </c>
      <c r="F56" s="49">
        <f t="shared" si="3"/>
        <v>55</v>
      </c>
      <c r="J56" s="49">
        <f t="shared" si="0"/>
        <v>4.23299</v>
      </c>
      <c r="K56" s="49">
        <f t="shared" si="1"/>
        <v>45.361800000000002</v>
      </c>
      <c r="L56" s="49">
        <f t="shared" si="2"/>
        <v>10.716254940361305</v>
      </c>
    </row>
    <row r="57" spans="1:12">
      <c r="A57" s="49">
        <v>0.42525400000000002</v>
      </c>
      <c r="B57" s="49">
        <v>0.453594</v>
      </c>
      <c r="C57">
        <v>22.338100000000001</v>
      </c>
      <c r="D57">
        <v>0</v>
      </c>
      <c r="E57" t="s">
        <v>2614</v>
      </c>
      <c r="F57" s="49">
        <f t="shared" si="3"/>
        <v>56</v>
      </c>
      <c r="J57" s="49">
        <f t="shared" si="0"/>
        <v>4.2525399999999998</v>
      </c>
      <c r="K57" s="49">
        <f t="shared" si="1"/>
        <v>45.359400000000001</v>
      </c>
      <c r="L57" s="49">
        <f t="shared" si="2"/>
        <v>10.666425242325763</v>
      </c>
    </row>
    <row r="58" spans="1:12">
      <c r="A58" s="49">
        <v>0.427147</v>
      </c>
      <c r="B58" s="49">
        <v>0.45358799999999999</v>
      </c>
      <c r="C58">
        <v>22.7441</v>
      </c>
      <c r="D58">
        <v>0</v>
      </c>
      <c r="E58" t="s">
        <v>2615</v>
      </c>
      <c r="F58" s="49">
        <f t="shared" si="3"/>
        <v>57</v>
      </c>
      <c r="J58" s="49">
        <f t="shared" si="0"/>
        <v>4.2714699999999999</v>
      </c>
      <c r="K58" s="49">
        <f t="shared" si="1"/>
        <v>45.358800000000002</v>
      </c>
      <c r="L58" s="49">
        <f t="shared" si="2"/>
        <v>10.619014063074305</v>
      </c>
    </row>
    <row r="59" spans="1:12">
      <c r="A59" s="49">
        <v>0.428564</v>
      </c>
      <c r="B59" s="49">
        <v>0.45345299999999999</v>
      </c>
      <c r="C59">
        <v>23.150099999999998</v>
      </c>
      <c r="D59">
        <v>0</v>
      </c>
      <c r="E59" t="s">
        <v>2616</v>
      </c>
      <c r="F59" s="49">
        <f t="shared" si="3"/>
        <v>58</v>
      </c>
      <c r="J59" s="49">
        <f t="shared" si="0"/>
        <v>4.2856399999999999</v>
      </c>
      <c r="K59" s="49">
        <f t="shared" si="1"/>
        <v>45.345300000000002</v>
      </c>
      <c r="L59" s="49">
        <f t="shared" si="2"/>
        <v>10.580753399725596</v>
      </c>
    </row>
    <row r="60" spans="1:12">
      <c r="A60" s="49">
        <v>0.42936000000000002</v>
      </c>
      <c r="B60" s="49">
        <v>0.45276100000000002</v>
      </c>
      <c r="C60">
        <v>23.561800000000002</v>
      </c>
      <c r="D60">
        <v>0</v>
      </c>
      <c r="E60" t="s">
        <v>2617</v>
      </c>
      <c r="F60" s="49">
        <f t="shared" si="3"/>
        <v>59</v>
      </c>
      <c r="J60" s="49">
        <f t="shared" si="0"/>
        <v>4.2936000000000005</v>
      </c>
      <c r="K60" s="49">
        <f t="shared" si="1"/>
        <v>45.2761</v>
      </c>
      <c r="L60" s="49">
        <f t="shared" si="2"/>
        <v>10.545020495621388</v>
      </c>
    </row>
    <row r="61" spans="1:12">
      <c r="A61" s="49">
        <v>0.42980299999999999</v>
      </c>
      <c r="B61" s="49">
        <v>0.45235300000000001</v>
      </c>
      <c r="C61">
        <v>23.9635</v>
      </c>
      <c r="D61">
        <v>0</v>
      </c>
      <c r="E61" t="s">
        <v>2618</v>
      </c>
      <c r="F61" s="49">
        <f t="shared" si="3"/>
        <v>60</v>
      </c>
      <c r="J61" s="49">
        <f t="shared" si="0"/>
        <v>4.2980299999999998</v>
      </c>
      <c r="K61" s="49">
        <f t="shared" si="1"/>
        <v>45.235300000000002</v>
      </c>
      <c r="L61" s="49">
        <f t="shared" si="2"/>
        <v>10.524658971668417</v>
      </c>
    </row>
    <row r="62" spans="1:12">
      <c r="A62" s="49">
        <v>0.43023800000000001</v>
      </c>
      <c r="B62" s="49">
        <v>0.45196999999999998</v>
      </c>
      <c r="C62">
        <v>24.370699999999999</v>
      </c>
      <c r="D62">
        <v>0</v>
      </c>
      <c r="E62" t="s">
        <v>2619</v>
      </c>
      <c r="F62" s="49">
        <f t="shared" si="3"/>
        <v>61</v>
      </c>
      <c r="J62" s="49">
        <f t="shared" si="0"/>
        <v>4.3023800000000003</v>
      </c>
      <c r="K62" s="49">
        <f t="shared" si="1"/>
        <v>45.196999999999996</v>
      </c>
      <c r="L62" s="49">
        <f t="shared" si="2"/>
        <v>10.505115773130219</v>
      </c>
    </row>
    <row r="63" spans="1:12">
      <c r="A63" s="49">
        <v>0.43037999999999998</v>
      </c>
      <c r="B63" s="49">
        <v>0.451434</v>
      </c>
      <c r="C63">
        <v>24.774999999999999</v>
      </c>
      <c r="D63">
        <v>0</v>
      </c>
      <c r="E63" t="s">
        <v>2620</v>
      </c>
      <c r="F63" s="49">
        <f t="shared" si="3"/>
        <v>62</v>
      </c>
      <c r="J63" s="49">
        <f t="shared" si="0"/>
        <v>4.3037999999999998</v>
      </c>
      <c r="K63" s="49">
        <f t="shared" si="1"/>
        <v>45.1434</v>
      </c>
      <c r="L63" s="49">
        <f t="shared" si="2"/>
        <v>10.489195594590827</v>
      </c>
    </row>
    <row r="64" spans="1:12">
      <c r="A64" s="49">
        <v>0.43021199999999998</v>
      </c>
      <c r="B64" s="49">
        <v>0.45070100000000002</v>
      </c>
      <c r="C64">
        <v>25.1814</v>
      </c>
      <c r="D64">
        <v>0</v>
      </c>
      <c r="E64" t="s">
        <v>2621</v>
      </c>
      <c r="F64" s="49">
        <f t="shared" si="3"/>
        <v>63</v>
      </c>
      <c r="J64" s="49">
        <f t="shared" si="0"/>
        <v>4.3021199999999995</v>
      </c>
      <c r="K64" s="49">
        <f t="shared" si="1"/>
        <v>45.070100000000004</v>
      </c>
      <c r="L64" s="49">
        <f t="shared" si="2"/>
        <v>10.476253568008334</v>
      </c>
    </row>
    <row r="65" spans="1:12">
      <c r="A65" s="49">
        <v>0.42983100000000002</v>
      </c>
      <c r="B65" s="49">
        <v>0.44988099999999998</v>
      </c>
      <c r="C65">
        <v>25.587399999999999</v>
      </c>
      <c r="D65">
        <v>0</v>
      </c>
      <c r="E65" t="s">
        <v>2622</v>
      </c>
      <c r="F65" s="49">
        <f t="shared" si="3"/>
        <v>64</v>
      </c>
      <c r="J65" s="49">
        <f t="shared" si="0"/>
        <v>4.2983099999999999</v>
      </c>
      <c r="K65" s="49">
        <f t="shared" si="1"/>
        <v>44.988099999999996</v>
      </c>
      <c r="L65" s="49">
        <f t="shared" si="2"/>
        <v>10.466462400338736</v>
      </c>
    </row>
    <row r="66" spans="1:12">
      <c r="A66" s="49">
        <v>0.42923600000000001</v>
      </c>
      <c r="B66" s="49">
        <v>0.44925700000000002</v>
      </c>
      <c r="C66">
        <v>25.994399999999999</v>
      </c>
      <c r="D66">
        <v>0</v>
      </c>
      <c r="E66" t="s">
        <v>2623</v>
      </c>
      <c r="F66" s="49">
        <f t="shared" si="3"/>
        <v>65</v>
      </c>
      <c r="J66" s="49">
        <f t="shared" si="0"/>
        <v>4.2923600000000004</v>
      </c>
      <c r="K66" s="49">
        <f t="shared" si="1"/>
        <v>44.925699999999999</v>
      </c>
      <c r="L66" s="49">
        <f t="shared" si="2"/>
        <v>10.46643338396593</v>
      </c>
    </row>
    <row r="67" spans="1:12">
      <c r="A67" s="49">
        <v>0.42807699999999999</v>
      </c>
      <c r="B67" s="49">
        <v>0.44906200000000002</v>
      </c>
      <c r="C67">
        <v>26.401800000000001</v>
      </c>
      <c r="D67">
        <v>0</v>
      </c>
      <c r="E67" t="s">
        <v>2624</v>
      </c>
      <c r="F67" s="49">
        <f t="shared" si="3"/>
        <v>66</v>
      </c>
      <c r="J67" s="49">
        <f t="shared" ref="J67:J130" si="4">IF(A67&lt;&gt;"",A67*10,"")</f>
        <v>4.2807699999999995</v>
      </c>
      <c r="K67" s="49">
        <f t="shared" ref="K67:K130" si="5">IF(B67&lt;&gt;"",B67*100,"")</f>
        <v>44.906199999999998</v>
      </c>
      <c r="L67" s="49">
        <f t="shared" ref="L67:L130" si="6">IF(F67&lt;&gt;"",IF(K67&lt;&gt;0,K67/J67,0),"")</f>
        <v>10.490215545334134</v>
      </c>
    </row>
    <row r="68" spans="1:12">
      <c r="A68" s="49">
        <v>0.42647200000000002</v>
      </c>
      <c r="B68" s="49">
        <v>0.44912600000000003</v>
      </c>
      <c r="C68">
        <v>26.807200000000002</v>
      </c>
      <c r="D68">
        <v>0</v>
      </c>
      <c r="E68" t="s">
        <v>2625</v>
      </c>
      <c r="F68" s="49">
        <f t="shared" ref="F68:F131" si="7">IF(A68&lt;&gt;"",F67+1,"")</f>
        <v>67</v>
      </c>
      <c r="J68" s="49">
        <f t="shared" si="4"/>
        <v>4.2647200000000005</v>
      </c>
      <c r="K68" s="49">
        <f t="shared" si="5"/>
        <v>44.912600000000005</v>
      </c>
      <c r="L68" s="49">
        <f t="shared" si="6"/>
        <v>10.531195482939092</v>
      </c>
    </row>
    <row r="69" spans="1:12">
      <c r="A69" s="49">
        <v>0.42444900000000002</v>
      </c>
      <c r="B69" s="49">
        <v>0.44873200000000002</v>
      </c>
      <c r="C69">
        <v>27.2193</v>
      </c>
      <c r="D69">
        <v>0</v>
      </c>
      <c r="E69" t="s">
        <v>2626</v>
      </c>
      <c r="F69" s="49">
        <f t="shared" si="7"/>
        <v>68</v>
      </c>
      <c r="J69" s="49">
        <f t="shared" si="4"/>
        <v>4.2444899999999999</v>
      </c>
      <c r="K69" s="49">
        <f t="shared" si="5"/>
        <v>44.873200000000004</v>
      </c>
      <c r="L69" s="49">
        <f t="shared" si="6"/>
        <v>10.572106425035754</v>
      </c>
    </row>
    <row r="70" spans="1:12">
      <c r="A70" s="49">
        <v>0.42183900000000002</v>
      </c>
      <c r="B70" s="49">
        <v>0.44979599999999997</v>
      </c>
      <c r="C70">
        <v>27.6206</v>
      </c>
      <c r="D70">
        <v>0</v>
      </c>
      <c r="E70" t="s">
        <v>2627</v>
      </c>
      <c r="F70" s="49">
        <f t="shared" si="7"/>
        <v>69</v>
      </c>
      <c r="J70" s="49">
        <f t="shared" si="4"/>
        <v>4.2183900000000003</v>
      </c>
      <c r="K70" s="49">
        <f t="shared" si="5"/>
        <v>44.979599999999998</v>
      </c>
      <c r="L70" s="49">
        <f t="shared" si="6"/>
        <v>10.662740998342969</v>
      </c>
    </row>
    <row r="71" spans="1:12">
      <c r="A71" s="49">
        <v>0.419151</v>
      </c>
      <c r="B71" s="49">
        <v>0.45094699999999999</v>
      </c>
      <c r="C71">
        <v>28.026</v>
      </c>
      <c r="D71">
        <v>0</v>
      </c>
      <c r="E71" t="s">
        <v>2628</v>
      </c>
      <c r="F71" s="49">
        <f t="shared" si="7"/>
        <v>70</v>
      </c>
      <c r="J71" s="49">
        <f t="shared" si="4"/>
        <v>4.1915100000000001</v>
      </c>
      <c r="K71" s="49">
        <f t="shared" si="5"/>
        <v>45.094699999999996</v>
      </c>
      <c r="L71" s="49">
        <f t="shared" si="6"/>
        <v>10.758581036428398</v>
      </c>
    </row>
    <row r="72" spans="1:12">
      <c r="A72" s="49">
        <v>0.41682399999999997</v>
      </c>
      <c r="B72" s="49">
        <v>0.45251999999999998</v>
      </c>
      <c r="C72">
        <v>28.436399999999999</v>
      </c>
      <c r="D72">
        <v>0</v>
      </c>
      <c r="E72" t="s">
        <v>2629</v>
      </c>
      <c r="F72" s="49">
        <f t="shared" si="7"/>
        <v>71</v>
      </c>
      <c r="J72" s="49">
        <f t="shared" si="4"/>
        <v>4.1682399999999999</v>
      </c>
      <c r="K72" s="49">
        <f t="shared" si="5"/>
        <v>45.251999999999995</v>
      </c>
      <c r="L72" s="49">
        <f t="shared" si="6"/>
        <v>10.856380630673856</v>
      </c>
    </row>
    <row r="73" spans="1:12">
      <c r="A73" s="49">
        <v>0.41426800000000003</v>
      </c>
      <c r="B73" s="49">
        <v>0.45509699999999997</v>
      </c>
      <c r="C73">
        <v>28.838799999999999</v>
      </c>
      <c r="D73">
        <v>0</v>
      </c>
      <c r="E73" t="s">
        <v>2630</v>
      </c>
      <c r="F73" s="49">
        <f t="shared" si="7"/>
        <v>72</v>
      </c>
      <c r="J73" s="49">
        <f t="shared" si="4"/>
        <v>4.1426800000000004</v>
      </c>
      <c r="K73" s="49">
        <f t="shared" si="5"/>
        <v>45.509699999999995</v>
      </c>
      <c r="L73" s="49">
        <f t="shared" si="6"/>
        <v>10.985569727809049</v>
      </c>
    </row>
    <row r="74" spans="1:12">
      <c r="A74" s="49">
        <v>0.41173900000000002</v>
      </c>
      <c r="B74" s="49">
        <v>0.458785</v>
      </c>
      <c r="C74">
        <v>29.250599999999999</v>
      </c>
      <c r="D74">
        <v>0</v>
      </c>
      <c r="E74" t="s">
        <v>2631</v>
      </c>
      <c r="F74" s="49">
        <f t="shared" si="7"/>
        <v>73</v>
      </c>
      <c r="J74" s="49">
        <f t="shared" si="4"/>
        <v>4.1173900000000003</v>
      </c>
      <c r="K74" s="49">
        <f t="shared" si="5"/>
        <v>45.878500000000003</v>
      </c>
      <c r="L74" s="49">
        <f t="shared" si="6"/>
        <v>11.1426170462356</v>
      </c>
    </row>
    <row r="75" spans="1:12">
      <c r="A75" s="49">
        <v>0.40886800000000001</v>
      </c>
      <c r="B75" s="49">
        <v>0.46356700000000001</v>
      </c>
      <c r="C75">
        <v>29.6526</v>
      </c>
      <c r="D75">
        <v>0</v>
      </c>
      <c r="E75" t="s">
        <v>2632</v>
      </c>
      <c r="F75" s="49">
        <f t="shared" si="7"/>
        <v>74</v>
      </c>
      <c r="J75" s="49">
        <f t="shared" si="4"/>
        <v>4.0886800000000001</v>
      </c>
      <c r="K75" s="49">
        <f t="shared" si="5"/>
        <v>46.356700000000004</v>
      </c>
      <c r="L75" s="49">
        <f t="shared" si="6"/>
        <v>11.337815627537495</v>
      </c>
    </row>
    <row r="76" spans="1:12">
      <c r="A76" s="49">
        <v>0.40557399999999999</v>
      </c>
      <c r="B76" s="49">
        <v>0.470055</v>
      </c>
      <c r="C76">
        <v>30.056699999999999</v>
      </c>
      <c r="D76">
        <v>0</v>
      </c>
      <c r="E76" t="s">
        <v>2633</v>
      </c>
      <c r="F76" s="49">
        <f t="shared" si="7"/>
        <v>75</v>
      </c>
      <c r="J76" s="49">
        <f t="shared" si="4"/>
        <v>4.0557400000000001</v>
      </c>
      <c r="K76" s="49">
        <f t="shared" si="5"/>
        <v>47.005499999999998</v>
      </c>
      <c r="L76" s="49">
        <f t="shared" si="6"/>
        <v>11.58987015932974</v>
      </c>
    </row>
    <row r="77" spans="1:12">
      <c r="A77" s="49">
        <v>0.40204000000000001</v>
      </c>
      <c r="B77" s="49">
        <v>0.47653099999999998</v>
      </c>
      <c r="C77">
        <v>30.463999999999999</v>
      </c>
      <c r="D77">
        <v>0</v>
      </c>
      <c r="E77" t="s">
        <v>2634</v>
      </c>
      <c r="F77" s="49">
        <f t="shared" si="7"/>
        <v>76</v>
      </c>
      <c r="J77" s="49">
        <f t="shared" si="4"/>
        <v>4.0204000000000004</v>
      </c>
      <c r="K77" s="49">
        <f t="shared" si="5"/>
        <v>47.653099999999995</v>
      </c>
      <c r="L77" s="49">
        <f t="shared" si="6"/>
        <v>11.85282558949358</v>
      </c>
    </row>
    <row r="78" spans="1:12">
      <c r="A78" s="49">
        <v>0.39918399999999998</v>
      </c>
      <c r="B78" s="49">
        <v>0.48291899999999999</v>
      </c>
      <c r="C78">
        <v>30.868200000000002</v>
      </c>
      <c r="D78">
        <v>0</v>
      </c>
      <c r="E78" t="s">
        <v>2635</v>
      </c>
      <c r="F78" s="49">
        <f t="shared" si="7"/>
        <v>77</v>
      </c>
      <c r="J78" s="49">
        <f t="shared" si="4"/>
        <v>3.9918399999999998</v>
      </c>
      <c r="K78" s="49">
        <f t="shared" si="5"/>
        <v>48.291899999999998</v>
      </c>
      <c r="L78" s="49">
        <f t="shared" si="6"/>
        <v>12.09765421459778</v>
      </c>
    </row>
    <row r="79" spans="1:12">
      <c r="A79" s="49">
        <v>0.39683600000000002</v>
      </c>
      <c r="B79" s="49">
        <v>0.48921799999999999</v>
      </c>
      <c r="C79">
        <v>31.279499999999999</v>
      </c>
      <c r="D79">
        <v>0</v>
      </c>
      <c r="E79" t="s">
        <v>2636</v>
      </c>
      <c r="F79" s="49">
        <f t="shared" si="7"/>
        <v>78</v>
      </c>
      <c r="J79" s="49">
        <f t="shared" si="4"/>
        <v>3.9683600000000001</v>
      </c>
      <c r="K79" s="49">
        <f t="shared" si="5"/>
        <v>48.921799999999998</v>
      </c>
      <c r="L79" s="49">
        <f t="shared" si="6"/>
        <v>12.32796419679666</v>
      </c>
    </row>
    <row r="80" spans="1:12">
      <c r="A80" s="49">
        <v>0.39484000000000002</v>
      </c>
      <c r="B80" s="49">
        <v>0.494867</v>
      </c>
      <c r="C80">
        <v>31.682500000000001</v>
      </c>
      <c r="D80">
        <v>0</v>
      </c>
      <c r="E80" t="s">
        <v>2637</v>
      </c>
      <c r="F80" s="49">
        <f t="shared" si="7"/>
        <v>79</v>
      </c>
      <c r="J80" s="49">
        <f t="shared" si="4"/>
        <v>3.9484000000000004</v>
      </c>
      <c r="K80" s="49">
        <f t="shared" si="5"/>
        <v>49.486699999999999</v>
      </c>
      <c r="L80" s="49">
        <f t="shared" si="6"/>
        <v>12.533355283152668</v>
      </c>
    </row>
    <row r="81" spans="1:12">
      <c r="A81" s="49">
        <v>0.39304699999999998</v>
      </c>
      <c r="B81" s="49">
        <v>0.49964999999999998</v>
      </c>
      <c r="C81">
        <v>32.090499999999999</v>
      </c>
      <c r="D81">
        <v>0</v>
      </c>
      <c r="E81" t="s">
        <v>2638</v>
      </c>
      <c r="F81" s="49">
        <f t="shared" si="7"/>
        <v>80</v>
      </c>
      <c r="J81" s="49">
        <f t="shared" si="4"/>
        <v>3.9304699999999997</v>
      </c>
      <c r="K81" s="49">
        <f t="shared" si="5"/>
        <v>49.964999999999996</v>
      </c>
      <c r="L81" s="49">
        <f t="shared" si="6"/>
        <v>12.712220167053813</v>
      </c>
    </row>
    <row r="82" spans="1:12">
      <c r="A82" s="49">
        <v>0.39098300000000002</v>
      </c>
      <c r="B82" s="49">
        <v>0.50400699999999998</v>
      </c>
      <c r="C82">
        <v>32.496499999999997</v>
      </c>
      <c r="D82">
        <v>0</v>
      </c>
      <c r="E82" t="s">
        <v>2639</v>
      </c>
      <c r="F82" s="49">
        <f t="shared" si="7"/>
        <v>81</v>
      </c>
      <c r="J82" s="49">
        <f t="shared" si="4"/>
        <v>3.9098300000000004</v>
      </c>
      <c r="K82" s="49">
        <f t="shared" si="5"/>
        <v>50.400700000000001</v>
      </c>
      <c r="L82" s="49">
        <f t="shared" si="6"/>
        <v>12.890765071627154</v>
      </c>
    </row>
    <row r="83" spans="1:12">
      <c r="A83" s="49">
        <v>0.388768</v>
      </c>
      <c r="B83" s="49">
        <v>0.50884099999999999</v>
      </c>
      <c r="C83">
        <v>32.902799999999999</v>
      </c>
      <c r="D83">
        <v>0</v>
      </c>
      <c r="E83" t="s">
        <v>2640</v>
      </c>
      <c r="F83" s="49">
        <f t="shared" si="7"/>
        <v>82</v>
      </c>
      <c r="J83" s="49">
        <f t="shared" si="4"/>
        <v>3.88768</v>
      </c>
      <c r="K83" s="49">
        <f t="shared" si="5"/>
        <v>50.884099999999997</v>
      </c>
      <c r="L83" s="49">
        <f t="shared" si="6"/>
        <v>13.088551526874639</v>
      </c>
    </row>
    <row r="84" spans="1:12">
      <c r="A84" s="49">
        <v>0.386347</v>
      </c>
      <c r="B84" s="49">
        <v>0.512957</v>
      </c>
      <c r="C84">
        <v>33.308700000000002</v>
      </c>
      <c r="D84">
        <v>0</v>
      </c>
      <c r="E84" t="s">
        <v>2641</v>
      </c>
      <c r="F84" s="49">
        <f t="shared" si="7"/>
        <v>83</v>
      </c>
      <c r="J84" s="49">
        <f t="shared" si="4"/>
        <v>3.86347</v>
      </c>
      <c r="K84" s="49">
        <f t="shared" si="5"/>
        <v>51.295699999999997</v>
      </c>
      <c r="L84" s="49">
        <f t="shared" si="6"/>
        <v>13.277105814203294</v>
      </c>
    </row>
    <row r="85" spans="1:12">
      <c r="A85" s="49">
        <v>0.38414999999999999</v>
      </c>
      <c r="B85" s="49">
        <v>0.51673800000000003</v>
      </c>
      <c r="C85">
        <v>33.712400000000002</v>
      </c>
      <c r="D85">
        <v>0</v>
      </c>
      <c r="E85" t="s">
        <v>2642</v>
      </c>
      <c r="F85" s="49">
        <f t="shared" si="7"/>
        <v>84</v>
      </c>
      <c r="J85" s="49">
        <f t="shared" si="4"/>
        <v>3.8414999999999999</v>
      </c>
      <c r="K85" s="49">
        <f t="shared" si="5"/>
        <v>51.6738</v>
      </c>
      <c r="L85" s="49">
        <f t="shared" si="6"/>
        <v>13.45146427176884</v>
      </c>
    </row>
    <row r="86" spans="1:12">
      <c r="A86" s="49">
        <v>0.382025</v>
      </c>
      <c r="B86" s="49">
        <v>0.52000400000000002</v>
      </c>
      <c r="C86">
        <v>34.118499999999997</v>
      </c>
      <c r="D86">
        <v>0</v>
      </c>
      <c r="E86" t="s">
        <v>2643</v>
      </c>
      <c r="F86" s="49">
        <f t="shared" si="7"/>
        <v>85</v>
      </c>
      <c r="J86" s="49">
        <f t="shared" si="4"/>
        <v>3.8202500000000001</v>
      </c>
      <c r="K86" s="49">
        <f t="shared" si="5"/>
        <v>52.000399999999999</v>
      </c>
      <c r="L86" s="49">
        <f t="shared" si="6"/>
        <v>13.611779333813232</v>
      </c>
    </row>
    <row r="87" spans="1:12">
      <c r="A87" s="49">
        <v>0.379714</v>
      </c>
      <c r="B87" s="49">
        <v>0.52381900000000003</v>
      </c>
      <c r="C87">
        <v>34.533000000000001</v>
      </c>
      <c r="D87">
        <v>0</v>
      </c>
      <c r="E87" t="s">
        <v>2644</v>
      </c>
      <c r="F87" s="49">
        <f t="shared" si="7"/>
        <v>86</v>
      </c>
      <c r="J87" s="49">
        <f t="shared" si="4"/>
        <v>3.7971399999999997</v>
      </c>
      <c r="K87" s="49">
        <f t="shared" si="5"/>
        <v>52.381900000000002</v>
      </c>
      <c r="L87" s="49">
        <f t="shared" si="6"/>
        <v>13.79509314905429</v>
      </c>
    </row>
    <row r="88" spans="1:12">
      <c r="A88" s="49">
        <v>0.37713099999999999</v>
      </c>
      <c r="B88" s="49">
        <v>0.52702300000000002</v>
      </c>
      <c r="C88">
        <v>34.932200000000002</v>
      </c>
      <c r="D88">
        <v>0</v>
      </c>
      <c r="E88" t="s">
        <v>2645</v>
      </c>
      <c r="F88" s="49">
        <f t="shared" si="7"/>
        <v>87</v>
      </c>
      <c r="J88" s="49">
        <f t="shared" si="4"/>
        <v>3.7713099999999997</v>
      </c>
      <c r="K88" s="49">
        <f t="shared" si="5"/>
        <v>52.702300000000001</v>
      </c>
      <c r="L88" s="49">
        <f t="shared" si="6"/>
        <v>13.974534047850748</v>
      </c>
    </row>
    <row r="89" spans="1:12">
      <c r="A89" s="49">
        <v>0.37398100000000001</v>
      </c>
      <c r="B89" s="49">
        <v>0.52966999999999997</v>
      </c>
      <c r="C89">
        <v>35.337800000000001</v>
      </c>
      <c r="D89">
        <v>0</v>
      </c>
      <c r="E89" t="s">
        <v>2646</v>
      </c>
      <c r="F89" s="49">
        <f t="shared" si="7"/>
        <v>88</v>
      </c>
      <c r="J89" s="49">
        <f t="shared" si="4"/>
        <v>3.7398100000000003</v>
      </c>
      <c r="K89" s="49">
        <f t="shared" si="5"/>
        <v>52.966999999999999</v>
      </c>
      <c r="L89" s="49">
        <f t="shared" si="6"/>
        <v>14.163018976899895</v>
      </c>
    </row>
    <row r="90" spans="1:12">
      <c r="A90" s="49">
        <v>0.370286</v>
      </c>
      <c r="B90" s="49">
        <v>0.53266999999999998</v>
      </c>
      <c r="C90">
        <v>35.7453</v>
      </c>
      <c r="D90">
        <v>0</v>
      </c>
      <c r="E90" t="s">
        <v>2647</v>
      </c>
      <c r="F90" s="49">
        <f t="shared" si="7"/>
        <v>89</v>
      </c>
      <c r="J90" s="49">
        <f t="shared" si="4"/>
        <v>3.7028600000000003</v>
      </c>
      <c r="K90" s="49">
        <f t="shared" si="5"/>
        <v>53.266999999999996</v>
      </c>
      <c r="L90" s="49">
        <f t="shared" si="6"/>
        <v>14.385366986599545</v>
      </c>
    </row>
    <row r="91" spans="1:12">
      <c r="A91" s="49">
        <v>0.36637999999999998</v>
      </c>
      <c r="B91" s="49">
        <v>0.53600700000000001</v>
      </c>
      <c r="C91">
        <v>36.151200000000003</v>
      </c>
      <c r="D91">
        <v>0</v>
      </c>
      <c r="E91" t="s">
        <v>2648</v>
      </c>
      <c r="F91" s="49">
        <f t="shared" si="7"/>
        <v>90</v>
      </c>
      <c r="J91" s="49">
        <f t="shared" si="4"/>
        <v>3.6637999999999997</v>
      </c>
      <c r="K91" s="49">
        <f t="shared" si="5"/>
        <v>53.600700000000003</v>
      </c>
      <c r="L91" s="49">
        <f t="shared" si="6"/>
        <v>14.629810579180088</v>
      </c>
    </row>
    <row r="92" spans="1:12">
      <c r="A92" s="49">
        <v>0.36238999999999999</v>
      </c>
      <c r="B92" s="49">
        <v>0.53784799999999999</v>
      </c>
      <c r="C92">
        <v>36.558700000000002</v>
      </c>
      <c r="D92">
        <v>0</v>
      </c>
      <c r="E92" t="s">
        <v>2649</v>
      </c>
      <c r="F92" s="49">
        <f t="shared" si="7"/>
        <v>91</v>
      </c>
      <c r="J92" s="49">
        <f t="shared" si="4"/>
        <v>3.6238999999999999</v>
      </c>
      <c r="K92" s="49">
        <f t="shared" si="5"/>
        <v>53.784799999999997</v>
      </c>
      <c r="L92" s="49">
        <f t="shared" si="6"/>
        <v>14.84168989210519</v>
      </c>
    </row>
    <row r="93" spans="1:12">
      <c r="A93" s="49">
        <v>0.358597</v>
      </c>
      <c r="B93" s="49">
        <v>0.54011299999999995</v>
      </c>
      <c r="C93">
        <v>36.964599999999997</v>
      </c>
      <c r="D93">
        <v>0</v>
      </c>
      <c r="E93" t="s">
        <v>2650</v>
      </c>
      <c r="F93" s="49">
        <f t="shared" si="7"/>
        <v>92</v>
      </c>
      <c r="J93" s="49">
        <f t="shared" si="4"/>
        <v>3.5859700000000001</v>
      </c>
      <c r="K93" s="49">
        <f t="shared" si="5"/>
        <v>54.011299999999999</v>
      </c>
      <c r="L93" s="49">
        <f t="shared" si="6"/>
        <v>15.061838219505461</v>
      </c>
    </row>
    <row r="94" spans="1:12">
      <c r="A94" s="49">
        <v>0.35524499999999998</v>
      </c>
      <c r="B94" s="49">
        <v>0.54135500000000003</v>
      </c>
      <c r="C94">
        <v>37.369399999999999</v>
      </c>
      <c r="D94">
        <v>0</v>
      </c>
      <c r="E94" t="s">
        <v>2651</v>
      </c>
      <c r="F94" s="49">
        <f t="shared" si="7"/>
        <v>93</v>
      </c>
      <c r="J94" s="49">
        <f t="shared" si="4"/>
        <v>3.5524499999999999</v>
      </c>
      <c r="K94" s="49">
        <f t="shared" si="5"/>
        <v>54.1355</v>
      </c>
      <c r="L94" s="49">
        <f t="shared" si="6"/>
        <v>15.238919618854593</v>
      </c>
    </row>
    <row r="95" spans="1:12">
      <c r="A95" s="49">
        <v>0.35212500000000002</v>
      </c>
      <c r="B95" s="49">
        <v>0.54244099999999995</v>
      </c>
      <c r="C95">
        <v>37.778300000000002</v>
      </c>
      <c r="D95">
        <v>0</v>
      </c>
      <c r="E95" t="s">
        <v>2652</v>
      </c>
      <c r="F95" s="49">
        <f t="shared" si="7"/>
        <v>94</v>
      </c>
      <c r="J95" s="49">
        <f t="shared" si="4"/>
        <v>3.5212500000000002</v>
      </c>
      <c r="K95" s="49">
        <f t="shared" si="5"/>
        <v>54.244099999999996</v>
      </c>
      <c r="L95" s="49">
        <f t="shared" si="6"/>
        <v>15.404785232516859</v>
      </c>
    </row>
    <row r="96" spans="1:12">
      <c r="A96" s="49">
        <v>0.34919499999999998</v>
      </c>
      <c r="B96" s="49">
        <v>0.54456499999999997</v>
      </c>
      <c r="C96">
        <v>38.182099999999998</v>
      </c>
      <c r="D96">
        <v>0</v>
      </c>
      <c r="E96" t="s">
        <v>2653</v>
      </c>
      <c r="F96" s="49">
        <f t="shared" si="7"/>
        <v>95</v>
      </c>
      <c r="J96" s="49">
        <f t="shared" si="4"/>
        <v>3.4919499999999997</v>
      </c>
      <c r="K96" s="49">
        <f t="shared" si="5"/>
        <v>54.456499999999998</v>
      </c>
      <c r="L96" s="49">
        <f t="shared" si="6"/>
        <v>15.594868196852762</v>
      </c>
    </row>
    <row r="97" spans="1:12">
      <c r="A97" s="49">
        <v>0.346383</v>
      </c>
      <c r="B97" s="49">
        <v>0.54868300000000003</v>
      </c>
      <c r="C97">
        <v>38.592199999999998</v>
      </c>
      <c r="D97">
        <v>0</v>
      </c>
      <c r="E97" t="s">
        <v>2654</v>
      </c>
      <c r="F97" s="49">
        <f t="shared" si="7"/>
        <v>96</v>
      </c>
      <c r="J97" s="49">
        <f t="shared" si="4"/>
        <v>3.4638299999999997</v>
      </c>
      <c r="K97" s="49">
        <f t="shared" si="5"/>
        <v>54.868300000000005</v>
      </c>
      <c r="L97" s="49">
        <f t="shared" si="6"/>
        <v>15.840355906612048</v>
      </c>
    </row>
    <row r="98" spans="1:12">
      <c r="A98" s="49">
        <v>0.343891</v>
      </c>
      <c r="B98" s="49">
        <v>0.55367200000000005</v>
      </c>
      <c r="C98">
        <v>38.993899999999996</v>
      </c>
      <c r="D98">
        <v>0</v>
      </c>
      <c r="E98" t="s">
        <v>2655</v>
      </c>
      <c r="F98" s="49">
        <f t="shared" si="7"/>
        <v>97</v>
      </c>
      <c r="J98" s="49">
        <f t="shared" si="4"/>
        <v>3.4389099999999999</v>
      </c>
      <c r="K98" s="49">
        <f t="shared" si="5"/>
        <v>55.367200000000004</v>
      </c>
      <c r="L98" s="49">
        <f t="shared" si="6"/>
        <v>16.100217801570849</v>
      </c>
    </row>
    <row r="99" spans="1:12">
      <c r="A99" s="49">
        <v>0.34175</v>
      </c>
      <c r="B99" s="49">
        <v>0.55900000000000005</v>
      </c>
      <c r="C99">
        <v>39.402799999999999</v>
      </c>
      <c r="D99">
        <v>0</v>
      </c>
      <c r="E99" t="s">
        <v>2656</v>
      </c>
      <c r="F99" s="49">
        <f t="shared" si="7"/>
        <v>98</v>
      </c>
      <c r="J99" s="49">
        <f t="shared" si="4"/>
        <v>3.4175</v>
      </c>
      <c r="K99" s="49">
        <f t="shared" si="5"/>
        <v>55.900000000000006</v>
      </c>
      <c r="L99" s="49">
        <f t="shared" si="6"/>
        <v>16.356986100950991</v>
      </c>
    </row>
    <row r="100" spans="1:12">
      <c r="A100" s="49">
        <v>0.33973700000000001</v>
      </c>
      <c r="B100" s="49">
        <v>0.56379199999999996</v>
      </c>
      <c r="C100">
        <v>39.8127</v>
      </c>
      <c r="D100">
        <v>0</v>
      </c>
      <c r="E100" t="s">
        <v>2657</v>
      </c>
      <c r="F100" s="49">
        <f t="shared" si="7"/>
        <v>99</v>
      </c>
      <c r="J100" s="49">
        <f t="shared" si="4"/>
        <v>3.39737</v>
      </c>
      <c r="K100" s="49">
        <f t="shared" si="5"/>
        <v>56.379199999999997</v>
      </c>
      <c r="L100" s="49">
        <f t="shared" si="6"/>
        <v>16.594954332321766</v>
      </c>
    </row>
    <row r="101" spans="1:12">
      <c r="A101" s="49">
        <v>0.33778799999999998</v>
      </c>
      <c r="B101" s="49">
        <v>0.56859700000000002</v>
      </c>
      <c r="C101">
        <v>40.213799999999999</v>
      </c>
      <c r="D101">
        <v>0</v>
      </c>
      <c r="E101" t="s">
        <v>2658</v>
      </c>
      <c r="F101" s="49">
        <f t="shared" si="7"/>
        <v>100</v>
      </c>
      <c r="J101" s="49">
        <f t="shared" si="4"/>
        <v>3.3778799999999998</v>
      </c>
      <c r="K101" s="49">
        <f t="shared" si="5"/>
        <v>56.859700000000004</v>
      </c>
      <c r="L101" s="49">
        <f t="shared" si="6"/>
        <v>16.832954397432712</v>
      </c>
    </row>
    <row r="102" spans="1:12">
      <c r="A102" s="49">
        <v>0.336177</v>
      </c>
      <c r="B102" s="49">
        <v>0.57231399999999999</v>
      </c>
      <c r="C102">
        <v>40.619700000000002</v>
      </c>
      <c r="D102">
        <v>0</v>
      </c>
      <c r="E102" t="s">
        <v>2659</v>
      </c>
      <c r="F102" s="49">
        <f t="shared" si="7"/>
        <v>101</v>
      </c>
      <c r="J102" s="49">
        <f t="shared" si="4"/>
        <v>3.3617699999999999</v>
      </c>
      <c r="K102" s="49">
        <f t="shared" si="5"/>
        <v>57.231400000000001</v>
      </c>
      <c r="L102" s="49">
        <f t="shared" si="6"/>
        <v>17.024186663573058</v>
      </c>
    </row>
    <row r="103" spans="1:12">
      <c r="A103" s="49">
        <v>0.33435199999999998</v>
      </c>
      <c r="B103" s="49">
        <v>0.57660699999999998</v>
      </c>
      <c r="C103">
        <v>41.028300000000002</v>
      </c>
      <c r="D103">
        <v>0</v>
      </c>
      <c r="E103" t="s">
        <v>2660</v>
      </c>
      <c r="F103" s="49">
        <f t="shared" si="7"/>
        <v>102</v>
      </c>
      <c r="J103" s="49">
        <f t="shared" si="4"/>
        <v>3.3435199999999998</v>
      </c>
      <c r="K103" s="49">
        <f t="shared" si="5"/>
        <v>57.660699999999999</v>
      </c>
      <c r="L103" s="49">
        <f t="shared" si="6"/>
        <v>17.245507728382066</v>
      </c>
    </row>
    <row r="104" spans="1:12">
      <c r="A104" s="49">
        <v>0.33240700000000001</v>
      </c>
      <c r="B104" s="49">
        <v>0.58183799999999997</v>
      </c>
      <c r="C104">
        <v>41.433799999999998</v>
      </c>
      <c r="D104">
        <v>0</v>
      </c>
      <c r="E104" t="s">
        <v>2661</v>
      </c>
      <c r="F104" s="49">
        <f t="shared" si="7"/>
        <v>103</v>
      </c>
      <c r="J104" s="49">
        <f t="shared" si="4"/>
        <v>3.3240699999999999</v>
      </c>
      <c r="K104" s="49">
        <f t="shared" si="5"/>
        <v>58.183799999999998</v>
      </c>
      <c r="L104" s="49">
        <f t="shared" si="6"/>
        <v>17.503783012993107</v>
      </c>
    </row>
    <row r="105" spans="1:12">
      <c r="A105" s="49">
        <v>0.33107399999999998</v>
      </c>
      <c r="B105" s="49">
        <v>0.58554099999999998</v>
      </c>
      <c r="C105">
        <v>41.841900000000003</v>
      </c>
      <c r="D105">
        <v>0</v>
      </c>
      <c r="E105" t="s">
        <v>2662</v>
      </c>
      <c r="F105" s="49">
        <f t="shared" si="7"/>
        <v>104</v>
      </c>
      <c r="J105" s="49">
        <f t="shared" si="4"/>
        <v>3.31074</v>
      </c>
      <c r="K105" s="49">
        <f t="shared" si="5"/>
        <v>58.554099999999998</v>
      </c>
      <c r="L105" s="49">
        <f t="shared" si="6"/>
        <v>17.686106429378327</v>
      </c>
    </row>
    <row r="106" spans="1:12">
      <c r="A106" s="49">
        <v>0.33056099999999999</v>
      </c>
      <c r="B106" s="49">
        <v>0.58712900000000001</v>
      </c>
      <c r="C106">
        <v>42.244399999999999</v>
      </c>
      <c r="D106">
        <v>0</v>
      </c>
      <c r="E106" t="s">
        <v>2663</v>
      </c>
      <c r="F106" s="49">
        <f t="shared" si="7"/>
        <v>105</v>
      </c>
      <c r="J106" s="49">
        <f t="shared" si="4"/>
        <v>3.3056099999999997</v>
      </c>
      <c r="K106" s="49">
        <f t="shared" si="5"/>
        <v>58.712900000000005</v>
      </c>
      <c r="L106" s="49">
        <f t="shared" si="6"/>
        <v>17.761593170398204</v>
      </c>
    </row>
    <row r="107" spans="1:12">
      <c r="A107" s="49">
        <v>0.33096700000000001</v>
      </c>
      <c r="B107" s="49">
        <v>0.58560100000000004</v>
      </c>
      <c r="C107">
        <v>42.651899999999998</v>
      </c>
      <c r="D107">
        <v>0</v>
      </c>
      <c r="E107" t="s">
        <v>2664</v>
      </c>
      <c r="F107" s="49">
        <f t="shared" si="7"/>
        <v>106</v>
      </c>
      <c r="J107" s="49">
        <f t="shared" si="4"/>
        <v>3.3096700000000001</v>
      </c>
      <c r="K107" s="49">
        <f t="shared" si="5"/>
        <v>58.560100000000006</v>
      </c>
      <c r="L107" s="49">
        <f t="shared" si="6"/>
        <v>17.69363712998577</v>
      </c>
    </row>
    <row r="108" spans="1:12">
      <c r="A108" s="49">
        <v>0.33128400000000002</v>
      </c>
      <c r="B108" s="49">
        <v>0.58398099999999997</v>
      </c>
      <c r="C108">
        <v>43.058300000000003</v>
      </c>
      <c r="D108">
        <v>0</v>
      </c>
      <c r="E108" t="s">
        <v>2665</v>
      </c>
      <c r="F108" s="49">
        <f t="shared" si="7"/>
        <v>107</v>
      </c>
      <c r="J108" s="49">
        <f t="shared" si="4"/>
        <v>3.3128400000000005</v>
      </c>
      <c r="K108" s="49">
        <f t="shared" si="5"/>
        <v>58.398099999999999</v>
      </c>
      <c r="L108" s="49">
        <f t="shared" si="6"/>
        <v>17.627805749749456</v>
      </c>
    </row>
    <row r="109" spans="1:12">
      <c r="A109" s="49">
        <v>0.332567</v>
      </c>
      <c r="B109" s="49">
        <v>0.57926900000000003</v>
      </c>
      <c r="C109">
        <v>43.462600000000002</v>
      </c>
      <c r="D109">
        <v>0</v>
      </c>
      <c r="E109" t="s">
        <v>2666</v>
      </c>
      <c r="F109" s="49">
        <f t="shared" si="7"/>
        <v>108</v>
      </c>
      <c r="J109" s="49">
        <f t="shared" si="4"/>
        <v>3.3256700000000001</v>
      </c>
      <c r="K109" s="49">
        <f t="shared" si="5"/>
        <v>57.926900000000003</v>
      </c>
      <c r="L109" s="49">
        <f t="shared" si="6"/>
        <v>17.418114244648446</v>
      </c>
    </row>
    <row r="110" spans="1:12">
      <c r="A110" s="49">
        <v>0.333928</v>
      </c>
      <c r="B110" s="49">
        <v>0.57441399999999998</v>
      </c>
      <c r="C110">
        <v>43.8703</v>
      </c>
      <c r="D110">
        <v>0</v>
      </c>
      <c r="E110" t="s">
        <v>2667</v>
      </c>
      <c r="F110" s="49">
        <f t="shared" si="7"/>
        <v>109</v>
      </c>
      <c r="J110" s="49">
        <f t="shared" si="4"/>
        <v>3.33928</v>
      </c>
      <c r="K110" s="49">
        <f t="shared" si="5"/>
        <v>57.441400000000002</v>
      </c>
      <c r="L110" s="49">
        <f t="shared" si="6"/>
        <v>17.201732109915909</v>
      </c>
    </row>
    <row r="111" spans="1:12">
      <c r="A111" s="49">
        <v>0.33545999999999998</v>
      </c>
      <c r="B111" s="49">
        <v>0.56925599999999998</v>
      </c>
      <c r="C111">
        <v>44.2761</v>
      </c>
      <c r="D111">
        <v>0</v>
      </c>
      <c r="E111" t="s">
        <v>2668</v>
      </c>
      <c r="F111" s="49">
        <f t="shared" si="7"/>
        <v>110</v>
      </c>
      <c r="J111" s="49">
        <f t="shared" si="4"/>
        <v>3.3545999999999996</v>
      </c>
      <c r="K111" s="49">
        <f t="shared" si="5"/>
        <v>56.925599999999996</v>
      </c>
      <c r="L111" s="49">
        <f t="shared" si="6"/>
        <v>16.969415131461279</v>
      </c>
    </row>
    <row r="112" spans="1:12">
      <c r="A112" s="49">
        <v>0.33737600000000001</v>
      </c>
      <c r="B112" s="49">
        <v>0.56241399999999997</v>
      </c>
      <c r="C112">
        <v>44.683100000000003</v>
      </c>
      <c r="D112">
        <v>0</v>
      </c>
      <c r="E112" t="s">
        <v>2669</v>
      </c>
      <c r="F112" s="49">
        <f t="shared" si="7"/>
        <v>111</v>
      </c>
      <c r="J112" s="49">
        <f t="shared" si="4"/>
        <v>3.3737599999999999</v>
      </c>
      <c r="K112" s="49">
        <f t="shared" si="5"/>
        <v>56.241399999999999</v>
      </c>
      <c r="L112" s="49">
        <f t="shared" si="6"/>
        <v>16.670243289386324</v>
      </c>
    </row>
    <row r="113" spans="1:12">
      <c r="A113" s="49">
        <v>0.340225</v>
      </c>
      <c r="B113" s="49">
        <v>0.55323500000000003</v>
      </c>
      <c r="C113">
        <v>45.093499999999999</v>
      </c>
      <c r="D113">
        <v>0</v>
      </c>
      <c r="E113" t="s">
        <v>2670</v>
      </c>
      <c r="F113" s="49">
        <f t="shared" si="7"/>
        <v>112</v>
      </c>
      <c r="J113" s="49">
        <f t="shared" si="4"/>
        <v>3.40225</v>
      </c>
      <c r="K113" s="49">
        <f t="shared" si="5"/>
        <v>55.323500000000003</v>
      </c>
      <c r="L113" s="49">
        <f t="shared" si="6"/>
        <v>16.260856785950473</v>
      </c>
    </row>
    <row r="114" spans="1:12">
      <c r="A114" s="49">
        <v>0.34343299999999999</v>
      </c>
      <c r="B114" s="49">
        <v>0.54514099999999999</v>
      </c>
      <c r="C114">
        <v>45.494999999999997</v>
      </c>
      <c r="D114">
        <v>0</v>
      </c>
      <c r="E114" t="s">
        <v>2671</v>
      </c>
      <c r="F114" s="49">
        <f t="shared" si="7"/>
        <v>113</v>
      </c>
      <c r="J114" s="49">
        <f t="shared" si="4"/>
        <v>3.4343300000000001</v>
      </c>
      <c r="K114" s="49">
        <f t="shared" si="5"/>
        <v>54.514099999999999</v>
      </c>
      <c r="L114" s="49">
        <f t="shared" si="6"/>
        <v>15.873285327851429</v>
      </c>
    </row>
    <row r="115" spans="1:12">
      <c r="A115" s="49">
        <v>0.34674899999999997</v>
      </c>
      <c r="B115" s="49">
        <v>0.53858499999999998</v>
      </c>
      <c r="C115">
        <v>45.899799999999999</v>
      </c>
      <c r="D115">
        <v>0</v>
      </c>
      <c r="E115" t="s">
        <v>2672</v>
      </c>
      <c r="F115" s="49">
        <f t="shared" si="7"/>
        <v>114</v>
      </c>
      <c r="J115" s="49">
        <f t="shared" si="4"/>
        <v>3.4674899999999997</v>
      </c>
      <c r="K115" s="49">
        <f t="shared" si="5"/>
        <v>53.858499999999999</v>
      </c>
      <c r="L115" s="49">
        <f t="shared" si="6"/>
        <v>15.532416820235964</v>
      </c>
    </row>
    <row r="116" spans="1:12">
      <c r="A116" s="49">
        <v>0.349555</v>
      </c>
      <c r="B116" s="49">
        <v>0.53470899999999999</v>
      </c>
      <c r="C116">
        <v>46.308300000000003</v>
      </c>
      <c r="D116">
        <v>0</v>
      </c>
      <c r="E116" t="s">
        <v>2673</v>
      </c>
      <c r="F116" s="49">
        <f t="shared" si="7"/>
        <v>115</v>
      </c>
      <c r="J116" s="49">
        <f t="shared" si="4"/>
        <v>3.4955500000000002</v>
      </c>
      <c r="K116" s="49">
        <f t="shared" si="5"/>
        <v>53.4709</v>
      </c>
      <c r="L116" s="49">
        <f t="shared" si="6"/>
        <v>15.296848850681581</v>
      </c>
    </row>
    <row r="117" spans="1:12">
      <c r="A117" s="49">
        <v>0.35233900000000001</v>
      </c>
      <c r="B117" s="49">
        <v>0.53260099999999999</v>
      </c>
      <c r="C117">
        <v>46.7117</v>
      </c>
      <c r="D117">
        <v>0</v>
      </c>
      <c r="E117" t="s">
        <v>2674</v>
      </c>
      <c r="F117" s="49">
        <f t="shared" si="7"/>
        <v>116</v>
      </c>
      <c r="J117" s="49">
        <f t="shared" si="4"/>
        <v>3.52339</v>
      </c>
      <c r="K117" s="49">
        <f t="shared" si="5"/>
        <v>53.260100000000001</v>
      </c>
      <c r="L117" s="49">
        <f t="shared" si="6"/>
        <v>15.116152341920706</v>
      </c>
    </row>
    <row r="118" spans="1:12">
      <c r="A118" s="49">
        <v>0.35557699999999998</v>
      </c>
      <c r="B118" s="49">
        <v>0.52972799999999998</v>
      </c>
      <c r="C118">
        <v>47.120699999999999</v>
      </c>
      <c r="D118">
        <v>0</v>
      </c>
      <c r="E118" t="s">
        <v>2675</v>
      </c>
      <c r="F118" s="49">
        <f t="shared" si="7"/>
        <v>117</v>
      </c>
      <c r="J118" s="49">
        <f t="shared" si="4"/>
        <v>3.5557699999999999</v>
      </c>
      <c r="K118" s="49">
        <f t="shared" si="5"/>
        <v>52.972799999999999</v>
      </c>
      <c r="L118" s="49">
        <f t="shared" si="6"/>
        <v>14.897701482379345</v>
      </c>
    </row>
    <row r="119" spans="1:12">
      <c r="A119" s="49">
        <v>0.35900300000000002</v>
      </c>
      <c r="B119" s="49">
        <v>0.52752299999999996</v>
      </c>
      <c r="C119">
        <v>47.526499999999999</v>
      </c>
      <c r="D119">
        <v>0</v>
      </c>
      <c r="E119" t="s">
        <v>2676</v>
      </c>
      <c r="F119" s="49">
        <f t="shared" si="7"/>
        <v>118</v>
      </c>
      <c r="J119" s="49">
        <f t="shared" si="4"/>
        <v>3.5900300000000001</v>
      </c>
      <c r="K119" s="49">
        <f t="shared" si="5"/>
        <v>52.752299999999998</v>
      </c>
      <c r="L119" s="49">
        <f t="shared" si="6"/>
        <v>14.694111191271382</v>
      </c>
    </row>
    <row r="120" spans="1:12">
      <c r="A120" s="49">
        <v>0.36210399999999998</v>
      </c>
      <c r="B120" s="49">
        <v>0.52588000000000001</v>
      </c>
      <c r="C120">
        <v>47.932699999999997</v>
      </c>
      <c r="D120">
        <v>0</v>
      </c>
      <c r="E120" t="s">
        <v>2677</v>
      </c>
      <c r="F120" s="49">
        <f t="shared" si="7"/>
        <v>119</v>
      </c>
      <c r="J120" s="49">
        <f t="shared" si="4"/>
        <v>3.6210399999999998</v>
      </c>
      <c r="K120" s="49">
        <f t="shared" si="5"/>
        <v>52.588000000000001</v>
      </c>
      <c r="L120" s="49">
        <f t="shared" si="6"/>
        <v>14.522899498486623</v>
      </c>
    </row>
    <row r="121" spans="1:12">
      <c r="A121" s="49">
        <v>0.36462800000000001</v>
      </c>
      <c r="B121" s="49">
        <v>0.52422299999999999</v>
      </c>
      <c r="C121">
        <v>48.343699999999998</v>
      </c>
      <c r="D121">
        <v>0</v>
      </c>
      <c r="E121" t="s">
        <v>2678</v>
      </c>
      <c r="F121" s="49">
        <f t="shared" si="7"/>
        <v>120</v>
      </c>
      <c r="J121" s="49">
        <f t="shared" si="4"/>
        <v>3.64628</v>
      </c>
      <c r="K121" s="49">
        <f t="shared" si="5"/>
        <v>52.4223</v>
      </c>
      <c r="L121" s="49">
        <f t="shared" si="6"/>
        <v>14.376926621104248</v>
      </c>
    </row>
    <row r="122" spans="1:12">
      <c r="A122" s="49">
        <v>0.36647999999999997</v>
      </c>
      <c r="B122" s="49">
        <v>0.52222199999999996</v>
      </c>
      <c r="C122">
        <v>48.745600000000003</v>
      </c>
      <c r="D122">
        <v>0</v>
      </c>
      <c r="E122" t="s">
        <v>2679</v>
      </c>
      <c r="F122" s="49">
        <f t="shared" si="7"/>
        <v>121</v>
      </c>
      <c r="J122" s="49">
        <f t="shared" si="4"/>
        <v>3.6647999999999996</v>
      </c>
      <c r="K122" s="49">
        <f t="shared" si="5"/>
        <v>52.222199999999994</v>
      </c>
      <c r="L122" s="49">
        <f t="shared" si="6"/>
        <v>14.249672560576293</v>
      </c>
    </row>
    <row r="123" spans="1:12">
      <c r="A123" s="49">
        <v>0.36845</v>
      </c>
      <c r="B123" s="49">
        <v>0.51897800000000005</v>
      </c>
      <c r="C123">
        <v>49.151499999999999</v>
      </c>
      <c r="D123">
        <v>0</v>
      </c>
      <c r="E123" t="s">
        <v>2680</v>
      </c>
      <c r="F123" s="49">
        <f t="shared" si="7"/>
        <v>122</v>
      </c>
      <c r="J123" s="49">
        <f t="shared" si="4"/>
        <v>3.6844999999999999</v>
      </c>
      <c r="K123" s="49">
        <f t="shared" si="5"/>
        <v>51.897800000000004</v>
      </c>
      <c r="L123" s="49">
        <f t="shared" si="6"/>
        <v>14.085439001221333</v>
      </c>
    </row>
    <row r="124" spans="1:12">
      <c r="A124" s="49">
        <v>0.37021300000000001</v>
      </c>
      <c r="B124" s="49">
        <v>0.51533799999999996</v>
      </c>
      <c r="C124">
        <v>49.557600000000001</v>
      </c>
      <c r="D124">
        <v>0</v>
      </c>
      <c r="E124" t="s">
        <v>2681</v>
      </c>
      <c r="F124" s="49">
        <f t="shared" si="7"/>
        <v>123</v>
      </c>
      <c r="J124" s="49">
        <f t="shared" si="4"/>
        <v>3.7021300000000004</v>
      </c>
      <c r="K124" s="49">
        <f t="shared" si="5"/>
        <v>51.533799999999999</v>
      </c>
      <c r="L124" s="49">
        <f t="shared" si="6"/>
        <v>13.920040625261672</v>
      </c>
    </row>
    <row r="125" spans="1:12">
      <c r="A125" s="49">
        <v>0.37161300000000003</v>
      </c>
      <c r="B125" s="49">
        <v>0.51395199999999996</v>
      </c>
      <c r="C125">
        <v>49.963200000000001</v>
      </c>
      <c r="D125">
        <v>0</v>
      </c>
      <c r="E125" t="s">
        <v>2682</v>
      </c>
      <c r="F125" s="49">
        <f t="shared" si="7"/>
        <v>124</v>
      </c>
      <c r="J125" s="49">
        <f t="shared" si="4"/>
        <v>3.7161300000000002</v>
      </c>
      <c r="K125" s="49">
        <f t="shared" si="5"/>
        <v>51.395199999999996</v>
      </c>
      <c r="L125" s="49">
        <f t="shared" si="6"/>
        <v>13.83030195391442</v>
      </c>
    </row>
    <row r="126" spans="1:12">
      <c r="A126" s="49">
        <v>0.37304900000000002</v>
      </c>
      <c r="B126" s="49">
        <v>0.51268199999999997</v>
      </c>
      <c r="C126">
        <v>50.372999999999998</v>
      </c>
      <c r="D126">
        <v>0</v>
      </c>
      <c r="E126" t="s">
        <v>2683</v>
      </c>
      <c r="F126" s="49">
        <f t="shared" si="7"/>
        <v>125</v>
      </c>
      <c r="J126" s="49">
        <f t="shared" si="4"/>
        <v>3.7304900000000001</v>
      </c>
      <c r="K126" s="49">
        <f t="shared" si="5"/>
        <v>51.2682</v>
      </c>
      <c r="L126" s="49">
        <f t="shared" si="6"/>
        <v>13.743020353894527</v>
      </c>
    </row>
    <row r="127" spans="1:12">
      <c r="A127" s="49">
        <v>0.374581</v>
      </c>
      <c r="B127" s="49">
        <v>0.51139199999999996</v>
      </c>
      <c r="C127">
        <v>50.774299999999997</v>
      </c>
      <c r="D127">
        <v>0</v>
      </c>
      <c r="E127" t="s">
        <v>2684</v>
      </c>
      <c r="F127" s="49">
        <f t="shared" si="7"/>
        <v>126</v>
      </c>
      <c r="J127" s="49">
        <f t="shared" si="4"/>
        <v>3.7458100000000001</v>
      </c>
      <c r="K127" s="49">
        <f t="shared" si="5"/>
        <v>51.139199999999995</v>
      </c>
      <c r="L127" s="49">
        <f t="shared" si="6"/>
        <v>13.652374252831828</v>
      </c>
    </row>
    <row r="128" spans="1:12">
      <c r="A128" s="49">
        <v>0.37623800000000002</v>
      </c>
      <c r="B128" s="49">
        <v>0.51004899999999997</v>
      </c>
      <c r="C128">
        <v>51.182099999999998</v>
      </c>
      <c r="D128">
        <v>0</v>
      </c>
      <c r="E128" t="s">
        <v>2685</v>
      </c>
      <c r="F128" s="49">
        <f t="shared" si="7"/>
        <v>127</v>
      </c>
      <c r="J128" s="49">
        <f t="shared" si="4"/>
        <v>3.7623800000000003</v>
      </c>
      <c r="K128" s="49">
        <f t="shared" si="5"/>
        <v>51.004899999999999</v>
      </c>
      <c r="L128" s="49">
        <f t="shared" si="6"/>
        <v>13.556551969763818</v>
      </c>
    </row>
    <row r="129" spans="1:12">
      <c r="A129" s="49">
        <v>0.37797500000000001</v>
      </c>
      <c r="B129" s="49">
        <v>0.50873699999999999</v>
      </c>
      <c r="C129">
        <v>51.591000000000001</v>
      </c>
      <c r="D129">
        <v>0</v>
      </c>
      <c r="E129" t="s">
        <v>2686</v>
      </c>
      <c r="F129" s="49">
        <f t="shared" si="7"/>
        <v>128</v>
      </c>
      <c r="J129" s="49">
        <f t="shared" si="4"/>
        <v>3.7797499999999999</v>
      </c>
      <c r="K129" s="49">
        <f t="shared" si="5"/>
        <v>50.873699999999999</v>
      </c>
      <c r="L129" s="49">
        <f t="shared" si="6"/>
        <v>13.459540974932205</v>
      </c>
    </row>
    <row r="130" spans="1:12">
      <c r="A130" s="49">
        <v>0.37940600000000002</v>
      </c>
      <c r="B130" s="49">
        <v>0.50697800000000004</v>
      </c>
      <c r="C130">
        <v>51.993299999999998</v>
      </c>
      <c r="D130">
        <v>0</v>
      </c>
      <c r="E130" t="s">
        <v>2687</v>
      </c>
      <c r="F130" s="49">
        <f t="shared" si="7"/>
        <v>129</v>
      </c>
      <c r="J130" s="49">
        <f t="shared" si="4"/>
        <v>3.79406</v>
      </c>
      <c r="K130" s="49">
        <f t="shared" si="5"/>
        <v>50.697800000000001</v>
      </c>
      <c r="L130" s="49">
        <f t="shared" si="6"/>
        <v>13.362413878536449</v>
      </c>
    </row>
    <row r="131" spans="1:12">
      <c r="A131" s="49">
        <v>0.38030000000000003</v>
      </c>
      <c r="B131" s="49">
        <v>0.50440200000000002</v>
      </c>
      <c r="C131">
        <v>52.401499999999999</v>
      </c>
      <c r="D131">
        <v>0</v>
      </c>
      <c r="E131" t="s">
        <v>2688</v>
      </c>
      <c r="F131" s="49">
        <f t="shared" si="7"/>
        <v>130</v>
      </c>
      <c r="J131" s="49">
        <f t="shared" ref="J131:J194" si="8">IF(A131&lt;&gt;"",A131*10,"")</f>
        <v>3.8030000000000004</v>
      </c>
      <c r="K131" s="49">
        <f t="shared" ref="K131:K194" si="9">IF(B131&lt;&gt;"",B131*100,"")</f>
        <v>50.440200000000004</v>
      </c>
      <c r="L131" s="49">
        <f t="shared" ref="L131:L194" si="10">IF(F131&lt;&gt;"",IF(K131&lt;&gt;0,K131/J131,0),"")</f>
        <v>13.263265842755718</v>
      </c>
    </row>
    <row r="132" spans="1:12">
      <c r="A132" s="49">
        <v>0.38072499999999998</v>
      </c>
      <c r="B132" s="49">
        <v>0.50194799999999995</v>
      </c>
      <c r="C132">
        <v>52.806600000000003</v>
      </c>
      <c r="D132">
        <v>0</v>
      </c>
      <c r="E132" t="s">
        <v>2689</v>
      </c>
      <c r="F132" s="49">
        <f t="shared" ref="F132:F195" si="11">IF(A132&lt;&gt;"",F131+1,"")</f>
        <v>131</v>
      </c>
      <c r="J132" s="49">
        <f t="shared" si="8"/>
        <v>3.8072499999999998</v>
      </c>
      <c r="K132" s="49">
        <f t="shared" si="9"/>
        <v>50.194799999999994</v>
      </c>
      <c r="L132" s="49">
        <f t="shared" si="10"/>
        <v>13.184004202508371</v>
      </c>
    </row>
    <row r="133" spans="1:12">
      <c r="A133" s="49">
        <v>0.38137300000000002</v>
      </c>
      <c r="B133" s="49">
        <v>0.49946400000000002</v>
      </c>
      <c r="C133">
        <v>53.2117</v>
      </c>
      <c r="D133">
        <v>0</v>
      </c>
      <c r="E133" t="s">
        <v>2690</v>
      </c>
      <c r="F133" s="49">
        <f t="shared" si="11"/>
        <v>132</v>
      </c>
      <c r="J133" s="49">
        <f t="shared" si="8"/>
        <v>3.8137300000000001</v>
      </c>
      <c r="K133" s="49">
        <f t="shared" si="9"/>
        <v>49.946400000000004</v>
      </c>
      <c r="L133" s="49">
        <f t="shared" si="10"/>
        <v>13.09646986021559</v>
      </c>
    </row>
    <row r="134" spans="1:12">
      <c r="A134" s="49">
        <v>0.38153799999999999</v>
      </c>
      <c r="B134" s="49">
        <v>0.49735699999999999</v>
      </c>
      <c r="C134">
        <v>53.621600000000001</v>
      </c>
      <c r="D134">
        <v>0</v>
      </c>
      <c r="E134" t="s">
        <v>2691</v>
      </c>
      <c r="F134" s="49">
        <f t="shared" si="11"/>
        <v>133</v>
      </c>
      <c r="J134" s="49">
        <f t="shared" si="8"/>
        <v>3.8153799999999998</v>
      </c>
      <c r="K134" s="49">
        <f t="shared" si="9"/>
        <v>49.735700000000001</v>
      </c>
      <c r="L134" s="49">
        <f t="shared" si="10"/>
        <v>13.035582301107624</v>
      </c>
    </row>
    <row r="135" spans="1:12">
      <c r="A135" s="49">
        <v>0.38166099999999997</v>
      </c>
      <c r="B135" s="49">
        <v>0.49479099999999998</v>
      </c>
      <c r="C135">
        <v>54.027000000000001</v>
      </c>
      <c r="D135">
        <v>0</v>
      </c>
      <c r="E135" t="s">
        <v>2692</v>
      </c>
      <c r="F135" s="49">
        <f t="shared" si="11"/>
        <v>134</v>
      </c>
      <c r="J135" s="49">
        <f t="shared" si="8"/>
        <v>3.8166099999999998</v>
      </c>
      <c r="K135" s="49">
        <f t="shared" si="9"/>
        <v>49.479099999999995</v>
      </c>
      <c r="L135" s="49">
        <f t="shared" si="10"/>
        <v>12.964148812689794</v>
      </c>
    </row>
    <row r="136" spans="1:12">
      <c r="A136" s="49">
        <v>0.38178000000000001</v>
      </c>
      <c r="B136" s="49">
        <v>0.49191099999999999</v>
      </c>
      <c r="C136">
        <v>54.430999999999997</v>
      </c>
      <c r="D136">
        <v>0</v>
      </c>
      <c r="E136" t="s">
        <v>2693</v>
      </c>
      <c r="F136" s="49">
        <f t="shared" si="11"/>
        <v>135</v>
      </c>
      <c r="J136" s="49">
        <f t="shared" si="8"/>
        <v>3.8178000000000001</v>
      </c>
      <c r="K136" s="49">
        <f t="shared" si="9"/>
        <v>49.191099999999999</v>
      </c>
      <c r="L136" s="49">
        <f t="shared" si="10"/>
        <v>12.884671800513384</v>
      </c>
    </row>
    <row r="137" spans="1:12">
      <c r="A137" s="49">
        <v>0.38133</v>
      </c>
      <c r="B137" s="49">
        <v>0.48994900000000002</v>
      </c>
      <c r="C137">
        <v>54.840299999999999</v>
      </c>
      <c r="D137">
        <v>0</v>
      </c>
      <c r="E137" t="s">
        <v>2694</v>
      </c>
      <c r="F137" s="49">
        <f t="shared" si="11"/>
        <v>136</v>
      </c>
      <c r="J137" s="49">
        <f t="shared" si="8"/>
        <v>3.8132999999999999</v>
      </c>
      <c r="K137" s="49">
        <f t="shared" si="9"/>
        <v>48.994900000000001</v>
      </c>
      <c r="L137" s="49">
        <f t="shared" si="10"/>
        <v>12.848425248472452</v>
      </c>
    </row>
    <row r="138" spans="1:12">
      <c r="A138" s="49">
        <v>0.37970799999999999</v>
      </c>
      <c r="B138" s="49">
        <v>0.48970599999999997</v>
      </c>
      <c r="C138">
        <v>55.243600000000001</v>
      </c>
      <c r="D138">
        <v>0</v>
      </c>
      <c r="E138" t="s">
        <v>2695</v>
      </c>
      <c r="F138" s="49">
        <f t="shared" si="11"/>
        <v>137</v>
      </c>
      <c r="J138" s="49">
        <f t="shared" si="8"/>
        <v>3.7970799999999998</v>
      </c>
      <c r="K138" s="49">
        <f t="shared" si="9"/>
        <v>48.970599999999997</v>
      </c>
      <c r="L138" s="49">
        <f t="shared" si="10"/>
        <v>12.896910257355652</v>
      </c>
    </row>
    <row r="139" spans="1:12">
      <c r="A139" s="49">
        <v>0.377971</v>
      </c>
      <c r="B139" s="49">
        <v>0.48971900000000002</v>
      </c>
      <c r="C139">
        <v>55.651899999999998</v>
      </c>
      <c r="D139">
        <v>0</v>
      </c>
      <c r="E139" t="s">
        <v>2696</v>
      </c>
      <c r="F139" s="49">
        <f t="shared" si="11"/>
        <v>138</v>
      </c>
      <c r="J139" s="49">
        <f t="shared" si="8"/>
        <v>3.7797100000000001</v>
      </c>
      <c r="K139" s="49">
        <f t="shared" si="9"/>
        <v>48.971900000000005</v>
      </c>
      <c r="L139" s="49">
        <f t="shared" si="10"/>
        <v>12.956523119498586</v>
      </c>
    </row>
    <row r="140" spans="1:12">
      <c r="A140" s="49">
        <v>0.37645299999999998</v>
      </c>
      <c r="B140" s="49">
        <v>0.489533</v>
      </c>
      <c r="C140">
        <v>56.056800000000003</v>
      </c>
      <c r="D140">
        <v>0</v>
      </c>
      <c r="E140" t="s">
        <v>2697</v>
      </c>
      <c r="F140" s="49">
        <f t="shared" si="11"/>
        <v>139</v>
      </c>
      <c r="J140" s="49">
        <f t="shared" si="8"/>
        <v>3.7645299999999997</v>
      </c>
      <c r="K140" s="49">
        <f t="shared" si="9"/>
        <v>48.953299999999999</v>
      </c>
      <c r="L140" s="49">
        <f t="shared" si="10"/>
        <v>13.003827835081671</v>
      </c>
    </row>
    <row r="141" spans="1:12">
      <c r="A141" s="49">
        <v>0.37642999999999999</v>
      </c>
      <c r="B141" s="49">
        <v>0.48715599999999998</v>
      </c>
      <c r="C141">
        <v>56.463500000000003</v>
      </c>
      <c r="D141">
        <v>0</v>
      </c>
      <c r="E141" t="s">
        <v>2698</v>
      </c>
      <c r="F141" s="49">
        <f t="shared" si="11"/>
        <v>140</v>
      </c>
      <c r="J141" s="49">
        <f t="shared" si="8"/>
        <v>3.7643</v>
      </c>
      <c r="K141" s="49">
        <f t="shared" si="9"/>
        <v>48.715599999999995</v>
      </c>
      <c r="L141" s="49">
        <f t="shared" si="10"/>
        <v>12.941476502935471</v>
      </c>
    </row>
    <row r="142" spans="1:12">
      <c r="A142" s="49">
        <v>0.37746400000000002</v>
      </c>
      <c r="B142" s="49">
        <v>0.48429699999999998</v>
      </c>
      <c r="C142">
        <v>56.871600000000001</v>
      </c>
      <c r="D142">
        <v>0</v>
      </c>
      <c r="E142" t="s">
        <v>2699</v>
      </c>
      <c r="F142" s="49">
        <f t="shared" si="11"/>
        <v>141</v>
      </c>
      <c r="J142" s="49">
        <f t="shared" si="8"/>
        <v>3.7746400000000002</v>
      </c>
      <c r="K142" s="49">
        <f t="shared" si="9"/>
        <v>48.429699999999997</v>
      </c>
      <c r="L142" s="49">
        <f t="shared" si="10"/>
        <v>12.830283152830466</v>
      </c>
    </row>
    <row r="143" spans="1:12">
      <c r="A143" s="49">
        <v>0.37674999999999997</v>
      </c>
      <c r="B143" s="49">
        <v>0.482178</v>
      </c>
      <c r="C143">
        <v>57.277099999999997</v>
      </c>
      <c r="D143">
        <v>0</v>
      </c>
      <c r="E143" t="s">
        <v>2700</v>
      </c>
      <c r="F143" s="49">
        <f t="shared" si="11"/>
        <v>142</v>
      </c>
      <c r="J143" s="49">
        <f t="shared" si="8"/>
        <v>3.7674999999999996</v>
      </c>
      <c r="K143" s="49">
        <f t="shared" si="9"/>
        <v>48.217799999999997</v>
      </c>
      <c r="L143" s="49">
        <f t="shared" si="10"/>
        <v>12.798354346383544</v>
      </c>
    </row>
    <row r="144" spans="1:12">
      <c r="A144" s="49">
        <v>0.37490699999999999</v>
      </c>
      <c r="B144" s="49">
        <v>0.48022599999999999</v>
      </c>
      <c r="C144">
        <v>57.683999999999997</v>
      </c>
      <c r="D144">
        <v>0</v>
      </c>
      <c r="E144" t="s">
        <v>2701</v>
      </c>
      <c r="F144" s="49">
        <f t="shared" si="11"/>
        <v>143</v>
      </c>
      <c r="J144" s="49">
        <f t="shared" si="8"/>
        <v>3.7490699999999997</v>
      </c>
      <c r="K144" s="49">
        <f t="shared" si="9"/>
        <v>48.022599999999997</v>
      </c>
      <c r="L144" s="49">
        <f t="shared" si="10"/>
        <v>12.809203349097244</v>
      </c>
    </row>
    <row r="145" spans="1:12">
      <c r="A145" s="49">
        <v>0.37371500000000002</v>
      </c>
      <c r="B145" s="49">
        <v>0.479599</v>
      </c>
      <c r="C145">
        <v>58.0869</v>
      </c>
      <c r="D145">
        <v>0</v>
      </c>
      <c r="E145" t="s">
        <v>2702</v>
      </c>
      <c r="F145" s="49">
        <f t="shared" si="11"/>
        <v>144</v>
      </c>
      <c r="J145" s="49">
        <f t="shared" si="8"/>
        <v>3.7371500000000002</v>
      </c>
      <c r="K145" s="49">
        <f t="shared" si="9"/>
        <v>47.959899999999998</v>
      </c>
      <c r="L145" s="49">
        <f t="shared" si="10"/>
        <v>12.833282046479267</v>
      </c>
    </row>
    <row r="146" spans="1:12">
      <c r="A146" s="49">
        <v>0.37411899999999998</v>
      </c>
      <c r="B146" s="49">
        <v>0.47872700000000001</v>
      </c>
      <c r="C146">
        <v>58.494199999999999</v>
      </c>
      <c r="D146">
        <v>0</v>
      </c>
      <c r="E146" t="s">
        <v>2703</v>
      </c>
      <c r="F146" s="49">
        <f t="shared" si="11"/>
        <v>145</v>
      </c>
      <c r="J146" s="49">
        <f t="shared" si="8"/>
        <v>3.7411899999999996</v>
      </c>
      <c r="K146" s="49">
        <f t="shared" si="9"/>
        <v>47.872700000000002</v>
      </c>
      <c r="L146" s="49">
        <f t="shared" si="10"/>
        <v>12.796115674424449</v>
      </c>
    </row>
    <row r="147" spans="1:12">
      <c r="A147" s="49">
        <v>0.37847599999999998</v>
      </c>
      <c r="B147" s="49">
        <v>0.47483900000000001</v>
      </c>
      <c r="C147">
        <v>58.901400000000002</v>
      </c>
      <c r="D147">
        <v>0</v>
      </c>
      <c r="E147" t="s">
        <v>2704</v>
      </c>
      <c r="F147" s="49">
        <f t="shared" si="11"/>
        <v>146</v>
      </c>
      <c r="J147" s="49">
        <f t="shared" si="8"/>
        <v>3.7847599999999999</v>
      </c>
      <c r="K147" s="49">
        <f t="shared" si="9"/>
        <v>47.483899999999998</v>
      </c>
      <c r="L147" s="49">
        <f t="shared" si="10"/>
        <v>12.546079540050096</v>
      </c>
    </row>
    <row r="148" spans="1:12">
      <c r="A148" s="49">
        <v>0.37961299999999998</v>
      </c>
      <c r="B148" s="49">
        <v>0.47266999999999998</v>
      </c>
      <c r="C148">
        <v>59.308599999999998</v>
      </c>
      <c r="D148">
        <v>0</v>
      </c>
      <c r="E148" t="s">
        <v>2705</v>
      </c>
      <c r="F148" s="49">
        <f t="shared" si="11"/>
        <v>147</v>
      </c>
      <c r="J148" s="49">
        <f t="shared" si="8"/>
        <v>3.7961299999999998</v>
      </c>
      <c r="K148" s="49">
        <f t="shared" si="9"/>
        <v>47.266999999999996</v>
      </c>
      <c r="L148" s="49">
        <f t="shared" si="10"/>
        <v>12.451364942717978</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45856.547766203701</v>
      </c>
      <c r="B2" t="s">
        <v>2706</v>
      </c>
      <c r="C2" s="49"/>
      <c r="D2" s="49"/>
      <c r="E2" s="49">
        <v>4.9207200000000002</v>
      </c>
      <c r="F2" s="49">
        <v>1.84039</v>
      </c>
      <c r="G2" s="49">
        <v>0.48158400000000001</v>
      </c>
      <c r="H2" s="49">
        <v>0</v>
      </c>
      <c r="I2" s="49">
        <v>3.1748099999999999</v>
      </c>
      <c r="J2" s="49">
        <v>88</v>
      </c>
      <c r="K2" s="49">
        <v>88</v>
      </c>
      <c r="L2" s="49">
        <v>100</v>
      </c>
      <c r="M2" s="521" t="s">
        <v>1549</v>
      </c>
      <c r="O2" s="565" t="str">
        <f>IF(FH_info!B2="","",TRIM(MID(SUBSTITUTE(FH_info!B2,"^",REPT(" ",LEN(FH_info!B2))),LEN(FH_info!B2)*2-LEN(FH_info!B2)+1,LEN(FH_info!B2))))</f>
        <v>신은경</v>
      </c>
      <c r="P2" s="565" t="str">
        <f>IF(FH_info!O2="","",TRIM(MID(SUBSTITUTE(FH_info!O2," ",REPT(" ",LEN(FH_info!O2))),LEN(FH_info!O2)*1-LEN(FH_info!O2)+1,LEN(FH_info!O2))))</f>
        <v>신은경</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53</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3.1748129999999999</v>
      </c>
      <c r="D2">
        <f>MAX(B2:B257)</f>
        <v>13.402635</v>
      </c>
      <c r="G2" t="s">
        <v>1590</v>
      </c>
      <c r="H2">
        <v>4.9207219999999996</v>
      </c>
      <c r="I2">
        <v>3.1748129999999999</v>
      </c>
      <c r="J2">
        <v>0</v>
      </c>
      <c r="K2">
        <v>88</v>
      </c>
      <c r="L2">
        <v>88</v>
      </c>
      <c r="M2">
        <v>1.840395</v>
      </c>
      <c r="N2">
        <v>0.48158400000000001</v>
      </c>
      <c r="O2">
        <v>0.23192299999999999</v>
      </c>
    </row>
    <row r="3" spans="1:15">
      <c r="A3">
        <v>0</v>
      </c>
      <c r="B3">
        <v>0</v>
      </c>
      <c r="G3" t="s">
        <v>1591</v>
      </c>
      <c r="H3">
        <v>4.9207219999999996</v>
      </c>
      <c r="I3">
        <v>13.402635</v>
      </c>
      <c r="J3">
        <v>0</v>
      </c>
      <c r="K3">
        <v>3</v>
      </c>
      <c r="L3">
        <v>3</v>
      </c>
      <c r="M3">
        <v>0.52463800000000005</v>
      </c>
      <c r="N3">
        <v>0.48032799999999998</v>
      </c>
      <c r="O3">
        <v>0.230715</v>
      </c>
    </row>
    <row r="4" spans="1:15">
      <c r="A4">
        <v>0</v>
      </c>
      <c r="B4">
        <v>0</v>
      </c>
    </row>
    <row r="5" spans="1:15">
      <c r="A5">
        <v>4.8951000000000001E-2</v>
      </c>
      <c r="B5">
        <v>13.402635</v>
      </c>
    </row>
    <row r="6" spans="1:15">
      <c r="A6">
        <v>0</v>
      </c>
      <c r="B6">
        <v>0</v>
      </c>
    </row>
    <row r="7" spans="1:15">
      <c r="A7">
        <v>0</v>
      </c>
      <c r="B7">
        <v>0</v>
      </c>
    </row>
    <row r="8" spans="1:15">
      <c r="A8">
        <v>8.2806000000000005E-2</v>
      </c>
      <c r="B8">
        <v>11.008649</v>
      </c>
    </row>
    <row r="9" spans="1:15">
      <c r="A9">
        <v>0</v>
      </c>
      <c r="B9">
        <v>0</v>
      </c>
    </row>
    <row r="10" spans="1:15">
      <c r="A10">
        <v>0.14174800000000001</v>
      </c>
      <c r="B10">
        <v>8.9339189999999995</v>
      </c>
    </row>
    <row r="11" spans="1:15">
      <c r="A11">
        <v>0</v>
      </c>
      <c r="B11">
        <v>0</v>
      </c>
    </row>
    <row r="12" spans="1:15">
      <c r="A12">
        <v>0</v>
      </c>
      <c r="B12">
        <v>0</v>
      </c>
    </row>
    <row r="13" spans="1:15">
      <c r="A13">
        <v>8.0794000000000005E-2</v>
      </c>
      <c r="B13">
        <v>7.8426349999999996</v>
      </c>
    </row>
    <row r="14" spans="1:15">
      <c r="A14">
        <v>0</v>
      </c>
      <c r="B14">
        <v>0</v>
      </c>
    </row>
    <row r="15" spans="1:15">
      <c r="A15">
        <v>0.131469</v>
      </c>
      <c r="B15">
        <v>6.588851</v>
      </c>
    </row>
    <row r="16" spans="1:15">
      <c r="A16">
        <v>0</v>
      </c>
      <c r="B16">
        <v>0</v>
      </c>
    </row>
    <row r="17" spans="1:2">
      <c r="A17">
        <v>0</v>
      </c>
      <c r="B17">
        <v>0</v>
      </c>
    </row>
    <row r="18" spans="1:2">
      <c r="A18">
        <v>9.1576000000000005E-2</v>
      </c>
      <c r="B18">
        <v>5.8975</v>
      </c>
    </row>
    <row r="19" spans="1:2">
      <c r="A19">
        <v>0</v>
      </c>
      <c r="B19">
        <v>0</v>
      </c>
    </row>
    <row r="20" spans="1:2">
      <c r="A20">
        <v>0</v>
      </c>
      <c r="B20">
        <v>0</v>
      </c>
    </row>
    <row r="21" spans="1:2">
      <c r="A21">
        <v>0.17711299999999999</v>
      </c>
      <c r="B21">
        <v>5.1989190000000001</v>
      </c>
    </row>
    <row r="22" spans="1:2">
      <c r="A22">
        <v>0</v>
      </c>
      <c r="B22">
        <v>0</v>
      </c>
    </row>
    <row r="23" spans="1:2">
      <c r="A23">
        <v>0.132907</v>
      </c>
      <c r="B23">
        <v>4.8364859999999998</v>
      </c>
    </row>
    <row r="24" spans="1:2">
      <c r="A24">
        <v>0</v>
      </c>
      <c r="B24">
        <v>0</v>
      </c>
    </row>
    <row r="25" spans="1:2">
      <c r="A25">
        <v>0</v>
      </c>
      <c r="B25">
        <v>0</v>
      </c>
    </row>
    <row r="26" spans="1:2">
      <c r="A26">
        <v>0.20471500000000001</v>
      </c>
      <c r="B26">
        <v>4.3314190000000004</v>
      </c>
    </row>
    <row r="27" spans="1:2">
      <c r="A27">
        <v>0</v>
      </c>
      <c r="B27">
        <v>0</v>
      </c>
    </row>
    <row r="28" spans="1:2">
      <c r="A28">
        <v>0.12845000000000001</v>
      </c>
      <c r="B28">
        <v>3.968852</v>
      </c>
    </row>
    <row r="29" spans="1:2">
      <c r="A29">
        <v>0</v>
      </c>
      <c r="B29">
        <v>0</v>
      </c>
    </row>
    <row r="30" spans="1:2">
      <c r="A30">
        <v>0</v>
      </c>
      <c r="B30">
        <v>0</v>
      </c>
    </row>
    <row r="31" spans="1:2">
      <c r="A31">
        <v>9.2581999999999998E-2</v>
      </c>
      <c r="B31">
        <v>3.614392</v>
      </c>
    </row>
    <row r="32" spans="1:2">
      <c r="A32">
        <v>0</v>
      </c>
      <c r="B32">
        <v>0</v>
      </c>
    </row>
    <row r="33" spans="1:2">
      <c r="A33">
        <v>0.12593399999999999</v>
      </c>
      <c r="B33">
        <v>3.3445269999999998</v>
      </c>
    </row>
    <row r="34" spans="1:2">
      <c r="A34">
        <v>0</v>
      </c>
      <c r="B34">
        <v>0</v>
      </c>
    </row>
    <row r="35" spans="1:2">
      <c r="A35">
        <v>0</v>
      </c>
      <c r="B35">
        <v>0</v>
      </c>
    </row>
    <row r="36" spans="1:2">
      <c r="A36">
        <v>0.19393299999999999</v>
      </c>
      <c r="B36">
        <v>3.0525000000000002</v>
      </c>
    </row>
    <row r="37" spans="1:2">
      <c r="A37">
        <v>0</v>
      </c>
      <c r="B37">
        <v>0</v>
      </c>
    </row>
    <row r="38" spans="1:2">
      <c r="A38">
        <v>0</v>
      </c>
      <c r="B38">
        <v>0</v>
      </c>
    </row>
    <row r="39" spans="1:2">
      <c r="A39">
        <v>0.21506600000000001</v>
      </c>
      <c r="B39">
        <v>2.7417570000000002</v>
      </c>
    </row>
    <row r="40" spans="1:2">
      <c r="A40">
        <v>0</v>
      </c>
      <c r="B40">
        <v>0</v>
      </c>
    </row>
    <row r="41" spans="1:2">
      <c r="A41">
        <v>0.29291299999999998</v>
      </c>
      <c r="B41">
        <v>2.4639190000000002</v>
      </c>
    </row>
    <row r="42" spans="1:2">
      <c r="A42">
        <v>0</v>
      </c>
      <c r="B42">
        <v>0</v>
      </c>
    </row>
    <row r="43" spans="1:2">
      <c r="A43">
        <v>0</v>
      </c>
      <c r="B43">
        <v>0</v>
      </c>
    </row>
    <row r="44" spans="1:2">
      <c r="A44">
        <v>0.40281800000000001</v>
      </c>
      <c r="B44">
        <v>2.256081</v>
      </c>
    </row>
    <row r="45" spans="1:2">
      <c r="A45">
        <v>0</v>
      </c>
      <c r="B45">
        <v>0</v>
      </c>
    </row>
    <row r="46" spans="1:2">
      <c r="A46">
        <v>0.40612399999999999</v>
      </c>
      <c r="B46">
        <v>2.0646620000000002</v>
      </c>
    </row>
    <row r="47" spans="1:2">
      <c r="A47">
        <v>0</v>
      </c>
      <c r="B47">
        <v>0</v>
      </c>
    </row>
    <row r="48" spans="1:2">
      <c r="A48">
        <v>0</v>
      </c>
      <c r="B48">
        <v>0</v>
      </c>
    </row>
    <row r="49" spans="1:2">
      <c r="A49">
        <v>0.46607199999999999</v>
      </c>
      <c r="B49">
        <v>1.953649</v>
      </c>
    </row>
    <row r="50" spans="1:2">
      <c r="A50">
        <v>0</v>
      </c>
      <c r="B50">
        <v>0</v>
      </c>
    </row>
    <row r="51" spans="1:2">
      <c r="A51">
        <v>0.39735500000000001</v>
      </c>
      <c r="B51">
        <v>1.7593920000000001</v>
      </c>
    </row>
    <row r="52" spans="1:2">
      <c r="A52">
        <v>0</v>
      </c>
      <c r="B52">
        <v>0</v>
      </c>
    </row>
    <row r="53" spans="1:2">
      <c r="A53">
        <v>0</v>
      </c>
      <c r="B53">
        <v>0</v>
      </c>
    </row>
    <row r="54" spans="1:2">
      <c r="A54">
        <v>0.57849300000000003</v>
      </c>
      <c r="B54">
        <v>1.6256759999999999</v>
      </c>
    </row>
    <row r="55" spans="1:2">
      <c r="A55">
        <v>0</v>
      </c>
      <c r="B55">
        <v>0</v>
      </c>
    </row>
    <row r="56" spans="1:2">
      <c r="A56">
        <v>0</v>
      </c>
      <c r="B56">
        <v>0</v>
      </c>
    </row>
    <row r="57" spans="1:2">
      <c r="A57">
        <v>0.70169599999999999</v>
      </c>
      <c r="B57">
        <v>1.51027</v>
      </c>
    </row>
    <row r="58" spans="1:2">
      <c r="A58">
        <v>0</v>
      </c>
      <c r="B58">
        <v>0</v>
      </c>
    </row>
    <row r="59" spans="1:2">
      <c r="A59">
        <v>0.67380700000000004</v>
      </c>
      <c r="B59">
        <v>1.4041220000000001</v>
      </c>
    </row>
    <row r="60" spans="1:2">
      <c r="A60">
        <v>0</v>
      </c>
      <c r="B60">
        <v>0</v>
      </c>
    </row>
    <row r="61" spans="1:2">
      <c r="A61">
        <v>0</v>
      </c>
      <c r="B61">
        <v>0</v>
      </c>
    </row>
    <row r="62" spans="1:2">
      <c r="A62">
        <v>0.73972099999999996</v>
      </c>
      <c r="B62">
        <v>1.2809459999999999</v>
      </c>
    </row>
    <row r="63" spans="1:2">
      <c r="A63">
        <v>0</v>
      </c>
      <c r="B63">
        <v>0</v>
      </c>
    </row>
    <row r="64" spans="1:2">
      <c r="A64">
        <v>1.007476</v>
      </c>
      <c r="B64">
        <v>1.231419</v>
      </c>
    </row>
    <row r="65" spans="1:2">
      <c r="A65">
        <v>0</v>
      </c>
      <c r="B65">
        <v>0</v>
      </c>
    </row>
    <row r="66" spans="1:2">
      <c r="A66">
        <v>0</v>
      </c>
      <c r="B66">
        <v>0</v>
      </c>
    </row>
    <row r="67" spans="1:2">
      <c r="A67">
        <v>1.2678259999999999</v>
      </c>
      <c r="B67">
        <v>1.1257429999999999</v>
      </c>
    </row>
    <row r="68" spans="1:2">
      <c r="A68">
        <v>0</v>
      </c>
      <c r="B68">
        <v>0</v>
      </c>
    </row>
    <row r="69" spans="1:2">
      <c r="A69">
        <v>1.710825</v>
      </c>
      <c r="B69">
        <v>1.0552029999999999</v>
      </c>
    </row>
    <row r="70" spans="1:2">
      <c r="A70">
        <v>0</v>
      </c>
      <c r="B70">
        <v>0</v>
      </c>
    </row>
    <row r="71" spans="1:2">
      <c r="A71">
        <v>0</v>
      </c>
      <c r="B71">
        <v>0</v>
      </c>
    </row>
    <row r="72" spans="1:2">
      <c r="A72">
        <v>1.8401380000000001</v>
      </c>
      <c r="B72">
        <v>0.97067599999999998</v>
      </c>
    </row>
    <row r="73" spans="1:2">
      <c r="A73">
        <v>0</v>
      </c>
      <c r="B73">
        <v>0</v>
      </c>
    </row>
    <row r="74" spans="1:2">
      <c r="A74">
        <v>0</v>
      </c>
      <c r="B74">
        <v>0</v>
      </c>
    </row>
    <row r="75" spans="1:2">
      <c r="A75">
        <v>2.0936599999999999</v>
      </c>
      <c r="B75">
        <v>0.89432400000000001</v>
      </c>
    </row>
    <row r="76" spans="1:2">
      <c r="A76">
        <v>0</v>
      </c>
      <c r="B76">
        <v>0</v>
      </c>
    </row>
    <row r="77" spans="1:2">
      <c r="A77">
        <v>2.4693070000000001</v>
      </c>
      <c r="B77">
        <v>0.83047300000000002</v>
      </c>
    </row>
    <row r="78" spans="1:2">
      <c r="A78">
        <v>0</v>
      </c>
      <c r="B78">
        <v>0</v>
      </c>
    </row>
    <row r="79" spans="1:2">
      <c r="A79">
        <v>0</v>
      </c>
      <c r="B79">
        <v>0</v>
      </c>
    </row>
    <row r="80" spans="1:2">
      <c r="A80">
        <v>2.4818859999999998</v>
      </c>
      <c r="B80">
        <v>0.74695999999999996</v>
      </c>
    </row>
    <row r="81" spans="1:2">
      <c r="A81">
        <v>0</v>
      </c>
      <c r="B81">
        <v>0</v>
      </c>
    </row>
    <row r="82" spans="1:2">
      <c r="A82">
        <v>2.7224699999999999</v>
      </c>
      <c r="B82">
        <v>0.676149</v>
      </c>
    </row>
    <row r="83" spans="1:2">
      <c r="A83">
        <v>0</v>
      </c>
      <c r="B83">
        <v>0</v>
      </c>
    </row>
    <row r="84" spans="1:2">
      <c r="A84">
        <v>0</v>
      </c>
      <c r="B84">
        <v>0</v>
      </c>
    </row>
    <row r="85" spans="1:2">
      <c r="A85">
        <v>2.8489789999999999</v>
      </c>
      <c r="B85">
        <v>0.63081100000000001</v>
      </c>
    </row>
    <row r="86" spans="1:2">
      <c r="A86">
        <v>0</v>
      </c>
      <c r="B86">
        <v>0</v>
      </c>
    </row>
    <row r="87" spans="1:2">
      <c r="A87">
        <v>0</v>
      </c>
      <c r="B87">
        <v>0</v>
      </c>
    </row>
    <row r="88" spans="1:2">
      <c r="A88">
        <v>2.8479730000000001</v>
      </c>
      <c r="B88">
        <v>0.56581099999999995</v>
      </c>
    </row>
    <row r="89" spans="1:2">
      <c r="A89">
        <v>0</v>
      </c>
      <c r="B89">
        <v>0</v>
      </c>
    </row>
    <row r="90" spans="1:2">
      <c r="A90">
        <v>3.1748129999999999</v>
      </c>
      <c r="B90">
        <v>0.51270300000000002</v>
      </c>
    </row>
    <row r="91" spans="1:2">
      <c r="A91">
        <v>0</v>
      </c>
      <c r="B91">
        <v>0</v>
      </c>
    </row>
    <row r="92" spans="1:2">
      <c r="A92">
        <v>0</v>
      </c>
      <c r="B92">
        <v>0</v>
      </c>
    </row>
    <row r="93" spans="1:2">
      <c r="A93">
        <v>3.0071880000000002</v>
      </c>
      <c r="B93">
        <v>0.46040500000000001</v>
      </c>
    </row>
    <row r="94" spans="1:2">
      <c r="A94">
        <v>0</v>
      </c>
      <c r="B94">
        <v>0</v>
      </c>
    </row>
    <row r="95" spans="1:2">
      <c r="A95">
        <v>2.9618319999999998</v>
      </c>
      <c r="B95">
        <v>0.43047299999999999</v>
      </c>
    </row>
    <row r="96" spans="1:2">
      <c r="A96">
        <v>0</v>
      </c>
      <c r="B96">
        <v>0</v>
      </c>
    </row>
    <row r="97" spans="1:2">
      <c r="A97">
        <v>0</v>
      </c>
      <c r="B97">
        <v>0</v>
      </c>
    </row>
    <row r="98" spans="1:2">
      <c r="A98">
        <v>2.784646</v>
      </c>
      <c r="B98">
        <v>0.386824</v>
      </c>
    </row>
    <row r="99" spans="1:2">
      <c r="A99">
        <v>0</v>
      </c>
      <c r="B99">
        <v>0</v>
      </c>
    </row>
    <row r="100" spans="1:2">
      <c r="A100">
        <v>2.800532</v>
      </c>
      <c r="B100">
        <v>0.35027000000000003</v>
      </c>
    </row>
    <row r="101" spans="1:2">
      <c r="A101">
        <v>0</v>
      </c>
      <c r="B101">
        <v>0</v>
      </c>
    </row>
    <row r="102" spans="1:2">
      <c r="A102">
        <v>0</v>
      </c>
      <c r="B102">
        <v>0</v>
      </c>
    </row>
    <row r="103" spans="1:2">
      <c r="A103">
        <v>2.968013</v>
      </c>
      <c r="B103">
        <v>0.31209500000000001</v>
      </c>
    </row>
    <row r="104" spans="1:2">
      <c r="A104">
        <v>0</v>
      </c>
      <c r="B104">
        <v>0</v>
      </c>
    </row>
    <row r="105" spans="1:2">
      <c r="A105">
        <v>0</v>
      </c>
      <c r="B105">
        <v>0</v>
      </c>
    </row>
    <row r="106" spans="1:2">
      <c r="A106">
        <v>3.028105</v>
      </c>
      <c r="B106">
        <v>0.26756799999999997</v>
      </c>
    </row>
    <row r="107" spans="1:2">
      <c r="A107">
        <v>0</v>
      </c>
      <c r="B107">
        <v>0</v>
      </c>
    </row>
    <row r="108" spans="1:2">
      <c r="A108">
        <v>2.9725419999999998</v>
      </c>
      <c r="B108">
        <v>0.23973</v>
      </c>
    </row>
    <row r="109" spans="1:2">
      <c r="A109">
        <v>0</v>
      </c>
      <c r="B109">
        <v>0</v>
      </c>
    </row>
    <row r="110" spans="1:2">
      <c r="A110">
        <v>0</v>
      </c>
      <c r="B110">
        <v>0</v>
      </c>
    </row>
    <row r="111" spans="1:2">
      <c r="A111">
        <v>2.9864139999999999</v>
      </c>
      <c r="B111">
        <v>0.213176</v>
      </c>
    </row>
    <row r="112" spans="1:2">
      <c r="A112">
        <v>0</v>
      </c>
      <c r="B112">
        <v>0</v>
      </c>
    </row>
    <row r="113" spans="1:2">
      <c r="A113">
        <v>2.7338990000000001</v>
      </c>
      <c r="B113">
        <v>0.17729700000000001</v>
      </c>
    </row>
    <row r="114" spans="1:2">
      <c r="A114">
        <v>0</v>
      </c>
      <c r="B114">
        <v>0</v>
      </c>
    </row>
    <row r="115" spans="1:2">
      <c r="A115">
        <v>0</v>
      </c>
      <c r="B115">
        <v>0</v>
      </c>
    </row>
    <row r="116" spans="1:2">
      <c r="A116">
        <v>2.7744390000000001</v>
      </c>
      <c r="B116">
        <v>0.15445900000000001</v>
      </c>
    </row>
    <row r="117" spans="1:2">
      <c r="A117">
        <v>0</v>
      </c>
      <c r="B117">
        <v>0</v>
      </c>
    </row>
    <row r="118" spans="1:2">
      <c r="A118">
        <v>2.909503</v>
      </c>
      <c r="B118">
        <v>0.13027</v>
      </c>
    </row>
    <row r="119" spans="1:2">
      <c r="A119">
        <v>0</v>
      </c>
      <c r="B119">
        <v>0</v>
      </c>
    </row>
    <row r="120" spans="1:2">
      <c r="A120">
        <v>0</v>
      </c>
      <c r="B120">
        <v>0</v>
      </c>
    </row>
    <row r="121" spans="1:2">
      <c r="A121">
        <v>2.749209</v>
      </c>
      <c r="B121">
        <v>0.111419</v>
      </c>
    </row>
    <row r="122" spans="1:2">
      <c r="A122">
        <v>0</v>
      </c>
      <c r="B122">
        <v>0</v>
      </c>
    </row>
    <row r="123" spans="1:2">
      <c r="A123">
        <v>0</v>
      </c>
      <c r="B123">
        <v>0</v>
      </c>
    </row>
    <row r="124" spans="1:2">
      <c r="A124">
        <v>2.9493239999999998</v>
      </c>
      <c r="B124">
        <v>0.10101400000000001</v>
      </c>
    </row>
    <row r="125" spans="1:2">
      <c r="A125">
        <v>0</v>
      </c>
      <c r="B125">
        <v>0</v>
      </c>
    </row>
    <row r="126" spans="1:2">
      <c r="A126">
        <v>2.5215640000000001</v>
      </c>
      <c r="B126">
        <v>7.8242999999999993E-2</v>
      </c>
    </row>
    <row r="127" spans="1:2">
      <c r="A127">
        <v>0</v>
      </c>
      <c r="B127">
        <v>0</v>
      </c>
    </row>
    <row r="128" spans="1:2">
      <c r="A128">
        <v>0</v>
      </c>
      <c r="B128">
        <v>0</v>
      </c>
    </row>
    <row r="129" spans="1:2">
      <c r="A129">
        <v>2.210969</v>
      </c>
      <c r="B129">
        <v>6.2905000000000003E-2</v>
      </c>
    </row>
    <row r="130" spans="1:2">
      <c r="A130">
        <v>0</v>
      </c>
      <c r="B130">
        <v>0</v>
      </c>
    </row>
    <row r="131" spans="1:2">
      <c r="A131">
        <v>2.0813679999999999</v>
      </c>
      <c r="B131">
        <v>4.9661999999999998E-2</v>
      </c>
    </row>
    <row r="132" spans="1:2">
      <c r="A132">
        <v>0</v>
      </c>
      <c r="B132">
        <v>0</v>
      </c>
    </row>
    <row r="133" spans="1:2">
      <c r="A133">
        <v>0</v>
      </c>
      <c r="B133">
        <v>0</v>
      </c>
    </row>
    <row r="134" spans="1:2">
      <c r="A134">
        <v>1.3026880000000001</v>
      </c>
      <c r="B134">
        <v>2.8851000000000002E-2</v>
      </c>
    </row>
    <row r="135" spans="1:2">
      <c r="A135">
        <v>0</v>
      </c>
      <c r="B135">
        <v>0</v>
      </c>
    </row>
    <row r="136" spans="1:2">
      <c r="A136">
        <v>1.067639</v>
      </c>
      <c r="B136">
        <v>1.9054000000000001E-2</v>
      </c>
    </row>
    <row r="137" spans="1:2">
      <c r="A137">
        <v>0</v>
      </c>
      <c r="B137">
        <v>0</v>
      </c>
    </row>
    <row r="138" spans="1:2">
      <c r="A138">
        <v>0</v>
      </c>
      <c r="B138">
        <v>0</v>
      </c>
    </row>
    <row r="139" spans="1:2">
      <c r="A139">
        <v>0.63218799999999997</v>
      </c>
      <c r="B139">
        <v>1.1689E-2</v>
      </c>
    </row>
    <row r="140" spans="1:2">
      <c r="A140">
        <v>0</v>
      </c>
      <c r="B140">
        <v>0</v>
      </c>
    </row>
    <row r="141" spans="1:2">
      <c r="A141">
        <v>0</v>
      </c>
      <c r="B141">
        <v>0</v>
      </c>
    </row>
    <row r="142" spans="1:2">
      <c r="A142">
        <v>0.47189500000000001</v>
      </c>
      <c r="B142">
        <v>7.7029999999999998E-3</v>
      </c>
    </row>
    <row r="143" spans="1:2">
      <c r="A143">
        <v>0</v>
      </c>
      <c r="B143">
        <v>0</v>
      </c>
    </row>
    <row r="144" spans="1:2">
      <c r="A144">
        <v>0.27537400000000001</v>
      </c>
      <c r="B144">
        <v>4.189E-3</v>
      </c>
    </row>
    <row r="145" spans="1:2">
      <c r="A145">
        <v>0</v>
      </c>
      <c r="B145">
        <v>0</v>
      </c>
    </row>
    <row r="146" spans="1:2">
      <c r="A146">
        <v>0</v>
      </c>
      <c r="B146">
        <v>0</v>
      </c>
    </row>
    <row r="147" spans="1:2">
      <c r="A147">
        <v>0.15102099999999999</v>
      </c>
      <c r="B147">
        <v>2.568E-3</v>
      </c>
    </row>
    <row r="148" spans="1:2">
      <c r="A148">
        <v>0</v>
      </c>
      <c r="B148">
        <v>0</v>
      </c>
    </row>
    <row r="149" spans="1:2">
      <c r="A149">
        <v>6.1816999999999997E-2</v>
      </c>
      <c r="B149">
        <v>6.7599999999999995E-4</v>
      </c>
    </row>
    <row r="150" spans="1:2">
      <c r="A150">
        <v>0</v>
      </c>
      <c r="B150">
        <v>0</v>
      </c>
    </row>
    <row r="151" spans="1:2">
      <c r="A151">
        <v>0</v>
      </c>
      <c r="B151">
        <v>0</v>
      </c>
    </row>
    <row r="152" spans="1:2">
      <c r="A152">
        <v>1.9047999999999999E-2</v>
      </c>
      <c r="B152">
        <v>2.7E-4</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2.09243067940369
2.09</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2.0924306794036855</v>
      </c>
      <c r="I4" s="322">
        <f>IF(Measurement!AQ7&lt;&gt;"",NORMSDIST((H6-$B$2)/$B$3)*100,"")</f>
        <v>91.413220700989271</v>
      </c>
      <c r="J4" t="str">
        <f>Measurement!AR7</f>
        <v>건강</v>
      </c>
    </row>
    <row r="5" spans="1:11">
      <c r="B5" s="171">
        <v>-10</v>
      </c>
      <c r="C5" s="171">
        <f>NORMSDIST(($B5-$B$2)/$B$3)*100</f>
        <v>7.1097265868555281E-5</v>
      </c>
      <c r="G5" t="s">
        <v>1539</v>
      </c>
      <c r="H5" s="320">
        <f>IF(Measurement!AQ7&lt;-7,-7,Measurement!AQ7)</f>
        <v>2.0924306794036855</v>
      </c>
      <c r="I5" s="321">
        <f>IF(Measurement!AQ7&lt;&gt;"",0,"")</f>
        <v>0</v>
      </c>
    </row>
    <row r="6" spans="1:11">
      <c r="B6" s="171">
        <f>B5+0.1</f>
        <v>-9.9</v>
      </c>
      <c r="C6" s="171">
        <f t="shared" ref="C6:C57" si="0">NORMSDIST(($B6-$B$2)/$B$3)*100</f>
        <v>9.1781224195367343E-5</v>
      </c>
      <c r="H6" s="320">
        <f>IF(Measurement!AQ7&lt;-7,-7,Measurement!AQ7)</f>
        <v>2.0924306794036855</v>
      </c>
      <c r="I6" s="321">
        <f>IF(Measurement!AQ7&lt;&gt;"",NORMSDIST((H6-$B$2)/$B$3)*100,"")</f>
        <v>91.413220700989271</v>
      </c>
    </row>
    <row r="7" spans="1:11">
      <c r="B7" s="171">
        <f t="shared" ref="B7:B70" si="1">B6+0.1</f>
        <v>-9.8000000000000007</v>
      </c>
      <c r="C7" s="171">
        <f t="shared" si="0"/>
        <v>1.1818368021892541E-4</v>
      </c>
      <c r="D7" s="171"/>
      <c r="H7" s="320">
        <f>IF(Measurement!AQ7&lt;&gt;"",-7,"")</f>
        <v>-7</v>
      </c>
      <c r="I7" s="321">
        <f>IF(Measurement!AQ7&lt;&gt;"",NORMSDIST((H6-$B$2)/$B$3)*100,"")</f>
        <v>91.413220700989271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58.58</v>
      </c>
      <c r="V4" t="s">
        <v>1218</v>
      </c>
    </row>
    <row r="5" spans="1:29">
      <c r="B5" s="171">
        <v>0</v>
      </c>
      <c r="C5" s="171">
        <f>NORMSDIST(($B5-$B$2)/$B$3)*100</f>
        <v>1.2153167836658598</v>
      </c>
      <c r="H5">
        <f>info!W36</f>
        <v>58.578239999999994</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58.578239999999994</v>
      </c>
      <c r="I6" s="171">
        <f>NORMSDIST((H6-$B$2)/$B$3)*100</f>
        <v>65.040244336485699</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65.040244336485699</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1.84039</v>
      </c>
    </row>
    <row r="3" spans="1:11" ht="18">
      <c r="A3" s="71" t="s">
        <v>1065</v>
      </c>
      <c r="B3" s="557">
        <v>0.71290976993199895</v>
      </c>
      <c r="C3" s="523"/>
      <c r="H3" s="561" t="s">
        <v>2223</v>
      </c>
      <c r="I3" s="562">
        <f>IF(I2=0,0,NORMSDIST((I2-$B$2)/$B$3)*100)</f>
        <v>46.668124256139919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1.84</v>
      </c>
    </row>
    <row r="6" spans="1:11">
      <c r="B6" s="23">
        <v>0</v>
      </c>
      <c r="C6" s="23">
        <f>NORMSDIST(($B6-$B$2)/$B$3)*100</f>
        <v>0.38478836223957635</v>
      </c>
      <c r="H6" s="205">
        <f>IF(info!V36&gt;I1,I1,info!V36)</f>
        <v>1.84039</v>
      </c>
      <c r="I6" s="560">
        <v>0</v>
      </c>
    </row>
    <row r="7" spans="1:11">
      <c r="B7" s="23">
        <f>B5+0.05</f>
        <v>0</v>
      </c>
      <c r="C7" s="23">
        <f t="shared" ref="C7:E58" si="0">NORMSDIST(($B7-$B$2)/$B$3)*100</f>
        <v>0.38478836223957635</v>
      </c>
      <c r="H7" s="205">
        <f>IF(info!V36&gt;I1,I1,info!V36)</f>
        <v>1.84039</v>
      </c>
      <c r="I7" s="560">
        <f>NORMSDIST((H7-$B$2)/$B$3)*100</f>
        <v>46.668124256139919</v>
      </c>
    </row>
    <row r="8" spans="1:11">
      <c r="B8" s="23">
        <f t="shared" ref="B8:B71" si="1">B7+0.05</f>
        <v>0.05</v>
      </c>
      <c r="C8" s="23">
        <f t="shared" si="0"/>
        <v>0.47295624138584591</v>
      </c>
      <c r="D8" s="171"/>
      <c r="H8" s="205">
        <v>0</v>
      </c>
      <c r="I8" s="560">
        <f>NORMSDIST((H7-$B$2)/$B$3)*100</f>
        <v>46.668124256139919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감정변이도1.84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1.84039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1.84039</v>
      </c>
      <c r="I6" s="171">
        <f>NORMSDIST((H6-$B$2)/$B$3)*100</f>
        <v>6.1480307492693516E-2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6.1480307492693516E-2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45856.547766203701</v>
      </c>
      <c r="I7" s="876"/>
      <c r="J7" s="877"/>
      <c r="K7" s="166" t="str">
        <f>lang!B160</f>
        <v>나이</v>
      </c>
      <c r="L7" s="879" t="str">
        <f>IF(FH_info!B2="","", FH_info!T2)</f>
        <v>53</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신은경</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5</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45856.547766203701</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신은경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45856.547766203701</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신은경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45856.547766203701</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신은경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45856.547766203701</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신은경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45856.547766203701</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신은경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45856.547766203701</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신은경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45856.547766203701</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신은경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45856.547766203701</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신은경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45856.547766203701</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신은경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45856.547766203701</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신은경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45856.547766203701</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신은경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45856.547766203701</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신은경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45856.547766203701</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신은경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2025-07-18T04:08:54Z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