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강서하^2^52^\"/>
    </mc:Choice>
  </mc:AlternateContent>
  <xr:revisionPtr revIDLastSave="0" documentId="13_ncr:1_{BD968E02-63FD-4E1C-B4BA-C369F5A2DD3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L7" i="30"/>
  <c r="H8" i="33"/>
  <c r="Q8" i="36"/>
  <c r="L7" i="38"/>
  <c r="H8" i="39"/>
  <c r="Q8" i="40"/>
  <c r="L7" i="42"/>
  <c r="Q8" i="44"/>
  <c r="L7" i="46"/>
  <c r="L8" i="33"/>
  <c r="L8" i="39"/>
  <c r="L8" i="43"/>
  <c r="Q2" i="14"/>
  <c r="H8" i="49"/>
  <c r="H8" i="30"/>
  <c r="Q8" i="33"/>
  <c r="L7" i="37"/>
  <c r="H8" i="38"/>
  <c r="Q8" i="39"/>
  <c r="L7" i="41"/>
  <c r="H8" i="42"/>
  <c r="Q8" i="43"/>
  <c r="L7" i="45"/>
  <c r="H8" i="46"/>
  <c r="L8" i="37"/>
  <c r="L8" i="41"/>
  <c r="L8" i="45"/>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11" i="1"/>
  <c r="I36" i="48" s="1"/>
  <c r="L7" i="1"/>
  <c r="I32" i="48" s="1"/>
  <c r="L8" i="1"/>
  <c r="I33" i="48" s="1"/>
  <c r="L16" i="1"/>
  <c r="I41" i="48" s="1"/>
  <c r="L9" i="1"/>
  <c r="I34"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BV7" i="1"/>
  <c r="BW7" i="1"/>
  <c r="B82" i="23"/>
  <c r="E81" i="23"/>
  <c r="B26" i="21"/>
  <c r="C25" i="21"/>
  <c r="C27" i="23"/>
  <c r="K6" i="11"/>
  <c r="K5" i="11"/>
  <c r="K3" i="11"/>
  <c r="F14" i="13"/>
  <c r="L13" i="13"/>
  <c r="N7" i="11"/>
  <c r="N5" i="11"/>
  <c r="AQ7" i="1"/>
  <c r="H20" i="48" s="1"/>
  <c r="J19" i="19"/>
  <c r="D19" i="19"/>
  <c r="L19" i="19"/>
  <c r="N19" i="19"/>
  <c r="Q19" i="19"/>
  <c r="F19" i="19"/>
  <c r="F8" i="11"/>
  <c r="A9" i="11"/>
  <c r="B8" i="11"/>
  <c r="E8" i="11" s="1"/>
  <c r="BZ7" i="1" l="1"/>
  <c r="BY7" i="1"/>
  <c r="CB7" i="1"/>
  <c r="CA7" i="1"/>
  <c r="CA6" i="1" s="1"/>
  <c r="CD7" i="1"/>
  <c r="CC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3"/>
  <c r="O7" i="46"/>
  <c r="O7" i="42"/>
  <c r="O7" i="38"/>
  <c r="O7" i="30"/>
  <c r="O7" i="39"/>
  <c r="O7" i="40"/>
  <c r="O7" i="36"/>
  <c r="O7" i="43"/>
  <c r="O7" i="44"/>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J4" i="21"/>
  <c r="E20" i="18"/>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0" i="1" l="1"/>
  <c r="Y7" i="1"/>
  <c r="Y12" i="1"/>
  <c r="Y9" i="1"/>
  <c r="Y14" i="1"/>
  <c r="Y16" i="1"/>
  <c r="C213" i="17"/>
  <c r="B213" i="17" s="1"/>
  <c r="A214" i="17"/>
  <c r="F211" i="11"/>
  <c r="A212" i="11"/>
  <c r="B211" i="11"/>
  <c r="E211" i="11" s="1"/>
  <c r="Y11" i="1" l="1"/>
  <c r="Y8" i="1"/>
  <c r="L41" i="48"/>
  <c r="L41" i="18"/>
  <c r="L39" i="48"/>
  <c r="L39" i="18"/>
  <c r="L34" i="48"/>
  <c r="L34" i="18"/>
  <c r="L37" i="48"/>
  <c r="L37" i="18"/>
  <c r="L32" i="48"/>
  <c r="L32" i="18"/>
  <c r="L35" i="48"/>
  <c r="L35" i="18"/>
  <c r="C214" i="17"/>
  <c r="B214" i="17" s="1"/>
  <c r="A215" i="17"/>
  <c r="F212" i="11"/>
  <c r="A213" i="11"/>
  <c r="B212" i="11"/>
  <c r="E212" i="11" s="1"/>
  <c r="L33" i="48" l="1"/>
  <c r="L33"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G9" i="1" s="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CG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CG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CB31" i="11" s="1"/>
  <c r="A502" i="17"/>
  <c r="F499" i="11"/>
  <c r="J28" i="18" l="1"/>
  <c r="J28" i="48"/>
  <c r="C502" i="17"/>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AV22" i="11" s="1"/>
  <c r="F610" i="11"/>
  <c r="AR26" i="11" l="1"/>
  <c r="X21" i="11" s="1"/>
  <c r="AS26" i="11"/>
  <c r="C614" i="17"/>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<sst xmlns="http://schemas.openxmlformats.org/spreadsheetml/2006/main" count="7429" uniqueCount="2703">
  <si>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</si>
  <si>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</si>
  <si>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</si>
  <si>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</si>
  <si>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</si>
  <si>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</si>
  <si>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</si>
  <si>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</si>
  <si>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</si>
  <si>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</si>
  <si>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</si>
  <si>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</si>
  <si>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</si>
  <si>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</si>
  <si>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</si>
  <si>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</si>
  <si>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</si>
  <si>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</si>
  <si>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</si>
  <si>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</si>
  <si>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</si>
  <si>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</si>
  <si>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</si>
  <si>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</si>
  <si>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</si>
  <si>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</si>
  <si>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</si>
  <si>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</si>
  <si>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</si>
  <si>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</si>
  <si>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</si>
  <si>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</si>
  <si>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</si>
  <si>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</si>
  <si>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</si>
  <si>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</si>
  <si>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</si>
  <si>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</si>
  <si>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</si>
  <si>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</si>
  <si>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</si>
  <si>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</si>
  <si>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</si>
  <si>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</si>
  <si>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</si>
  <si>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</si>
  <si>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</si>
  <si>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</si>
  <si>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</si>
  <si>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</si>
  <si>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</si>
  <si>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</si>
  <si>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</si>
  <si>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</si>
  <si>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</si>
  <si>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</si>
  <si>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</si>
  <si>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</si>
  <si>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</si>
  <si>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</si>
  <si>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</si>
  <si>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</si>
  <si>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</si>
  <si>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</si>
  <si>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</si>
  <si>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</si>
  <si>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</si>
  <si>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</si>
  <si>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</si>
  <si>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</si>
  <si>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</si>
  <si>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</si>
  <si>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</si>
  <si>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</si>
  <si>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</si>
  <si>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</si>
  <si>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</si>
  <si>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</si>
  <si>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</si>
  <si>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</si>
  <si>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</si>
  <si>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</si>
  <si>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</si>
  <si>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</si>
  <si>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</si>
  <si>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</si>
  <si>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</si>
  <si>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</si>
  <si>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</si>
  <si>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</si>
  <si>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</si>
  <si>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</si>
  <si>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</si>
  <si>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</si>
  <si>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</si>
  <si>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</si>
  <si>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</si>
  <si>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</si>
  <si>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</si>
  <si>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</si>
  <si>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</si>
  <si>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</si>
  <si>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</si>
  <si>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</si>
  <si>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</si>
  <si>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</si>
  <si>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</si>
  <si>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</si>
  <si>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</si>
  <si>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</si>
  <si>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</si>
  <si>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</si>
  <si>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</si>
  <si>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</si>
  <si>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</si>
  <si>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</si>
  <si>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</si>
  <si>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</si>
  <si>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</si>
  <si>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</si>
  <si>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</si>
  <si>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</si>
  <si>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</si>
  <si>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</si>
  <si>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</si>
  <si>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</si>
  <si>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</si>
  <si>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</si>
  <si>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</si>
  <si>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</si>
  <si>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</si>
  <si>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</si>
  <si>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</si>
  <si>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</si>
  <si>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</si>
  <si>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</si>
  <si>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</si>
  <si>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</si>
  <si>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</si>
  <si>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</si>
  <si>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</si>
  <si>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</si>
  <si>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</si>
  <si>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</si>
  <si>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</si>
  <si>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</si>
  <si>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</si>
  <si>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</si>
  <si>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</si>
  <si>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</si>
  <si>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</si>
  <si>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</si>
  <si>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</si>
  <si>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</si>
  <si>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</si>
  <si>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</si>
  <si>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</si>
  <si>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</si>
  <si>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</si>
  <si>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</si>
  <si>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</si>
  <si>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</si>
  <si>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</si>
  <si>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</si>
  <si>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</si>
  <si>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</si>
  <si>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</si>
  <si>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</si>
  <si>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</si>
  <si>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</si>
  <si>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</si>
  <si>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</si>
  <si>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</si>
  <si>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</si>
  <si>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</si>
  <si>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</si>
  <si>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</si>
  <si>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</si>
  <si>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</si>
  <si>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</si>
  <si>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</si>
  <si>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</si>
  <si>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</si>
  <si>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</si>
  <si>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</si>
  <si>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</si>
  <si>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</si>
  <si>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</si>
  <si>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</si>
  <si>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</si>
  <si>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</si>
  <si>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</si>
  <si>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</si>
  <si>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</si>
  <si>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</si>
  <si>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</si>
  <si>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</si>
  <si>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</si>
  <si>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</si>
  <si>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</si>
  <si>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</si>
  <si>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</si>
  <si>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</si>
  <si>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</si>
  <si>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</si>
  <si>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</si>
  <si>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</si>
  <si>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</si>
  <si>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</si>
  <si>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</si>
  <si>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</si>
  <si>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</si>
  <si>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</si>
  <si>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</si>
  <si>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</si>
  <si>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</si>
  <si>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</si>
  <si>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</si>
  <si>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</si>
  <si>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</si>
  <si>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</si>
  <si>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</si>
  <si>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</si>
  <si>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</si>
  <si>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</si>
  <si>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</si>
  <si>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</si>
  <si>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</si>
  <si>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</si>
  <si>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</si>
  <si>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</si>
  <si>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</si>
  <si>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</si>
  <si>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</si>
  <si>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</si>
  <si>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</si>
  <si>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</si>
  <si>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</si>
  <si>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</si>
  <si>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</si>
  <si>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</si>
  <si>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</si>
  <si>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</si>
  <si>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</si>
  <si>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</si>
  <si>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</si>
  <si>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</si>
  <si>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</si>
  <si>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</si>
  <si>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</si>
  <si>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</si>
  <si>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</si>
  <si>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</si>
  <si>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</si>
  <si>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</si>
  <si>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</si>
  <si>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</si>
  <si>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</si>
  <si>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</si>
  <si>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</si>
  <si>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</si>
  <si>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</si>
  <si>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</si>
  <si>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</si>
  <si>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</si>
  <si>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</si>
  <si>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</si>
  <si>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</si>
  <si>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</si>
  <si>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</si>
  <si>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</si>
  <si>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</si>
  <si>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</si>
  <si>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</si>
  <si>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</si>
  <si>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</si>
  <si>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</si>
  <si>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</si>
  <si>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</si>
  <si>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</si>
  <si>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</si>
  <si>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</si>
  <si>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</si>
  <si>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</si>
  <si>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</si>
  <si>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</si>
  <si>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</si>
  <si>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</si>
  <si>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</si>
  <si>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</si>
  <si>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</si>
  <si>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</si>
  <si>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</si>
  <si>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</si>
  <si>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</si>
  <si>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</si>
  <si>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</si>
  <si>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</si>
  <si>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</si>
  <si>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</si>
  <si>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</si>
  <si>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</si>
  <si>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</si>
  <si>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</si>
  <si>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</si>
  <si>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</si>
  <si>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</si>
  <si>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</si>
  <si>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</si>
  <si>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</si>
  <si>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</si>
  <si>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</si>
  <si>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</si>
  <si>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</si>
  <si>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</si>
  <si>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</si>
  <si>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</si>
  <si>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</si>
  <si>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</si>
  <si>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</si>
  <si>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</si>
  <si>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</si>
  <si>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</si>
  <si>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</si>
  <si>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</si>
  <si>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</si>
  <si>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</si>
  <si>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</si>
  <si>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</si>
  <si>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</si>
  <si>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</si>
  <si>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</si>
  <si>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</si>
  <si>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</si>
  <si>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</si>
  <si>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</si>
  <si>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</si>
  <si>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</si>
  <si>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</si>
  <si>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</si>
  <si>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</si>
  <si>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</si>
  <si>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</si>
  <si>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</si>
  <si>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</si>
  <si>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</si>
  <si>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</si>
  <si>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</si>
  <si>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</si>
  <si>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</si>
  <si>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</si>
  <si>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</si>
  <si>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</si>
  <si>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</si>
  <si>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</si>
  <si>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</si>
  <si>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</si>
  <si>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</si>
  <si>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</si>
  <si>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</si>
  <si>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</si>
  <si>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</si>
  <si>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</si>
  <si>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</si>
  <si>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</si>
  <si>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</si>
  <si>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</si>
  <si>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</si>
  <si>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</si>
  <si>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</si>
  <si>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</si>
  <si>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</si>
  <si>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</si>
  <si>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</si>
  <si>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</si>
  <si>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</si>
  <si>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</si>
  <si>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</si>
  <si>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</si>
  <si>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</si>
  <si>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</si>
  <si>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</si>
  <si>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</si>
  <si>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</si>
  <si>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</si>
  <si>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</si>
  <si>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</si>
  <si>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</si>
  <si>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</si>
  <si>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</si>
  <si>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</si>
  <si>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</si>
  <si>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</si>
  <si>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</si>
  <si>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</si>
  <si>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</si>
  <si>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</si>
  <si>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</si>
  <si>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</si>
  <si>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</si>
  <si>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</si>
  <si>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</si>
  <si>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</si>
  <si>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</si>
  <si>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</si>
  <si>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</si>
  <si>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</si>
  <si>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</si>
  <si>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</si>
  <si>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</si>
  <si>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</si>
  <si>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</si>
  <si>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</si>
  <si>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</si>
  <si>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</si>
  <si>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</si>
  <si>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</si>
  <si>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</si>
  <si>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</si>
  <si>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</si>
  <si>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</si>
  <si>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</si>
  <si>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</si>
  <si>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</si>
  <si>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</si>
  <si>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</si>
  <si>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</si>
  <si>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</si>
  <si>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</si>
  <si>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</si>
  <si>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</si>
  <si>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</si>
  <si>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</si>
  <si>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</si>
  <si>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</si>
  <si>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</si>
  <si>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</si>
  <si>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</si>
  <si>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</si>
  <si>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</si>
  <si>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</si>
  <si>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</si>
  <si>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</si>
  <si>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</si>
  <si>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</si>
  <si>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</si>
  <si>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</si>
  <si>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</si>
  <si>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</si>
  <si>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</si>
  <si>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</si>
  <si>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</si>
  <si>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</si>
  <si>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</si>
  <si>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</si>
  <si>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</si>
  <si>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</si>
  <si>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</si>
  <si>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</si>
  <si>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</si>
  <si>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</si>
  <si>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</si>
  <si>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</si>
  <si>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</si>
  <si>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</si>
  <si>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</si>
  <si>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</si>
  <si>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</si>
  <si>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</si>
  <si>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</si>
  <si>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</si>
  <si>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</si>
  <si>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</si>
  <si>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</si>
  <si>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</si>
  <si>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</si>
  <si>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</si>
  <si>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</si>
  <si>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</si>
  <si>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</si>
  <si>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</si>
  <si>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</si>
  <si>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</si>
  <si>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</si>
  <si>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</si>
  <si>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</si>
  <si>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</si>
  <si>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</si>
  <si>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</si>
  <si>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</si>
  <si>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</si>
  <si>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</si>
  <si>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</si>
  <si>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</si>
  <si>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</si>
  <si>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</si>
  <si>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</si>
  <si>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</si>
  <si>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</si>
  <si>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</si>
  <si>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</si>
  <si>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</si>
  <si>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</si>
  <si>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</si>
  <si>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</si>
  <si>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</si>
  <si>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</si>
  <si>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</si>
  <si>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</si>
  <si>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</si>
  <si>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</si>
  <si>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</si>
  <si>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</si>
  <si>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</si>
  <si>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</si>
  <si>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</si>
  <si>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</si>
  <si>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</si>
  <si>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</si>
  <si>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</si>
  <si>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</si>
  <si>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</si>
  <si>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</si>
  <si>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</si>
  <si>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</si>
  <si>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</si>
  <si>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</si>
  <si>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</si>
  <si>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</si>
  <si>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</si>
  <si>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</si>
  <si>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</si>
  <si>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</si>
  <si>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</si>
  <si>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</si>
  <si>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</si>
  <si>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</si>
  <si>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</si>
  <si>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</si>
  <si>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</si>
  <si>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</si>
  <si>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</si>
  <si>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</si>
  <si>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</si>
  <si>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</si>
  <si>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</si>
  <si>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</si>
  <si>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</si>
  <si>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</si>
  <si>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</si>
  <si>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</si>
  <si>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</si>
  <si>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</si>
  <si>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</si>
  <si>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</si>
  <si>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</si>
  <si>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</si>
  <si>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</si>
  <si>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</si>
  <si>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</si>
  <si>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</si>
  <si>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</si>
  <si>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</si>
  <si>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</si>
  <si>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</si>
  <si>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</si>
  <si>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</si>
  <si>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</si>
  <si>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</si>
  <si>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</si>
  <si>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</si>
  <si>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</si>
  <si>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</si>
  <si>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</si>
  <si>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</si>
  <si>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</si>
  <si>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</si>
  <si>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</si>
  <si>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</si>
  <si>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</si>
  <si>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</si>
  <si>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</si>
  <si>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</si>
  <si>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</si>
  <si>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</si>
  <si>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</si>
  <si>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</si>
  <si>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</si>
  <si>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</si>
  <si>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</si>
  <si>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</si>
  <si>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</si>
  <si>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</si>
  <si>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</si>
  <si>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</si>
  <si>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</si>
  <si>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</si>
  <si>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</si>
  <si>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</si>
  <si>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</si>
  <si>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</si>
  <si>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</si>
  <si>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</si>
  <si>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</si>
  <si>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</si>
  <si>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</si>
  <si>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</si>
  <si>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</si>
  <si>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</si>
  <si>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</si>
  <si>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</si>
  <si>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</si>
  <si>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</si>
  <si>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</si>
  <si>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</si>
  <si>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</si>
  <si>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</si>
  <si>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</si>
  <si>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</si>
  <si>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</si>
  <si>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</si>
  <si>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</si>
  <si>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</si>
  <si>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</si>
  <si>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</si>
  <si>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</si>
  <si>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</si>
  <si>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</si>
  <si>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</si>
  <si>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</si>
  <si>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</si>
  <si>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</si>
  <si>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</si>
  <si>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</si>
  <si>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</si>
  <si>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</si>
  <si>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</si>
  <si>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</si>
  <si>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</si>
  <si>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</si>
  <si>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</si>
  <si>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</si>
  <si>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</si>
  <si>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</si>
  <si>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</si>
  <si>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</si>
  <si>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</si>
  <si>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</si>
  <si>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</si>
  <si>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</si>
  <si>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</si>
  <si>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</si>
  <si>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</si>
  <si>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</si>
  <si>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</si>
  <si>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</si>
  <si>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</si>
  <si>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</si>
  <si>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</si>
  <si>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</si>
  <si>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</si>
  <si>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</si>
  <si>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</si>
  <si>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</si>
  <si>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</si>
  <si>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</si>
  <si>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</si>
  <si>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</si>
  <si>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</si>
  <si>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</si>
  <si>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</si>
  <si>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</si>
  <si>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</si>
  <si>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</si>
  <si>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</si>
  <si>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</si>
  <si>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</si>
  <si>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</si>
  <si>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</si>
  <si>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</si>
  <si>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</si>
  <si>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</si>
  <si>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</si>
  <si>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</si>
  <si>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</si>
  <si>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</si>
  <si>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</si>
  <si>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</si>
  <si>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</si>
  <si>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</si>
  <si>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</si>
  <si>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</si>
  <si>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</si>
  <si>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</si>
  <si>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</si>
  <si>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</si>
  <si>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</si>
  <si>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</si>
  <si>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</si>
  <si>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</si>
  <si>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</si>
  <si>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</si>
  <si>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</si>
  <si>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</si>
  <si>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</si>
  <si>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</si>
  <si>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</si>
  <si>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</si>
  <si>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</si>
  <si>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</si>
  <si>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</si>
  <si>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</si>
  <si>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</si>
  <si>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</si>
  <si>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</si>
  <si>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</si>
  <si>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</si>
  <si>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</si>
  <si>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</si>
  <si>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</si>
  <si>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</si>
  <si>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</si>
  <si>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</si>
  <si>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</si>
  <si>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</si>
  <si>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</si>
  <si>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</si>
  <si>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</si>
  <si>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</si>
  <si>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</si>
  <si>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</si>
  <si>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</si>
  <si>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</si>
  <si>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</si>
  <si>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</si>
  <si>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</si>
  <si>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</si>
  <si>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</si>
  <si>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</si>
  <si>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</si>
  <si>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</si>
  <si>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</si>
  <si>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</si>
  <si>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</si>
  <si>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</si>
  <si>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</si>
  <si>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</si>
  <si>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</si>
  <si>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</si>
  <si>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</si>
  <si>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</si>
  <si>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</si>
  <si>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</si>
  <si>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</si>
  <si>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</si>
  <si>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</si>
  <si>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</si>
  <si>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</si>
  <si>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</si>
  <si>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</si>
  <si>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</si>
  <si>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</si>
  <si>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</si>
  <si>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</si>
  <si>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</si>
  <si>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</si>
  <si>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</si>
  <si>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</si>
  <si>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</si>
  <si>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</si>
  <si>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</si>
  <si>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</si>
  <si>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</si>
  <si>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</si>
  <si>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</si>
  <si>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</si>
  <si>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</si>
  <si>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</si>
  <si>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</si>
  <si>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</si>
  <si>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</si>
  <si>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</si>
  <si>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</si>
  <si>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</si>
  <si>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</si>
  <si>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</si>
  <si>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</si>
  <si>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</si>
  <si>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</si>
  <si>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</si>
  <si>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</si>
  <si>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</si>
  <si>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</si>
  <si>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</si>
  <si>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</si>
  <si>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</si>
  <si>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</si>
  <si>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</si>
  <si>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</si>
  <si>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</si>
  <si>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</si>
  <si>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</si>
  <si>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</si>
  <si>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</si>
  <si>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</si>
  <si>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</si>
  <si>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</si>
  <si>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</si>
  <si>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</si>
  <si>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</si>
  <si>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</si>
  <si>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</si>
  <si>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</si>
  <si>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</si>
  <si>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</si>
  <si>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</si>
  <si>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</si>
  <si>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</si>
  <si>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</si>
  <si>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</si>
  <si>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</si>
  <si>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</si>
  <si>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</si>
  <si>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</si>
  <si>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</si>
  <si>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</si>
  <si>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</si>
  <si>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</si>
  <si>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</si>
  <si>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</si>
  <si>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</si>
  <si>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</si>
  <si>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</si>
  <si>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</si>
  <si>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</si>
  <si>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</si>
  <si>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</si>
  <si>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</si>
  <si>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</si>
  <si>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</si>
  <si>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</si>
  <si>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</si>
  <si>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</si>
  <si>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</si>
  <si>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</si>
  <si>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</si>
  <si>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</si>
  <si>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</si>
  <si>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</si>
  <si>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</si>
  <si>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</si>
  <si>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</si>
  <si>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</si>
  <si>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</si>
  <si>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</si>
  <si>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</si>
  <si>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</si>
  <si>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</si>
  <si>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</si>
  <si>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</si>
  <si>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</si>
  <si>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</si>
  <si>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</si>
  <si>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</si>
  <si>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</si>
  <si>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</si>
  <si>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</si>
  <si>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</si>
  <si>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</si>
  <si>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</si>
  <si>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</si>
  <si>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</si>
  <si>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</si>
  <si>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</si>
  <si>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</si>
  <si>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</si>
  <si>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</si>
  <si>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</si>
  <si>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</si>
  <si>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</si>
  <si>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</si>
  <si>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</si>
  <si>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</si>
  <si>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</si>
  <si>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</si>
  <si>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</si>
  <si>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</si>
  <si>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</si>
  <si>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</si>
  <si>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</si>
  <si>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</si>
  <si>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</si>
  <si>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</si>
  <si>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</si>
  <si>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</si>
  <si>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</si>
  <si>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</si>
  <si>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</si>
  <si>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</si>
  <si>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</si>
  <si>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</si>
  <si>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</si>
  <si>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</si>
  <si>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</si>
  <si>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</si>
  <si>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</si>
  <si>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</si>
  <si>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</si>
  <si>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</si>
  <si>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</si>
  <si>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</si>
  <si>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</si>
  <si>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</si>
  <si>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</si>
  <si>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</si>
  <si>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</si>
  <si>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</si>
  <si>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</si>
  <si>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</si>
  <si>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</si>
  <si>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</si>
  <si>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</si>
  <si>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</si>
  <si>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</si>
  <si>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</si>
  <si>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</si>
  <si>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</si>
  <si>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</si>
  <si>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</si>
  <si>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</si>
  <si>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</si>
  <si>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</si>
  <si>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</si>
  <si>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</si>
  <si>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</si>
  <si>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</si>
  <si>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</si>
  <si>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</si>
  <si>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</si>
  <si>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</si>
  <si>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</si>
  <si>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</si>
  <si>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</si>
  <si>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</si>
  <si>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</si>
  <si>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</si>
  <si>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</si>
  <si>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</si>
  <si>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</si>
  <si>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</si>
  <si>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</si>
  <si>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</si>
  <si>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</si>
  <si>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</si>
  <si>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</si>
  <si>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</si>
  <si>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</si>
  <si>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</si>
  <si>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</si>
  <si>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</si>
  <si>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</si>
  <si>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</si>
  <si>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</si>
  <si>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</si>
  <si>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</si>
  <si>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</si>
  <si>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</si>
  <si>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</si>
  <si>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</si>
  <si>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</si>
  <si>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</si>
  <si>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</si>
  <si>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</si>
  <si>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</si>
  <si>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</si>
  <si>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</si>
  <si>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</si>
  <si>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</si>
  <si>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</si>
  <si>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</si>
  <si>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</si>
  <si>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</si>
  <si>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</si>
  <si>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</si>
  <si>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</si>
  <si>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</si>
  <si>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</si>
  <si>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</si>
  <si>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</si>
  <si>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</si>
  <si>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</si>
  <si>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</si>
  <si>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</si>
  <si>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</si>
  <si>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</si>
  <si>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</si>
  <si>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</si>
  <si>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</si>
  <si>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</si>
  <si>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</si>
  <si>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</si>
  <si>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</si>
  <si>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</si>
  <si>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</si>
  <si>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</si>
  <si>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</si>
  <si>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</si>
  <si>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</si>
  <si>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</si>
  <si>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</si>
  <si>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</si>
  <si>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</si>
  <si>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</si>
  <si>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</si>
  <si>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</si>
  <si>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</si>
  <si>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</si>
  <si>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</si>
  <si>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</si>
  <si>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</si>
  <si>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</si>
  <si>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</si>
  <si>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</si>
  <si>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</si>
  <si>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</si>
  <si>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</si>
  <si>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</si>
  <si>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</si>
  <si>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</si>
  <si>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</si>
  <si>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</si>
  <si>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</si>
  <si>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</si>
  <si>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</si>
  <si>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</si>
  <si>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</si>
  <si>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</si>
  <si>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</si>
  <si>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</si>
  <si>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</si>
  <si>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</si>
  <si>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</si>
  <si>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</si>
  <si>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</si>
  <si>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</si>
  <si>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</si>
  <si>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</si>
  <si>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</si>
  <si>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</si>
  <si>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</si>
  <si>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</si>
  <si>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</si>
  <si>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</si>
  <si>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</si>
  <si>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</si>
  <si>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</si>
  <si>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</si>
  <si>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</si>
  <si>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</si>
  <si>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</si>
  <si>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</si>
  <si>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</si>
  <si>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</si>
  <si>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</si>
  <si>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</si>
  <si>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</si>
  <si>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</si>
  <si>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</si>
  <si>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</si>
  <si>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</si>
  <si>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</si>
  <si>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</si>
  <si>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</si>
  <si>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</si>
  <si>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</si>
  <si>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</si>
  <si>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</si>
  <si>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</si>
  <si>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</si>
  <si>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</si>
  <si>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</si>
  <si>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</si>
  <si>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</si>
  <si>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</si>
  <si>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</si>
  <si>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</si>
  <si>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</si>
  <si>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</si>
  <si>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</si>
  <si>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</si>
  <si>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</si>
  <si>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</si>
  <si>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</si>
  <si>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</si>
  <si>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</si>
  <si>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</si>
  <si>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</si>
  <si>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</si>
  <si>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</si>
  <si>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</si>
  <si>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</si>
  <si>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</si>
  <si>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</si>
  <si>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</si>
  <si>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</si>
  <si>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</si>
  <si>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</si>
  <si>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</si>
  <si>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</si>
  <si>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</si>
  <si>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</si>
  <si>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</si>
  <si>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</si>
  <si>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</si>
  <si>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</si>
  <si>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</si>
  <si>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</si>
  <si>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</si>
  <si>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</si>
  <si>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</si>
  <si>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</si>
  <si>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</si>
  <si>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</si>
  <si>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</si>
  <si>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</si>
  <si>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</si>
  <si>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</si>
  <si>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</si>
  <si>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</si>
  <si>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</si>
  <si>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</si>
  <si>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</si>
  <si>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</si>
  <si>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</si>
  <si>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</si>
  <si>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</si>
  <si>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</si>
  <si>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</si>
  <si>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</si>
  <si>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</si>
  <si>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</si>
  <si>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</si>
  <si>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</si>
  <si>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</si>
  <si>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</si>
  <si>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</si>
  <si>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</si>
  <si>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</si>
  <si>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</si>
  <si>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</si>
  <si>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</si>
  <si>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</si>
  <si>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</si>
  <si>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</si>
  <si>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</si>
  <si>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</si>
  <si>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</si>
  <si>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</si>
  <si>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</si>
  <si>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</si>
  <si>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</si>
  <si>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</si>
  <si>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</si>
  <si>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</si>
  <si>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</si>
  <si>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</si>
  <si>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</si>
  <si>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</si>
  <si>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</si>
  <si>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</si>
  <si>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</si>
  <si>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</si>
  <si>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</si>
  <si>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</si>
  <si>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</si>
  <si>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</si>
  <si>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</si>
  <si>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</si>
  <si>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</si>
  <si>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</si>
  <si>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</si>
  <si>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</si>
  <si>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</si>
  <si>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</si>
  <si>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</si>
  <si>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</si>
  <si>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</si>
  <si>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</si>
  <si>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</si>
  <si>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</si>
  <si>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</si>
  <si>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</si>
  <si>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</si>
  <si>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</si>
  <si>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</si>
  <si>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</si>
  <si>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</si>
  <si>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</si>
  <si>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</si>
  <si>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</si>
  <si>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</si>
  <si>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</si>
  <si>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</si>
  <si>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</si>
  <si>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</si>
  <si>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</si>
  <si>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</si>
  <si>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</si>
  <si>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</si>
  <si>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</si>
  <si>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</si>
  <si>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</si>
  <si>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</si>
  <si>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</si>
  <si>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</si>
  <si>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</si>
  <si>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</si>
  <si>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</si>
  <si>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</si>
  <si>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</si>
  <si>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</si>
  <si>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</si>
  <si>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</si>
  <si>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</si>
  <si>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</si>
  <si>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</si>
  <si>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</si>
  <si>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</si>
  <si>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</si>
  <si>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</si>
  <si>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</si>
  <si>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</si>
  <si>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</si>
  <si>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</si>
  <si>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</si>
  <si>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</si>
  <si>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</si>
  <si>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</si>
  <si>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</si>
  <si>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</si>
  <si>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</si>
  <si>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</si>
  <si>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</si>
  <si>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</si>
  <si>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</si>
  <si>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</si>
  <si>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</si>
  <si>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</si>
  <si>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</si>
  <si>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</si>
  <si>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</si>
  <si>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</si>
  <si>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</si>
  <si>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</si>
  <si>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</si>
  <si>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</si>
  <si>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</si>
  <si>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</si>
  <si>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</si>
  <si>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</si>
  <si>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</si>
  <si>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</si>
  <si>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</si>
  <si>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</si>
  <si>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</si>
  <si>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</si>
  <si>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</si>
  <si>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</si>
  <si>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</si>
  <si>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</si>
  <si>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</si>
  <si>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</si>
  <si>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</si>
  <si>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</si>
  <si>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</si>
  <si>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</si>
  <si>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</si>
  <si>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</si>
  <si>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</si>
  <si>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</si>
  <si>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</si>
  <si>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</si>
  <si>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</si>
  <si>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</si>
  <si>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</si>
  <si>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</si>
  <si>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</si>
  <si>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</si>
  <si>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</si>
  <si>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</si>
  <si>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</si>
  <si>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</si>
  <si>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</si>
  <si>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</si>
  <si>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</si>
  <si>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</si>
  <si>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</si>
  <si>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</si>
  <si>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</si>
  <si>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</si>
  <si>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</si>
  <si>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</si>
  <si>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</si>
  <si>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</si>
  <si>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</si>
  <si>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</si>
  <si>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</si>
  <si>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</si>
  <si>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</si>
  <si>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</si>
  <si>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</si>
  <si>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</si>
  <si>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</si>
  <si>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</si>
  <si>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</si>
  <si>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</si>
  <si>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</si>
  <si>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</si>
  <si>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</si>
  <si>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</si>
  <si>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</si>
  <si>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</si>
  <si>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</si>
  <si>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</si>
  <si>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</si>
  <si>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</si>
  <si>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</si>
  <si>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</si>
  <si>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</si>
  <si>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</si>
  <si>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</si>
  <si>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</si>
  <si>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</si>
  <si>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</si>
  <si>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</si>
  <si>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</si>
  <si>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</si>
  <si>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</si>
  <si>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</si>
  <si>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</si>
  <si>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</si>
  <si>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</si>
  <si>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</si>
  <si>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</si>
  <si>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</si>
  <si>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</si>
  <si>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</si>
  <si>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</si>
  <si>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</si>
  <si>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</si>
  <si>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</si>
  <si>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</si>
  <si>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</si>
  <si>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</si>
  <si>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</si>
  <si>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</si>
  <si>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</si>
  <si>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</si>
  <si>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</si>
  <si>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</si>
  <si>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</si>
  <si>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</si>
  <si>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</si>
  <si>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</si>
  <si>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</si>
  <si>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</si>
  <si>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</si>
  <si>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</si>
  <si>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</si>
  <si>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</si>
  <si>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</si>
  <si>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</si>
  <si>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</si>
  <si>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</si>
  <si>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</si>
  <si>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</si>
  <si>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</si>
  <si>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</si>
  <si>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</si>
  <si>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</si>
  <si>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</si>
  <si>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</si>
  <si>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</si>
  <si>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</si>
  <si>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</si>
  <si>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</si>
  <si>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</si>
  <si>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</si>
  <si>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</si>
  <si>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</si>
  <si>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</si>
  <si>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</si>
  <si>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</si>
  <si>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</si>
  <si>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</si>
  <si>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</si>
  <si>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</si>
  <si>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</si>
  <si>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</si>
  <si>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</si>
  <si>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</si>
  <si>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</si>
  <si>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</si>
  <si>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</si>
  <si>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</si>
  <si>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</si>
  <si>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</si>
  <si>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</si>
  <si>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</si>
  <si>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</si>
  <si>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</si>
  <si>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</si>
  <si>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</si>
  <si>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</si>
  <si>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</si>
  <si>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</si>
  <si>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</si>
  <si>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</si>
  <si>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</si>
  <si>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</si>
  <si>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</si>
  <si>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</si>
  <si>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</si>
  <si>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</si>
  <si>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</si>
  <si>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</si>
  <si>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</si>
  <si>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</si>
  <si>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</si>
  <si>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</si>
  <si>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</si>
  <si>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</si>
  <si>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</si>
  <si>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</si>
  <si>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</si>
  <si>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</si>
  <si>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</si>
  <si>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</si>
  <si>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</si>
  <si>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</si>
  <si>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</si>
  <si>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</si>
  <si>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</si>
  <si>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</si>
  <si>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</si>
  <si>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</si>
  <si>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</si>
  <si>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</si>
  <si>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</si>
  <si>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</si>
  <si>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</si>
  <si>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</si>
  <si>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</si>
  <si>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</si>
  <si>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</si>
  <si>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</si>
  <si>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</si>
  <si>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</si>
  <si>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</si>
  <si>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</si>
  <si>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</si>
  <si>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</si>
  <si>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</si>
  <si>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</si>
  <si>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</si>
  <si>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</si>
  <si>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</si>
  <si>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</si>
  <si>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</si>
  <si>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</si>
  <si>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</si>
  <si>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</si>
  <si>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</si>
  <si>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</si>
  <si>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</si>
  <si>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</si>
  <si>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</si>
  <si>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</si>
  <si>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</si>
  <si>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</si>
  <si>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</si>
  <si>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</si>
  <si>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</si>
  <si>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</si>
  <si>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</si>
  <si>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</si>
  <si>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</si>
  <si>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</si>
  <si>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</si>
  <si>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</si>
  <si>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</si>
  <si>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</si>
  <si>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</si>
  <si>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</si>
  <si>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</si>
  <si>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</si>
  <si>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</si>
  <si>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</si>
  <si>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</si>
  <si>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</si>
  <si>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</si>
  <si>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</si>
  <si>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</si>
  <si>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</si>
  <si>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</si>
  <si>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</si>
  <si>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</si>
  <si>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</si>
  <si>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</si>
  <si>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</si>
  <si>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</si>
  <si>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</si>
  <si>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</si>
  <si>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</si>
  <si>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</si>
  <si>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</si>
  <si>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</si>
  <si>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</si>
  <si>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</si>
  <si>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</si>
  <si>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</si>
  <si>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</si>
  <si>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</si>
  <si>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</si>
  <si>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</si>
  <si>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</si>
  <si>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</si>
  <si>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</si>
  <si>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</si>
  <si>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</si>
  <si>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</si>
  <si>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</si>
  <si>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</si>
  <si>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</si>
  <si>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</si>
  <si>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</si>
  <si>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</si>
  <si>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</si>
  <si>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</si>
  <si>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</si>
  <si>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</si>
  <si>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</si>
  <si>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</si>
  <si>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</si>
  <si>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</si>
  <si>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</si>
  <si>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</si>
  <si>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</si>
  <si>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</si>
  <si>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</si>
  <si>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</si>
  <si>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</si>
  <si>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</si>
  <si>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</si>
  <si>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</si>
  <si>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</si>
  <si>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</si>
  <si>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</si>
  <si>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</si>
  <si>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</si>
  <si>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</si>
  <si>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</si>
  <si>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</si>
  <si>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</si>
  <si>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</si>
  <si>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</si>
  <si>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</si>
  <si>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</si>
  <si>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</si>
  <si>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</si>
  <si>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</si>
  <si>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</si>
  <si>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</si>
  <si>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</si>
  <si>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</si>
  <si>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</si>
  <si>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</si>
  <si>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</si>
  <si>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</si>
  <si>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</si>
  <si>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</si>
  <si>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</si>
  <si>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</si>
  <si>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</si>
  <si>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</si>
  <si>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</si>
  <si>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</si>
  <si>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</si>
  <si>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</si>
  <si>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</si>
  <si>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</si>
  <si>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</si>
  <si>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</si>
  <si>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</si>
  <si>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</si>
  <si>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</si>
  <si>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</si>
  <si>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</si>
  <si>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</si>
  <si>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</si>
  <si>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</si>
  <si>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</si>
  <si>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</si>
  <si>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</si>
  <si>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</si>
  <si>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</si>
  <si>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</si>
  <si>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</si>
  <si>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</si>
  <si>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</si>
  <si>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</si>
  <si>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</si>
  <si>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</si>
  <si>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</si>
  <si>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</si>
  <si>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</si>
  <si>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</si>
  <si>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</si>
  <si>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</si>
  <si>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</si>
  <si>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</si>
  <si>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</si>
  <si>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</si>
  <si>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</si>
  <si>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</si>
  <si>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</si>
  <si>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</si>
  <si>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</si>
  <si>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</si>
  <si>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</si>
  <si>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</si>
  <si>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</si>
  <si>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</si>
  <si>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</si>
  <si>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</si>
  <si>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</si>
  <si>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</si>
  <si>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</si>
  <si>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</si>
  <si>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</si>
  <si>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</si>
  <si>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</si>
  <si>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</si>
  <si>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</si>
  <si>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</si>
  <si>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</si>
  <si>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</si>
  <si>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</si>
  <si>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</si>
  <si>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</si>
  <si>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</si>
  <si>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</si>
  <si>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</si>
  <si>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</si>
  <si>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</si>
  <si>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</si>
  <si>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</si>
  <si>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</si>
  <si>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</si>
  <si>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</si>
  <si>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</si>
  <si>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</si>
  <si>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</si>
  <si>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</si>
  <si>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</si>
  <si>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</si>
  <si>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</si>
  <si>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</si>
  <si>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</si>
  <si>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</si>
  <si>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</si>
  <si>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</si>
  <si>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</si>
  <si>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</si>
  <si>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</si>
  <si>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</si>
  <si>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</si>
  <si>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</si>
  <si>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</si>
  <si>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</si>
  <si>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</si>
  <si>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</si>
  <si>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</si>
  <si>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</si>
  <si>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</si>
  <si>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</si>
  <si>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</si>
  <si>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</si>
  <si>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</si>
  <si>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</si>
  <si>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</si>
  <si>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</si>
  <si>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</si>
  <si>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</si>
  <si>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</si>
  <si>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</si>
  <si>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</si>
  <si>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</si>
  <si>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</si>
  <si>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</si>
  <si>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</si>
  <si>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</si>
  <si>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</si>
  <si>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</si>
  <si>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</si>
  <si>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</si>
  <si>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</si>
  <si>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</si>
  <si>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</si>
  <si>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</si>
  <si>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</si>
  <si>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</si>
  <si>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</si>
  <si>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</si>
  <si>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</si>
  <si>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</si>
  <si>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</si>
  <si>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</si>
  <si>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</si>
  <si>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</si>
  <si>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</si>
  <si>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</si>
  <si>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</si>
  <si>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</si>
  <si>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</si>
  <si>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</si>
  <si>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</si>
  <si>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</si>
  <si>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</si>
  <si>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</si>
  <si>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</si>
  <si>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</si>
  <si>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</si>
  <si>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</si>
  <si>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</si>
  <si>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</si>
  <si>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</si>
  <si>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</si>
  <si>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</si>
  <si>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</si>
  <si>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</si>
  <si>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</si>
  <si>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</si>
  <si>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</si>
  <si>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</si>
  <si>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</si>
  <si>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</si>
  <si>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</si>
  <si>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</si>
  <si>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</si>
  <si>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</si>
  <si>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</si>
  <si>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</si>
  <si>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</si>
  <si>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</si>
  <si>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</si>
  <si>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</si>
  <si>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</si>
  <si>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</si>
  <si>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</si>
  <si>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</si>
  <si>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</si>
  <si>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</si>
  <si>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</si>
  <si>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</si>
  <si>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</si>
  <si>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</si>
  <si>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</si>
  <si>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</si>
  <si>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</si>
  <si>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</si>
  <si>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</si>
  <si>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</si>
  <si>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</si>
  <si>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</si>
  <si>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</si>
  <si>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</si>
  <si>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</si>
  <si>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</si>
  <si>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</si>
  <si>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</si>
  <si>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</si>
  <si>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</si>
  <si>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</si>
  <si>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</si>
  <si>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</si>
  <si>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</si>
  <si>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</si>
  <si>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</si>
  <si>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</si>
  <si>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</si>
  <si>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</si>
  <si>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</si>
  <si>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</si>
  <si>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</si>
  <si>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</si>
  <si>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</si>
  <si>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</si>
  <si>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</si>
  <si>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</si>
  <si>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</si>
  <si>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</si>
  <si>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</si>
  <si>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</si>
  <si>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</si>
  <si>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</si>
  <si>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</si>
  <si>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</si>
  <si>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</si>
  <si>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</si>
  <si>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</si>
  <si>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</si>
  <si>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</si>
  <si>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</si>
  <si>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</si>
  <si>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</si>
  <si>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</si>
  <si>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</si>
  <si>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</si>
  <si>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</si>
  <si>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</si>
  <si>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</si>
  <si>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</si>
  <si>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</si>
  <si>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</si>
  <si>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</si>
  <si>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</si>
  <si>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</si>
  <si>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</si>
  <si>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</si>
  <si>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</si>
  <si>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</si>
  <si>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</si>
  <si>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</si>
  <si>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</si>
  <si>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</si>
  <si>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</si>
  <si>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</si>
  <si>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</si>
  <si>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</si>
  <si>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</si>
  <si>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</si>
  <si>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</si>
  <si>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</si>
  <si>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</si>
  <si>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</si>
  <si>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</si>
  <si>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</si>
  <si>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</si>
  <si>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</si>
  <si>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</si>
  <si>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</si>
  <si>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</si>
  <si>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</si>
  <si>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</si>
  <si>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</si>
  <si>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</si>
  <si>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</si>
  <si>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</si>
  <si>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</si>
  <si>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</si>
  <si>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</si>
  <si>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</si>
  <si>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</si>
  <si>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</si>
  <si>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</si>
  <si>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</si>
  <si>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</si>
  <si>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</si>
  <si>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</si>
  <si>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</si>
  <si>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</si>
  <si>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</si>
  <si>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</si>
  <si>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</si>
  <si>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</si>
  <si>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</si>
  <si>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</si>
  <si>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</si>
  <si>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</si>
  <si>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</si>
  <si>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</si>
  <si>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</si>
  <si>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</si>
  <si>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</si>
  <si>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</si>
  <si>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</si>
  <si>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</si>
  <si>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</si>
  <si>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</si>
  <si>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</si>
  <si>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</si>
  <si>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</si>
  <si>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</si>
  <si>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</si>
  <si>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</si>
  <si>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</si>
  <si>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</si>
  <si>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</si>
  <si>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</si>
  <si>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</si>
  <si>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</si>
  <si>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</si>
  <si>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</si>
  <si>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</si>
  <si>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</si>
  <si>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</si>
  <si>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</si>
  <si>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</si>
  <si>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</si>
  <si>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</si>
  <si>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</si>
  <si>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</si>
  <si>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</si>
  <si>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</si>
  <si>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</si>
  <si>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</si>
  <si>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</si>
  <si>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</si>
  <si>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</si>
  <si>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</si>
  <si>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</si>
  <si>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</si>
  <si>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</si>
  <si>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</si>
  <si>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</si>
  <si>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</si>
  <si>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</si>
  <si>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</si>
  <si>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</si>
  <si>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</si>
  <si>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</si>
  <si>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</si>
  <si>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</si>
  <si>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</si>
  <si>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</si>
  <si>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</si>
  <si>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</si>
  <si>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</si>
  <si>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</si>
  <si>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</si>
  <si>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</si>
  <si>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</si>
  <si>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</si>
  <si>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</si>
  <si>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</si>
  <si>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</si>
  <si>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</si>
  <si>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</si>
  <si>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</si>
  <si>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</si>
  <si>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</si>
  <si>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</si>
  <si>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</si>
  <si>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</si>
  <si>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</si>
  <si>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</si>
  <si>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</si>
  <si>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</si>
  <si>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</si>
  <si>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</si>
  <si>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</si>
  <si>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</si>
  <si>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</si>
  <si>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</si>
  <si>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</si>
  <si>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</si>
  <si>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</si>
  <si>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</si>
  <si>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</si>
  <si>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</si>
  <si>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</si>
  <si>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</si>
  <si>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</si>
  <si>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</si>
  <si>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</si>
  <si>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</si>
  <si>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</si>
  <si>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</si>
  <si>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</si>
  <si>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</si>
  <si>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</si>
  <si>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</si>
  <si>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</si>
  <si>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</si>
  <si>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</si>
  <si>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</si>
  <si>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</si>
  <si>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</si>
  <si>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</si>
  <si>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</si>
  <si>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</si>
  <si>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</si>
  <si>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</si>
  <si>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</si>
  <si>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</si>
  <si>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</si>
  <si>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</si>
  <si>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</si>
  <si>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</si>
  <si>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</si>
  <si>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</si>
  <si>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</si>
  <si>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</si>
  <si>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</si>
  <si>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</si>
  <si>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</si>
  <si>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</si>
  <si>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</si>
  <si>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</si>
  <si>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</si>
  <si>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</si>
  <si>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</si>
  <si>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</si>
  <si>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</si>
  <si>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</si>
  <si>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</si>
  <si>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</si>
  <si>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</si>
  <si>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</si>
  <si>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</si>
  <si>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</si>
  <si>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</si>
  <si>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</si>
  <si>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</si>
  <si>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</si>
  <si>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</si>
  <si>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</si>
  <si>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</si>
  <si>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</si>
  <si>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</si>
  <si>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</si>
  <si>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</si>
  <si>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</si>
  <si>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</si>
  <si>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</si>
  <si>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</si>
  <si>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</si>
  <si>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</si>
  <si>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</si>
  <si>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</si>
  <si>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</si>
  <si>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</si>
  <si>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</si>
  <si>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</si>
  <si>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</si>
  <si>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</si>
  <si>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</si>
  <si>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</si>
  <si>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</si>
  <si>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</si>
  <si>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</si>
  <si>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</si>
  <si>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</si>
  <si>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</si>
  <si>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</si>
  <si>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</si>
  <si>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</si>
  <si>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</si>
  <si>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</si>
  <si>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</si>
  <si>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</si>
  <si>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</si>
  <si>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</si>
  <si>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</si>
  <si>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</si>
  <si>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</si>
  <si>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</si>
  <si>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</si>
  <si>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</si>
  <si>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</si>
  <si>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</si>
  <si>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</si>
  <si>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</si>
  <si>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</si>
  <si>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</si>
  <si>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</si>
  <si>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</si>
  <si>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</si>
  <si>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</si>
  <si>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</si>
  <si>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</si>
  <si>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</si>
  <si>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</si>
  <si>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</si>
  <si>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</si>
  <si>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</si>
  <si>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</si>
  <si>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</si>
  <si>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</si>
  <si>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</si>
  <si>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</si>
  <si>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</si>
  <si>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</si>
  <si>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</si>
  <si>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</si>
  <si>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</si>
  <si>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</si>
  <si>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</si>
  <si>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</si>
  <si>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</si>
  <si>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</si>
  <si>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</si>
  <si>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</si>
  <si>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</si>
  <si>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</si>
  <si>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</si>
  <si>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</si>
  <si>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</si>
  <si>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</si>
  <si>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</si>
  <si>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</si>
  <si>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</si>
  <si>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</si>
  <si>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</si>
  <si>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</si>
  <si>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</si>
  <si>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</si>
  <si>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</si>
  <si>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</si>
  <si>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</si>
  <si>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</si>
  <si>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</si>
  <si>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</si>
  <si>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</si>
  <si>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</si>
  <si>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</si>
  <si>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</si>
  <si>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</si>
  <si>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</si>
  <si>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</si>
  <si>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</si>
  <si>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</si>
  <si>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</si>
  <si>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</si>
  <si>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</si>
  <si>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</si>
  <si>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</si>
  <si>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</si>
  <si>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</si>
  <si>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</si>
  <si>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</si>
  <si>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</si>
  <si>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</si>
  <si>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</si>
  <si>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</si>
  <si>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</si>
  <si>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</si>
  <si>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</si>
  <si>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</si>
  <si>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</si>
  <si>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</si>
  <si>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</si>
  <si>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</si>
  <si>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</si>
  <si>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</si>
  <si>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</si>
  <si>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</si>
  <si>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</si>
  <si>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</si>
  <si>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</si>
  <si>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</si>
  <si>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</si>
  <si>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</si>
  <si>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</si>
  <si>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</si>
  <si>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</si>
  <si>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</si>
  <si>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</si>
  <si>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</si>
  <si>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</si>
  <si>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</si>
  <si>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</si>
  <si>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</si>
  <si>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</si>
  <si>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</si>
  <si>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</si>
  <si>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</si>
  <si>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</si>
  <si>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</si>
  <si>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</si>
  <si>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</si>
  <si>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</si>
  <si>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</si>
  <si>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</si>
  <si>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</si>
  <si>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</si>
  <si>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</si>
  <si>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</si>
  <si>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</si>
  <si>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</si>
  <si>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</si>
  <si>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</si>
  <si>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</si>
  <si>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</si>
  <si>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</si>
  <si>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</si>
  <si>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</si>
  <si>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</si>
  <si>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</si>
  <si>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</si>
  <si>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</si>
  <si>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</si>
  <si>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</si>
  <si>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</si>
  <si>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</si>
  <si>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</si>
  <si>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</si>
  <si>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</si>
  <si>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</si>
  <si>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</si>
  <si>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</si>
  <si>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</si>
  <si>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</si>
  <si>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</si>
  <si>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</si>
  <si>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</si>
  <si>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</si>
  <si>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</si>
  <si>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</si>
  <si>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</si>
  <si>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</si>
  <si>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</si>
  <si>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</si>
  <si>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</si>
  <si>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</si>
  <si>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</si>
  <si>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</si>
  <si>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</si>
  <si>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</si>
  <si>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</si>
  <si>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</si>
  <si>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</si>
  <si>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</si>
  <si>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</si>
  <si>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</si>
  <si>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</si>
  <si>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</si>
  <si>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</si>
  <si>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</si>
  <si>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</si>
  <si>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</si>
  <si>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</si>
  <si>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</si>
  <si>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</si>
  <si>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</si>
  <si>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</si>
  <si>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</si>
  <si>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</si>
  <si>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</si>
  <si>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</si>
  <si>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</si>
  <si>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</si>
  <si>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</si>
  <si>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</si>
  <si>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</si>
  <si>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</si>
  <si>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</si>
  <si>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</si>
  <si>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</si>
  <si>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</si>
  <si>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</si>
  <si>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</si>
  <si>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</si>
  <si>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</si>
  <si>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</si>
  <si>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</si>
  <si>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</si>
  <si>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</si>
  <si>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</si>
  <si>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</si>
  <si>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</si>
  <si>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</si>
  <si>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</si>
  <si>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</si>
  <si>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</si>
  <si>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</si>
  <si>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</si>
  <si>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</si>
  <si>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</si>
  <si>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</si>
  <si>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</si>
  <si>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</si>
  <si>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</si>
  <si>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</si>
  <si>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</si>
  <si>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</si>
  <si>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</si>
  <si>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</si>
  <si>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</si>
  <si>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</si>
  <si>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</si>
  <si>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</si>
  <si>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</si>
  <si>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</si>
  <si>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</si>
  <si>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</si>
  <si>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</si>
  <si>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</si>
  <si>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</si>
  <si>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</si>
  <si>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</si>
  <si>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</si>
  <si>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</si>
  <si>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</si>
  <si>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</si>
  <si>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</si>
  <si>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</si>
  <si>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</si>
  <si>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</si>
  <si>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</si>
  <si>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</si>
  <si>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</si>
  <si>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</si>
  <si>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</si>
  <si>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</si>
  <si>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</si>
  <si>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</si>
  <si>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</si>
  <si>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</si>
  <si>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</si>
  <si>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</si>
  <si>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</si>
  <si>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</si>
  <si>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</si>
  <si>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</si>
  <si>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</si>
  <si>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</si>
  <si>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</si>
  <si>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</si>
  <si>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</si>
  <si>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</si>
  <si>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</si>
  <si>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</si>
  <si>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</si>
  <si>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</si>
  <si>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</si>
  <si>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</si>
  <si>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</si>
  <si>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</si>
  <si>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</si>
  <si>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</si>
  <si>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</si>
  <si>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</si>
  <si>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</si>
  <si>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</si>
  <si>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</si>
  <si>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</si>
  <si>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</si>
  <si>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</si>
  <si>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</si>
  <si>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</si>
  <si>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</si>
  <si>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</si>
  <si>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</si>
  <si>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</si>
  <si>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</si>
  <si>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</si>
  <si>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</si>
  <si>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</si>
  <si>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</si>
  <si>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</si>
  <si>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</si>
  <si>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</si>
  <si>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</si>
  <si>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</si>
  <si>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</si>
  <si>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</si>
  <si>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</si>
  <si>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</si>
  <si>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</si>
  <si>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</si>
  <si>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</si>
  <si>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</si>
  <si>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</si>
  <si>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</si>
  <si>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</si>
  <si>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</si>
  <si>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</si>
  <si>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</si>
  <si>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</si>
  <si>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</si>
  <si>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</si>
  <si>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</si>
  <si>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</si>
  <si>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</si>
  <si>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</si>
  <si>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</si>
  <si>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</si>
  <si>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</si>
  <si>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</si>
  <si>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</si>
  <si>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</si>
  <si>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</si>
  <si>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</si>
  <si>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</si>
  <si>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</si>
  <si>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</si>
  <si>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</si>
  <si>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</si>
  <si>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</si>
  <si>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</si>
  <si>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</si>
  <si>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</si>
  <si>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</si>
  <si>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</si>
  <si>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</si>
  <si>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</si>
  <si>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</si>
  <si>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</si>
  <si>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</si>
  <si>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</si>
  <si>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</si>
  <si>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</si>
  <si>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</si>
  <si>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</si>
  <si>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</si>
  <si>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</si>
  <si>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</si>
  <si>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</si>
  <si>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</si>
  <si>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</si>
  <si>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</si>
  <si>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</si>
  <si>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</si>
  <si>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</si>
  <si>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</si>
  <si>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</si>
  <si>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</si>
  <si>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</si>
  <si>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</si>
  <si>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</si>
  <si>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</si>
  <si>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</si>
  <si>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</si>
  <si>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</si>
  <si>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</si>
  <si>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</si>
  <si>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</si>
  <si>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</si>
  <si>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</si>
  <si>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</si>
  <si>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</si>
  <si>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</si>
  <si>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</si>
  <si>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</si>
  <si>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</si>
  <si>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</si>
  <si>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</si>
  <si>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</si>
  <si>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</si>
  <si>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</si>
  <si>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</si>
  <si>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</si>
  <si>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</si>
  <si>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</si>
  <si>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</si>
  <si>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</si>
  <si>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</si>
  <si>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</si>
  <si>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</si>
  <si>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</si>
  <si>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</si>
  <si>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</si>
  <si>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</si>
  <si>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</si>
  <si>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</si>
  <si>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</si>
  <si>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</si>
  <si>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</si>
  <si>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</si>
  <si>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</si>
  <si>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</si>
  <si>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</si>
  <si>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</si>
  <si>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</si>
  <si>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</si>
  <si>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</si>
  <si>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</si>
  <si>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</si>
  <si>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</si>
  <si>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</si>
  <si>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</si>
  <si>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</si>
  <si>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</si>
  <si>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</si>
  <si>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</si>
  <si>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</si>
  <si>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</si>
  <si>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</si>
  <si>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</si>
  <si>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</si>
  <si>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</si>
  <si>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</si>
  <si>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</si>
  <si>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</si>
  <si>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</si>
  <si>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</si>
  <si>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</si>
  <si>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</si>
  <si>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</si>
  <si>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</si>
  <si>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</si>
  <si>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</si>
  <si>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</si>
  <si>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</si>
  <si>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</si>
  <si>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</si>
  <si>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</si>
  <si>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</si>
  <si>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</si>
  <si>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</si>
  <si>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</si>
  <si>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</si>
  <si>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</si>
  <si>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</si>
  <si>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</si>
  <si>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</si>
  <si>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</si>
  <si>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</si>
  <si>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</si>
  <si>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</si>
  <si>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</si>
  <si>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</si>
  <si>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</si>
  <si>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</si>
  <si>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</si>
  <si>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</si>
  <si>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</si>
  <si>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</si>
  <si>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</si>
  <si>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</si>
  <si>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</si>
  <si>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</si>
  <si>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</si>
  <si>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</si>
  <si>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</si>
  <si>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</si>
  <si>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</si>
  <si>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</si>
  <si>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</si>
  <si>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</si>
  <si>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</si>
  <si>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</si>
  <si>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</si>
  <si>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</si>
  <si>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</si>
  <si>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</si>
  <si>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</si>
  <si>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</si>
  <si>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</si>
  <si>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</si>
  <si>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</si>
  <si>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</si>
  <si>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</si>
  <si>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</si>
  <si>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</si>
  <si>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</si>
  <si>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</si>
  <si>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</si>
  <si>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[0.405587]</t>
  </si>
  <si>
    <t>0 [0.813977]</t>
  </si>
  <si>
    <t>0 [1.219923]</t>
  </si>
  <si>
    <t>0 [1.627585]</t>
  </si>
  <si>
    <t>0 [2.031279]</t>
  </si>
  <si>
    <t>0 [2.437516]</t>
  </si>
  <si>
    <t>0 [2.843398]</t>
  </si>
  <si>
    <t>0 [3.249224]</t>
  </si>
  <si>
    <t>0 [3.657025]</t>
  </si>
  <si>
    <t>0 [4.064209]</t>
  </si>
  <si>
    <t>0 [4.468697]</t>
  </si>
  <si>
    <t>0 [4.877214]</t>
  </si>
  <si>
    <t>0 [5.280357]</t>
  </si>
  <si>
    <t>0 [5.688675]</t>
  </si>
  <si>
    <t>0 [6.098867]</t>
  </si>
  <si>
    <t>0 [6.499115]</t>
  </si>
  <si>
    <t>0 [6.905490]</t>
  </si>
  <si>
    <t>0 [7.314155]</t>
  </si>
  <si>
    <t>0 [7.719053]</t>
  </si>
  <si>
    <t>0 [8.128359]</t>
  </si>
  <si>
    <t>0 [8.530843]</t>
  </si>
  <si>
    <t>0 [8.937887]</t>
  </si>
  <si>
    <t>0 [9.346633]</t>
  </si>
  <si>
    <t>0 [9.750535]</t>
  </si>
  <si>
    <t>0 [10.155447]</t>
  </si>
  <si>
    <t>0 [10.564391]</t>
  </si>
  <si>
    <t>0 [10.969075]</t>
  </si>
  <si>
    <t>0 [11.376925]</t>
  </si>
  <si>
    <t>0 [11.781580]</t>
  </si>
  <si>
    <t>0 [12.187706]</t>
  </si>
  <si>
    <t>0 [12.596273]</t>
  </si>
  <si>
    <t>0 [12.998822]</t>
  </si>
  <si>
    <t>0 [13.408010]</t>
  </si>
  <si>
    <t>0 [13.814773]</t>
  </si>
  <si>
    <t>0 [14.218834]</t>
  </si>
  <si>
    <t>0 [14.625547]</t>
  </si>
  <si>
    <t>0 [15.030927]</t>
  </si>
  <si>
    <t>0 [15.438455]</t>
  </si>
  <si>
    <t>0 [15.843500]</t>
  </si>
  <si>
    <t>0 [16.253027]</t>
  </si>
  <si>
    <t>0 [16.656356]</t>
  </si>
  <si>
    <t>0 [17.064769]</t>
  </si>
  <si>
    <t>0 [17.470426]</t>
  </si>
  <si>
    <t>0 [17.874193]</t>
  </si>
  <si>
    <t>0 [18.280127]</t>
  </si>
  <si>
    <t>0 [18.687370]</t>
  </si>
  <si>
    <t>0 [19.094532]</t>
  </si>
  <si>
    <t>0 [19.504141]</t>
  </si>
  <si>
    <t>0 [19.905846]</t>
  </si>
  <si>
    <t>0 [20.311472]</t>
  </si>
  <si>
    <t>0 [20.720147]</t>
  </si>
  <si>
    <t>0 [21.126688]</t>
  </si>
  <si>
    <t>0 [21.531968]</t>
  </si>
  <si>
    <t>0 [21.937725]</t>
  </si>
  <si>
    <t>0 [22.343487]</t>
  </si>
  <si>
    <t>0 [22.748951]</t>
  </si>
  <si>
    <t>0 [23.157394]</t>
  </si>
  <si>
    <t>0 [23.561599]</t>
  </si>
  <si>
    <t>0 [23.972366]</t>
  </si>
  <si>
    <t>0 [24.376297]</t>
  </si>
  <si>
    <t>0 [24.780875]</t>
  </si>
  <si>
    <t>0 [25.188012]</t>
  </si>
  <si>
    <t>0 [25.593038]</t>
  </si>
  <si>
    <t>0 [25.999793]</t>
  </si>
  <si>
    <t>0 [26.406355]</t>
  </si>
  <si>
    <t>0 [26.814586]</t>
  </si>
  <si>
    <t>0 [27.218920]</t>
  </si>
  <si>
    <t>0 [27.625879]</t>
  </si>
  <si>
    <t>0 [28.032875]</t>
  </si>
  <si>
    <t>0 [28.436715]</t>
  </si>
  <si>
    <t>0 [28.844690]</t>
  </si>
  <si>
    <t>0 [29.249379]</t>
  </si>
  <si>
    <t>0 [29.656526]</t>
  </si>
  <si>
    <t>0 [30.063107]</t>
  </si>
  <si>
    <t>0 [30.469519]</t>
  </si>
  <si>
    <t>0 [30.876782]</t>
  </si>
  <si>
    <t>0 [31.282972]</t>
  </si>
  <si>
    <t>0 [31.686545]</t>
  </si>
  <si>
    <t>0 [32.095388]</t>
  </si>
  <si>
    <t>0 [32.500806]</t>
  </si>
  <si>
    <t>0 [32.905965]</t>
  </si>
  <si>
    <t>0 [33.312993]</t>
  </si>
  <si>
    <t>0 [33.718971]</t>
  </si>
  <si>
    <t>0 [34.127522]</t>
  </si>
  <si>
    <t>0 [34.532508]</t>
  </si>
  <si>
    <t>0 [34.936917]</t>
  </si>
  <si>
    <t>0 [35.346622]</t>
  </si>
  <si>
    <t>0 [35.749750]</t>
  </si>
  <si>
    <t>0 [36.156840]</t>
  </si>
  <si>
    <t>0 [36.562049]</t>
  </si>
  <si>
    <t>0 [36.967695]</t>
  </si>
  <si>
    <t>0 [37.381174]</t>
  </si>
  <si>
    <t>0 [37.783558]</t>
  </si>
  <si>
    <t>0 [38.185897]</t>
  </si>
  <si>
    <t>0 [38.593601]</t>
  </si>
  <si>
    <t>0 [38.999246]</t>
  </si>
  <si>
    <t>0 [39.409348]</t>
  </si>
  <si>
    <t>0 [39.812203]</t>
  </si>
  <si>
    <t>0 [40.220087]</t>
  </si>
  <si>
    <t>0 [40.625778]</t>
  </si>
  <si>
    <t>0 [41.032564]</t>
  </si>
  <si>
    <t>0 [41.437276]</t>
  </si>
  <si>
    <t>0 [41.844749]</t>
  </si>
  <si>
    <t>0 [42.251738]</t>
  </si>
  <si>
    <t>0 [42.658680]</t>
  </si>
  <si>
    <t>0 [43.063949]</t>
  </si>
  <si>
    <t>0 [43.469645]</t>
  </si>
  <si>
    <t>0 [43.873743]</t>
  </si>
  <si>
    <t>0 [44.282049]</t>
  </si>
  <si>
    <t>0 [44.688215]</t>
  </si>
  <si>
    <t>0 [45.095624]</t>
  </si>
  <si>
    <t>0 [45.499976]</t>
  </si>
  <si>
    <t>0 [45.905843]</t>
  </si>
  <si>
    <t>0 [46.311151]</t>
  </si>
  <si>
    <t>0 [46.718577]</t>
  </si>
  <si>
    <t>0 [47.130024]</t>
  </si>
  <si>
    <t>0 [47.529940]</t>
  </si>
  <si>
    <t>0 [47.937800]</t>
  </si>
  <si>
    <t>0 [48.345074]</t>
  </si>
  <si>
    <t>0 [48.750693]</t>
  </si>
  <si>
    <t>0 [49.155383]</t>
  </si>
  <si>
    <t>0 [49.562046]</t>
  </si>
  <si>
    <t>0 [49.970877]</t>
  </si>
  <si>
    <t>0 [50.376783]</t>
  </si>
  <si>
    <t>0 [50.779602]</t>
  </si>
  <si>
    <t>0 [51.188179]</t>
  </si>
  <si>
    <t>0 [51.593823]</t>
  </si>
  <si>
    <t>0 [52.004002]</t>
  </si>
  <si>
    <t>0 [52.407368]</t>
  </si>
  <si>
    <t>0 [52.811582]</t>
  </si>
  <si>
    <t>0 [53.219395]</t>
  </si>
  <si>
    <t>0 [53.628543]</t>
  </si>
  <si>
    <t>0 [54.030928]</t>
  </si>
  <si>
    <t>0 [54.438490]</t>
  </si>
  <si>
    <t>0 [54.845654]</t>
  </si>
  <si>
    <t>0 [55.251487]</t>
  </si>
  <si>
    <t>0 [55.658657]</t>
  </si>
  <si>
    <t>0 [56.061220]</t>
  </si>
  <si>
    <t>0 [56.469056]</t>
  </si>
  <si>
    <t>0 [56.876040]</t>
  </si>
  <si>
    <t>0 [57.280906]</t>
  </si>
  <si>
    <t>0 [57.692011]</t>
  </si>
  <si>
    <t>vision^강서하^2^52^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</si>
</sst>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46.81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46.809839999999994</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3.6131400000000005</c:v>
                </c:pt>
                <c:pt idx="1">
                  <c:v>3.60006</c:v>
                </c:pt>
                <c:pt idx="2">
                  <c:v>3.5832299999999999</c:v>
                </c:pt>
                <c:pt idx="3">
                  <c:v>3.5610300000000001</c:v>
                </c:pt>
                <c:pt idx="4">
                  <c:v>3.5352199999999998</c:v>
                </c:pt>
                <c:pt idx="5">
                  <c:v>3.5097399999999999</c:v>
                </c:pt>
                <c:pt idx="6">
                  <c:v>3.4879600000000002</c:v>
                </c:pt>
                <c:pt idx="7">
                  <c:v>3.4737800000000001</c:v>
                </c:pt>
                <c:pt idx="8">
                  <c:v>3.4623399999999998</c:v>
                </c:pt>
                <c:pt idx="9">
                  <c:v>3.4521200000000003</c:v>
                </c:pt>
                <c:pt idx="10">
                  <c:v>3.4451399999999999</c:v>
                </c:pt>
                <c:pt idx="11">
                  <c:v>3.4419399999999998</c:v>
                </c:pt>
                <c:pt idx="12">
                  <c:v>3.4417900000000001</c:v>
                </c:pt>
                <c:pt idx="13">
                  <c:v>3.4420800000000003</c:v>
                </c:pt>
                <c:pt idx="14">
                  <c:v>3.4419399999999998</c:v>
                </c:pt>
                <c:pt idx="15">
                  <c:v>3.4413500000000004</c:v>
                </c:pt>
                <c:pt idx="16">
                  <c:v>3.4395599999999997</c:v>
                </c:pt>
                <c:pt idx="17">
                  <c:v>3.4383799999999995</c:v>
                </c:pt>
                <c:pt idx="18">
                  <c:v>3.4331099999999997</c:v>
                </c:pt>
                <c:pt idx="19">
                  <c:v>3.4253499999999999</c:v>
                </c:pt>
                <c:pt idx="20">
                  <c:v>3.4164400000000001</c:v>
                </c:pt>
                <c:pt idx="21">
                  <c:v>3.40638</c:v>
                </c:pt>
                <c:pt idx="22">
                  <c:v>3.3949400000000001</c:v>
                </c:pt>
                <c:pt idx="23">
                  <c:v>3.3802599999999998</c:v>
                </c:pt>
                <c:pt idx="24">
                  <c:v>3.3621600000000003</c:v>
                </c:pt>
                <c:pt idx="25">
                  <c:v>3.3423000000000003</c:v>
                </c:pt>
                <c:pt idx="26">
                  <c:v>3.3217799999999995</c:v>
                </c:pt>
                <c:pt idx="27">
                  <c:v>3.3035199999999998</c:v>
                </c:pt>
                <c:pt idx="28">
                  <c:v>3.2890599999999997</c:v>
                </c:pt>
                <c:pt idx="29">
                  <c:v>3.27766</c:v>
                </c:pt>
                <c:pt idx="30">
                  <c:v>3.2656600000000005</c:v>
                </c:pt>
                <c:pt idx="31">
                  <c:v>3.2504499999999998</c:v>
                </c:pt>
                <c:pt idx="32">
                  <c:v>3.2349299999999999</c:v>
                </c:pt>
                <c:pt idx="33">
                  <c:v>3.2171799999999999</c:v>
                </c:pt>
                <c:pt idx="34">
                  <c:v>3.2010199999999998</c:v>
                </c:pt>
                <c:pt idx="35">
                  <c:v>3.18668</c:v>
                </c:pt>
                <c:pt idx="36">
                  <c:v>3.1725399999999997</c:v>
                </c:pt>
                <c:pt idx="37">
                  <c:v>3.15923</c:v>
                </c:pt>
                <c:pt idx="38">
                  <c:v>3.1477699999999995</c:v>
                </c:pt>
                <c:pt idx="39">
                  <c:v>3.1414900000000001</c:v>
                </c:pt>
                <c:pt idx="40">
                  <c:v>3.14093</c:v>
                </c:pt>
                <c:pt idx="41">
                  <c:v>3.1426599999999998</c:v>
                </c:pt>
                <c:pt idx="42">
                  <c:v>3.1454199999999997</c:v>
                </c:pt>
                <c:pt idx="43">
                  <c:v>3.1496600000000003</c:v>
                </c:pt>
                <c:pt idx="44">
                  <c:v>3.1562099999999997</c:v>
                </c:pt>
                <c:pt idx="45">
                  <c:v>3.1608499999999999</c:v>
                </c:pt>
                <c:pt idx="46">
                  <c:v>3.16629</c:v>
                </c:pt>
                <c:pt idx="47">
                  <c:v>3.1730700000000001</c:v>
                </c:pt>
                <c:pt idx="48">
                  <c:v>3.1792500000000001</c:v>
                </c:pt>
                <c:pt idx="49">
                  <c:v>3.1854700000000005</c:v>
                </c:pt>
                <c:pt idx="50">
                  <c:v>3.18988</c:v>
                </c:pt>
                <c:pt idx="51">
                  <c:v>3.19313</c:v>
                </c:pt>
                <c:pt idx="52">
                  <c:v>3.1947999999999999</c:v>
                </c:pt>
                <c:pt idx="53">
                  <c:v>3.1953999999999998</c:v>
                </c:pt>
                <c:pt idx="54">
                  <c:v>3.1966999999999999</c:v>
                </c:pt>
                <c:pt idx="55">
                  <c:v>3.19617</c:v>
                </c:pt>
                <c:pt idx="56">
                  <c:v>3.1952199999999999</c:v>
                </c:pt>
                <c:pt idx="57">
                  <c:v>3.1898500000000003</c:v>
                </c:pt>
                <c:pt idx="58">
                  <c:v>3.1837800000000001</c:v>
                </c:pt>
                <c:pt idx="59">
                  <c:v>3.17659</c:v>
                </c:pt>
                <c:pt idx="60">
                  <c:v>3.1703700000000001</c:v>
                </c:pt>
                <c:pt idx="61">
                  <c:v>3.1612600000000004</c:v>
                </c:pt>
                <c:pt idx="62">
                  <c:v>3.1484200000000002</c:v>
                </c:pt>
                <c:pt idx="63">
                  <c:v>3.1324100000000001</c:v>
                </c:pt>
                <c:pt idx="64">
                  <c:v>3.1136200000000001</c:v>
                </c:pt>
                <c:pt idx="65">
                  <c:v>3.0891299999999999</c:v>
                </c:pt>
                <c:pt idx="66">
                  <c:v>3.0634399999999999</c:v>
                </c:pt>
                <c:pt idx="67">
                  <c:v>3.0369000000000002</c:v>
                </c:pt>
                <c:pt idx="68">
                  <c:v>3.0126199999999996</c:v>
                </c:pt>
                <c:pt idx="69">
                  <c:v>2.99017</c:v>
                </c:pt>
                <c:pt idx="70">
                  <c:v>2.9729800000000002</c:v>
                </c:pt>
                <c:pt idx="71">
                  <c:v>2.9580800000000003</c:v>
                </c:pt>
                <c:pt idx="72">
                  <c:v>2.9434800000000001</c:v>
                </c:pt>
                <c:pt idx="73">
                  <c:v>2.9289300000000003</c:v>
                </c:pt>
                <c:pt idx="74">
                  <c:v>2.9124699999999999</c:v>
                </c:pt>
                <c:pt idx="75">
                  <c:v>2.8967900000000002</c:v>
                </c:pt>
                <c:pt idx="76">
                  <c:v>2.8809499999999999</c:v>
                </c:pt>
                <c:pt idx="77">
                  <c:v>2.8650900000000004</c:v>
                </c:pt>
                <c:pt idx="78">
                  <c:v>2.8491599999999999</c:v>
                </c:pt>
                <c:pt idx="79">
                  <c:v>2.8327599999999995</c:v>
                </c:pt>
                <c:pt idx="80">
                  <c:v>2.8187499999999996</c:v>
                </c:pt>
                <c:pt idx="81">
                  <c:v>2.80437</c:v>
                </c:pt>
                <c:pt idx="82">
                  <c:v>2.7890799999999998</c:v>
                </c:pt>
                <c:pt idx="83">
                  <c:v>2.7725499999999998</c:v>
                </c:pt>
                <c:pt idx="84">
                  <c:v>2.7550300000000001</c:v>
                </c:pt>
                <c:pt idx="85">
                  <c:v>2.7351799999999997</c:v>
                </c:pt>
                <c:pt idx="86">
                  <c:v>2.71658</c:v>
                </c:pt>
                <c:pt idx="87">
                  <c:v>2.7004299999999999</c:v>
                </c:pt>
                <c:pt idx="88">
                  <c:v>2.6843499999999998</c:v>
                </c:pt>
                <c:pt idx="89">
                  <c:v>2.6648399999999999</c:v>
                </c:pt>
                <c:pt idx="90">
                  <c:v>2.6463700000000001</c:v>
                </c:pt>
                <c:pt idx="91">
                  <c:v>2.6276999999999999</c:v>
                </c:pt>
                <c:pt idx="92">
                  <c:v>2.6071499999999999</c:v>
                </c:pt>
                <c:pt idx="93">
                  <c:v>2.5862099999999999</c:v>
                </c:pt>
                <c:pt idx="94">
                  <c:v>2.5619199999999998</c:v>
                </c:pt>
                <c:pt idx="95">
                  <c:v>2.5329699999999997</c:v>
                </c:pt>
                <c:pt idx="96">
                  <c:v>2.5012400000000001</c:v>
                </c:pt>
                <c:pt idx="97">
                  <c:v>2.4693800000000001</c:v>
                </c:pt>
                <c:pt idx="98">
                  <c:v>2.43675</c:v>
                </c:pt>
                <c:pt idx="99">
                  <c:v>2.40591</c:v>
                </c:pt>
                <c:pt idx="100">
                  <c:v>2.3799399999999999</c:v>
                </c:pt>
                <c:pt idx="101">
                  <c:v>2.3587899999999999</c:v>
                </c:pt>
                <c:pt idx="102">
                  <c:v>2.3435000000000001</c:v>
                </c:pt>
                <c:pt idx="103">
                  <c:v>2.3313199999999998</c:v>
                </c:pt>
                <c:pt idx="104">
                  <c:v>2.31887</c:v>
                </c:pt>
                <c:pt idx="105">
                  <c:v>2.3062800000000001</c:v>
                </c:pt>
                <c:pt idx="106">
                  <c:v>2.2958400000000001</c:v>
                </c:pt>
                <c:pt idx="107">
                  <c:v>2.2882799999999999</c:v>
                </c:pt>
                <c:pt idx="108">
                  <c:v>2.2826300000000002</c:v>
                </c:pt>
                <c:pt idx="109">
                  <c:v>2.2781100000000003</c:v>
                </c:pt>
                <c:pt idx="110">
                  <c:v>2.27589</c:v>
                </c:pt>
                <c:pt idx="111">
                  <c:v>2.2785299999999999</c:v>
                </c:pt>
                <c:pt idx="112">
                  <c:v>2.2851300000000001</c:v>
                </c:pt>
                <c:pt idx="113">
                  <c:v>2.29481</c:v>
                </c:pt>
                <c:pt idx="114">
                  <c:v>2.3104</c:v>
                </c:pt>
                <c:pt idx="115">
                  <c:v>2.32578</c:v>
                </c:pt>
                <c:pt idx="116">
                  <c:v>2.3427899999999999</c:v>
                </c:pt>
                <c:pt idx="117">
                  <c:v>2.3625799999999999</c:v>
                </c:pt>
                <c:pt idx="118">
                  <c:v>2.3833199999999999</c:v>
                </c:pt>
                <c:pt idx="119">
                  <c:v>2.3914</c:v>
                </c:pt>
                <c:pt idx="120">
                  <c:v>2.4003999999999999</c:v>
                </c:pt>
                <c:pt idx="121">
                  <c:v>2.41079</c:v>
                </c:pt>
                <c:pt idx="122">
                  <c:v>2.4219599999999999</c:v>
                </c:pt>
                <c:pt idx="123">
                  <c:v>2.4365399999999999</c:v>
                </c:pt>
                <c:pt idx="124">
                  <c:v>2.4530699999999999</c:v>
                </c:pt>
                <c:pt idx="125">
                  <c:v>2.4675400000000001</c:v>
                </c:pt>
                <c:pt idx="126">
                  <c:v>2.4803899999999999</c:v>
                </c:pt>
                <c:pt idx="127">
                  <c:v>2.4894500000000002</c:v>
                </c:pt>
                <c:pt idx="128">
                  <c:v>2.4975200000000002</c:v>
                </c:pt>
                <c:pt idx="129">
                  <c:v>2.5061200000000001</c:v>
                </c:pt>
                <c:pt idx="130">
                  <c:v>2.5155799999999999</c:v>
                </c:pt>
                <c:pt idx="131">
                  <c:v>2.5268800000000002</c:v>
                </c:pt>
                <c:pt idx="132">
                  <c:v>2.5388699999999997</c:v>
                </c:pt>
                <c:pt idx="133">
                  <c:v>2.5516299999999998</c:v>
                </c:pt>
                <c:pt idx="134">
                  <c:v>2.56677</c:v>
                </c:pt>
                <c:pt idx="135">
                  <c:v>2.5848900000000001</c:v>
                </c:pt>
                <c:pt idx="136">
                  <c:v>2.6007599999999997</c:v>
                </c:pt>
                <c:pt idx="137">
                  <c:v>2.6146200000000004</c:v>
                </c:pt>
                <c:pt idx="138">
                  <c:v>2.62927</c:v>
                </c:pt>
                <c:pt idx="139">
                  <c:v>2.6381100000000002</c:v>
                </c:pt>
                <c:pt idx="140">
                  <c:v>2.6551100000000001</c:v>
                </c:pt>
                <c:pt idx="141">
                  <c:v>2.6762299999999999</c:v>
                </c:pt>
                <c:pt idx="142">
                  <c:v>2.69834</c:v>
                </c:pt>
              </c:numCache>
            </c:numRef>
          </c:xVal>
          <c:yVal>
            <c:numRef>
              <c:f>[0]!FT_PH</c:f>
              <c:numCache>
                <c:formatCode>0.00</c:formatCode>
                <c:ptCount val="143"/>
                <c:pt idx="0">
                  <c:v>38.420999999999999</c:v>
                </c:pt>
                <c:pt idx="1">
                  <c:v>38.336100000000002</c:v>
                </c:pt>
                <c:pt idx="2">
                  <c:v>38.303199999999997</c:v>
                </c:pt>
                <c:pt idx="3">
                  <c:v>38.355899999999998</c:v>
                </c:pt>
                <c:pt idx="4">
                  <c:v>38.472999999999999</c:v>
                </c:pt>
                <c:pt idx="5">
                  <c:v>38.641799999999996</c:v>
                </c:pt>
                <c:pt idx="6">
                  <c:v>38.818799999999996</c:v>
                </c:pt>
                <c:pt idx="7">
                  <c:v>38.850099999999998</c:v>
                </c:pt>
                <c:pt idx="8">
                  <c:v>38.771899999999995</c:v>
                </c:pt>
                <c:pt idx="9">
                  <c:v>38.649099999999997</c:v>
                </c:pt>
                <c:pt idx="10">
                  <c:v>38.494</c:v>
                </c:pt>
                <c:pt idx="11">
                  <c:v>38.362699999999997</c:v>
                </c:pt>
                <c:pt idx="12">
                  <c:v>38.173699999999997</c:v>
                </c:pt>
                <c:pt idx="13">
                  <c:v>37.965499999999999</c:v>
                </c:pt>
                <c:pt idx="14">
                  <c:v>37.760399999999997</c:v>
                </c:pt>
                <c:pt idx="15">
                  <c:v>37.526199999999996</c:v>
                </c:pt>
                <c:pt idx="16">
                  <c:v>37.2408</c:v>
                </c:pt>
                <c:pt idx="17">
                  <c:v>36.918599999999998</c:v>
                </c:pt>
                <c:pt idx="18">
                  <c:v>36.625700000000002</c:v>
                </c:pt>
                <c:pt idx="19">
                  <c:v>36.350900000000003</c:v>
                </c:pt>
                <c:pt idx="20">
                  <c:v>36.130299999999998</c:v>
                </c:pt>
                <c:pt idx="21">
                  <c:v>35.869599999999998</c:v>
                </c:pt>
                <c:pt idx="22">
                  <c:v>35.564499999999995</c:v>
                </c:pt>
                <c:pt idx="23">
                  <c:v>35.228200000000001</c:v>
                </c:pt>
                <c:pt idx="24">
                  <c:v>34.990600000000001</c:v>
                </c:pt>
                <c:pt idx="25">
                  <c:v>34.809699999999999</c:v>
                </c:pt>
                <c:pt idx="26">
                  <c:v>34.6785</c:v>
                </c:pt>
                <c:pt idx="27">
                  <c:v>34.511399999999995</c:v>
                </c:pt>
                <c:pt idx="28">
                  <c:v>34.289099999999998</c:v>
                </c:pt>
                <c:pt idx="29">
                  <c:v>34.011200000000002</c:v>
                </c:pt>
                <c:pt idx="30">
                  <c:v>33.721200000000003</c:v>
                </c:pt>
                <c:pt idx="31">
                  <c:v>33.5045</c:v>
                </c:pt>
                <c:pt idx="32">
                  <c:v>33.363599999999998</c:v>
                </c:pt>
                <c:pt idx="33">
                  <c:v>33.335700000000003</c:v>
                </c:pt>
                <c:pt idx="34">
                  <c:v>33.343200000000003</c:v>
                </c:pt>
                <c:pt idx="35">
                  <c:v>33.320300000000003</c:v>
                </c:pt>
                <c:pt idx="36">
                  <c:v>33.278300000000002</c:v>
                </c:pt>
                <c:pt idx="37">
                  <c:v>33.324799999999996</c:v>
                </c:pt>
                <c:pt idx="38">
                  <c:v>33.4178</c:v>
                </c:pt>
                <c:pt idx="39">
                  <c:v>33.529599999999995</c:v>
                </c:pt>
                <c:pt idx="40">
                  <c:v>33.588699999999996</c:v>
                </c:pt>
                <c:pt idx="41">
                  <c:v>33.719900000000003</c:v>
                </c:pt>
                <c:pt idx="42">
                  <c:v>33.809899999999999</c:v>
                </c:pt>
                <c:pt idx="43">
                  <c:v>33.922699999999999</c:v>
                </c:pt>
                <c:pt idx="44">
                  <c:v>34.023699999999998</c:v>
                </c:pt>
                <c:pt idx="45">
                  <c:v>34.055999999999997</c:v>
                </c:pt>
                <c:pt idx="46">
                  <c:v>34.104399999999998</c:v>
                </c:pt>
                <c:pt idx="47">
                  <c:v>34.188800000000001</c:v>
                </c:pt>
                <c:pt idx="48">
                  <c:v>34.386499999999998</c:v>
                </c:pt>
                <c:pt idx="49">
                  <c:v>34.5319</c:v>
                </c:pt>
                <c:pt idx="50">
                  <c:v>34.682499999999997</c:v>
                </c:pt>
                <c:pt idx="51">
                  <c:v>34.832700000000003</c:v>
                </c:pt>
                <c:pt idx="52">
                  <c:v>35.002899999999997</c:v>
                </c:pt>
                <c:pt idx="53">
                  <c:v>35.207699999999996</c:v>
                </c:pt>
                <c:pt idx="54">
                  <c:v>35.414099999999998</c:v>
                </c:pt>
                <c:pt idx="55">
                  <c:v>35.622599999999998</c:v>
                </c:pt>
                <c:pt idx="56">
                  <c:v>35.768100000000004</c:v>
                </c:pt>
                <c:pt idx="57">
                  <c:v>35.973699999999994</c:v>
                </c:pt>
                <c:pt idx="58">
                  <c:v>36.218899999999998</c:v>
                </c:pt>
                <c:pt idx="59">
                  <c:v>36.478000000000002</c:v>
                </c:pt>
                <c:pt idx="60">
                  <c:v>36.728699999999996</c:v>
                </c:pt>
                <c:pt idx="61">
                  <c:v>36.981499999999997</c:v>
                </c:pt>
                <c:pt idx="62">
                  <c:v>37.198700000000002</c:v>
                </c:pt>
                <c:pt idx="63">
                  <c:v>37.439499999999995</c:v>
                </c:pt>
                <c:pt idx="64">
                  <c:v>37.6648</c:v>
                </c:pt>
                <c:pt idx="65">
                  <c:v>38.010300000000001</c:v>
                </c:pt>
                <c:pt idx="66">
                  <c:v>38.390700000000002</c:v>
                </c:pt>
                <c:pt idx="67">
                  <c:v>38.8979</c:v>
                </c:pt>
                <c:pt idx="68">
                  <c:v>39.403500000000001</c:v>
                </c:pt>
                <c:pt idx="69">
                  <c:v>39.9497</c:v>
                </c:pt>
                <c:pt idx="70">
                  <c:v>40.498800000000003</c:v>
                </c:pt>
                <c:pt idx="71">
                  <c:v>41.067</c:v>
                </c:pt>
                <c:pt idx="72">
                  <c:v>41.594300000000004</c:v>
                </c:pt>
                <c:pt idx="73">
                  <c:v>42.058900000000001</c:v>
                </c:pt>
                <c:pt idx="74">
                  <c:v>42.555700000000002</c:v>
                </c:pt>
                <c:pt idx="75">
                  <c:v>43.0242</c:v>
                </c:pt>
                <c:pt idx="76">
                  <c:v>43.459599999999995</c:v>
                </c:pt>
                <c:pt idx="77">
                  <c:v>43.868400000000001</c:v>
                </c:pt>
                <c:pt idx="78">
                  <c:v>44.232900000000001</c:v>
                </c:pt>
                <c:pt idx="79">
                  <c:v>44.624699999999997</c:v>
                </c:pt>
                <c:pt idx="80">
                  <c:v>45.014299999999999</c:v>
                </c:pt>
                <c:pt idx="81">
                  <c:v>45.388500000000001</c:v>
                </c:pt>
                <c:pt idx="82">
                  <c:v>45.753999999999998</c:v>
                </c:pt>
                <c:pt idx="83">
                  <c:v>46.125300000000003</c:v>
                </c:pt>
                <c:pt idx="84">
                  <c:v>46.5139</c:v>
                </c:pt>
                <c:pt idx="85">
                  <c:v>46.918100000000003</c:v>
                </c:pt>
                <c:pt idx="86">
                  <c:v>47.222700000000003</c:v>
                </c:pt>
                <c:pt idx="87">
                  <c:v>47.4056</c:v>
                </c:pt>
                <c:pt idx="88">
                  <c:v>47.500300000000003</c:v>
                </c:pt>
                <c:pt idx="89">
                  <c:v>47.591799999999999</c:v>
                </c:pt>
                <c:pt idx="90">
                  <c:v>47.647199999999998</c:v>
                </c:pt>
                <c:pt idx="91">
                  <c:v>47.704500000000003</c:v>
                </c:pt>
                <c:pt idx="92">
                  <c:v>47.790799999999997</c:v>
                </c:pt>
                <c:pt idx="93">
                  <c:v>47.911799999999999</c:v>
                </c:pt>
                <c:pt idx="94">
                  <c:v>48.097999999999999</c:v>
                </c:pt>
                <c:pt idx="95">
                  <c:v>48.408099999999997</c:v>
                </c:pt>
                <c:pt idx="96">
                  <c:v>48.816500000000005</c:v>
                </c:pt>
                <c:pt idx="97">
                  <c:v>49.252299999999998</c:v>
                </c:pt>
                <c:pt idx="98">
                  <c:v>49.689699999999995</c:v>
                </c:pt>
                <c:pt idx="99">
                  <c:v>50.121200000000002</c:v>
                </c:pt>
                <c:pt idx="100">
                  <c:v>50.557300000000005</c:v>
                </c:pt>
                <c:pt idx="101">
                  <c:v>50.991699999999994</c:v>
                </c:pt>
                <c:pt idx="102">
                  <c:v>51.400800000000004</c:v>
                </c:pt>
                <c:pt idx="103">
                  <c:v>51.771000000000001</c:v>
                </c:pt>
                <c:pt idx="104">
                  <c:v>52.180700000000002</c:v>
                </c:pt>
                <c:pt idx="105">
                  <c:v>52.608900000000006</c:v>
                </c:pt>
                <c:pt idx="106">
                  <c:v>52.964299999999994</c:v>
                </c:pt>
                <c:pt idx="107">
                  <c:v>53.201699999999995</c:v>
                </c:pt>
                <c:pt idx="108">
                  <c:v>53.387700000000002</c:v>
                </c:pt>
                <c:pt idx="109">
                  <c:v>53.552299999999995</c:v>
                </c:pt>
                <c:pt idx="110">
                  <c:v>53.675200000000004</c:v>
                </c:pt>
                <c:pt idx="111">
                  <c:v>53.727599999999995</c:v>
                </c:pt>
                <c:pt idx="112">
                  <c:v>53.692300000000003</c:v>
                </c:pt>
                <c:pt idx="113">
                  <c:v>53.584699999999998</c:v>
                </c:pt>
                <c:pt idx="114">
                  <c:v>53.365399999999994</c:v>
                </c:pt>
                <c:pt idx="115">
                  <c:v>53.1753</c:v>
                </c:pt>
                <c:pt idx="116">
                  <c:v>52.939</c:v>
                </c:pt>
                <c:pt idx="117">
                  <c:v>52.619300000000003</c:v>
                </c:pt>
                <c:pt idx="118">
                  <c:v>52.273800000000001</c:v>
                </c:pt>
                <c:pt idx="119">
                  <c:v>52.263099999999994</c:v>
                </c:pt>
                <c:pt idx="120">
                  <c:v>52.242400000000004</c:v>
                </c:pt>
                <c:pt idx="121">
                  <c:v>52.215100000000007</c:v>
                </c:pt>
                <c:pt idx="122">
                  <c:v>52.203299999999999</c:v>
                </c:pt>
                <c:pt idx="123">
                  <c:v>52.1995</c:v>
                </c:pt>
                <c:pt idx="124">
                  <c:v>52.200100000000006</c:v>
                </c:pt>
                <c:pt idx="125">
                  <c:v>52.205999999999996</c:v>
                </c:pt>
                <c:pt idx="126">
                  <c:v>52.171100000000003</c:v>
                </c:pt>
                <c:pt idx="127">
                  <c:v>52.083599999999997</c:v>
                </c:pt>
                <c:pt idx="128">
                  <c:v>51.978999999999999</c:v>
                </c:pt>
                <c:pt idx="129">
                  <c:v>51.851499999999994</c:v>
                </c:pt>
                <c:pt idx="130">
                  <c:v>51.692000000000007</c:v>
                </c:pt>
                <c:pt idx="131">
                  <c:v>51.546800000000005</c:v>
                </c:pt>
                <c:pt idx="132">
                  <c:v>51.4024</c:v>
                </c:pt>
                <c:pt idx="133">
                  <c:v>51.202300000000001</c:v>
                </c:pt>
                <c:pt idx="134">
                  <c:v>50.914000000000001</c:v>
                </c:pt>
                <c:pt idx="135">
                  <c:v>50.588999999999999</c:v>
                </c:pt>
                <c:pt idx="136">
                  <c:v>50.191600000000001</c:v>
                </c:pt>
                <c:pt idx="137">
                  <c:v>49.820500000000003</c:v>
                </c:pt>
                <c:pt idx="138">
                  <c:v>49.460900000000002</c:v>
                </c:pt>
                <c:pt idx="139">
                  <c:v>49.1282</c:v>
                </c:pt>
                <c:pt idx="140">
                  <c:v>48.640099999999997</c:v>
                </c:pt>
                <c:pt idx="141">
                  <c:v>48.021599999999999</c:v>
                </c:pt>
                <c:pt idx="142">
                  <c:v>47.487099999999998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3.4420800000000003</c:v>
                </c:pt>
                <c:pt idx="1">
                  <c:v>2.4894500000000002</c:v>
                </c:pt>
              </c:numCache>
            </c:numRef>
          </c:xVal>
          <c:yVal>
            <c:numRef>
              <c:f>info!$W$2:$W$3</c:f>
              <c:numCache>
                <c:formatCode>0.00</c:formatCode>
                <c:ptCount val="2"/>
                <c:pt idx="0">
                  <c:v>37.965499999999999</c:v>
                </c:pt>
                <c:pt idx="1">
                  <c:v>52.083599999999997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3.1725399999999997</c:v>
                </c:pt>
                <c:pt idx="1">
                  <c:v>2.2785299999999999</c:v>
                </c:pt>
              </c:numCache>
            </c:numRef>
          </c:xVal>
          <c:yVal>
            <c:numRef>
              <c:f>info!$W$15:$W$16</c:f>
              <c:numCache>
                <c:formatCode>0.00_ </c:formatCode>
                <c:ptCount val="2"/>
                <c:pt idx="0">
                  <c:v>33.278300000000002</c:v>
                </c:pt>
                <c:pt idx="1">
                  <c:v>53.727599999999995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2.9106493706293701</c:v>
                </c:pt>
              </c:numCache>
            </c:numRef>
          </c:xVal>
          <c:yVal>
            <c:numRef>
              <c:f>info!$N$9</c:f>
              <c:numCache>
                <c:formatCode>0.0</c:formatCode>
                <c:ptCount val="1"/>
                <c:pt idx="0">
                  <c:v>42.830068531468513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40.772599999999997</c:v>
                </c:pt>
                <c:pt idx="1">
                  <c:v>35.733699999999999</c:v>
                </c:pt>
                <c:pt idx="2">
                  <c:v>25.374099999999999</c:v>
                </c:pt>
                <c:pt idx="3">
                  <c:v>32.828099999999999</c:v>
                </c:pt>
                <c:pt idx="4">
                  <c:v>72.275000000000006</c:v>
                </c:pt>
                <c:pt idx="5">
                  <c:v>55.277700000000003</c:v>
                </c:pt>
                <c:pt idx="6">
                  <c:v>17.836500000000001</c:v>
                </c:pt>
                <c:pt idx="7">
                  <c:v>65.422600000000003</c:v>
                </c:pt>
                <c:pt idx="8">
                  <c:v>17.220800000000001</c:v>
                </c:pt>
                <c:pt idx="9">
                  <c:v>31.877199999999998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46.81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46.809839999999994</c:v>
                </c:pt>
                <c:pt idx="1">
                  <c:v>46.809839999999994</c:v>
                </c:pt>
                <c:pt idx="2">
                  <c:v>0</c:v>
                </c:pt>
              </c:numCache>
            </c:numRef>
          </c:xVal>
          <c:yVal>
            <c:numRef>
              <c:f>'R2'!$I$5:$I$7</c:f>
              <c:numCache>
                <c:formatCode>0.0_ </c:formatCode>
                <c:ptCount val="3"/>
                <c:pt idx="0">
                  <c:v>0</c:v>
                </c:pt>
                <c:pt idx="1">
                  <c:v>44.286832988381811</c:v>
                </c:pt>
                <c:pt idx="2">
                  <c:v>44.286832988381811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47.798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47.797666666666665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1.4339299999999999</c:v>
                </c:pt>
                <c:pt idx="1">
                  <c:v>1.4339299999999999</c:v>
                </c:pt>
                <c:pt idx="2">
                  <c:v>0</c:v>
                </c:pt>
              </c:numCache>
            </c:numRef>
          </c:xVal>
          <c:yVal>
            <c:numRef>
              <c:f>'R3'!$I$6:$I$8</c:f>
              <c:numCache>
                <c:formatCode>0.0_ </c:formatCode>
                <c:ptCount val="3"/>
                <c:pt idx="0">
                  <c:v>0</c:v>
                </c:pt>
                <c:pt idx="1">
                  <c:v>25.663407502601654</c:v>
                </c:pt>
                <c:pt idx="2">
                  <c:v>25.663407502601654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-7.8208214895878148E-2</c:v>
                </c:pt>
                <c:pt idx="1">
                  <c:v>-7.8208214895878148E-2</c:v>
                </c:pt>
                <c:pt idx="2">
                  <c:v>-7</c:v>
                </c:pt>
              </c:numCache>
            </c:numRef>
          </c:xVal>
          <c:yVal>
            <c:numRef>
              <c:f>'R'!$I$5:$I$7</c:f>
              <c:numCache>
                <c:formatCode>0.0_ </c:formatCode>
                <c:ptCount val="3"/>
                <c:pt idx="0">
                  <c:v>0</c:v>
                </c:pt>
                <c:pt idx="1">
                  <c:v>60.093917963232556</c:v>
                </c:pt>
                <c:pt idx="2">
                  <c:v>60.093917963232556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-7.8208214895878148E-2</c:v>
                </c:pt>
              </c:numCache>
            </c:numRef>
          </c:xVal>
          <c:yVal>
            <c:numRef>
              <c:f>'R'!$I$4</c:f>
              <c:numCache>
                <c:formatCode>0.00_ </c:formatCode>
                <c:ptCount val="1"/>
                <c:pt idx="0">
                  <c:v>60.093917963232556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46.81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46.809839999999994</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3.6131400000000005</c:v>
                </c:pt>
                <c:pt idx="1">
                  <c:v>3.60006</c:v>
                </c:pt>
                <c:pt idx="2">
                  <c:v>3.5832299999999999</c:v>
                </c:pt>
                <c:pt idx="3">
                  <c:v>3.5610300000000001</c:v>
                </c:pt>
                <c:pt idx="4">
                  <c:v>3.5352199999999998</c:v>
                </c:pt>
                <c:pt idx="5">
                  <c:v>3.5097399999999999</c:v>
                </c:pt>
                <c:pt idx="6">
                  <c:v>3.4879600000000002</c:v>
                </c:pt>
                <c:pt idx="7">
                  <c:v>3.4737800000000001</c:v>
                </c:pt>
                <c:pt idx="8">
                  <c:v>3.4623399999999998</c:v>
                </c:pt>
                <c:pt idx="9">
                  <c:v>3.4521200000000003</c:v>
                </c:pt>
                <c:pt idx="10">
                  <c:v>3.4451399999999999</c:v>
                </c:pt>
                <c:pt idx="11">
                  <c:v>3.4419399999999998</c:v>
                </c:pt>
                <c:pt idx="12">
                  <c:v>3.4417900000000001</c:v>
                </c:pt>
                <c:pt idx="13">
                  <c:v>3.4420800000000003</c:v>
                </c:pt>
                <c:pt idx="14">
                  <c:v>3.4419399999999998</c:v>
                </c:pt>
                <c:pt idx="15">
                  <c:v>3.4413500000000004</c:v>
                </c:pt>
                <c:pt idx="16">
                  <c:v>3.4395599999999997</c:v>
                </c:pt>
                <c:pt idx="17">
                  <c:v>3.4383799999999995</c:v>
                </c:pt>
                <c:pt idx="18">
                  <c:v>3.4331099999999997</c:v>
                </c:pt>
                <c:pt idx="19">
                  <c:v>3.4253499999999999</c:v>
                </c:pt>
                <c:pt idx="20">
                  <c:v>3.4164400000000001</c:v>
                </c:pt>
                <c:pt idx="21">
                  <c:v>3.40638</c:v>
                </c:pt>
                <c:pt idx="22">
                  <c:v>3.3949400000000001</c:v>
                </c:pt>
                <c:pt idx="23">
                  <c:v>3.3802599999999998</c:v>
                </c:pt>
                <c:pt idx="24">
                  <c:v>3.3621600000000003</c:v>
                </c:pt>
                <c:pt idx="25">
                  <c:v>3.3423000000000003</c:v>
                </c:pt>
                <c:pt idx="26">
                  <c:v>3.3217799999999995</c:v>
                </c:pt>
                <c:pt idx="27">
                  <c:v>3.3035199999999998</c:v>
                </c:pt>
                <c:pt idx="28">
                  <c:v>3.2890599999999997</c:v>
                </c:pt>
                <c:pt idx="29">
                  <c:v>3.27766</c:v>
                </c:pt>
                <c:pt idx="30">
                  <c:v>3.2656600000000005</c:v>
                </c:pt>
                <c:pt idx="31">
                  <c:v>3.2504499999999998</c:v>
                </c:pt>
                <c:pt idx="32">
                  <c:v>3.2349299999999999</c:v>
                </c:pt>
                <c:pt idx="33">
                  <c:v>3.2171799999999999</c:v>
                </c:pt>
                <c:pt idx="34">
                  <c:v>3.2010199999999998</c:v>
                </c:pt>
                <c:pt idx="35">
                  <c:v>3.18668</c:v>
                </c:pt>
                <c:pt idx="36">
                  <c:v>3.1725399999999997</c:v>
                </c:pt>
                <c:pt idx="37">
                  <c:v>3.15923</c:v>
                </c:pt>
                <c:pt idx="38">
                  <c:v>3.1477699999999995</c:v>
                </c:pt>
                <c:pt idx="39">
                  <c:v>3.1414900000000001</c:v>
                </c:pt>
                <c:pt idx="40">
                  <c:v>3.14093</c:v>
                </c:pt>
                <c:pt idx="41">
                  <c:v>3.1426599999999998</c:v>
                </c:pt>
                <c:pt idx="42">
                  <c:v>3.1454199999999997</c:v>
                </c:pt>
                <c:pt idx="43">
                  <c:v>3.1496600000000003</c:v>
                </c:pt>
                <c:pt idx="44">
                  <c:v>3.1562099999999997</c:v>
                </c:pt>
                <c:pt idx="45">
                  <c:v>3.1608499999999999</c:v>
                </c:pt>
                <c:pt idx="46">
                  <c:v>3.16629</c:v>
                </c:pt>
                <c:pt idx="47">
                  <c:v>3.1730700000000001</c:v>
                </c:pt>
                <c:pt idx="48">
                  <c:v>3.1792500000000001</c:v>
                </c:pt>
                <c:pt idx="49">
                  <c:v>3.1854700000000005</c:v>
                </c:pt>
                <c:pt idx="50">
                  <c:v>3.18988</c:v>
                </c:pt>
                <c:pt idx="51">
                  <c:v>3.19313</c:v>
                </c:pt>
                <c:pt idx="52">
                  <c:v>3.1947999999999999</c:v>
                </c:pt>
                <c:pt idx="53">
                  <c:v>3.1953999999999998</c:v>
                </c:pt>
                <c:pt idx="54">
                  <c:v>3.1966999999999999</c:v>
                </c:pt>
                <c:pt idx="55">
                  <c:v>3.19617</c:v>
                </c:pt>
                <c:pt idx="56">
                  <c:v>3.1952199999999999</c:v>
                </c:pt>
                <c:pt idx="57">
                  <c:v>3.1898500000000003</c:v>
                </c:pt>
                <c:pt idx="58">
                  <c:v>3.1837800000000001</c:v>
                </c:pt>
                <c:pt idx="59">
                  <c:v>3.17659</c:v>
                </c:pt>
                <c:pt idx="60">
                  <c:v>3.1703700000000001</c:v>
                </c:pt>
                <c:pt idx="61">
                  <c:v>3.1612600000000004</c:v>
                </c:pt>
                <c:pt idx="62">
                  <c:v>3.1484200000000002</c:v>
                </c:pt>
                <c:pt idx="63">
                  <c:v>3.1324100000000001</c:v>
                </c:pt>
                <c:pt idx="64">
                  <c:v>3.1136200000000001</c:v>
                </c:pt>
                <c:pt idx="65">
                  <c:v>3.0891299999999999</c:v>
                </c:pt>
                <c:pt idx="66">
                  <c:v>3.0634399999999999</c:v>
                </c:pt>
                <c:pt idx="67">
                  <c:v>3.0369000000000002</c:v>
                </c:pt>
                <c:pt idx="68">
                  <c:v>3.0126199999999996</c:v>
                </c:pt>
                <c:pt idx="69">
                  <c:v>2.99017</c:v>
                </c:pt>
                <c:pt idx="70">
                  <c:v>2.9729800000000002</c:v>
                </c:pt>
                <c:pt idx="71">
                  <c:v>2.9580800000000003</c:v>
                </c:pt>
                <c:pt idx="72">
                  <c:v>2.9434800000000001</c:v>
                </c:pt>
                <c:pt idx="73">
                  <c:v>2.9289300000000003</c:v>
                </c:pt>
                <c:pt idx="74">
                  <c:v>2.9124699999999999</c:v>
                </c:pt>
                <c:pt idx="75">
                  <c:v>2.8967900000000002</c:v>
                </c:pt>
                <c:pt idx="76">
                  <c:v>2.8809499999999999</c:v>
                </c:pt>
                <c:pt idx="77">
                  <c:v>2.8650900000000004</c:v>
                </c:pt>
                <c:pt idx="78">
                  <c:v>2.8491599999999999</c:v>
                </c:pt>
                <c:pt idx="79">
                  <c:v>2.8327599999999995</c:v>
                </c:pt>
                <c:pt idx="80">
                  <c:v>2.8187499999999996</c:v>
                </c:pt>
                <c:pt idx="81">
                  <c:v>2.80437</c:v>
                </c:pt>
                <c:pt idx="82">
                  <c:v>2.7890799999999998</c:v>
                </c:pt>
                <c:pt idx="83">
                  <c:v>2.7725499999999998</c:v>
                </c:pt>
                <c:pt idx="84">
                  <c:v>2.7550300000000001</c:v>
                </c:pt>
                <c:pt idx="85">
                  <c:v>2.7351799999999997</c:v>
                </c:pt>
                <c:pt idx="86">
                  <c:v>2.71658</c:v>
                </c:pt>
                <c:pt idx="87">
                  <c:v>2.7004299999999999</c:v>
                </c:pt>
                <c:pt idx="88">
                  <c:v>2.6843499999999998</c:v>
                </c:pt>
                <c:pt idx="89">
                  <c:v>2.6648399999999999</c:v>
                </c:pt>
                <c:pt idx="90">
                  <c:v>2.6463700000000001</c:v>
                </c:pt>
                <c:pt idx="91">
                  <c:v>2.6276999999999999</c:v>
                </c:pt>
                <c:pt idx="92">
                  <c:v>2.6071499999999999</c:v>
                </c:pt>
                <c:pt idx="93">
                  <c:v>2.5862099999999999</c:v>
                </c:pt>
                <c:pt idx="94">
                  <c:v>2.5619199999999998</c:v>
                </c:pt>
                <c:pt idx="95">
                  <c:v>2.5329699999999997</c:v>
                </c:pt>
                <c:pt idx="96">
                  <c:v>2.5012400000000001</c:v>
                </c:pt>
                <c:pt idx="97">
                  <c:v>2.4693800000000001</c:v>
                </c:pt>
                <c:pt idx="98">
                  <c:v>2.43675</c:v>
                </c:pt>
                <c:pt idx="99">
                  <c:v>2.40591</c:v>
                </c:pt>
                <c:pt idx="100">
                  <c:v>2.3799399999999999</c:v>
                </c:pt>
                <c:pt idx="101">
                  <c:v>2.3587899999999999</c:v>
                </c:pt>
                <c:pt idx="102">
                  <c:v>2.3435000000000001</c:v>
                </c:pt>
                <c:pt idx="103">
                  <c:v>2.3313199999999998</c:v>
                </c:pt>
                <c:pt idx="104">
                  <c:v>2.31887</c:v>
                </c:pt>
                <c:pt idx="105">
                  <c:v>2.3062800000000001</c:v>
                </c:pt>
                <c:pt idx="106">
                  <c:v>2.2958400000000001</c:v>
                </c:pt>
                <c:pt idx="107">
                  <c:v>2.2882799999999999</c:v>
                </c:pt>
                <c:pt idx="108">
                  <c:v>2.2826300000000002</c:v>
                </c:pt>
                <c:pt idx="109">
                  <c:v>2.2781100000000003</c:v>
                </c:pt>
                <c:pt idx="110">
                  <c:v>2.27589</c:v>
                </c:pt>
                <c:pt idx="111">
                  <c:v>2.2785299999999999</c:v>
                </c:pt>
                <c:pt idx="112">
                  <c:v>2.2851300000000001</c:v>
                </c:pt>
                <c:pt idx="113">
                  <c:v>2.29481</c:v>
                </c:pt>
                <c:pt idx="114">
                  <c:v>2.3104</c:v>
                </c:pt>
                <c:pt idx="115">
                  <c:v>2.32578</c:v>
                </c:pt>
                <c:pt idx="116">
                  <c:v>2.3427899999999999</c:v>
                </c:pt>
                <c:pt idx="117">
                  <c:v>2.3625799999999999</c:v>
                </c:pt>
                <c:pt idx="118">
                  <c:v>2.3833199999999999</c:v>
                </c:pt>
                <c:pt idx="119">
                  <c:v>2.3914</c:v>
                </c:pt>
                <c:pt idx="120">
                  <c:v>2.4003999999999999</c:v>
                </c:pt>
                <c:pt idx="121">
                  <c:v>2.41079</c:v>
                </c:pt>
                <c:pt idx="122">
                  <c:v>2.4219599999999999</c:v>
                </c:pt>
                <c:pt idx="123">
                  <c:v>2.4365399999999999</c:v>
                </c:pt>
                <c:pt idx="124">
                  <c:v>2.4530699999999999</c:v>
                </c:pt>
                <c:pt idx="125">
                  <c:v>2.4675400000000001</c:v>
                </c:pt>
                <c:pt idx="126">
                  <c:v>2.4803899999999999</c:v>
                </c:pt>
                <c:pt idx="127">
                  <c:v>2.4894500000000002</c:v>
                </c:pt>
                <c:pt idx="128">
                  <c:v>2.4975200000000002</c:v>
                </c:pt>
                <c:pt idx="129">
                  <c:v>2.5061200000000001</c:v>
                </c:pt>
                <c:pt idx="130">
                  <c:v>2.5155799999999999</c:v>
                </c:pt>
                <c:pt idx="131">
                  <c:v>2.5268800000000002</c:v>
                </c:pt>
                <c:pt idx="132">
                  <c:v>2.5388699999999997</c:v>
                </c:pt>
                <c:pt idx="133">
                  <c:v>2.5516299999999998</c:v>
                </c:pt>
                <c:pt idx="134">
                  <c:v>2.56677</c:v>
                </c:pt>
                <c:pt idx="135">
                  <c:v>2.5848900000000001</c:v>
                </c:pt>
                <c:pt idx="136">
                  <c:v>2.6007599999999997</c:v>
                </c:pt>
                <c:pt idx="137">
                  <c:v>2.6146200000000004</c:v>
                </c:pt>
                <c:pt idx="138">
                  <c:v>2.62927</c:v>
                </c:pt>
                <c:pt idx="139">
                  <c:v>2.6381100000000002</c:v>
                </c:pt>
                <c:pt idx="140">
                  <c:v>2.6551100000000001</c:v>
                </c:pt>
                <c:pt idx="141">
                  <c:v>2.6762299999999999</c:v>
                </c:pt>
                <c:pt idx="142">
                  <c:v>2.69834</c:v>
                </c:pt>
              </c:numCache>
            </c:numRef>
          </c:xVal>
          <c:yVal>
            <c:numRef>
              <c:f>[0]!FT_PH</c:f>
              <c:numCache>
                <c:formatCode>0.00</c:formatCode>
                <c:ptCount val="143"/>
                <c:pt idx="0">
                  <c:v>38.420999999999999</c:v>
                </c:pt>
                <c:pt idx="1">
                  <c:v>38.336100000000002</c:v>
                </c:pt>
                <c:pt idx="2">
                  <c:v>38.303199999999997</c:v>
                </c:pt>
                <c:pt idx="3">
                  <c:v>38.355899999999998</c:v>
                </c:pt>
                <c:pt idx="4">
                  <c:v>38.472999999999999</c:v>
                </c:pt>
                <c:pt idx="5">
                  <c:v>38.641799999999996</c:v>
                </c:pt>
                <c:pt idx="6">
                  <c:v>38.818799999999996</c:v>
                </c:pt>
                <c:pt idx="7">
                  <c:v>38.850099999999998</c:v>
                </c:pt>
                <c:pt idx="8">
                  <c:v>38.771899999999995</c:v>
                </c:pt>
                <c:pt idx="9">
                  <c:v>38.649099999999997</c:v>
                </c:pt>
                <c:pt idx="10">
                  <c:v>38.494</c:v>
                </c:pt>
                <c:pt idx="11">
                  <c:v>38.362699999999997</c:v>
                </c:pt>
                <c:pt idx="12">
                  <c:v>38.173699999999997</c:v>
                </c:pt>
                <c:pt idx="13">
                  <c:v>37.965499999999999</c:v>
                </c:pt>
                <c:pt idx="14">
                  <c:v>37.760399999999997</c:v>
                </c:pt>
                <c:pt idx="15">
                  <c:v>37.526199999999996</c:v>
                </c:pt>
                <c:pt idx="16">
                  <c:v>37.2408</c:v>
                </c:pt>
                <c:pt idx="17">
                  <c:v>36.918599999999998</c:v>
                </c:pt>
                <c:pt idx="18">
                  <c:v>36.625700000000002</c:v>
                </c:pt>
                <c:pt idx="19">
                  <c:v>36.350900000000003</c:v>
                </c:pt>
                <c:pt idx="20">
                  <c:v>36.130299999999998</c:v>
                </c:pt>
                <c:pt idx="21">
                  <c:v>35.869599999999998</c:v>
                </c:pt>
                <c:pt idx="22">
                  <c:v>35.564499999999995</c:v>
                </c:pt>
                <c:pt idx="23">
                  <c:v>35.228200000000001</c:v>
                </c:pt>
                <c:pt idx="24">
                  <c:v>34.990600000000001</c:v>
                </c:pt>
                <c:pt idx="25">
                  <c:v>34.809699999999999</c:v>
                </c:pt>
                <c:pt idx="26">
                  <c:v>34.6785</c:v>
                </c:pt>
                <c:pt idx="27">
                  <c:v>34.511399999999995</c:v>
                </c:pt>
                <c:pt idx="28">
                  <c:v>34.289099999999998</c:v>
                </c:pt>
                <c:pt idx="29">
                  <c:v>34.011200000000002</c:v>
                </c:pt>
                <c:pt idx="30">
                  <c:v>33.721200000000003</c:v>
                </c:pt>
                <c:pt idx="31">
                  <c:v>33.5045</c:v>
                </c:pt>
                <c:pt idx="32">
                  <c:v>33.363599999999998</c:v>
                </c:pt>
                <c:pt idx="33">
                  <c:v>33.335700000000003</c:v>
                </c:pt>
                <c:pt idx="34">
                  <c:v>33.343200000000003</c:v>
                </c:pt>
                <c:pt idx="35">
                  <c:v>33.320300000000003</c:v>
                </c:pt>
                <c:pt idx="36">
                  <c:v>33.278300000000002</c:v>
                </c:pt>
                <c:pt idx="37">
                  <c:v>33.324799999999996</c:v>
                </c:pt>
                <c:pt idx="38">
                  <c:v>33.4178</c:v>
                </c:pt>
                <c:pt idx="39">
                  <c:v>33.529599999999995</c:v>
                </c:pt>
                <c:pt idx="40">
                  <c:v>33.588699999999996</c:v>
                </c:pt>
                <c:pt idx="41">
                  <c:v>33.719900000000003</c:v>
                </c:pt>
                <c:pt idx="42">
                  <c:v>33.809899999999999</c:v>
                </c:pt>
                <c:pt idx="43">
                  <c:v>33.922699999999999</c:v>
                </c:pt>
                <c:pt idx="44">
                  <c:v>34.023699999999998</c:v>
                </c:pt>
                <c:pt idx="45">
                  <c:v>34.055999999999997</c:v>
                </c:pt>
                <c:pt idx="46">
                  <c:v>34.104399999999998</c:v>
                </c:pt>
                <c:pt idx="47">
                  <c:v>34.188800000000001</c:v>
                </c:pt>
                <c:pt idx="48">
                  <c:v>34.386499999999998</c:v>
                </c:pt>
                <c:pt idx="49">
                  <c:v>34.5319</c:v>
                </c:pt>
                <c:pt idx="50">
                  <c:v>34.682499999999997</c:v>
                </c:pt>
                <c:pt idx="51">
                  <c:v>34.832700000000003</c:v>
                </c:pt>
                <c:pt idx="52">
                  <c:v>35.002899999999997</c:v>
                </c:pt>
                <c:pt idx="53">
                  <c:v>35.207699999999996</c:v>
                </c:pt>
                <c:pt idx="54">
                  <c:v>35.414099999999998</c:v>
                </c:pt>
                <c:pt idx="55">
                  <c:v>35.622599999999998</c:v>
                </c:pt>
                <c:pt idx="56">
                  <c:v>35.768100000000004</c:v>
                </c:pt>
                <c:pt idx="57">
                  <c:v>35.973699999999994</c:v>
                </c:pt>
                <c:pt idx="58">
                  <c:v>36.218899999999998</c:v>
                </c:pt>
                <c:pt idx="59">
                  <c:v>36.478000000000002</c:v>
                </c:pt>
                <c:pt idx="60">
                  <c:v>36.728699999999996</c:v>
                </c:pt>
                <c:pt idx="61">
                  <c:v>36.981499999999997</c:v>
                </c:pt>
                <c:pt idx="62">
                  <c:v>37.198700000000002</c:v>
                </c:pt>
                <c:pt idx="63">
                  <c:v>37.439499999999995</c:v>
                </c:pt>
                <c:pt idx="64">
                  <c:v>37.6648</c:v>
                </c:pt>
                <c:pt idx="65">
                  <c:v>38.010300000000001</c:v>
                </c:pt>
                <c:pt idx="66">
                  <c:v>38.390700000000002</c:v>
                </c:pt>
                <c:pt idx="67">
                  <c:v>38.8979</c:v>
                </c:pt>
                <c:pt idx="68">
                  <c:v>39.403500000000001</c:v>
                </c:pt>
                <c:pt idx="69">
                  <c:v>39.9497</c:v>
                </c:pt>
                <c:pt idx="70">
                  <c:v>40.498800000000003</c:v>
                </c:pt>
                <c:pt idx="71">
                  <c:v>41.067</c:v>
                </c:pt>
                <c:pt idx="72">
                  <c:v>41.594300000000004</c:v>
                </c:pt>
                <c:pt idx="73">
                  <c:v>42.058900000000001</c:v>
                </c:pt>
                <c:pt idx="74">
                  <c:v>42.555700000000002</c:v>
                </c:pt>
                <c:pt idx="75">
                  <c:v>43.0242</c:v>
                </c:pt>
                <c:pt idx="76">
                  <c:v>43.459599999999995</c:v>
                </c:pt>
                <c:pt idx="77">
                  <c:v>43.868400000000001</c:v>
                </c:pt>
                <c:pt idx="78">
                  <c:v>44.232900000000001</c:v>
                </c:pt>
                <c:pt idx="79">
                  <c:v>44.624699999999997</c:v>
                </c:pt>
                <c:pt idx="80">
                  <c:v>45.014299999999999</c:v>
                </c:pt>
                <c:pt idx="81">
                  <c:v>45.388500000000001</c:v>
                </c:pt>
                <c:pt idx="82">
                  <c:v>45.753999999999998</c:v>
                </c:pt>
                <c:pt idx="83">
                  <c:v>46.125300000000003</c:v>
                </c:pt>
                <c:pt idx="84">
                  <c:v>46.5139</c:v>
                </c:pt>
                <c:pt idx="85">
                  <c:v>46.918100000000003</c:v>
                </c:pt>
                <c:pt idx="86">
                  <c:v>47.222700000000003</c:v>
                </c:pt>
                <c:pt idx="87">
                  <c:v>47.4056</c:v>
                </c:pt>
                <c:pt idx="88">
                  <c:v>47.500300000000003</c:v>
                </c:pt>
                <c:pt idx="89">
                  <c:v>47.591799999999999</c:v>
                </c:pt>
                <c:pt idx="90">
                  <c:v>47.647199999999998</c:v>
                </c:pt>
                <c:pt idx="91">
                  <c:v>47.704500000000003</c:v>
                </c:pt>
                <c:pt idx="92">
                  <c:v>47.790799999999997</c:v>
                </c:pt>
                <c:pt idx="93">
                  <c:v>47.911799999999999</c:v>
                </c:pt>
                <c:pt idx="94">
                  <c:v>48.097999999999999</c:v>
                </c:pt>
                <c:pt idx="95">
                  <c:v>48.408099999999997</c:v>
                </c:pt>
                <c:pt idx="96">
                  <c:v>48.816500000000005</c:v>
                </c:pt>
                <c:pt idx="97">
                  <c:v>49.252299999999998</c:v>
                </c:pt>
                <c:pt idx="98">
                  <c:v>49.689699999999995</c:v>
                </c:pt>
                <c:pt idx="99">
                  <c:v>50.121200000000002</c:v>
                </c:pt>
                <c:pt idx="100">
                  <c:v>50.557300000000005</c:v>
                </c:pt>
                <c:pt idx="101">
                  <c:v>50.991699999999994</c:v>
                </c:pt>
                <c:pt idx="102">
                  <c:v>51.400800000000004</c:v>
                </c:pt>
                <c:pt idx="103">
                  <c:v>51.771000000000001</c:v>
                </c:pt>
                <c:pt idx="104">
                  <c:v>52.180700000000002</c:v>
                </c:pt>
                <c:pt idx="105">
                  <c:v>52.608900000000006</c:v>
                </c:pt>
                <c:pt idx="106">
                  <c:v>52.964299999999994</c:v>
                </c:pt>
                <c:pt idx="107">
                  <c:v>53.201699999999995</c:v>
                </c:pt>
                <c:pt idx="108">
                  <c:v>53.387700000000002</c:v>
                </c:pt>
                <c:pt idx="109">
                  <c:v>53.552299999999995</c:v>
                </c:pt>
                <c:pt idx="110">
                  <c:v>53.675200000000004</c:v>
                </c:pt>
                <c:pt idx="111">
                  <c:v>53.727599999999995</c:v>
                </c:pt>
                <c:pt idx="112">
                  <c:v>53.692300000000003</c:v>
                </c:pt>
                <c:pt idx="113">
                  <c:v>53.584699999999998</c:v>
                </c:pt>
                <c:pt idx="114">
                  <c:v>53.365399999999994</c:v>
                </c:pt>
                <c:pt idx="115">
                  <c:v>53.1753</c:v>
                </c:pt>
                <c:pt idx="116">
                  <c:v>52.939</c:v>
                </c:pt>
                <c:pt idx="117">
                  <c:v>52.619300000000003</c:v>
                </c:pt>
                <c:pt idx="118">
                  <c:v>52.273800000000001</c:v>
                </c:pt>
                <c:pt idx="119">
                  <c:v>52.263099999999994</c:v>
                </c:pt>
                <c:pt idx="120">
                  <c:v>52.242400000000004</c:v>
                </c:pt>
                <c:pt idx="121">
                  <c:v>52.215100000000007</c:v>
                </c:pt>
                <c:pt idx="122">
                  <c:v>52.203299999999999</c:v>
                </c:pt>
                <c:pt idx="123">
                  <c:v>52.1995</c:v>
                </c:pt>
                <c:pt idx="124">
                  <c:v>52.200100000000006</c:v>
                </c:pt>
                <c:pt idx="125">
                  <c:v>52.205999999999996</c:v>
                </c:pt>
                <c:pt idx="126">
                  <c:v>52.171100000000003</c:v>
                </c:pt>
                <c:pt idx="127">
                  <c:v>52.083599999999997</c:v>
                </c:pt>
                <c:pt idx="128">
                  <c:v>51.978999999999999</c:v>
                </c:pt>
                <c:pt idx="129">
                  <c:v>51.851499999999994</c:v>
                </c:pt>
                <c:pt idx="130">
                  <c:v>51.692000000000007</c:v>
                </c:pt>
                <c:pt idx="131">
                  <c:v>51.546800000000005</c:v>
                </c:pt>
                <c:pt idx="132">
                  <c:v>51.4024</c:v>
                </c:pt>
                <c:pt idx="133">
                  <c:v>51.202300000000001</c:v>
                </c:pt>
                <c:pt idx="134">
                  <c:v>50.914000000000001</c:v>
                </c:pt>
                <c:pt idx="135">
                  <c:v>50.588999999999999</c:v>
                </c:pt>
                <c:pt idx="136">
                  <c:v>50.191600000000001</c:v>
                </c:pt>
                <c:pt idx="137">
                  <c:v>49.820500000000003</c:v>
                </c:pt>
                <c:pt idx="138">
                  <c:v>49.460900000000002</c:v>
                </c:pt>
                <c:pt idx="139">
                  <c:v>49.1282</c:v>
                </c:pt>
                <c:pt idx="140">
                  <c:v>48.640099999999997</c:v>
                </c:pt>
                <c:pt idx="141">
                  <c:v>48.021599999999999</c:v>
                </c:pt>
                <c:pt idx="142">
                  <c:v>47.487099999999998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3.4420800000000003</c:v>
                </c:pt>
                <c:pt idx="1">
                  <c:v>2.4894500000000002</c:v>
                </c:pt>
              </c:numCache>
            </c:numRef>
          </c:xVal>
          <c:yVal>
            <c:numRef>
              <c:f>info!$W$2:$W$3</c:f>
              <c:numCache>
                <c:formatCode>0.00</c:formatCode>
                <c:ptCount val="2"/>
                <c:pt idx="0">
                  <c:v>37.965499999999999</c:v>
                </c:pt>
                <c:pt idx="1">
                  <c:v>52.083599999999997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3.1725399999999997</c:v>
                </c:pt>
                <c:pt idx="1">
                  <c:v>2.2785299999999999</c:v>
                </c:pt>
              </c:numCache>
            </c:numRef>
          </c:xVal>
          <c:yVal>
            <c:numRef>
              <c:f>info!$W$15:$W$16</c:f>
              <c:numCache>
                <c:formatCode>0.00_ </c:formatCode>
                <c:ptCount val="2"/>
                <c:pt idx="0">
                  <c:v>33.278300000000002</c:v>
                </c:pt>
                <c:pt idx="1">
                  <c:v>53.727599999999995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2.9106493706293701</c:v>
                </c:pt>
              </c:numCache>
            </c:numRef>
          </c:xVal>
          <c:yVal>
            <c:numRef>
              <c:f>info!$N$9</c:f>
              <c:numCache>
                <c:formatCode>0.0</c:formatCode>
                <c:ptCount val="1"/>
                <c:pt idx="0">
                  <c:v>42.830068531468513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40.772599999999997</c:v>
                </c:pt>
                <c:pt idx="1">
                  <c:v>35.733699999999999</c:v>
                </c:pt>
                <c:pt idx="2">
                  <c:v>25.374099999999999</c:v>
                </c:pt>
                <c:pt idx="3">
                  <c:v>32.828099999999999</c:v>
                </c:pt>
                <c:pt idx="4">
                  <c:v>72.275000000000006</c:v>
                </c:pt>
                <c:pt idx="5">
                  <c:v>55.277700000000003</c:v>
                </c:pt>
                <c:pt idx="6">
                  <c:v>17.836500000000001</c:v>
                </c:pt>
                <c:pt idx="7">
                  <c:v>65.422600000000003</c:v>
                </c:pt>
                <c:pt idx="8">
                  <c:v>17.220800000000001</c:v>
                </c:pt>
                <c:pt idx="9">
                  <c:v>31.877199999999998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46.81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46.809839999999994</c:v>
                </c:pt>
                <c:pt idx="1">
                  <c:v>46.809839999999994</c:v>
                </c:pt>
                <c:pt idx="2">
                  <c:v>0</c:v>
                </c:pt>
              </c:numCache>
            </c:numRef>
          </c:xVal>
          <c:yVal>
            <c:numRef>
              <c:f>'R2'!$I$5:$I$7</c:f>
              <c:numCache>
                <c:formatCode>0.0_ </c:formatCode>
                <c:ptCount val="3"/>
                <c:pt idx="0">
                  <c:v>0</c:v>
                </c:pt>
                <c:pt idx="1">
                  <c:v>44.286832988381811</c:v>
                </c:pt>
                <c:pt idx="2">
                  <c:v>44.286832988381811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47.798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47.797666666666665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1.4339299999999999</c:v>
                </c:pt>
                <c:pt idx="1">
                  <c:v>1.4339299999999999</c:v>
                </c:pt>
                <c:pt idx="2">
                  <c:v>0</c:v>
                </c:pt>
              </c:numCache>
            </c:numRef>
          </c:xVal>
          <c:yVal>
            <c:numRef>
              <c:f>'R3'!$I$6:$I$8</c:f>
              <c:numCache>
                <c:formatCode>0.0_ </c:formatCode>
                <c:ptCount val="3"/>
                <c:pt idx="0">
                  <c:v>0</c:v>
                </c:pt>
                <c:pt idx="1">
                  <c:v>25.663407502601654</c:v>
                </c:pt>
                <c:pt idx="2">
                  <c:v>25.663407502601654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-7.8208214895878148E-2</c:v>
                </c:pt>
                <c:pt idx="1">
                  <c:v>-7.8208214895878148E-2</c:v>
                </c:pt>
                <c:pt idx="2">
                  <c:v>-7</c:v>
                </c:pt>
              </c:numCache>
            </c:numRef>
          </c:xVal>
          <c:yVal>
            <c:numRef>
              <c:f>'R'!$I$5:$I$7</c:f>
              <c:numCache>
                <c:formatCode>0.0_ </c:formatCode>
                <c:ptCount val="3"/>
                <c:pt idx="0">
                  <c:v>0</c:v>
                </c:pt>
                <c:pt idx="1">
                  <c:v>60.093917963232556</c:v>
                </c:pt>
                <c:pt idx="2">
                  <c:v>60.093917963232556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-7.8208214895878148E-2</c:v>
                </c:pt>
              </c:numCache>
            </c:numRef>
          </c:xVal>
          <c:yVal>
            <c:numRef>
              <c:f>'R'!$I$4</c:f>
              <c:numCache>
                <c:formatCode>0.00_ </c:formatCode>
                <c:ptCount val="1"/>
                <c:pt idx="0">
                  <c:v>60.093917963232556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0.40558699999999998</c:v>
                </c:pt>
                <c:pt idx="2">
                  <c:v>0.81397699999999995</c:v>
                </c:pt>
                <c:pt idx="3">
                  <c:v>1.2199199999999999</c:v>
                </c:pt>
                <c:pt idx="4">
                  <c:v>1.6275900000000001</c:v>
                </c:pt>
                <c:pt idx="5">
                  <c:v>2.0312800000000002</c:v>
                </c:pt>
                <c:pt idx="6">
                  <c:v>2.4375200000000001</c:v>
                </c:pt>
                <c:pt idx="7">
                  <c:v>2.8433999999999999</c:v>
                </c:pt>
                <c:pt idx="8">
                  <c:v>3.2492200000000002</c:v>
                </c:pt>
                <c:pt idx="9">
                  <c:v>3.6570299999999998</c:v>
                </c:pt>
                <c:pt idx="10">
                  <c:v>4.0642100000000001</c:v>
                </c:pt>
                <c:pt idx="11">
                  <c:v>4.4687000000000001</c:v>
                </c:pt>
                <c:pt idx="12">
                  <c:v>4.8772099999999998</c:v>
                </c:pt>
                <c:pt idx="13">
                  <c:v>5.2803599999999999</c:v>
                </c:pt>
                <c:pt idx="14">
                  <c:v>5.6886799999999997</c:v>
                </c:pt>
                <c:pt idx="15">
                  <c:v>6.0988699999999998</c:v>
                </c:pt>
                <c:pt idx="16">
                  <c:v>6.4991099999999999</c:v>
                </c:pt>
                <c:pt idx="17">
                  <c:v>6.9054900000000004</c:v>
                </c:pt>
                <c:pt idx="18">
                  <c:v>7.3141499999999997</c:v>
                </c:pt>
                <c:pt idx="19">
                  <c:v>7.7190500000000002</c:v>
                </c:pt>
                <c:pt idx="20">
                  <c:v>8.1283600000000007</c:v>
                </c:pt>
                <c:pt idx="21">
                  <c:v>8.5308399999999995</c:v>
                </c:pt>
                <c:pt idx="22">
                  <c:v>8.9378899999999994</c:v>
                </c:pt>
                <c:pt idx="23">
                  <c:v>9.3466299999999993</c:v>
                </c:pt>
                <c:pt idx="24">
                  <c:v>9.7505299999999995</c:v>
                </c:pt>
                <c:pt idx="25">
                  <c:v>10.1554</c:v>
                </c:pt>
                <c:pt idx="26">
                  <c:v>10.564399999999999</c:v>
                </c:pt>
                <c:pt idx="27">
                  <c:v>10.969099999999999</c:v>
                </c:pt>
                <c:pt idx="28">
                  <c:v>11.376899999999999</c:v>
                </c:pt>
                <c:pt idx="29">
                  <c:v>11.781599999999999</c:v>
                </c:pt>
                <c:pt idx="30">
                  <c:v>12.1877</c:v>
                </c:pt>
                <c:pt idx="31">
                  <c:v>12.596299999999999</c:v>
                </c:pt>
                <c:pt idx="32">
                  <c:v>12.998799999999999</c:v>
                </c:pt>
                <c:pt idx="33">
                  <c:v>13.407999999999999</c:v>
                </c:pt>
                <c:pt idx="34">
                  <c:v>13.8148</c:v>
                </c:pt>
                <c:pt idx="35">
                  <c:v>14.2188</c:v>
                </c:pt>
                <c:pt idx="36">
                  <c:v>14.625500000000001</c:v>
                </c:pt>
                <c:pt idx="37">
                  <c:v>15.030900000000001</c:v>
                </c:pt>
                <c:pt idx="38">
                  <c:v>15.438499999999999</c:v>
                </c:pt>
                <c:pt idx="39">
                  <c:v>15.843500000000001</c:v>
                </c:pt>
                <c:pt idx="40">
                  <c:v>16.253</c:v>
                </c:pt>
                <c:pt idx="41">
                  <c:v>16.656400000000001</c:v>
                </c:pt>
                <c:pt idx="42">
                  <c:v>17.064800000000002</c:v>
                </c:pt>
                <c:pt idx="43">
                  <c:v>17.470400000000001</c:v>
                </c:pt>
                <c:pt idx="44">
                  <c:v>17.874199999999998</c:v>
                </c:pt>
                <c:pt idx="45">
                  <c:v>18.280100000000001</c:v>
                </c:pt>
                <c:pt idx="46">
                  <c:v>18.6874</c:v>
                </c:pt>
                <c:pt idx="47">
                  <c:v>19.0945</c:v>
                </c:pt>
                <c:pt idx="48">
                  <c:v>19.504100000000001</c:v>
                </c:pt>
                <c:pt idx="49">
                  <c:v>19.905799999999999</c:v>
                </c:pt>
                <c:pt idx="50">
                  <c:v>20.311499999999999</c:v>
                </c:pt>
                <c:pt idx="51">
                  <c:v>20.720099999999999</c:v>
                </c:pt>
                <c:pt idx="52">
                  <c:v>21.1267</c:v>
                </c:pt>
                <c:pt idx="53">
                  <c:v>21.532</c:v>
                </c:pt>
                <c:pt idx="54">
                  <c:v>21.9377</c:v>
                </c:pt>
                <c:pt idx="55">
                  <c:v>22.343499999999999</c:v>
                </c:pt>
                <c:pt idx="56">
                  <c:v>22.748999999999999</c:v>
                </c:pt>
                <c:pt idx="57">
                  <c:v>23.157399999999999</c:v>
                </c:pt>
                <c:pt idx="58">
                  <c:v>23.561599999999999</c:v>
                </c:pt>
                <c:pt idx="59">
                  <c:v>23.9724</c:v>
                </c:pt>
                <c:pt idx="60">
                  <c:v>24.376300000000001</c:v>
                </c:pt>
                <c:pt idx="61">
                  <c:v>24.780899999999999</c:v>
                </c:pt>
                <c:pt idx="62">
                  <c:v>25.187999999999999</c:v>
                </c:pt>
                <c:pt idx="63">
                  <c:v>25.593</c:v>
                </c:pt>
                <c:pt idx="64">
                  <c:v>25.9998</c:v>
                </c:pt>
                <c:pt idx="65">
                  <c:v>26.406400000000001</c:v>
                </c:pt>
                <c:pt idx="66">
                  <c:v>26.814599999999999</c:v>
                </c:pt>
                <c:pt idx="67">
                  <c:v>27.218900000000001</c:v>
                </c:pt>
                <c:pt idx="68">
                  <c:v>27.625900000000001</c:v>
                </c:pt>
                <c:pt idx="69">
                  <c:v>28.032900000000001</c:v>
                </c:pt>
                <c:pt idx="70">
                  <c:v>28.436699999999998</c:v>
                </c:pt>
                <c:pt idx="71">
                  <c:v>28.8447</c:v>
                </c:pt>
                <c:pt idx="72">
                  <c:v>29.249400000000001</c:v>
                </c:pt>
                <c:pt idx="73">
                  <c:v>29.656500000000001</c:v>
                </c:pt>
                <c:pt idx="74">
                  <c:v>30.063099999999999</c:v>
                </c:pt>
                <c:pt idx="75">
                  <c:v>30.4695</c:v>
                </c:pt>
                <c:pt idx="76">
                  <c:v>30.876799999999999</c:v>
                </c:pt>
                <c:pt idx="77">
                  <c:v>31.283000000000001</c:v>
                </c:pt>
                <c:pt idx="78">
                  <c:v>31.686499999999999</c:v>
                </c:pt>
                <c:pt idx="79">
                  <c:v>32.095399999999998</c:v>
                </c:pt>
                <c:pt idx="80">
                  <c:v>32.500799999999998</c:v>
                </c:pt>
                <c:pt idx="81">
                  <c:v>32.905999999999999</c:v>
                </c:pt>
                <c:pt idx="82">
                  <c:v>33.313000000000002</c:v>
                </c:pt>
                <c:pt idx="83">
                  <c:v>33.719000000000001</c:v>
                </c:pt>
                <c:pt idx="84">
                  <c:v>34.127499999999998</c:v>
                </c:pt>
                <c:pt idx="85">
                  <c:v>34.532499999999999</c:v>
                </c:pt>
                <c:pt idx="86">
                  <c:v>34.936900000000001</c:v>
                </c:pt>
                <c:pt idx="87">
                  <c:v>35.346600000000002</c:v>
                </c:pt>
                <c:pt idx="88">
                  <c:v>35.749699999999997</c:v>
                </c:pt>
                <c:pt idx="89">
                  <c:v>36.156799999999997</c:v>
                </c:pt>
                <c:pt idx="90">
                  <c:v>36.561999999999998</c:v>
                </c:pt>
                <c:pt idx="91">
                  <c:v>36.967700000000001</c:v>
                </c:pt>
                <c:pt idx="92">
                  <c:v>37.3812</c:v>
                </c:pt>
                <c:pt idx="93">
                  <c:v>37.7836</c:v>
                </c:pt>
                <c:pt idx="94">
                  <c:v>38.185899999999997</c:v>
                </c:pt>
                <c:pt idx="95">
                  <c:v>38.593600000000002</c:v>
                </c:pt>
                <c:pt idx="96">
                  <c:v>38.999200000000002</c:v>
                </c:pt>
                <c:pt idx="97">
                  <c:v>39.409300000000002</c:v>
                </c:pt>
                <c:pt idx="98">
                  <c:v>39.812199999999997</c:v>
                </c:pt>
                <c:pt idx="99">
                  <c:v>40.220100000000002</c:v>
                </c:pt>
                <c:pt idx="100">
                  <c:v>40.625799999999998</c:v>
                </c:pt>
                <c:pt idx="101">
                  <c:v>41.032600000000002</c:v>
                </c:pt>
                <c:pt idx="102">
                  <c:v>41.4373</c:v>
                </c:pt>
                <c:pt idx="103">
                  <c:v>41.844700000000003</c:v>
                </c:pt>
                <c:pt idx="104">
                  <c:v>42.2517</c:v>
                </c:pt>
                <c:pt idx="105">
                  <c:v>42.658700000000003</c:v>
                </c:pt>
                <c:pt idx="106">
                  <c:v>43.063899999999997</c:v>
                </c:pt>
                <c:pt idx="107">
                  <c:v>43.4696</c:v>
                </c:pt>
                <c:pt idx="108">
                  <c:v>43.873699999999999</c:v>
                </c:pt>
                <c:pt idx="109">
                  <c:v>44.281999999999996</c:v>
                </c:pt>
                <c:pt idx="110">
                  <c:v>44.688200000000002</c:v>
                </c:pt>
                <c:pt idx="111">
                  <c:v>45.095599999999997</c:v>
                </c:pt>
                <c:pt idx="112">
                  <c:v>45.5</c:v>
                </c:pt>
                <c:pt idx="113">
                  <c:v>45.905799999999999</c:v>
                </c:pt>
                <c:pt idx="114">
                  <c:v>46.311199999999999</c:v>
                </c:pt>
                <c:pt idx="115">
                  <c:v>46.718600000000002</c:v>
                </c:pt>
                <c:pt idx="116">
                  <c:v>47.13</c:v>
                </c:pt>
                <c:pt idx="117">
                  <c:v>47.529899999999998</c:v>
                </c:pt>
                <c:pt idx="118">
                  <c:v>47.937800000000003</c:v>
                </c:pt>
                <c:pt idx="119">
                  <c:v>48.345100000000002</c:v>
                </c:pt>
                <c:pt idx="120">
                  <c:v>48.750700000000002</c:v>
                </c:pt>
                <c:pt idx="121">
                  <c:v>49.1554</c:v>
                </c:pt>
                <c:pt idx="122">
                  <c:v>49.561999999999998</c:v>
                </c:pt>
                <c:pt idx="123">
                  <c:v>49.9709</c:v>
                </c:pt>
                <c:pt idx="124">
                  <c:v>50.376800000000003</c:v>
                </c:pt>
                <c:pt idx="125">
                  <c:v>50.779600000000002</c:v>
                </c:pt>
                <c:pt idx="126">
                  <c:v>51.188200000000002</c:v>
                </c:pt>
                <c:pt idx="127">
                  <c:v>51.593800000000002</c:v>
                </c:pt>
                <c:pt idx="128">
                  <c:v>52.003999999999998</c:v>
                </c:pt>
                <c:pt idx="129">
                  <c:v>52.407400000000003</c:v>
                </c:pt>
                <c:pt idx="130">
                  <c:v>52.811599999999999</c:v>
                </c:pt>
                <c:pt idx="131">
                  <c:v>53.2194</c:v>
                </c:pt>
                <c:pt idx="132">
                  <c:v>53.628500000000003</c:v>
                </c:pt>
                <c:pt idx="133">
                  <c:v>54.030900000000003</c:v>
                </c:pt>
                <c:pt idx="134">
                  <c:v>54.438499999999998</c:v>
                </c:pt>
                <c:pt idx="135">
                  <c:v>54.845700000000001</c:v>
                </c:pt>
                <c:pt idx="136">
                  <c:v>55.2515</c:v>
                </c:pt>
                <c:pt idx="137">
                  <c:v>55.658700000000003</c:v>
                </c:pt>
                <c:pt idx="138">
                  <c:v>56.061199999999999</c:v>
                </c:pt>
                <c:pt idx="139">
                  <c:v>56.469099999999997</c:v>
                </c:pt>
                <c:pt idx="140">
                  <c:v>56.875999999999998</c:v>
                </c:pt>
                <c:pt idx="141">
                  <c:v>57.280900000000003</c:v>
                </c:pt>
                <c:pt idx="142">
                  <c:v>57.692</c:v>
                </c:pt>
              </c:numCache>
            </c:numRef>
          </c:xVal>
          <c:yVal>
            <c:numRef>
              <c:f>FT!$J$2:$J$2000</c:f>
              <c:numCache>
                <c:formatCode>General</c:formatCode>
                <c:ptCount val="1999"/>
                <c:pt idx="0">
                  <c:v>3.6131400000000005</c:v>
                </c:pt>
                <c:pt idx="1">
                  <c:v>3.60006</c:v>
                </c:pt>
                <c:pt idx="2">
                  <c:v>3.5832299999999999</c:v>
                </c:pt>
                <c:pt idx="3">
                  <c:v>3.5610300000000001</c:v>
                </c:pt>
                <c:pt idx="4">
                  <c:v>3.5352199999999998</c:v>
                </c:pt>
                <c:pt idx="5">
                  <c:v>3.5097399999999999</c:v>
                </c:pt>
                <c:pt idx="6">
                  <c:v>3.4879600000000002</c:v>
                </c:pt>
                <c:pt idx="7">
                  <c:v>3.4737800000000001</c:v>
                </c:pt>
                <c:pt idx="8">
                  <c:v>3.4623399999999998</c:v>
                </c:pt>
                <c:pt idx="9">
                  <c:v>3.4521200000000003</c:v>
                </c:pt>
                <c:pt idx="10">
                  <c:v>3.4451399999999999</c:v>
                </c:pt>
                <c:pt idx="11">
                  <c:v>3.4419399999999998</c:v>
                </c:pt>
                <c:pt idx="12">
                  <c:v>3.4417900000000001</c:v>
                </c:pt>
                <c:pt idx="13">
                  <c:v>3.4420800000000003</c:v>
                </c:pt>
                <c:pt idx="14">
                  <c:v>3.4419399999999998</c:v>
                </c:pt>
                <c:pt idx="15">
                  <c:v>3.4413500000000004</c:v>
                </c:pt>
                <c:pt idx="16">
                  <c:v>3.4395599999999997</c:v>
                </c:pt>
                <c:pt idx="17">
                  <c:v>3.4383799999999995</c:v>
                </c:pt>
                <c:pt idx="18">
                  <c:v>3.4331099999999997</c:v>
                </c:pt>
                <c:pt idx="19">
                  <c:v>3.4253499999999999</c:v>
                </c:pt>
                <c:pt idx="20">
                  <c:v>3.4164400000000001</c:v>
                </c:pt>
                <c:pt idx="21">
                  <c:v>3.40638</c:v>
                </c:pt>
                <c:pt idx="22">
                  <c:v>3.3949400000000001</c:v>
                </c:pt>
                <c:pt idx="23">
                  <c:v>3.3802599999999998</c:v>
                </c:pt>
                <c:pt idx="24">
                  <c:v>3.3621600000000003</c:v>
                </c:pt>
                <c:pt idx="25">
                  <c:v>3.3423000000000003</c:v>
                </c:pt>
                <c:pt idx="26">
                  <c:v>3.3217799999999995</c:v>
                </c:pt>
                <c:pt idx="27">
                  <c:v>3.3035199999999998</c:v>
                </c:pt>
                <c:pt idx="28">
                  <c:v>3.2890599999999997</c:v>
                </c:pt>
                <c:pt idx="29">
                  <c:v>3.27766</c:v>
                </c:pt>
                <c:pt idx="30">
                  <c:v>3.2656600000000005</c:v>
                </c:pt>
                <c:pt idx="31">
                  <c:v>3.2504499999999998</c:v>
                </c:pt>
                <c:pt idx="32">
                  <c:v>3.2349299999999999</c:v>
                </c:pt>
                <c:pt idx="33">
                  <c:v>3.2171799999999999</c:v>
                </c:pt>
                <c:pt idx="34">
                  <c:v>3.2010199999999998</c:v>
                </c:pt>
                <c:pt idx="35">
                  <c:v>3.18668</c:v>
                </c:pt>
                <c:pt idx="36">
                  <c:v>3.1725399999999997</c:v>
                </c:pt>
                <c:pt idx="37">
                  <c:v>3.15923</c:v>
                </c:pt>
                <c:pt idx="38">
                  <c:v>3.1477699999999995</c:v>
                </c:pt>
                <c:pt idx="39">
                  <c:v>3.1414900000000001</c:v>
                </c:pt>
                <c:pt idx="40">
                  <c:v>3.14093</c:v>
                </c:pt>
                <c:pt idx="41">
                  <c:v>3.1426599999999998</c:v>
                </c:pt>
                <c:pt idx="42">
                  <c:v>3.1454199999999997</c:v>
                </c:pt>
                <c:pt idx="43">
                  <c:v>3.1496600000000003</c:v>
                </c:pt>
                <c:pt idx="44">
                  <c:v>3.1562099999999997</c:v>
                </c:pt>
                <c:pt idx="45">
                  <c:v>3.1608499999999999</c:v>
                </c:pt>
                <c:pt idx="46">
                  <c:v>3.16629</c:v>
                </c:pt>
                <c:pt idx="47">
                  <c:v>3.1730700000000001</c:v>
                </c:pt>
                <c:pt idx="48">
                  <c:v>3.1792500000000001</c:v>
                </c:pt>
                <c:pt idx="49">
                  <c:v>3.1854700000000005</c:v>
                </c:pt>
                <c:pt idx="50">
                  <c:v>3.18988</c:v>
                </c:pt>
                <c:pt idx="51">
                  <c:v>3.19313</c:v>
                </c:pt>
                <c:pt idx="52">
                  <c:v>3.1947999999999999</c:v>
                </c:pt>
                <c:pt idx="53">
                  <c:v>3.1953999999999998</c:v>
                </c:pt>
                <c:pt idx="54">
                  <c:v>3.1966999999999999</c:v>
                </c:pt>
                <c:pt idx="55">
                  <c:v>3.19617</c:v>
                </c:pt>
                <c:pt idx="56">
                  <c:v>3.1952199999999999</c:v>
                </c:pt>
                <c:pt idx="57">
                  <c:v>3.1898500000000003</c:v>
                </c:pt>
                <c:pt idx="58">
                  <c:v>3.1837800000000001</c:v>
                </c:pt>
                <c:pt idx="59">
                  <c:v>3.17659</c:v>
                </c:pt>
                <c:pt idx="60">
                  <c:v>3.1703700000000001</c:v>
                </c:pt>
                <c:pt idx="61">
                  <c:v>3.1612600000000004</c:v>
                </c:pt>
                <c:pt idx="62">
                  <c:v>3.1484200000000002</c:v>
                </c:pt>
                <c:pt idx="63">
                  <c:v>3.1324100000000001</c:v>
                </c:pt>
                <c:pt idx="64">
                  <c:v>3.1136200000000001</c:v>
                </c:pt>
                <c:pt idx="65">
                  <c:v>3.0891299999999999</c:v>
                </c:pt>
                <c:pt idx="66">
                  <c:v>3.0634399999999999</c:v>
                </c:pt>
                <c:pt idx="67">
                  <c:v>3.0369000000000002</c:v>
                </c:pt>
                <c:pt idx="68">
                  <c:v>3.0126199999999996</c:v>
                </c:pt>
                <c:pt idx="69">
                  <c:v>2.99017</c:v>
                </c:pt>
                <c:pt idx="70">
                  <c:v>2.9729800000000002</c:v>
                </c:pt>
                <c:pt idx="71">
                  <c:v>2.9580800000000003</c:v>
                </c:pt>
                <c:pt idx="72">
                  <c:v>2.9434800000000001</c:v>
                </c:pt>
                <c:pt idx="73">
                  <c:v>2.9289300000000003</c:v>
                </c:pt>
                <c:pt idx="74">
                  <c:v>2.9124699999999999</c:v>
                </c:pt>
                <c:pt idx="75">
                  <c:v>2.8967900000000002</c:v>
                </c:pt>
                <c:pt idx="76">
                  <c:v>2.8809499999999999</c:v>
                </c:pt>
                <c:pt idx="77">
                  <c:v>2.8650900000000004</c:v>
                </c:pt>
                <c:pt idx="78">
                  <c:v>2.8491599999999999</c:v>
                </c:pt>
                <c:pt idx="79">
                  <c:v>2.8327599999999995</c:v>
                </c:pt>
                <c:pt idx="80">
                  <c:v>2.8187499999999996</c:v>
                </c:pt>
                <c:pt idx="81">
                  <c:v>2.80437</c:v>
                </c:pt>
                <c:pt idx="82">
                  <c:v>2.7890799999999998</c:v>
                </c:pt>
                <c:pt idx="83">
                  <c:v>2.7725499999999998</c:v>
                </c:pt>
                <c:pt idx="84">
                  <c:v>2.7550300000000001</c:v>
                </c:pt>
                <c:pt idx="85">
                  <c:v>2.7351799999999997</c:v>
                </c:pt>
                <c:pt idx="86">
                  <c:v>2.71658</c:v>
                </c:pt>
                <c:pt idx="87">
                  <c:v>2.7004299999999999</c:v>
                </c:pt>
                <c:pt idx="88">
                  <c:v>2.6843499999999998</c:v>
                </c:pt>
                <c:pt idx="89">
                  <c:v>2.6648399999999999</c:v>
                </c:pt>
                <c:pt idx="90">
                  <c:v>2.6463700000000001</c:v>
                </c:pt>
                <c:pt idx="91">
                  <c:v>2.6276999999999999</c:v>
                </c:pt>
                <c:pt idx="92">
                  <c:v>2.6071499999999999</c:v>
                </c:pt>
                <c:pt idx="93">
                  <c:v>2.5862099999999999</c:v>
                </c:pt>
                <c:pt idx="94">
                  <c:v>2.5619199999999998</c:v>
                </c:pt>
                <c:pt idx="95">
                  <c:v>2.5329699999999997</c:v>
                </c:pt>
                <c:pt idx="96">
                  <c:v>2.5012400000000001</c:v>
                </c:pt>
                <c:pt idx="97">
                  <c:v>2.4693800000000001</c:v>
                </c:pt>
                <c:pt idx="98">
                  <c:v>2.43675</c:v>
                </c:pt>
                <c:pt idx="99">
                  <c:v>2.40591</c:v>
                </c:pt>
                <c:pt idx="100">
                  <c:v>2.3799399999999999</c:v>
                </c:pt>
                <c:pt idx="101">
                  <c:v>2.3587899999999999</c:v>
                </c:pt>
                <c:pt idx="102">
                  <c:v>2.3435000000000001</c:v>
                </c:pt>
                <c:pt idx="103">
                  <c:v>2.3313199999999998</c:v>
                </c:pt>
                <c:pt idx="104">
                  <c:v>2.31887</c:v>
                </c:pt>
                <c:pt idx="105">
                  <c:v>2.3062800000000001</c:v>
                </c:pt>
                <c:pt idx="106">
                  <c:v>2.2958400000000001</c:v>
                </c:pt>
                <c:pt idx="107">
                  <c:v>2.2882799999999999</c:v>
                </c:pt>
                <c:pt idx="108">
                  <c:v>2.2826300000000002</c:v>
                </c:pt>
                <c:pt idx="109">
                  <c:v>2.2781100000000003</c:v>
                </c:pt>
                <c:pt idx="110">
                  <c:v>2.27589</c:v>
                </c:pt>
                <c:pt idx="111">
                  <c:v>2.2785299999999999</c:v>
                </c:pt>
                <c:pt idx="112">
                  <c:v>2.2851300000000001</c:v>
                </c:pt>
                <c:pt idx="113">
                  <c:v>2.29481</c:v>
                </c:pt>
                <c:pt idx="114">
                  <c:v>2.3104</c:v>
                </c:pt>
                <c:pt idx="115">
                  <c:v>2.32578</c:v>
                </c:pt>
                <c:pt idx="116">
                  <c:v>2.3427899999999999</c:v>
                </c:pt>
                <c:pt idx="117">
                  <c:v>2.3625799999999999</c:v>
                </c:pt>
                <c:pt idx="118">
                  <c:v>2.3833199999999999</c:v>
                </c:pt>
                <c:pt idx="119">
                  <c:v>2.3914</c:v>
                </c:pt>
                <c:pt idx="120">
                  <c:v>2.4003999999999999</c:v>
                </c:pt>
                <c:pt idx="121">
                  <c:v>2.41079</c:v>
                </c:pt>
                <c:pt idx="122">
                  <c:v>2.4219599999999999</c:v>
                </c:pt>
                <c:pt idx="123">
                  <c:v>2.4365399999999999</c:v>
                </c:pt>
                <c:pt idx="124">
                  <c:v>2.4530699999999999</c:v>
                </c:pt>
                <c:pt idx="125">
                  <c:v>2.4675400000000001</c:v>
                </c:pt>
                <c:pt idx="126">
                  <c:v>2.4803899999999999</c:v>
                </c:pt>
                <c:pt idx="127">
                  <c:v>2.4894500000000002</c:v>
                </c:pt>
                <c:pt idx="128">
                  <c:v>2.4975200000000002</c:v>
                </c:pt>
                <c:pt idx="129">
                  <c:v>2.5061200000000001</c:v>
                </c:pt>
                <c:pt idx="130">
                  <c:v>2.5155799999999999</c:v>
                </c:pt>
                <c:pt idx="131">
                  <c:v>2.5268800000000002</c:v>
                </c:pt>
                <c:pt idx="132">
                  <c:v>2.5388699999999997</c:v>
                </c:pt>
                <c:pt idx="133">
                  <c:v>2.5516299999999998</c:v>
                </c:pt>
                <c:pt idx="134">
                  <c:v>2.56677</c:v>
                </c:pt>
                <c:pt idx="135">
                  <c:v>2.5848900000000001</c:v>
                </c:pt>
                <c:pt idx="136">
                  <c:v>2.6007599999999997</c:v>
                </c:pt>
                <c:pt idx="137">
                  <c:v>2.6146200000000004</c:v>
                </c:pt>
                <c:pt idx="138">
                  <c:v>2.62927</c:v>
                </c:pt>
                <c:pt idx="139">
                  <c:v>2.6381100000000002</c:v>
                </c:pt>
                <c:pt idx="140">
                  <c:v>2.6551100000000001</c:v>
                </c:pt>
                <c:pt idx="141">
                  <c:v>2.6762299999999999</c:v>
                </c:pt>
                <c:pt idx="142">
                  <c:v>2.69834</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3.6131400000000005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3.6131400000000005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3.6131400000000005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3.6131400000000005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3.6131400000000005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3.6131400000000005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3.6131400000000005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3.6131400000000005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3.6131400000000005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3.6131400000000005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3.6131400000000005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3.6131400000000005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3.6131400000000005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3.6131400000000005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3.6131400000000005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3.6131400000000005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3.6131400000000005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3.6131400000000005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3.6131400000000005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3.6131400000000005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3.6131400000000005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3.6131400000000005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3.6131400000000005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3.6131400000000005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0.40558699999999998</c:v>
                </c:pt>
                <c:pt idx="2">
                  <c:v>0.81397699999999995</c:v>
                </c:pt>
                <c:pt idx="3">
                  <c:v>1.2199199999999999</c:v>
                </c:pt>
                <c:pt idx="4">
                  <c:v>1.6275900000000001</c:v>
                </c:pt>
                <c:pt idx="5">
                  <c:v>2.0312800000000002</c:v>
                </c:pt>
                <c:pt idx="6">
                  <c:v>2.4375200000000001</c:v>
                </c:pt>
                <c:pt idx="7">
                  <c:v>2.8433999999999999</c:v>
                </c:pt>
                <c:pt idx="8">
                  <c:v>3.2492200000000002</c:v>
                </c:pt>
                <c:pt idx="9">
                  <c:v>3.6570299999999998</c:v>
                </c:pt>
                <c:pt idx="10">
                  <c:v>4.0642100000000001</c:v>
                </c:pt>
                <c:pt idx="11">
                  <c:v>4.4687000000000001</c:v>
                </c:pt>
                <c:pt idx="12">
                  <c:v>4.8772099999999998</c:v>
                </c:pt>
                <c:pt idx="13">
                  <c:v>5.2803599999999999</c:v>
                </c:pt>
                <c:pt idx="14">
                  <c:v>5.6886799999999997</c:v>
                </c:pt>
                <c:pt idx="15">
                  <c:v>6.0988699999999998</c:v>
                </c:pt>
                <c:pt idx="16">
                  <c:v>6.4991099999999999</c:v>
                </c:pt>
                <c:pt idx="17">
                  <c:v>6.9054900000000004</c:v>
                </c:pt>
                <c:pt idx="18">
                  <c:v>7.3141499999999997</c:v>
                </c:pt>
                <c:pt idx="19">
                  <c:v>7.7190500000000002</c:v>
                </c:pt>
                <c:pt idx="20">
                  <c:v>8.1283600000000007</c:v>
                </c:pt>
                <c:pt idx="21">
                  <c:v>8.5308399999999995</c:v>
                </c:pt>
                <c:pt idx="22">
                  <c:v>8.9378899999999994</c:v>
                </c:pt>
                <c:pt idx="23">
                  <c:v>9.3466299999999993</c:v>
                </c:pt>
                <c:pt idx="24">
                  <c:v>9.7505299999999995</c:v>
                </c:pt>
                <c:pt idx="25">
                  <c:v>10.1554</c:v>
                </c:pt>
                <c:pt idx="26">
                  <c:v>10.564399999999999</c:v>
                </c:pt>
                <c:pt idx="27">
                  <c:v>10.969099999999999</c:v>
                </c:pt>
                <c:pt idx="28">
                  <c:v>11.376899999999999</c:v>
                </c:pt>
                <c:pt idx="29">
                  <c:v>11.781599999999999</c:v>
                </c:pt>
                <c:pt idx="30">
                  <c:v>12.1877</c:v>
                </c:pt>
                <c:pt idx="31">
                  <c:v>12.596299999999999</c:v>
                </c:pt>
                <c:pt idx="32">
                  <c:v>12.998799999999999</c:v>
                </c:pt>
                <c:pt idx="33">
                  <c:v>13.407999999999999</c:v>
                </c:pt>
                <c:pt idx="34">
                  <c:v>13.8148</c:v>
                </c:pt>
                <c:pt idx="35">
                  <c:v>14.2188</c:v>
                </c:pt>
                <c:pt idx="36">
                  <c:v>14.625500000000001</c:v>
                </c:pt>
                <c:pt idx="37">
                  <c:v>15.030900000000001</c:v>
                </c:pt>
                <c:pt idx="38">
                  <c:v>15.438499999999999</c:v>
                </c:pt>
                <c:pt idx="39">
                  <c:v>15.843500000000001</c:v>
                </c:pt>
                <c:pt idx="40">
                  <c:v>16.253</c:v>
                </c:pt>
                <c:pt idx="41">
                  <c:v>16.656400000000001</c:v>
                </c:pt>
                <c:pt idx="42">
                  <c:v>17.064800000000002</c:v>
                </c:pt>
                <c:pt idx="43">
                  <c:v>17.470400000000001</c:v>
                </c:pt>
                <c:pt idx="44">
                  <c:v>17.874199999999998</c:v>
                </c:pt>
                <c:pt idx="45">
                  <c:v>18.280100000000001</c:v>
                </c:pt>
                <c:pt idx="46">
                  <c:v>18.6874</c:v>
                </c:pt>
                <c:pt idx="47">
                  <c:v>19.0945</c:v>
                </c:pt>
                <c:pt idx="48">
                  <c:v>19.504100000000001</c:v>
                </c:pt>
                <c:pt idx="49">
                  <c:v>19.905799999999999</c:v>
                </c:pt>
                <c:pt idx="50">
                  <c:v>20.311499999999999</c:v>
                </c:pt>
                <c:pt idx="51">
                  <c:v>20.720099999999999</c:v>
                </c:pt>
                <c:pt idx="52">
                  <c:v>21.1267</c:v>
                </c:pt>
                <c:pt idx="53">
                  <c:v>21.532</c:v>
                </c:pt>
                <c:pt idx="54">
                  <c:v>21.9377</c:v>
                </c:pt>
                <c:pt idx="55">
                  <c:v>22.343499999999999</c:v>
                </c:pt>
                <c:pt idx="56">
                  <c:v>22.748999999999999</c:v>
                </c:pt>
                <c:pt idx="57">
                  <c:v>23.157399999999999</c:v>
                </c:pt>
                <c:pt idx="58">
                  <c:v>23.561599999999999</c:v>
                </c:pt>
                <c:pt idx="59">
                  <c:v>23.9724</c:v>
                </c:pt>
                <c:pt idx="60">
                  <c:v>24.376300000000001</c:v>
                </c:pt>
                <c:pt idx="61">
                  <c:v>24.780899999999999</c:v>
                </c:pt>
                <c:pt idx="62">
                  <c:v>25.187999999999999</c:v>
                </c:pt>
                <c:pt idx="63">
                  <c:v>25.593</c:v>
                </c:pt>
                <c:pt idx="64">
                  <c:v>25.9998</c:v>
                </c:pt>
                <c:pt idx="65">
                  <c:v>26.406400000000001</c:v>
                </c:pt>
                <c:pt idx="66">
                  <c:v>26.814599999999999</c:v>
                </c:pt>
                <c:pt idx="67">
                  <c:v>27.218900000000001</c:v>
                </c:pt>
                <c:pt idx="68">
                  <c:v>27.625900000000001</c:v>
                </c:pt>
                <c:pt idx="69">
                  <c:v>28.032900000000001</c:v>
                </c:pt>
                <c:pt idx="70">
                  <c:v>28.436699999999998</c:v>
                </c:pt>
                <c:pt idx="71">
                  <c:v>28.8447</c:v>
                </c:pt>
                <c:pt idx="72">
                  <c:v>29.249400000000001</c:v>
                </c:pt>
                <c:pt idx="73">
                  <c:v>29.656500000000001</c:v>
                </c:pt>
                <c:pt idx="74">
                  <c:v>30.063099999999999</c:v>
                </c:pt>
                <c:pt idx="75">
                  <c:v>30.4695</c:v>
                </c:pt>
                <c:pt idx="76">
                  <c:v>30.876799999999999</c:v>
                </c:pt>
                <c:pt idx="77">
                  <c:v>31.283000000000001</c:v>
                </c:pt>
                <c:pt idx="78">
                  <c:v>31.686499999999999</c:v>
                </c:pt>
                <c:pt idx="79">
                  <c:v>32.095399999999998</c:v>
                </c:pt>
                <c:pt idx="80">
                  <c:v>32.500799999999998</c:v>
                </c:pt>
                <c:pt idx="81">
                  <c:v>32.905999999999999</c:v>
                </c:pt>
                <c:pt idx="82">
                  <c:v>33.313000000000002</c:v>
                </c:pt>
                <c:pt idx="83">
                  <c:v>33.719000000000001</c:v>
                </c:pt>
                <c:pt idx="84">
                  <c:v>34.127499999999998</c:v>
                </c:pt>
                <c:pt idx="85">
                  <c:v>34.532499999999999</c:v>
                </c:pt>
                <c:pt idx="86">
                  <c:v>34.936900000000001</c:v>
                </c:pt>
                <c:pt idx="87">
                  <c:v>35.346600000000002</c:v>
                </c:pt>
                <c:pt idx="88">
                  <c:v>35.749699999999997</c:v>
                </c:pt>
                <c:pt idx="89">
                  <c:v>36.156799999999997</c:v>
                </c:pt>
                <c:pt idx="90">
                  <c:v>36.561999999999998</c:v>
                </c:pt>
                <c:pt idx="91">
                  <c:v>36.967700000000001</c:v>
                </c:pt>
                <c:pt idx="92">
                  <c:v>37.3812</c:v>
                </c:pt>
                <c:pt idx="93">
                  <c:v>37.7836</c:v>
                </c:pt>
                <c:pt idx="94">
                  <c:v>38.185899999999997</c:v>
                </c:pt>
                <c:pt idx="95">
                  <c:v>38.593600000000002</c:v>
                </c:pt>
                <c:pt idx="96">
                  <c:v>38.999200000000002</c:v>
                </c:pt>
                <c:pt idx="97">
                  <c:v>39.409300000000002</c:v>
                </c:pt>
                <c:pt idx="98">
                  <c:v>39.812199999999997</c:v>
                </c:pt>
                <c:pt idx="99">
                  <c:v>40.220100000000002</c:v>
                </c:pt>
                <c:pt idx="100">
                  <c:v>40.625799999999998</c:v>
                </c:pt>
                <c:pt idx="101">
                  <c:v>41.032600000000002</c:v>
                </c:pt>
                <c:pt idx="102">
                  <c:v>41.4373</c:v>
                </c:pt>
                <c:pt idx="103">
                  <c:v>41.844700000000003</c:v>
                </c:pt>
                <c:pt idx="104">
                  <c:v>42.2517</c:v>
                </c:pt>
                <c:pt idx="105">
                  <c:v>42.658700000000003</c:v>
                </c:pt>
                <c:pt idx="106">
                  <c:v>43.063899999999997</c:v>
                </c:pt>
                <c:pt idx="107">
                  <c:v>43.4696</c:v>
                </c:pt>
                <c:pt idx="108">
                  <c:v>43.873699999999999</c:v>
                </c:pt>
                <c:pt idx="109">
                  <c:v>44.281999999999996</c:v>
                </c:pt>
                <c:pt idx="110">
                  <c:v>44.688200000000002</c:v>
                </c:pt>
                <c:pt idx="111">
                  <c:v>45.095599999999997</c:v>
                </c:pt>
                <c:pt idx="112">
                  <c:v>45.5</c:v>
                </c:pt>
                <c:pt idx="113">
                  <c:v>45.905799999999999</c:v>
                </c:pt>
                <c:pt idx="114">
                  <c:v>46.311199999999999</c:v>
                </c:pt>
                <c:pt idx="115">
                  <c:v>46.718600000000002</c:v>
                </c:pt>
                <c:pt idx="116">
                  <c:v>47.13</c:v>
                </c:pt>
                <c:pt idx="117">
                  <c:v>47.529899999999998</c:v>
                </c:pt>
                <c:pt idx="118">
                  <c:v>47.937800000000003</c:v>
                </c:pt>
                <c:pt idx="119">
                  <c:v>48.345100000000002</c:v>
                </c:pt>
                <c:pt idx="120">
                  <c:v>48.750700000000002</c:v>
                </c:pt>
                <c:pt idx="121">
                  <c:v>49.1554</c:v>
                </c:pt>
                <c:pt idx="122">
                  <c:v>49.561999999999998</c:v>
                </c:pt>
                <c:pt idx="123">
                  <c:v>49.9709</c:v>
                </c:pt>
                <c:pt idx="124">
                  <c:v>50.376800000000003</c:v>
                </c:pt>
                <c:pt idx="125">
                  <c:v>50.779600000000002</c:v>
                </c:pt>
                <c:pt idx="126">
                  <c:v>51.188200000000002</c:v>
                </c:pt>
                <c:pt idx="127">
                  <c:v>51.593800000000002</c:v>
                </c:pt>
                <c:pt idx="128">
                  <c:v>52.003999999999998</c:v>
                </c:pt>
                <c:pt idx="129">
                  <c:v>52.407400000000003</c:v>
                </c:pt>
                <c:pt idx="130">
                  <c:v>52.811599999999999</c:v>
                </c:pt>
                <c:pt idx="131">
                  <c:v>53.2194</c:v>
                </c:pt>
                <c:pt idx="132">
                  <c:v>53.628500000000003</c:v>
                </c:pt>
                <c:pt idx="133">
                  <c:v>54.030900000000003</c:v>
                </c:pt>
                <c:pt idx="134">
                  <c:v>54.438499999999998</c:v>
                </c:pt>
                <c:pt idx="135">
                  <c:v>54.845700000000001</c:v>
                </c:pt>
                <c:pt idx="136">
                  <c:v>55.2515</c:v>
                </c:pt>
                <c:pt idx="137">
                  <c:v>55.658700000000003</c:v>
                </c:pt>
                <c:pt idx="138">
                  <c:v>56.061199999999999</c:v>
                </c:pt>
                <c:pt idx="139">
                  <c:v>56.469099999999997</c:v>
                </c:pt>
                <c:pt idx="140">
                  <c:v>56.875999999999998</c:v>
                </c:pt>
                <c:pt idx="141">
                  <c:v>57.280900000000003</c:v>
                </c:pt>
                <c:pt idx="142">
                  <c:v>57.692</c:v>
                </c:pt>
              </c:numCache>
            </c:numRef>
          </c:xVal>
          <c:yVal>
            <c:numRef>
              <c:f>FT!$K$2:$K$2000</c:f>
              <c:numCache>
                <c:formatCode>General</c:formatCode>
                <c:ptCount val="1999"/>
                <c:pt idx="0">
                  <c:v>38.420999999999999</c:v>
                </c:pt>
                <c:pt idx="1">
                  <c:v>38.336100000000002</c:v>
                </c:pt>
                <c:pt idx="2">
                  <c:v>38.303199999999997</c:v>
                </c:pt>
                <c:pt idx="3">
                  <c:v>38.355899999999998</c:v>
                </c:pt>
                <c:pt idx="4">
                  <c:v>38.472999999999999</c:v>
                </c:pt>
                <c:pt idx="5">
                  <c:v>38.641799999999996</c:v>
                </c:pt>
                <c:pt idx="6">
                  <c:v>38.818799999999996</c:v>
                </c:pt>
                <c:pt idx="7">
                  <c:v>38.850099999999998</c:v>
                </c:pt>
                <c:pt idx="8">
                  <c:v>38.771899999999995</c:v>
                </c:pt>
                <c:pt idx="9">
                  <c:v>38.649099999999997</c:v>
                </c:pt>
                <c:pt idx="10">
                  <c:v>38.494</c:v>
                </c:pt>
                <c:pt idx="11">
                  <c:v>38.362699999999997</c:v>
                </c:pt>
                <c:pt idx="12">
                  <c:v>38.173699999999997</c:v>
                </c:pt>
                <c:pt idx="13">
                  <c:v>37.965499999999999</c:v>
                </c:pt>
                <c:pt idx="14">
                  <c:v>37.760399999999997</c:v>
                </c:pt>
                <c:pt idx="15">
                  <c:v>37.526199999999996</c:v>
                </c:pt>
                <c:pt idx="16">
                  <c:v>37.2408</c:v>
                </c:pt>
                <c:pt idx="17">
                  <c:v>36.918599999999998</c:v>
                </c:pt>
                <c:pt idx="18">
                  <c:v>36.625700000000002</c:v>
                </c:pt>
                <c:pt idx="19">
                  <c:v>36.350900000000003</c:v>
                </c:pt>
                <c:pt idx="20">
                  <c:v>36.130299999999998</c:v>
                </c:pt>
                <c:pt idx="21">
                  <c:v>35.869599999999998</c:v>
                </c:pt>
                <c:pt idx="22">
                  <c:v>35.564499999999995</c:v>
                </c:pt>
                <c:pt idx="23">
                  <c:v>35.228200000000001</c:v>
                </c:pt>
                <c:pt idx="24">
                  <c:v>34.990600000000001</c:v>
                </c:pt>
                <c:pt idx="25">
                  <c:v>34.809699999999999</c:v>
                </c:pt>
                <c:pt idx="26">
                  <c:v>34.6785</c:v>
                </c:pt>
                <c:pt idx="27">
                  <c:v>34.511399999999995</c:v>
                </c:pt>
                <c:pt idx="28">
                  <c:v>34.289099999999998</c:v>
                </c:pt>
                <c:pt idx="29">
                  <c:v>34.011200000000002</c:v>
                </c:pt>
                <c:pt idx="30">
                  <c:v>33.721200000000003</c:v>
                </c:pt>
                <c:pt idx="31">
                  <c:v>33.5045</c:v>
                </c:pt>
                <c:pt idx="32">
                  <c:v>33.363599999999998</c:v>
                </c:pt>
                <c:pt idx="33">
                  <c:v>33.335700000000003</c:v>
                </c:pt>
                <c:pt idx="34">
                  <c:v>33.343200000000003</c:v>
                </c:pt>
                <c:pt idx="35">
                  <c:v>33.320300000000003</c:v>
                </c:pt>
                <c:pt idx="36">
                  <c:v>33.278300000000002</c:v>
                </c:pt>
                <c:pt idx="37">
                  <c:v>33.324799999999996</c:v>
                </c:pt>
                <c:pt idx="38">
                  <c:v>33.4178</c:v>
                </c:pt>
                <c:pt idx="39">
                  <c:v>33.529599999999995</c:v>
                </c:pt>
                <c:pt idx="40">
                  <c:v>33.588699999999996</c:v>
                </c:pt>
                <c:pt idx="41">
                  <c:v>33.719900000000003</c:v>
                </c:pt>
                <c:pt idx="42">
                  <c:v>33.809899999999999</c:v>
                </c:pt>
                <c:pt idx="43">
                  <c:v>33.922699999999999</c:v>
                </c:pt>
                <c:pt idx="44">
                  <c:v>34.023699999999998</c:v>
                </c:pt>
                <c:pt idx="45">
                  <c:v>34.055999999999997</c:v>
                </c:pt>
                <c:pt idx="46">
                  <c:v>34.104399999999998</c:v>
                </c:pt>
                <c:pt idx="47">
                  <c:v>34.188800000000001</c:v>
                </c:pt>
                <c:pt idx="48">
                  <c:v>34.386499999999998</c:v>
                </c:pt>
                <c:pt idx="49">
                  <c:v>34.5319</c:v>
                </c:pt>
                <c:pt idx="50">
                  <c:v>34.682499999999997</c:v>
                </c:pt>
                <c:pt idx="51">
                  <c:v>34.832700000000003</c:v>
                </c:pt>
                <c:pt idx="52">
                  <c:v>35.002899999999997</c:v>
                </c:pt>
                <c:pt idx="53">
                  <c:v>35.207699999999996</c:v>
                </c:pt>
                <c:pt idx="54">
                  <c:v>35.414099999999998</c:v>
                </c:pt>
                <c:pt idx="55">
                  <c:v>35.622599999999998</c:v>
                </c:pt>
                <c:pt idx="56">
                  <c:v>35.768100000000004</c:v>
                </c:pt>
                <c:pt idx="57">
                  <c:v>35.973699999999994</c:v>
                </c:pt>
                <c:pt idx="58">
                  <c:v>36.218899999999998</c:v>
                </c:pt>
                <c:pt idx="59">
                  <c:v>36.478000000000002</c:v>
                </c:pt>
                <c:pt idx="60">
                  <c:v>36.728699999999996</c:v>
                </c:pt>
                <c:pt idx="61">
                  <c:v>36.981499999999997</c:v>
                </c:pt>
                <c:pt idx="62">
                  <c:v>37.198700000000002</c:v>
                </c:pt>
                <c:pt idx="63">
                  <c:v>37.439499999999995</c:v>
                </c:pt>
                <c:pt idx="64">
                  <c:v>37.6648</c:v>
                </c:pt>
                <c:pt idx="65">
                  <c:v>38.010300000000001</c:v>
                </c:pt>
                <c:pt idx="66">
                  <c:v>38.390700000000002</c:v>
                </c:pt>
                <c:pt idx="67">
                  <c:v>38.8979</c:v>
                </c:pt>
                <c:pt idx="68">
                  <c:v>39.403500000000001</c:v>
                </c:pt>
                <c:pt idx="69">
                  <c:v>39.9497</c:v>
                </c:pt>
                <c:pt idx="70">
                  <c:v>40.498800000000003</c:v>
                </c:pt>
                <c:pt idx="71">
                  <c:v>41.067</c:v>
                </c:pt>
                <c:pt idx="72">
                  <c:v>41.594300000000004</c:v>
                </c:pt>
                <c:pt idx="73">
                  <c:v>42.058900000000001</c:v>
                </c:pt>
                <c:pt idx="74">
                  <c:v>42.555700000000002</c:v>
                </c:pt>
                <c:pt idx="75">
                  <c:v>43.0242</c:v>
                </c:pt>
                <c:pt idx="76">
                  <c:v>43.459599999999995</c:v>
                </c:pt>
                <c:pt idx="77">
                  <c:v>43.868400000000001</c:v>
                </c:pt>
                <c:pt idx="78">
                  <c:v>44.232900000000001</c:v>
                </c:pt>
                <c:pt idx="79">
                  <c:v>44.624699999999997</c:v>
                </c:pt>
                <c:pt idx="80">
                  <c:v>45.014299999999999</c:v>
                </c:pt>
                <c:pt idx="81">
                  <c:v>45.388500000000001</c:v>
                </c:pt>
                <c:pt idx="82">
                  <c:v>45.753999999999998</c:v>
                </c:pt>
                <c:pt idx="83">
                  <c:v>46.125300000000003</c:v>
                </c:pt>
                <c:pt idx="84">
                  <c:v>46.5139</c:v>
                </c:pt>
                <c:pt idx="85">
                  <c:v>46.918100000000003</c:v>
                </c:pt>
                <c:pt idx="86">
                  <c:v>47.222700000000003</c:v>
                </c:pt>
                <c:pt idx="87">
                  <c:v>47.4056</c:v>
                </c:pt>
                <c:pt idx="88">
                  <c:v>47.500300000000003</c:v>
                </c:pt>
                <c:pt idx="89">
                  <c:v>47.591799999999999</c:v>
                </c:pt>
                <c:pt idx="90">
                  <c:v>47.647199999999998</c:v>
                </c:pt>
                <c:pt idx="91">
                  <c:v>47.704500000000003</c:v>
                </c:pt>
                <c:pt idx="92">
                  <c:v>47.790799999999997</c:v>
                </c:pt>
                <c:pt idx="93">
                  <c:v>47.911799999999999</c:v>
                </c:pt>
                <c:pt idx="94">
                  <c:v>48.097999999999999</c:v>
                </c:pt>
                <c:pt idx="95">
                  <c:v>48.408099999999997</c:v>
                </c:pt>
                <c:pt idx="96">
                  <c:v>48.816500000000005</c:v>
                </c:pt>
                <c:pt idx="97">
                  <c:v>49.252299999999998</c:v>
                </c:pt>
                <c:pt idx="98">
                  <c:v>49.689699999999995</c:v>
                </c:pt>
                <c:pt idx="99">
                  <c:v>50.121200000000002</c:v>
                </c:pt>
                <c:pt idx="100">
                  <c:v>50.557300000000005</c:v>
                </c:pt>
                <c:pt idx="101">
                  <c:v>50.991699999999994</c:v>
                </c:pt>
                <c:pt idx="102">
                  <c:v>51.400800000000004</c:v>
                </c:pt>
                <c:pt idx="103">
                  <c:v>51.771000000000001</c:v>
                </c:pt>
                <c:pt idx="104">
                  <c:v>52.180700000000002</c:v>
                </c:pt>
                <c:pt idx="105">
                  <c:v>52.608900000000006</c:v>
                </c:pt>
                <c:pt idx="106">
                  <c:v>52.964299999999994</c:v>
                </c:pt>
                <c:pt idx="107">
                  <c:v>53.201699999999995</c:v>
                </c:pt>
                <c:pt idx="108">
                  <c:v>53.387700000000002</c:v>
                </c:pt>
                <c:pt idx="109">
                  <c:v>53.552299999999995</c:v>
                </c:pt>
                <c:pt idx="110">
                  <c:v>53.675200000000004</c:v>
                </c:pt>
                <c:pt idx="111">
                  <c:v>53.727599999999995</c:v>
                </c:pt>
                <c:pt idx="112">
                  <c:v>53.692300000000003</c:v>
                </c:pt>
                <c:pt idx="113">
                  <c:v>53.584699999999998</c:v>
                </c:pt>
                <c:pt idx="114">
                  <c:v>53.365399999999994</c:v>
                </c:pt>
                <c:pt idx="115">
                  <c:v>53.1753</c:v>
                </c:pt>
                <c:pt idx="116">
                  <c:v>52.939</c:v>
                </c:pt>
                <c:pt idx="117">
                  <c:v>52.619300000000003</c:v>
                </c:pt>
                <c:pt idx="118">
                  <c:v>52.273800000000001</c:v>
                </c:pt>
                <c:pt idx="119">
                  <c:v>52.263099999999994</c:v>
                </c:pt>
                <c:pt idx="120">
                  <c:v>52.242400000000004</c:v>
                </c:pt>
                <c:pt idx="121">
                  <c:v>52.215100000000007</c:v>
                </c:pt>
                <c:pt idx="122">
                  <c:v>52.203299999999999</c:v>
                </c:pt>
                <c:pt idx="123">
                  <c:v>52.1995</c:v>
                </c:pt>
                <c:pt idx="124">
                  <c:v>52.200100000000006</c:v>
                </c:pt>
                <c:pt idx="125">
                  <c:v>52.205999999999996</c:v>
                </c:pt>
                <c:pt idx="126">
                  <c:v>52.171100000000003</c:v>
                </c:pt>
                <c:pt idx="127">
                  <c:v>52.083599999999997</c:v>
                </c:pt>
                <c:pt idx="128">
                  <c:v>51.978999999999999</c:v>
                </c:pt>
                <c:pt idx="129">
                  <c:v>51.851499999999994</c:v>
                </c:pt>
                <c:pt idx="130">
                  <c:v>51.692000000000007</c:v>
                </c:pt>
                <c:pt idx="131">
                  <c:v>51.546800000000005</c:v>
                </c:pt>
                <c:pt idx="132">
                  <c:v>51.4024</c:v>
                </c:pt>
                <c:pt idx="133">
                  <c:v>51.202300000000001</c:v>
                </c:pt>
                <c:pt idx="134">
                  <c:v>50.914000000000001</c:v>
                </c:pt>
                <c:pt idx="135">
                  <c:v>50.588999999999999</c:v>
                </c:pt>
                <c:pt idx="136">
                  <c:v>50.191600000000001</c:v>
                </c:pt>
                <c:pt idx="137">
                  <c:v>49.820500000000003</c:v>
                </c:pt>
                <c:pt idx="138">
                  <c:v>49.460900000000002</c:v>
                </c:pt>
                <c:pt idx="139">
                  <c:v>49.1282</c:v>
                </c:pt>
                <c:pt idx="140">
                  <c:v>48.640099999999997</c:v>
                </c:pt>
                <c:pt idx="141">
                  <c:v>48.021599999999999</c:v>
                </c:pt>
                <c:pt idx="142">
                  <c:v>47.487099999999998</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38.420999999999999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38.420999999999999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38.420999999999999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38.420999999999999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38.420999999999999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38.420999999999999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38.420999999999999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38.420999999999999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38.420999999999999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38.420999999999999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38.420999999999999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38.420999999999999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38.420999999999999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38.420999999999999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38.420999999999999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38.420999999999999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38.420999999999999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38.420999999999999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38.420999999999999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38.420999999999999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38.420999999999999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38.420999999999999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38.420999999999999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38.420999999999999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0.40558699999999998</c:v>
                </c:pt>
                <c:pt idx="2">
                  <c:v>0.81397699999999995</c:v>
                </c:pt>
                <c:pt idx="3">
                  <c:v>1.2199199999999999</c:v>
                </c:pt>
                <c:pt idx="4">
                  <c:v>1.6275900000000001</c:v>
                </c:pt>
                <c:pt idx="5">
                  <c:v>2.0312800000000002</c:v>
                </c:pt>
                <c:pt idx="6">
                  <c:v>2.4375200000000001</c:v>
                </c:pt>
                <c:pt idx="7">
                  <c:v>2.8433999999999999</c:v>
                </c:pt>
                <c:pt idx="8">
                  <c:v>3.2492200000000002</c:v>
                </c:pt>
                <c:pt idx="9">
                  <c:v>3.6570299999999998</c:v>
                </c:pt>
                <c:pt idx="10">
                  <c:v>4.0642100000000001</c:v>
                </c:pt>
                <c:pt idx="11">
                  <c:v>4.4687000000000001</c:v>
                </c:pt>
                <c:pt idx="12">
                  <c:v>4.8772099999999998</c:v>
                </c:pt>
                <c:pt idx="13">
                  <c:v>5.2803599999999999</c:v>
                </c:pt>
                <c:pt idx="14">
                  <c:v>5.6886799999999997</c:v>
                </c:pt>
                <c:pt idx="15">
                  <c:v>6.0988699999999998</c:v>
                </c:pt>
                <c:pt idx="16">
                  <c:v>6.4991099999999999</c:v>
                </c:pt>
                <c:pt idx="17">
                  <c:v>6.9054900000000004</c:v>
                </c:pt>
                <c:pt idx="18">
                  <c:v>7.3141499999999997</c:v>
                </c:pt>
                <c:pt idx="19">
                  <c:v>7.7190500000000002</c:v>
                </c:pt>
                <c:pt idx="20">
                  <c:v>8.1283600000000007</c:v>
                </c:pt>
                <c:pt idx="21">
                  <c:v>8.5308399999999995</c:v>
                </c:pt>
                <c:pt idx="22">
                  <c:v>8.9378899999999994</c:v>
                </c:pt>
                <c:pt idx="23">
                  <c:v>9.3466299999999993</c:v>
                </c:pt>
                <c:pt idx="24">
                  <c:v>9.7505299999999995</c:v>
                </c:pt>
                <c:pt idx="25">
                  <c:v>10.1554</c:v>
                </c:pt>
                <c:pt idx="26">
                  <c:v>10.564399999999999</c:v>
                </c:pt>
                <c:pt idx="27">
                  <c:v>10.969099999999999</c:v>
                </c:pt>
                <c:pt idx="28">
                  <c:v>11.376899999999999</c:v>
                </c:pt>
                <c:pt idx="29">
                  <c:v>11.781599999999999</c:v>
                </c:pt>
                <c:pt idx="30">
                  <c:v>12.1877</c:v>
                </c:pt>
                <c:pt idx="31">
                  <c:v>12.596299999999999</c:v>
                </c:pt>
                <c:pt idx="32">
                  <c:v>12.998799999999999</c:v>
                </c:pt>
                <c:pt idx="33">
                  <c:v>13.407999999999999</c:v>
                </c:pt>
                <c:pt idx="34">
                  <c:v>13.8148</c:v>
                </c:pt>
                <c:pt idx="35">
                  <c:v>14.2188</c:v>
                </c:pt>
                <c:pt idx="36">
                  <c:v>14.625500000000001</c:v>
                </c:pt>
                <c:pt idx="37">
                  <c:v>15.030900000000001</c:v>
                </c:pt>
                <c:pt idx="38">
                  <c:v>15.438499999999999</c:v>
                </c:pt>
                <c:pt idx="39">
                  <c:v>15.843500000000001</c:v>
                </c:pt>
                <c:pt idx="40">
                  <c:v>16.253</c:v>
                </c:pt>
                <c:pt idx="41">
                  <c:v>16.656400000000001</c:v>
                </c:pt>
                <c:pt idx="42">
                  <c:v>17.064800000000002</c:v>
                </c:pt>
                <c:pt idx="43">
                  <c:v>17.470400000000001</c:v>
                </c:pt>
                <c:pt idx="44">
                  <c:v>17.874199999999998</c:v>
                </c:pt>
                <c:pt idx="45">
                  <c:v>18.280100000000001</c:v>
                </c:pt>
                <c:pt idx="46">
                  <c:v>18.6874</c:v>
                </c:pt>
                <c:pt idx="47">
                  <c:v>19.0945</c:v>
                </c:pt>
                <c:pt idx="48">
                  <c:v>19.504100000000001</c:v>
                </c:pt>
                <c:pt idx="49">
                  <c:v>19.905799999999999</c:v>
                </c:pt>
                <c:pt idx="50">
                  <c:v>20.311499999999999</c:v>
                </c:pt>
                <c:pt idx="51">
                  <c:v>20.720099999999999</c:v>
                </c:pt>
                <c:pt idx="52">
                  <c:v>21.1267</c:v>
                </c:pt>
                <c:pt idx="53">
                  <c:v>21.532</c:v>
                </c:pt>
                <c:pt idx="54">
                  <c:v>21.9377</c:v>
                </c:pt>
                <c:pt idx="55">
                  <c:v>22.343499999999999</c:v>
                </c:pt>
                <c:pt idx="56">
                  <c:v>22.748999999999999</c:v>
                </c:pt>
                <c:pt idx="57">
                  <c:v>23.157399999999999</c:v>
                </c:pt>
                <c:pt idx="58">
                  <c:v>23.561599999999999</c:v>
                </c:pt>
                <c:pt idx="59">
                  <c:v>23.9724</c:v>
                </c:pt>
                <c:pt idx="60">
                  <c:v>24.376300000000001</c:v>
                </c:pt>
                <c:pt idx="61">
                  <c:v>24.780899999999999</c:v>
                </c:pt>
                <c:pt idx="62">
                  <c:v>25.187999999999999</c:v>
                </c:pt>
                <c:pt idx="63">
                  <c:v>25.593</c:v>
                </c:pt>
                <c:pt idx="64">
                  <c:v>25.9998</c:v>
                </c:pt>
                <c:pt idx="65">
                  <c:v>26.406400000000001</c:v>
                </c:pt>
                <c:pt idx="66">
                  <c:v>26.814599999999999</c:v>
                </c:pt>
                <c:pt idx="67">
                  <c:v>27.218900000000001</c:v>
                </c:pt>
                <c:pt idx="68">
                  <c:v>27.625900000000001</c:v>
                </c:pt>
                <c:pt idx="69">
                  <c:v>28.032900000000001</c:v>
                </c:pt>
                <c:pt idx="70">
                  <c:v>28.436699999999998</c:v>
                </c:pt>
                <c:pt idx="71">
                  <c:v>28.8447</c:v>
                </c:pt>
                <c:pt idx="72">
                  <c:v>29.249400000000001</c:v>
                </c:pt>
                <c:pt idx="73">
                  <c:v>29.656500000000001</c:v>
                </c:pt>
                <c:pt idx="74">
                  <c:v>30.063099999999999</c:v>
                </c:pt>
                <c:pt idx="75">
                  <c:v>30.4695</c:v>
                </c:pt>
                <c:pt idx="76">
                  <c:v>30.876799999999999</c:v>
                </c:pt>
                <c:pt idx="77">
                  <c:v>31.283000000000001</c:v>
                </c:pt>
                <c:pt idx="78">
                  <c:v>31.686499999999999</c:v>
                </c:pt>
                <c:pt idx="79">
                  <c:v>32.095399999999998</c:v>
                </c:pt>
                <c:pt idx="80">
                  <c:v>32.500799999999998</c:v>
                </c:pt>
                <c:pt idx="81">
                  <c:v>32.905999999999999</c:v>
                </c:pt>
                <c:pt idx="82">
                  <c:v>33.313000000000002</c:v>
                </c:pt>
                <c:pt idx="83">
                  <c:v>33.719000000000001</c:v>
                </c:pt>
                <c:pt idx="84">
                  <c:v>34.127499999999998</c:v>
                </c:pt>
                <c:pt idx="85">
                  <c:v>34.532499999999999</c:v>
                </c:pt>
                <c:pt idx="86">
                  <c:v>34.936900000000001</c:v>
                </c:pt>
                <c:pt idx="87">
                  <c:v>35.346600000000002</c:v>
                </c:pt>
                <c:pt idx="88">
                  <c:v>35.749699999999997</c:v>
                </c:pt>
                <c:pt idx="89">
                  <c:v>36.156799999999997</c:v>
                </c:pt>
                <c:pt idx="90">
                  <c:v>36.561999999999998</c:v>
                </c:pt>
                <c:pt idx="91">
                  <c:v>36.967700000000001</c:v>
                </c:pt>
                <c:pt idx="92">
                  <c:v>37.3812</c:v>
                </c:pt>
                <c:pt idx="93">
                  <c:v>37.7836</c:v>
                </c:pt>
                <c:pt idx="94">
                  <c:v>38.185899999999997</c:v>
                </c:pt>
                <c:pt idx="95">
                  <c:v>38.593600000000002</c:v>
                </c:pt>
                <c:pt idx="96">
                  <c:v>38.999200000000002</c:v>
                </c:pt>
                <c:pt idx="97">
                  <c:v>39.409300000000002</c:v>
                </c:pt>
                <c:pt idx="98">
                  <c:v>39.812199999999997</c:v>
                </c:pt>
                <c:pt idx="99">
                  <c:v>40.220100000000002</c:v>
                </c:pt>
                <c:pt idx="100">
                  <c:v>40.625799999999998</c:v>
                </c:pt>
                <c:pt idx="101">
                  <c:v>41.032600000000002</c:v>
                </c:pt>
                <c:pt idx="102">
                  <c:v>41.4373</c:v>
                </c:pt>
                <c:pt idx="103">
                  <c:v>41.844700000000003</c:v>
                </c:pt>
                <c:pt idx="104">
                  <c:v>42.2517</c:v>
                </c:pt>
                <c:pt idx="105">
                  <c:v>42.658700000000003</c:v>
                </c:pt>
                <c:pt idx="106">
                  <c:v>43.063899999999997</c:v>
                </c:pt>
                <c:pt idx="107">
                  <c:v>43.4696</c:v>
                </c:pt>
                <c:pt idx="108">
                  <c:v>43.873699999999999</c:v>
                </c:pt>
                <c:pt idx="109">
                  <c:v>44.281999999999996</c:v>
                </c:pt>
                <c:pt idx="110">
                  <c:v>44.688200000000002</c:v>
                </c:pt>
                <c:pt idx="111">
                  <c:v>45.095599999999997</c:v>
                </c:pt>
                <c:pt idx="112">
                  <c:v>45.5</c:v>
                </c:pt>
                <c:pt idx="113">
                  <c:v>45.905799999999999</c:v>
                </c:pt>
                <c:pt idx="114">
                  <c:v>46.311199999999999</c:v>
                </c:pt>
                <c:pt idx="115">
                  <c:v>46.718600000000002</c:v>
                </c:pt>
                <c:pt idx="116">
                  <c:v>47.13</c:v>
                </c:pt>
                <c:pt idx="117">
                  <c:v>47.529899999999998</c:v>
                </c:pt>
                <c:pt idx="118">
                  <c:v>47.937800000000003</c:v>
                </c:pt>
                <c:pt idx="119">
                  <c:v>48.345100000000002</c:v>
                </c:pt>
                <c:pt idx="120">
                  <c:v>48.750700000000002</c:v>
                </c:pt>
                <c:pt idx="121">
                  <c:v>49.1554</c:v>
                </c:pt>
                <c:pt idx="122">
                  <c:v>49.561999999999998</c:v>
                </c:pt>
                <c:pt idx="123">
                  <c:v>49.9709</c:v>
                </c:pt>
                <c:pt idx="124">
                  <c:v>50.376800000000003</c:v>
                </c:pt>
                <c:pt idx="125">
                  <c:v>50.779600000000002</c:v>
                </c:pt>
                <c:pt idx="126">
                  <c:v>51.188200000000002</c:v>
                </c:pt>
                <c:pt idx="127">
                  <c:v>51.593800000000002</c:v>
                </c:pt>
                <c:pt idx="128">
                  <c:v>52.003999999999998</c:v>
                </c:pt>
                <c:pt idx="129">
                  <c:v>52.407400000000003</c:v>
                </c:pt>
                <c:pt idx="130">
                  <c:v>52.811599999999999</c:v>
                </c:pt>
                <c:pt idx="131">
                  <c:v>53.2194</c:v>
                </c:pt>
                <c:pt idx="132">
                  <c:v>53.628500000000003</c:v>
                </c:pt>
                <c:pt idx="133">
                  <c:v>54.030900000000003</c:v>
                </c:pt>
                <c:pt idx="134">
                  <c:v>54.438499999999998</c:v>
                </c:pt>
                <c:pt idx="135">
                  <c:v>54.845700000000001</c:v>
                </c:pt>
                <c:pt idx="136">
                  <c:v>55.2515</c:v>
                </c:pt>
                <c:pt idx="137">
                  <c:v>55.658700000000003</c:v>
                </c:pt>
                <c:pt idx="138">
                  <c:v>56.061199999999999</c:v>
                </c:pt>
                <c:pt idx="139">
                  <c:v>56.469099999999997</c:v>
                </c:pt>
                <c:pt idx="140">
                  <c:v>56.875999999999998</c:v>
                </c:pt>
                <c:pt idx="141">
                  <c:v>57.280900000000003</c:v>
                </c:pt>
                <c:pt idx="142">
                  <c:v>57.692</c:v>
                </c:pt>
              </c:numCache>
            </c:numRef>
          </c:xVal>
          <c:yVal>
            <c:numRef>
              <c:f>FT!$L$2:$L$2000</c:f>
              <c:numCache>
                <c:formatCode>General</c:formatCode>
                <c:ptCount val="1999"/>
                <c:pt idx="0">
                  <c:v>10.63368704229562</c:v>
                </c:pt>
                <c:pt idx="1">
                  <c:v>10.648739187680206</c:v>
                </c:pt>
                <c:pt idx="2">
                  <c:v>10.6895733737438</c:v>
                </c:pt>
                <c:pt idx="3">
                  <c:v>10.771012881104623</c:v>
                </c:pt>
                <c:pt idx="4">
                  <c:v>10.882773915060449</c:v>
                </c:pt>
                <c:pt idx="5">
                  <c:v>11.009875375383931</c:v>
                </c:pt>
                <c:pt idx="6">
                  <c:v>11.12937074966456</c:v>
                </c:pt>
                <c:pt idx="7">
                  <c:v>11.183811294900655</c:v>
                </c:pt>
                <c:pt idx="8">
                  <c:v>11.198178110757464</c:v>
                </c:pt>
                <c:pt idx="9">
                  <c:v>11.195757969016139</c:v>
                </c:pt>
                <c:pt idx="10">
                  <c:v>11.173421109156667</c:v>
                </c:pt>
                <c:pt idx="11">
                  <c:v>11.145662039431251</c:v>
                </c:pt>
                <c:pt idx="12">
                  <c:v>11.091234502976647</c:v>
                </c:pt>
                <c:pt idx="13">
                  <c:v>11.029813368660809</c:v>
                </c:pt>
                <c:pt idx="14">
                  <c:v>10.970673515517412</c:v>
                </c:pt>
                <c:pt idx="15">
                  <c:v>10.904499687622588</c:v>
                </c:pt>
                <c:pt idx="16">
                  <c:v>10.827198827757039</c:v>
                </c:pt>
                <c:pt idx="17">
                  <c:v>10.737207638480914</c:v>
                </c:pt>
                <c:pt idx="18">
                  <c:v>10.668373573814998</c:v>
                </c:pt>
                <c:pt idx="19">
                  <c:v>10.612316989504723</c:v>
                </c:pt>
                <c:pt idx="20">
                  <c:v>10.575423540293404</c:v>
                </c:pt>
                <c:pt idx="21">
                  <c:v>10.530122887053118</c:v>
                </c:pt>
                <c:pt idx="22">
                  <c:v>10.475737420985347</c:v>
                </c:pt>
                <c:pt idx="23">
                  <c:v>10.421742706182366</c:v>
                </c:pt>
                <c:pt idx="24">
                  <c:v>10.407178718442905</c:v>
                </c:pt>
                <c:pt idx="25">
                  <c:v>10.414893935314005</c:v>
                </c:pt>
                <c:pt idx="26">
                  <c:v>10.439734118454565</c:v>
                </c:pt>
                <c:pt idx="27">
                  <c:v>10.446856686201384</c:v>
                </c:pt>
                <c:pt idx="28">
                  <c:v>10.425197472834183</c:v>
                </c:pt>
                <c:pt idx="29">
                  <c:v>10.37667116174344</c:v>
                </c:pt>
                <c:pt idx="30">
                  <c:v>10.325998419921241</c:v>
                </c:pt>
                <c:pt idx="31">
                  <c:v>10.307649710040149</c:v>
                </c:pt>
                <c:pt idx="32">
                  <c:v>10.313546197290204</c:v>
                </c:pt>
                <c:pt idx="33">
                  <c:v>10.36177646261633</c:v>
                </c:pt>
                <c:pt idx="34">
                  <c:v>10.416429763013042</c:v>
                </c:pt>
                <c:pt idx="35">
                  <c:v>10.45611733842118</c:v>
                </c:pt>
                <c:pt idx="36">
                  <c:v>10.489481614101006</c:v>
                </c:pt>
                <c:pt idx="37">
                  <c:v>10.548393121108623</c:v>
                </c:pt>
                <c:pt idx="38">
                  <c:v>10.616341092265319</c:v>
                </c:pt>
                <c:pt idx="39">
                  <c:v>10.673151911990805</c:v>
                </c:pt>
                <c:pt idx="40">
                  <c:v>10.693870923579958</c:v>
                </c:pt>
                <c:pt idx="41">
                  <c:v>10.729732137743188</c:v>
                </c:pt>
                <c:pt idx="42">
                  <c:v>10.748930190562787</c:v>
                </c:pt>
                <c:pt idx="43">
                  <c:v>10.770273616834832</c:v>
                </c:pt>
                <c:pt idx="44">
                  <c:v>10.779922755456703</c:v>
                </c:pt>
                <c:pt idx="45">
                  <c:v>10.77431703497477</c:v>
                </c:pt>
                <c:pt idx="46">
                  <c:v>10.771091719330824</c:v>
                </c:pt>
                <c:pt idx="47">
                  <c:v>10.774675629595313</c:v>
                </c:pt>
                <c:pt idx="48">
                  <c:v>10.815915703389162</c:v>
                </c:pt>
                <c:pt idx="49">
                  <c:v>10.84044112799681</c:v>
                </c:pt>
                <c:pt idx="50">
                  <c:v>10.872666056403375</c:v>
                </c:pt>
                <c:pt idx="51">
                  <c:v>10.908638232705842</c:v>
                </c:pt>
                <c:pt idx="52">
                  <c:v>10.956210091398521</c:v>
                </c:pt>
                <c:pt idx="53">
                  <c:v>11.018244977154659</c:v>
                </c:pt>
                <c:pt idx="54">
                  <c:v>11.078330778615447</c:v>
                </c:pt>
                <c:pt idx="55">
                  <c:v>11.145402153202113</c:v>
                </c:pt>
                <c:pt idx="56">
                  <c:v>11.194252664918222</c:v>
                </c:pt>
                <c:pt idx="57">
                  <c:v>11.277552235998554</c:v>
                </c:pt>
                <c:pt idx="58">
                  <c:v>11.376068698214072</c:v>
                </c:pt>
                <c:pt idx="59">
                  <c:v>11.483383124671425</c:v>
                </c:pt>
                <c:pt idx="60">
                  <c:v>11.584988502919217</c:v>
                </c:pt>
                <c:pt idx="61">
                  <c:v>11.698341800421348</c:v>
                </c:pt>
                <c:pt idx="62">
                  <c:v>11.815037383830619</c:v>
                </c:pt>
                <c:pt idx="63">
                  <c:v>11.952298709300505</c:v>
                </c:pt>
                <c:pt idx="64">
                  <c:v>12.096787661949756</c:v>
                </c:pt>
                <c:pt idx="65">
                  <c:v>12.304532344058037</c:v>
                </c:pt>
                <c:pt idx="66">
                  <c:v>12.531892251847598</c:v>
                </c:pt>
                <c:pt idx="67">
                  <c:v>12.808423062991865</c:v>
                </c:pt>
                <c:pt idx="68">
                  <c:v>13.079478991708216</c:v>
                </c:pt>
                <c:pt idx="69">
                  <c:v>13.360344060705579</c:v>
                </c:pt>
                <c:pt idx="70">
                  <c:v>13.622291438220238</c:v>
                </c:pt>
                <c:pt idx="71">
                  <c:v>13.882991670272608</c:v>
                </c:pt>
                <c:pt idx="72">
                  <c:v>14.130994605025345</c:v>
                </c:pt>
                <c:pt idx="73">
                  <c:v>14.359817407722273</c:v>
                </c:pt>
                <c:pt idx="74">
                  <c:v>14.611549646863317</c:v>
                </c:pt>
                <c:pt idx="75">
                  <c:v>14.852371072808177</c:v>
                </c:pt>
                <c:pt idx="76">
                  <c:v>15.085162880299899</c:v>
                </c:pt>
                <c:pt idx="77">
                  <c:v>15.311351475869866</c:v>
                </c:pt>
                <c:pt idx="78">
                  <c:v>15.524891546982269</c:v>
                </c:pt>
                <c:pt idx="79">
                  <c:v>15.753081800081901</c:v>
                </c:pt>
                <c:pt idx="80">
                  <c:v>15.969596452328162</c:v>
                </c:pt>
                <c:pt idx="81">
                  <c:v>16.18491853785342</c:v>
                </c:pt>
                <c:pt idx="82">
                  <c:v>16.404692586802817</c:v>
                </c:pt>
                <c:pt idx="83">
                  <c:v>16.636417738183262</c:v>
                </c:pt>
                <c:pt idx="84">
                  <c:v>16.883264429062478</c:v>
                </c:pt>
                <c:pt idx="85">
                  <c:v>17.15356941773485</c:v>
                </c:pt>
                <c:pt idx="86">
                  <c:v>17.383143511326743</c:v>
                </c:pt>
                <c:pt idx="87">
                  <c:v>17.554833859792701</c:v>
                </c:pt>
                <c:pt idx="88">
                  <c:v>17.69527073593235</c:v>
                </c:pt>
                <c:pt idx="89">
                  <c:v>17.859158523588658</c:v>
                </c:pt>
                <c:pt idx="90">
                  <c:v>18.004738566413614</c:v>
                </c:pt>
                <c:pt idx="91">
                  <c:v>18.154469688320585</c:v>
                </c:pt>
                <c:pt idx="92">
                  <c:v>18.330667587212091</c:v>
                </c:pt>
                <c:pt idx="93">
                  <c:v>18.525873768951477</c:v>
                </c:pt>
                <c:pt idx="94">
                  <c:v>18.774200599550337</c:v>
                </c:pt>
                <c:pt idx="95">
                  <c:v>19.111201474948381</c:v>
                </c:pt>
                <c:pt idx="96">
                  <c:v>19.516919607874495</c:v>
                </c:pt>
                <c:pt idx="97">
                  <c:v>19.945208918837924</c:v>
                </c:pt>
                <c:pt idx="98">
                  <c:v>20.391792346362983</c:v>
                </c:pt>
                <c:pt idx="99">
                  <c:v>20.8325332202784</c:v>
                </c:pt>
                <c:pt idx="100">
                  <c:v>21.243098565510056</c:v>
                </c:pt>
                <c:pt idx="101">
                  <c:v>21.617736212210495</c:v>
                </c:pt>
                <c:pt idx="102">
                  <c:v>21.933347557072754</c:v>
                </c:pt>
                <c:pt idx="103">
                  <c:v>22.206732666472217</c:v>
                </c:pt>
                <c:pt idx="104">
                  <c:v>22.502641372737585</c:v>
                </c:pt>
                <c:pt idx="105">
                  <c:v>22.811150424059527</c:v>
                </c:pt>
                <c:pt idx="106">
                  <c:v>23.069682556275694</c:v>
                </c:pt>
                <c:pt idx="107">
                  <c:v>23.249646022339924</c:v>
                </c:pt>
                <c:pt idx="108">
                  <c:v>23.388678848521224</c:v>
                </c:pt>
                <c:pt idx="109">
                  <c:v>23.507337222522175</c:v>
                </c:pt>
                <c:pt idx="110">
                  <c:v>23.58426813246686</c:v>
                </c:pt>
                <c:pt idx="111">
                  <c:v>23.579939697963159</c:v>
                </c:pt>
                <c:pt idx="112">
                  <c:v>23.496387514058281</c:v>
                </c:pt>
                <c:pt idx="113">
                  <c:v>23.350386306491604</c:v>
                </c:pt>
                <c:pt idx="114">
                  <c:v>23.097905124653735</c:v>
                </c:pt>
                <c:pt idx="115">
                  <c:v>22.863426463380026</c:v>
                </c:pt>
                <c:pt idx="116">
                  <c:v>22.596562218551387</c:v>
                </c:pt>
                <c:pt idx="117">
                  <c:v>22.271965393764447</c:v>
                </c:pt>
                <c:pt idx="118">
                  <c:v>21.933185640199387</c:v>
                </c:pt>
                <c:pt idx="119">
                  <c:v>21.854603997658273</c:v>
                </c:pt>
                <c:pt idx="120">
                  <c:v>21.764039326778875</c:v>
                </c:pt>
                <c:pt idx="121">
                  <c:v>21.658916786613521</c:v>
                </c:pt>
                <c:pt idx="122">
                  <c:v>21.554154486448994</c:v>
                </c:pt>
                <c:pt idx="123">
                  <c:v>21.423617096374368</c:v>
                </c:pt>
                <c:pt idx="124">
                  <c:v>21.27949875054524</c:v>
                </c:pt>
                <c:pt idx="125">
                  <c:v>21.157103836209341</c:v>
                </c:pt>
                <c:pt idx="126">
                  <c:v>21.033426195074163</c:v>
                </c:pt>
                <c:pt idx="127">
                  <c:v>20.921729699331173</c:v>
                </c:pt>
                <c:pt idx="128">
                  <c:v>20.812245747781798</c:v>
                </c:pt>
                <c:pt idx="129">
                  <c:v>20.689950999952114</c:v>
                </c:pt>
                <c:pt idx="130">
                  <c:v>20.548740250757284</c:v>
                </c:pt>
                <c:pt idx="131">
                  <c:v>20.399385803837141</c:v>
                </c:pt>
                <c:pt idx="132">
                  <c:v>20.246172509817363</c:v>
                </c:pt>
                <c:pt idx="133">
                  <c:v>20.066506507604945</c:v>
                </c:pt>
                <c:pt idx="134">
                  <c:v>19.835824791469435</c:v>
                </c:pt>
                <c:pt idx="135">
                  <c:v>19.571045576407506</c:v>
                </c:pt>
                <c:pt idx="136">
                  <c:v>19.298820344822285</c:v>
                </c:pt>
                <c:pt idx="137">
                  <c:v>19.054585369958158</c:v>
                </c:pt>
                <c:pt idx="138">
                  <c:v>18.811647339375568</c:v>
                </c:pt>
                <c:pt idx="139">
                  <c:v>18.622498682769102</c:v>
                </c:pt>
                <c:pt idx="140">
                  <c:v>18.319429326845214</c:v>
                </c:pt>
                <c:pt idx="141">
                  <c:v>17.943749229326329</c:v>
                </c:pt>
                <c:pt idx="142">
                  <c:v>17.598634716158823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6.4721833033101722E-2</c:v>
                </c:pt>
                <c:pt idx="7">
                  <c:v>0</c:v>
                </c:pt>
                <c:pt idx="8">
                  <c:v>6.9841496773701606E-2</c:v>
                </c:pt>
                <c:pt idx="9">
                  <c:v>0</c:v>
                </c:pt>
                <c:pt idx="10">
                  <c:v>0</c:v>
                </c:pt>
                <c:pt idx="11">
                  <c:v>8.8710815009674135E-2</c:v>
                </c:pt>
                <c:pt idx="12">
                  <c:v>0</c:v>
                </c:pt>
                <c:pt idx="13">
                  <c:v>0.10947969385907222</c:v>
                </c:pt>
                <c:pt idx="14">
                  <c:v>0</c:v>
                </c:pt>
                <c:pt idx="15">
                  <c:v>0</c:v>
                </c:pt>
                <c:pt idx="16">
                  <c:v>0.14296743201898607</c:v>
                </c:pt>
                <c:pt idx="17">
                  <c:v>0</c:v>
                </c:pt>
                <c:pt idx="18">
                  <c:v>0</c:v>
                </c:pt>
                <c:pt idx="19">
                  <c:v>0.18701665094024914</c:v>
                </c:pt>
                <c:pt idx="20">
                  <c:v>0</c:v>
                </c:pt>
                <c:pt idx="21">
                  <c:v>0.21844375184666265</c:v>
                </c:pt>
                <c:pt idx="22">
                  <c:v>0</c:v>
                </c:pt>
                <c:pt idx="23">
                  <c:v>0</c:v>
                </c:pt>
                <c:pt idx="24">
                  <c:v>0.26535899122179962</c:v>
                </c:pt>
                <c:pt idx="25">
                  <c:v>0</c:v>
                </c:pt>
                <c:pt idx="26">
                  <c:v>0.28162010693963913</c:v>
                </c:pt>
                <c:pt idx="27">
                  <c:v>0</c:v>
                </c:pt>
                <c:pt idx="28">
                  <c:v>0</c:v>
                </c:pt>
                <c:pt idx="29">
                  <c:v>0.4046879020959025</c:v>
                </c:pt>
                <c:pt idx="30">
                  <c:v>0</c:v>
                </c:pt>
                <c:pt idx="31">
                  <c:v>0.39419075667896181</c:v>
                </c:pt>
                <c:pt idx="32">
                  <c:v>0</c:v>
                </c:pt>
                <c:pt idx="33">
                  <c:v>0</c:v>
                </c:pt>
                <c:pt idx="34">
                  <c:v>0.50247810215499566</c:v>
                </c:pt>
                <c:pt idx="35">
                  <c:v>0</c:v>
                </c:pt>
                <c:pt idx="36">
                  <c:v>0</c:v>
                </c:pt>
                <c:pt idx="37">
                  <c:v>0.54485364900542321</c:v>
                </c:pt>
                <c:pt idx="38">
                  <c:v>0</c:v>
                </c:pt>
                <c:pt idx="39">
                  <c:v>0.49536308962151754</c:v>
                </c:pt>
                <c:pt idx="40">
                  <c:v>0</c:v>
                </c:pt>
                <c:pt idx="41">
                  <c:v>0</c:v>
                </c:pt>
                <c:pt idx="42">
                  <c:v>0.56372535003192936</c:v>
                </c:pt>
                <c:pt idx="43">
                  <c:v>0</c:v>
                </c:pt>
                <c:pt idx="44">
                  <c:v>0.61150983139374182</c:v>
                </c:pt>
                <c:pt idx="45">
                  <c:v>0</c:v>
                </c:pt>
                <c:pt idx="46">
                  <c:v>0</c:v>
                </c:pt>
                <c:pt idx="47">
                  <c:v>0.55770165556286266</c:v>
                </c:pt>
                <c:pt idx="48">
                  <c:v>0</c:v>
                </c:pt>
                <c:pt idx="49">
                  <c:v>0.53200564244798365</c:v>
                </c:pt>
                <c:pt idx="50">
                  <c:v>0</c:v>
                </c:pt>
                <c:pt idx="51">
                  <c:v>0</c:v>
                </c:pt>
                <c:pt idx="52">
                  <c:v>0.62332370685957739</c:v>
                </c:pt>
                <c:pt idx="53">
                  <c:v>0</c:v>
                </c:pt>
                <c:pt idx="54">
                  <c:v>0</c:v>
                </c:pt>
                <c:pt idx="55">
                  <c:v>0.68270284695812955</c:v>
                </c:pt>
                <c:pt idx="56">
                  <c:v>0</c:v>
                </c:pt>
                <c:pt idx="57">
                  <c:v>0.67442503264423026</c:v>
                </c:pt>
                <c:pt idx="58">
                  <c:v>0</c:v>
                </c:pt>
                <c:pt idx="59">
                  <c:v>0</c:v>
                </c:pt>
                <c:pt idx="60">
                  <c:v>0.73158341196542087</c:v>
                </c:pt>
                <c:pt idx="61">
                  <c:v>0</c:v>
                </c:pt>
                <c:pt idx="62">
                  <c:v>0.83149858462242288</c:v>
                </c:pt>
                <c:pt idx="63">
                  <c:v>0</c:v>
                </c:pt>
                <c:pt idx="64">
                  <c:v>0</c:v>
                </c:pt>
                <c:pt idx="65">
                  <c:v>0.81539568619601777</c:v>
                </c:pt>
                <c:pt idx="66">
                  <c:v>0</c:v>
                </c:pt>
                <c:pt idx="67">
                  <c:v>0.93698472154709822</c:v>
                </c:pt>
                <c:pt idx="68">
                  <c:v>0</c:v>
                </c:pt>
                <c:pt idx="69">
                  <c:v>0</c:v>
                </c:pt>
                <c:pt idx="70">
                  <c:v>0.84447526186867961</c:v>
                </c:pt>
                <c:pt idx="71">
                  <c:v>0</c:v>
                </c:pt>
                <c:pt idx="72">
                  <c:v>0</c:v>
                </c:pt>
                <c:pt idx="73">
                  <c:v>1</c:v>
                </c:pt>
                <c:pt idx="74">
                  <c:v>0</c:v>
                </c:pt>
                <c:pt idx="75">
                  <c:v>0.99858462242301205</c:v>
                </c:pt>
                <c:pt idx="76">
                  <c:v>0</c:v>
                </c:pt>
                <c:pt idx="77">
                  <c:v>0</c:v>
                </c:pt>
                <c:pt idx="78">
                  <c:v>0.98776198781917479</c:v>
                </c:pt>
                <c:pt idx="79">
                  <c:v>0</c:v>
                </c:pt>
                <c:pt idx="80">
                  <c:v>0.99230358657631124</c:v>
                </c:pt>
                <c:pt idx="81">
                  <c:v>0</c:v>
                </c:pt>
                <c:pt idx="82">
                  <c:v>0</c:v>
                </c:pt>
                <c:pt idx="83">
                  <c:v>0.93295780554523011</c:v>
                </c:pt>
                <c:pt idx="84">
                  <c:v>0</c:v>
                </c:pt>
                <c:pt idx="85">
                  <c:v>0</c:v>
                </c:pt>
                <c:pt idx="86">
                  <c:v>0.9373040154786072</c:v>
                </c:pt>
                <c:pt idx="87">
                  <c:v>0</c:v>
                </c:pt>
                <c:pt idx="88">
                  <c:v>0.91409087009979118</c:v>
                </c:pt>
                <c:pt idx="89">
                  <c:v>0</c:v>
                </c:pt>
                <c:pt idx="90">
                  <c:v>0</c:v>
                </c:pt>
                <c:pt idx="91">
                  <c:v>0.79414596021692918</c:v>
                </c:pt>
                <c:pt idx="92">
                  <c:v>0</c:v>
                </c:pt>
                <c:pt idx="93">
                  <c:v>0.77028469581296044</c:v>
                </c:pt>
                <c:pt idx="94">
                  <c:v>0</c:v>
                </c:pt>
                <c:pt idx="95">
                  <c:v>0</c:v>
                </c:pt>
                <c:pt idx="96">
                  <c:v>0.69139526682488384</c:v>
                </c:pt>
                <c:pt idx="97">
                  <c:v>0</c:v>
                </c:pt>
                <c:pt idx="98">
                  <c:v>0.59743707050200623</c:v>
                </c:pt>
                <c:pt idx="99">
                  <c:v>0</c:v>
                </c:pt>
                <c:pt idx="100">
                  <c:v>0</c:v>
                </c:pt>
                <c:pt idx="101">
                  <c:v>0.46184294551034605</c:v>
                </c:pt>
                <c:pt idx="102">
                  <c:v>0</c:v>
                </c:pt>
                <c:pt idx="103">
                  <c:v>0</c:v>
                </c:pt>
                <c:pt idx="104">
                  <c:v>0.41093462575891876</c:v>
                </c:pt>
                <c:pt idx="105">
                  <c:v>0</c:v>
                </c:pt>
                <c:pt idx="106">
                  <c:v>0.42803305407028275</c:v>
                </c:pt>
                <c:pt idx="107">
                  <c:v>0</c:v>
                </c:pt>
                <c:pt idx="108">
                  <c:v>0</c:v>
                </c:pt>
                <c:pt idx="109">
                  <c:v>0.50924046168949377</c:v>
                </c:pt>
                <c:pt idx="110">
                  <c:v>0</c:v>
                </c:pt>
                <c:pt idx="111">
                  <c:v>0.45720603513186359</c:v>
                </c:pt>
                <c:pt idx="112">
                  <c:v>0</c:v>
                </c:pt>
                <c:pt idx="113">
                  <c:v>0</c:v>
                </c:pt>
                <c:pt idx="114">
                  <c:v>0.41921005728228444</c:v>
                </c:pt>
                <c:pt idx="115">
                  <c:v>0</c:v>
                </c:pt>
                <c:pt idx="116">
                  <c:v>0.38427310591980479</c:v>
                </c:pt>
                <c:pt idx="117">
                  <c:v>0</c:v>
                </c:pt>
                <c:pt idx="118">
                  <c:v>0</c:v>
                </c:pt>
                <c:pt idx="119">
                  <c:v>0.28384182083321419</c:v>
                </c:pt>
                <c:pt idx="120">
                  <c:v>0</c:v>
                </c:pt>
                <c:pt idx="121">
                  <c:v>0</c:v>
                </c:pt>
                <c:pt idx="122">
                  <c:v>0.304385287698129</c:v>
                </c:pt>
                <c:pt idx="123">
                  <c:v>0</c:v>
                </c:pt>
                <c:pt idx="124">
                  <c:v>0.27276518075848988</c:v>
                </c:pt>
                <c:pt idx="125">
                  <c:v>0</c:v>
                </c:pt>
                <c:pt idx="126">
                  <c:v>0</c:v>
                </c:pt>
                <c:pt idx="127">
                  <c:v>0.25624672366301626</c:v>
                </c:pt>
                <c:pt idx="128">
                  <c:v>0</c:v>
                </c:pt>
                <c:pt idx="129">
                  <c:v>0.16534612415291797</c:v>
                </c:pt>
                <c:pt idx="130">
                  <c:v>0</c:v>
                </c:pt>
                <c:pt idx="131">
                  <c:v>0</c:v>
                </c:pt>
                <c:pt idx="132">
                  <c:v>0.14399775064573622</c:v>
                </c:pt>
                <c:pt idx="133">
                  <c:v>0</c:v>
                </c:pt>
                <c:pt idx="134">
                  <c:v>0.12767229958348822</c:v>
                </c:pt>
                <c:pt idx="135">
                  <c:v>0</c:v>
                </c:pt>
                <c:pt idx="136">
                  <c:v>0</c:v>
                </c:pt>
                <c:pt idx="137">
                  <c:v>0.10329730554046454</c:v>
                </c:pt>
                <c:pt idx="138">
                  <c:v>0</c:v>
                </c:pt>
                <c:pt idx="139">
                  <c:v>0</c:v>
                </c:pt>
                <c:pt idx="140">
                  <c:v>8.1175954784166823E-2</c:v>
                </c:pt>
                <c:pt idx="141">
                  <c:v>0</c:v>
                </c:pt>
                <c:pt idx="142">
                  <c:v>7.0968556696117957E-2</c:v>
                </c:pt>
                <c:pt idx="143">
                  <c:v>0</c:v>
                </c:pt>
                <c:pt idx="144">
                  <c:v>0</c:v>
                </c:pt>
                <c:pt idx="145">
                  <c:v>7.7343951047951276E-2</c:v>
                </c:pt>
                <c:pt idx="146">
                  <c:v>0</c:v>
                </c:pt>
                <c:pt idx="147">
                  <c:v>4.366301623156911E-2</c:v>
                </c:pt>
                <c:pt idx="148">
                  <c:v>0</c:v>
                </c:pt>
                <c:pt idx="149">
                  <c:v>0</c:v>
                </c:pt>
                <c:pt idx="150">
                  <c:v>2.3183884711062818E-2</c:v>
                </c:pt>
                <c:pt idx="151">
                  <c:v>0</c:v>
                </c:pt>
                <c:pt idx="152">
                  <c:v>2.5953116213459904E-2</c:v>
                </c:pt>
                <c:pt idx="153">
                  <c:v>0</c:v>
                </c:pt>
                <c:pt idx="154">
                  <c:v>0</c:v>
                </c:pt>
                <c:pt idx="155">
                  <c:v>1.8482734299793174E-2</c:v>
                </c:pt>
                <c:pt idx="156">
                  <c:v>0</c:v>
                </c:pt>
                <c:pt idx="157">
                  <c:v>0</c:v>
                </c:pt>
                <c:pt idx="158">
                  <c:v>2.9527302013934557E-2</c:v>
                </c:pt>
                <c:pt idx="159">
                  <c:v>0</c:v>
                </c:pt>
                <c:pt idx="160">
                  <c:v>8.0177565550567584E-3</c:v>
                </c:pt>
                <c:pt idx="161">
                  <c:v>0</c:v>
                </c:pt>
                <c:pt idx="162">
                  <c:v>0</c:v>
                </c:pt>
                <c:pt idx="163">
                  <c:v>3.670784128708813E-3</c:v>
                </c:pt>
                <c:pt idx="164">
                  <c:v>0</c:v>
                </c:pt>
                <c:pt idx="165">
                  <c:v>2.4471925961932536E-3</c:v>
                </c:pt>
                <c:pt idx="166">
                  <c:v>0</c:v>
                </c:pt>
                <c:pt idx="167">
                  <c:v>0</c:v>
                </c:pt>
                <c:pt idx="168">
                  <c:v>1.2557973293683697E-3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0.93605945964397674</c:v>
                </c:pt>
                <c:pt idx="7">
                  <c:v>0</c:v>
                </c:pt>
                <c:pt idx="8">
                  <c:v>0.66075403360127882</c:v>
                </c:pt>
                <c:pt idx="9">
                  <c:v>0</c:v>
                </c:pt>
                <c:pt idx="10">
                  <c:v>0</c:v>
                </c:pt>
                <c:pt idx="11">
                  <c:v>0.63786208832665725</c:v>
                </c:pt>
                <c:pt idx="12">
                  <c:v>0</c:v>
                </c:pt>
                <c:pt idx="13">
                  <c:v>0.59762450988816451</c:v>
                </c:pt>
                <c:pt idx="14">
                  <c:v>0</c:v>
                </c:pt>
                <c:pt idx="15">
                  <c:v>0</c:v>
                </c:pt>
                <c:pt idx="16">
                  <c:v>0.43599398388089711</c:v>
                </c:pt>
                <c:pt idx="17">
                  <c:v>0</c:v>
                </c:pt>
                <c:pt idx="18">
                  <c:v>0</c:v>
                </c:pt>
                <c:pt idx="19">
                  <c:v>0.35939101949147256</c:v>
                </c:pt>
                <c:pt idx="20">
                  <c:v>0</c:v>
                </c:pt>
                <c:pt idx="21">
                  <c:v>0.31235117138347201</c:v>
                </c:pt>
                <c:pt idx="22">
                  <c:v>0</c:v>
                </c:pt>
                <c:pt idx="23">
                  <c:v>0</c:v>
                </c:pt>
                <c:pt idx="24">
                  <c:v>0.25633775959300853</c:v>
                </c:pt>
                <c:pt idx="25">
                  <c:v>0</c:v>
                </c:pt>
                <c:pt idx="26">
                  <c:v>0.22897212762977148</c:v>
                </c:pt>
                <c:pt idx="27">
                  <c:v>0</c:v>
                </c:pt>
                <c:pt idx="28">
                  <c:v>0</c:v>
                </c:pt>
                <c:pt idx="29">
                  <c:v>0.1998273205493255</c:v>
                </c:pt>
                <c:pt idx="30">
                  <c:v>0</c:v>
                </c:pt>
                <c:pt idx="31">
                  <c:v>0.17107507377426429</c:v>
                </c:pt>
                <c:pt idx="32">
                  <c:v>0</c:v>
                </c:pt>
                <c:pt idx="33">
                  <c:v>0</c:v>
                </c:pt>
                <c:pt idx="34">
                  <c:v>0.15655490370795869</c:v>
                </c:pt>
                <c:pt idx="35">
                  <c:v>0</c:v>
                </c:pt>
                <c:pt idx="36">
                  <c:v>0</c:v>
                </c:pt>
                <c:pt idx="37">
                  <c:v>0.15260443457779463</c:v>
                </c:pt>
                <c:pt idx="38">
                  <c:v>0</c:v>
                </c:pt>
                <c:pt idx="39">
                  <c:v>0.13065431033569497</c:v>
                </c:pt>
                <c:pt idx="40">
                  <c:v>0</c:v>
                </c:pt>
                <c:pt idx="41">
                  <c:v>0</c:v>
                </c:pt>
                <c:pt idx="42">
                  <c:v>0.12348581780258043</c:v>
                </c:pt>
                <c:pt idx="43">
                  <c:v>0</c:v>
                </c:pt>
                <c:pt idx="44">
                  <c:v>0.11022160529503232</c:v>
                </c:pt>
                <c:pt idx="45">
                  <c:v>0</c:v>
                </c:pt>
                <c:pt idx="46">
                  <c:v>0</c:v>
                </c:pt>
                <c:pt idx="47">
                  <c:v>0.10702977219731365</c:v>
                </c:pt>
                <c:pt idx="48">
                  <c:v>0</c:v>
                </c:pt>
                <c:pt idx="49">
                  <c:v>9.279754835201183E-2</c:v>
                </c:pt>
                <c:pt idx="50">
                  <c:v>0</c:v>
                </c:pt>
                <c:pt idx="51">
                  <c:v>0</c:v>
                </c:pt>
                <c:pt idx="52">
                  <c:v>9.3791749994997356E-2</c:v>
                </c:pt>
                <c:pt idx="53">
                  <c:v>0</c:v>
                </c:pt>
                <c:pt idx="54">
                  <c:v>0</c:v>
                </c:pt>
                <c:pt idx="55">
                  <c:v>8.5550632039748054E-2</c:v>
                </c:pt>
                <c:pt idx="56">
                  <c:v>0</c:v>
                </c:pt>
                <c:pt idx="57">
                  <c:v>7.6917100915660161E-2</c:v>
                </c:pt>
                <c:pt idx="58">
                  <c:v>0</c:v>
                </c:pt>
                <c:pt idx="59">
                  <c:v>0</c:v>
                </c:pt>
                <c:pt idx="60">
                  <c:v>6.5300964862615662E-2</c:v>
                </c:pt>
                <c:pt idx="61">
                  <c:v>0</c:v>
                </c:pt>
                <c:pt idx="62">
                  <c:v>6.1010316037530418E-2</c:v>
                </c:pt>
                <c:pt idx="63">
                  <c:v>0</c:v>
                </c:pt>
                <c:pt idx="64">
                  <c:v>0</c:v>
                </c:pt>
                <c:pt idx="65">
                  <c:v>6.1585914206445526E-2</c:v>
                </c:pt>
                <c:pt idx="66">
                  <c:v>0</c:v>
                </c:pt>
                <c:pt idx="67">
                  <c:v>5.954527744655707E-2</c:v>
                </c:pt>
                <c:pt idx="68">
                  <c:v>0</c:v>
                </c:pt>
                <c:pt idx="69">
                  <c:v>0</c:v>
                </c:pt>
                <c:pt idx="70">
                  <c:v>6.0277870310316867E-2</c:v>
                </c:pt>
                <c:pt idx="71">
                  <c:v>0</c:v>
                </c:pt>
                <c:pt idx="72">
                  <c:v>0</c:v>
                </c:pt>
                <c:pt idx="73">
                  <c:v>5.5045400452709732E-2</c:v>
                </c:pt>
                <c:pt idx="74">
                  <c:v>0</c:v>
                </c:pt>
                <c:pt idx="75">
                  <c:v>4.7170505361067198E-2</c:v>
                </c:pt>
                <c:pt idx="76">
                  <c:v>0</c:v>
                </c:pt>
                <c:pt idx="77">
                  <c:v>0</c:v>
                </c:pt>
                <c:pt idx="78">
                  <c:v>4.5182249211642385E-2</c:v>
                </c:pt>
                <c:pt idx="79">
                  <c:v>0</c:v>
                </c:pt>
                <c:pt idx="80">
                  <c:v>4.0734605691712451E-2</c:v>
                </c:pt>
                <c:pt idx="81">
                  <c:v>0</c:v>
                </c:pt>
                <c:pt idx="82">
                  <c:v>0</c:v>
                </c:pt>
                <c:pt idx="83">
                  <c:v>3.93218005746565E-2</c:v>
                </c:pt>
                <c:pt idx="84">
                  <c:v>0</c:v>
                </c:pt>
                <c:pt idx="85">
                  <c:v>0</c:v>
                </c:pt>
                <c:pt idx="86">
                  <c:v>3.1865656093630637E-2</c:v>
                </c:pt>
                <c:pt idx="87">
                  <c:v>0</c:v>
                </c:pt>
                <c:pt idx="88">
                  <c:v>2.7182594099706785E-2</c:v>
                </c:pt>
                <c:pt idx="89">
                  <c:v>0</c:v>
                </c:pt>
                <c:pt idx="90">
                  <c:v>0</c:v>
                </c:pt>
                <c:pt idx="91">
                  <c:v>2.3624538138381335E-2</c:v>
                </c:pt>
                <c:pt idx="92">
                  <c:v>0</c:v>
                </c:pt>
                <c:pt idx="93">
                  <c:v>1.9621688397753637E-2</c:v>
                </c:pt>
                <c:pt idx="94">
                  <c:v>0</c:v>
                </c:pt>
                <c:pt idx="95">
                  <c:v>0</c:v>
                </c:pt>
                <c:pt idx="96">
                  <c:v>1.7031643774181891E-2</c:v>
                </c:pt>
                <c:pt idx="97">
                  <c:v>0</c:v>
                </c:pt>
                <c:pt idx="98">
                  <c:v>1.4441599150610147E-2</c:v>
                </c:pt>
                <c:pt idx="99">
                  <c:v>0</c:v>
                </c:pt>
                <c:pt idx="100">
                  <c:v>0</c:v>
                </c:pt>
                <c:pt idx="101">
                  <c:v>1.3787577202545816E-2</c:v>
                </c:pt>
                <c:pt idx="102">
                  <c:v>0</c:v>
                </c:pt>
                <c:pt idx="103">
                  <c:v>0</c:v>
                </c:pt>
                <c:pt idx="104">
                  <c:v>1.1563755442580845E-2</c:v>
                </c:pt>
                <c:pt idx="105">
                  <c:v>0</c:v>
                </c:pt>
                <c:pt idx="106">
                  <c:v>1.0804972273589225E-2</c:v>
                </c:pt>
                <c:pt idx="107">
                  <c:v>0</c:v>
                </c:pt>
                <c:pt idx="108">
                  <c:v>0</c:v>
                </c:pt>
                <c:pt idx="109">
                  <c:v>7.7179003967978383E-3</c:v>
                </c:pt>
                <c:pt idx="110">
                  <c:v>0</c:v>
                </c:pt>
                <c:pt idx="111">
                  <c:v>5.3894645524518248E-3</c:v>
                </c:pt>
                <c:pt idx="112">
                  <c:v>0</c:v>
                </c:pt>
                <c:pt idx="113">
                  <c:v>0</c:v>
                </c:pt>
                <c:pt idx="114">
                  <c:v>4.1860347407042071E-3</c:v>
                </c:pt>
                <c:pt idx="115">
                  <c:v>0</c:v>
                </c:pt>
                <c:pt idx="116">
                  <c:v>2.747039318416434E-3</c:v>
                </c:pt>
                <c:pt idx="117">
                  <c:v>0</c:v>
                </c:pt>
                <c:pt idx="118">
                  <c:v>0</c:v>
                </c:pt>
                <c:pt idx="119">
                  <c:v>2.2760552338823687E-3</c:v>
                </c:pt>
                <c:pt idx="120">
                  <c:v>0</c:v>
                </c:pt>
                <c:pt idx="121">
                  <c:v>0</c:v>
                </c:pt>
                <c:pt idx="122">
                  <c:v>2.2238217599649698E-3</c:v>
                </c:pt>
                <c:pt idx="123">
                  <c:v>0</c:v>
                </c:pt>
                <c:pt idx="124">
                  <c:v>1.1250060325983962E-3</c:v>
                </c:pt>
                <c:pt idx="125">
                  <c:v>0</c:v>
                </c:pt>
                <c:pt idx="126">
                  <c:v>0</c:v>
                </c:pt>
                <c:pt idx="127">
                  <c:v>1.2296201169794399E-3</c:v>
                </c:pt>
                <c:pt idx="128">
                  <c:v>0</c:v>
                </c:pt>
                <c:pt idx="129">
                  <c:v>8.1101664290901911E-4</c:v>
                </c:pt>
                <c:pt idx="130">
                  <c:v>0</c:v>
                </c:pt>
                <c:pt idx="131">
                  <c:v>0</c:v>
                </c:pt>
                <c:pt idx="132">
                  <c:v>4.447937793022432E-4</c:v>
                </c:pt>
                <c:pt idx="133">
                  <c:v>0</c:v>
                </c:pt>
                <c:pt idx="134">
                  <c:v>3.139893896893771E-4</c:v>
                </c:pt>
                <c:pt idx="135">
                  <c:v>0</c:v>
                </c:pt>
                <c:pt idx="136">
                  <c:v>0</c:v>
                </c:pt>
                <c:pt idx="137">
                  <c:v>7.8423779149221193E-5</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(48.7 , 25.7)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48.717609200843043</c:v>
                </c:pt>
              </c:numCache>
            </c:numRef>
          </c:xVal>
          <c:yVal>
            <c:numRef>
              <c:f>info!$W$20:$W$21</c:f>
              <c:numCache>
                <c:formatCode>General</c:formatCode>
                <c:ptCount val="2"/>
                <c:pt idx="0">
                  <c:v>50</c:v>
                </c:pt>
                <c:pt idx="1">
                  <c:v>25.663407502601654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53.537599999999998</c:v>
                      </c:pt>
                    </c:numCache>
                  </c:numRef>
                </c:xVal>
                <c:yVal>
                  <c:numRef>
                    <c:extLst>
                      <c:ext uri="{02D57815-91ED-43cb-92C2-25804820EDAC}">
                        <c15:formulaRef>
                          <c15:sqref>info!$W$18</c15:sqref>
                        </c15:formulaRef>
                      </c:ext>
                    </c:extLst>
                    <c:numCache>
                      <c:formatCode>General</c:formatCode>
                      <c:ptCount val="1"/>
                      <c:pt idx="0">
                        <c:v>36.383099999999999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(48.7 , 25.7)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48.717609200843043</c:v>
                </c:pt>
              </c:numCache>
            </c:numRef>
          </c:xVal>
          <c:yVal>
            <c:numRef>
              <c:f>info!$W$20:$W$21</c:f>
              <c:numCache>
                <c:formatCode>General</c:formatCode>
                <c:ptCount val="2"/>
                <c:pt idx="0">
                  <c:v>50</c:v>
                </c:pt>
                <c:pt idx="1">
                  <c:v>25.663407502601654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40.772599999999997</c:v>
                </c:pt>
                <c:pt idx="1">
                  <c:v>35.733699999999999</c:v>
                </c:pt>
                <c:pt idx="2">
                  <c:v>25.374099999999999</c:v>
                </c:pt>
                <c:pt idx="3">
                  <c:v>32.828099999999999</c:v>
                </c:pt>
                <c:pt idx="4">
                  <c:v>72.275000000000006</c:v>
                </c:pt>
                <c:pt idx="5">
                  <c:v>55.277700000000003</c:v>
                </c:pt>
                <c:pt idx="6">
                  <c:v>17.836500000000001</c:v>
                </c:pt>
                <c:pt idx="7">
                  <c:v>65.422600000000003</c:v>
                </c:pt>
                <c:pt idx="8">
                  <c:v>17.220800000000001</c:v>
                </c:pt>
                <c:pt idx="9">
                  <c:v>31.877199999999998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0.47510492627834494</c:v>
                </c:pt>
                <c:pt idx="1">
                  <c:v>0.30359150655497663</c:v>
                </c:pt>
                <c:pt idx="2">
                  <c:v>0.22130356716667832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6.4721833033101722E-2</c:v>
                </c:pt>
                <c:pt idx="7">
                  <c:v>0</c:v>
                </c:pt>
                <c:pt idx="8">
                  <c:v>6.9841496773701606E-2</c:v>
                </c:pt>
                <c:pt idx="9">
                  <c:v>0</c:v>
                </c:pt>
                <c:pt idx="10">
                  <c:v>0</c:v>
                </c:pt>
                <c:pt idx="11">
                  <c:v>8.8710815009674135E-2</c:v>
                </c:pt>
                <c:pt idx="12">
                  <c:v>0</c:v>
                </c:pt>
                <c:pt idx="13">
                  <c:v>0.10947969385907222</c:v>
                </c:pt>
                <c:pt idx="14">
                  <c:v>0</c:v>
                </c:pt>
                <c:pt idx="15">
                  <c:v>0</c:v>
                </c:pt>
                <c:pt idx="16">
                  <c:v>0.14296743201898607</c:v>
                </c:pt>
                <c:pt idx="17">
                  <c:v>0</c:v>
                </c:pt>
                <c:pt idx="18">
                  <c:v>0</c:v>
                </c:pt>
                <c:pt idx="19">
                  <c:v>0.18701665094024914</c:v>
                </c:pt>
                <c:pt idx="20">
                  <c:v>0</c:v>
                </c:pt>
                <c:pt idx="21">
                  <c:v>0.21844375184666265</c:v>
                </c:pt>
                <c:pt idx="22">
                  <c:v>0</c:v>
                </c:pt>
                <c:pt idx="23">
                  <c:v>0</c:v>
                </c:pt>
                <c:pt idx="24">
                  <c:v>0.26535899122179962</c:v>
                </c:pt>
                <c:pt idx="25">
                  <c:v>0</c:v>
                </c:pt>
                <c:pt idx="26">
                  <c:v>0.28162010693963913</c:v>
                </c:pt>
                <c:pt idx="27">
                  <c:v>0</c:v>
                </c:pt>
                <c:pt idx="28">
                  <c:v>0</c:v>
                </c:pt>
                <c:pt idx="29">
                  <c:v>0.4046879020959025</c:v>
                </c:pt>
                <c:pt idx="30">
                  <c:v>0</c:v>
                </c:pt>
                <c:pt idx="31">
                  <c:v>0.39419075667896181</c:v>
                </c:pt>
                <c:pt idx="32">
                  <c:v>0</c:v>
                </c:pt>
                <c:pt idx="33">
                  <c:v>0</c:v>
                </c:pt>
                <c:pt idx="34">
                  <c:v>0.50247810215499566</c:v>
                </c:pt>
                <c:pt idx="35">
                  <c:v>0</c:v>
                </c:pt>
                <c:pt idx="36">
                  <c:v>0</c:v>
                </c:pt>
                <c:pt idx="37">
                  <c:v>0.54485364900542321</c:v>
                </c:pt>
                <c:pt idx="38">
                  <c:v>0</c:v>
                </c:pt>
                <c:pt idx="39">
                  <c:v>0.49536308962151754</c:v>
                </c:pt>
                <c:pt idx="40">
                  <c:v>0</c:v>
                </c:pt>
                <c:pt idx="41">
                  <c:v>0</c:v>
                </c:pt>
                <c:pt idx="42">
                  <c:v>0.56372535003192936</c:v>
                </c:pt>
                <c:pt idx="43">
                  <c:v>0</c:v>
                </c:pt>
                <c:pt idx="44">
                  <c:v>0.61150983139374182</c:v>
                </c:pt>
                <c:pt idx="45">
                  <c:v>0</c:v>
                </c:pt>
                <c:pt idx="46">
                  <c:v>0</c:v>
                </c:pt>
                <c:pt idx="47">
                  <c:v>0.55770165556286266</c:v>
                </c:pt>
                <c:pt idx="48">
                  <c:v>0</c:v>
                </c:pt>
                <c:pt idx="49">
                  <c:v>0.53200564244798365</c:v>
                </c:pt>
                <c:pt idx="50">
                  <c:v>0</c:v>
                </c:pt>
                <c:pt idx="51">
                  <c:v>0</c:v>
                </c:pt>
                <c:pt idx="52">
                  <c:v>0.62332370685957739</c:v>
                </c:pt>
                <c:pt idx="53">
                  <c:v>0</c:v>
                </c:pt>
                <c:pt idx="54">
                  <c:v>0</c:v>
                </c:pt>
                <c:pt idx="55">
                  <c:v>0.68270284695812955</c:v>
                </c:pt>
                <c:pt idx="56">
                  <c:v>0</c:v>
                </c:pt>
                <c:pt idx="57">
                  <c:v>0.67442503264423026</c:v>
                </c:pt>
                <c:pt idx="58">
                  <c:v>0</c:v>
                </c:pt>
                <c:pt idx="59">
                  <c:v>0</c:v>
                </c:pt>
                <c:pt idx="60">
                  <c:v>0.73158341196542087</c:v>
                </c:pt>
                <c:pt idx="61">
                  <c:v>0</c:v>
                </c:pt>
                <c:pt idx="62">
                  <c:v>0.83149858462242288</c:v>
                </c:pt>
                <c:pt idx="63">
                  <c:v>0</c:v>
                </c:pt>
                <c:pt idx="64">
                  <c:v>0</c:v>
                </c:pt>
                <c:pt idx="65">
                  <c:v>0.81539568619601777</c:v>
                </c:pt>
                <c:pt idx="66">
                  <c:v>0</c:v>
                </c:pt>
                <c:pt idx="67">
                  <c:v>0.93698472154709822</c:v>
                </c:pt>
                <c:pt idx="68">
                  <c:v>0</c:v>
                </c:pt>
                <c:pt idx="69">
                  <c:v>0</c:v>
                </c:pt>
                <c:pt idx="70">
                  <c:v>0.84447526186867961</c:v>
                </c:pt>
                <c:pt idx="71">
                  <c:v>0</c:v>
                </c:pt>
                <c:pt idx="72">
                  <c:v>0</c:v>
                </c:pt>
                <c:pt idx="73">
                  <c:v>1</c:v>
                </c:pt>
                <c:pt idx="74">
                  <c:v>0</c:v>
                </c:pt>
                <c:pt idx="75">
                  <c:v>0.99858462242301205</c:v>
                </c:pt>
                <c:pt idx="76">
                  <c:v>0</c:v>
                </c:pt>
                <c:pt idx="77">
                  <c:v>0</c:v>
                </c:pt>
                <c:pt idx="78">
                  <c:v>0.98776198781917479</c:v>
                </c:pt>
                <c:pt idx="79">
                  <c:v>0</c:v>
                </c:pt>
                <c:pt idx="80">
                  <c:v>0.99230358657631124</c:v>
                </c:pt>
                <c:pt idx="81">
                  <c:v>0</c:v>
                </c:pt>
                <c:pt idx="82">
                  <c:v>0</c:v>
                </c:pt>
                <c:pt idx="83">
                  <c:v>0.93295780554523011</c:v>
                </c:pt>
                <c:pt idx="84">
                  <c:v>0</c:v>
                </c:pt>
                <c:pt idx="85">
                  <c:v>0</c:v>
                </c:pt>
                <c:pt idx="86">
                  <c:v>0.9373040154786072</c:v>
                </c:pt>
                <c:pt idx="87">
                  <c:v>0</c:v>
                </c:pt>
                <c:pt idx="88">
                  <c:v>0.91409087009979118</c:v>
                </c:pt>
                <c:pt idx="89">
                  <c:v>0</c:v>
                </c:pt>
                <c:pt idx="90">
                  <c:v>0</c:v>
                </c:pt>
                <c:pt idx="91">
                  <c:v>0.79414596021692918</c:v>
                </c:pt>
                <c:pt idx="92">
                  <c:v>0</c:v>
                </c:pt>
                <c:pt idx="93">
                  <c:v>0.77028469581296044</c:v>
                </c:pt>
                <c:pt idx="94">
                  <c:v>0</c:v>
                </c:pt>
                <c:pt idx="95">
                  <c:v>0</c:v>
                </c:pt>
                <c:pt idx="96">
                  <c:v>0.69139526682488384</c:v>
                </c:pt>
                <c:pt idx="97">
                  <c:v>0</c:v>
                </c:pt>
                <c:pt idx="98">
                  <c:v>0.59743707050200623</c:v>
                </c:pt>
                <c:pt idx="99">
                  <c:v>0</c:v>
                </c:pt>
                <c:pt idx="100">
                  <c:v>0</c:v>
                </c:pt>
                <c:pt idx="101">
                  <c:v>0.46184294551034605</c:v>
                </c:pt>
                <c:pt idx="102">
                  <c:v>0</c:v>
                </c:pt>
                <c:pt idx="103">
                  <c:v>0</c:v>
                </c:pt>
                <c:pt idx="104">
                  <c:v>0.41093462575891876</c:v>
                </c:pt>
                <c:pt idx="105">
                  <c:v>0</c:v>
                </c:pt>
                <c:pt idx="106">
                  <c:v>0.42803305407028275</c:v>
                </c:pt>
                <c:pt idx="107">
                  <c:v>0</c:v>
                </c:pt>
                <c:pt idx="108">
                  <c:v>0</c:v>
                </c:pt>
                <c:pt idx="109">
                  <c:v>0.50924046168949377</c:v>
                </c:pt>
                <c:pt idx="110">
                  <c:v>0</c:v>
                </c:pt>
                <c:pt idx="111">
                  <c:v>0.45720603513186359</c:v>
                </c:pt>
                <c:pt idx="112">
                  <c:v>0</c:v>
                </c:pt>
                <c:pt idx="113">
                  <c:v>0</c:v>
                </c:pt>
                <c:pt idx="114">
                  <c:v>0.41921005728228444</c:v>
                </c:pt>
                <c:pt idx="115">
                  <c:v>0</c:v>
                </c:pt>
                <c:pt idx="116">
                  <c:v>0.38427310591980479</c:v>
                </c:pt>
                <c:pt idx="117">
                  <c:v>0</c:v>
                </c:pt>
                <c:pt idx="118">
                  <c:v>0</c:v>
                </c:pt>
                <c:pt idx="119">
                  <c:v>0.28384182083321419</c:v>
                </c:pt>
                <c:pt idx="120">
                  <c:v>0</c:v>
                </c:pt>
                <c:pt idx="121">
                  <c:v>0</c:v>
                </c:pt>
                <c:pt idx="122">
                  <c:v>0.304385287698129</c:v>
                </c:pt>
                <c:pt idx="123">
                  <c:v>0</c:v>
                </c:pt>
                <c:pt idx="124">
                  <c:v>0.27276518075848988</c:v>
                </c:pt>
                <c:pt idx="125">
                  <c:v>0</c:v>
                </c:pt>
                <c:pt idx="126">
                  <c:v>0</c:v>
                </c:pt>
                <c:pt idx="127">
                  <c:v>0.25624672366301626</c:v>
                </c:pt>
                <c:pt idx="128">
                  <c:v>0</c:v>
                </c:pt>
                <c:pt idx="129">
                  <c:v>0.16534612415291797</c:v>
                </c:pt>
                <c:pt idx="130">
                  <c:v>0</c:v>
                </c:pt>
                <c:pt idx="131">
                  <c:v>0</c:v>
                </c:pt>
                <c:pt idx="132">
                  <c:v>0.14399775064573622</c:v>
                </c:pt>
                <c:pt idx="133">
                  <c:v>0</c:v>
                </c:pt>
                <c:pt idx="134">
                  <c:v>0.12767229958348822</c:v>
                </c:pt>
                <c:pt idx="135">
                  <c:v>0</c:v>
                </c:pt>
                <c:pt idx="136">
                  <c:v>0</c:v>
                </c:pt>
                <c:pt idx="137">
                  <c:v>0.10329730554046454</c:v>
                </c:pt>
                <c:pt idx="138">
                  <c:v>0</c:v>
                </c:pt>
                <c:pt idx="139">
                  <c:v>0</c:v>
                </c:pt>
                <c:pt idx="140">
                  <c:v>8.1175954784166823E-2</c:v>
                </c:pt>
                <c:pt idx="141">
                  <c:v>0</c:v>
                </c:pt>
                <c:pt idx="142">
                  <c:v>7.0968556696117957E-2</c:v>
                </c:pt>
                <c:pt idx="143">
                  <c:v>0</c:v>
                </c:pt>
                <c:pt idx="144">
                  <c:v>0</c:v>
                </c:pt>
                <c:pt idx="145">
                  <c:v>7.7343951047951276E-2</c:v>
                </c:pt>
                <c:pt idx="146">
                  <c:v>0</c:v>
                </c:pt>
                <c:pt idx="147">
                  <c:v>4.366301623156911E-2</c:v>
                </c:pt>
                <c:pt idx="148">
                  <c:v>0</c:v>
                </c:pt>
                <c:pt idx="149">
                  <c:v>0</c:v>
                </c:pt>
                <c:pt idx="150">
                  <c:v>2.3183884711062818E-2</c:v>
                </c:pt>
                <c:pt idx="151">
                  <c:v>0</c:v>
                </c:pt>
                <c:pt idx="152">
                  <c:v>2.5953116213459904E-2</c:v>
                </c:pt>
                <c:pt idx="153">
                  <c:v>0</c:v>
                </c:pt>
                <c:pt idx="154">
                  <c:v>0</c:v>
                </c:pt>
                <c:pt idx="155">
                  <c:v>1.8482734299793174E-2</c:v>
                </c:pt>
                <c:pt idx="156">
                  <c:v>0</c:v>
                </c:pt>
                <c:pt idx="157">
                  <c:v>0</c:v>
                </c:pt>
                <c:pt idx="158">
                  <c:v>2.9527302013934557E-2</c:v>
                </c:pt>
                <c:pt idx="159">
                  <c:v>0</c:v>
                </c:pt>
                <c:pt idx="160">
                  <c:v>8.0177565550567584E-3</c:v>
                </c:pt>
                <c:pt idx="161">
                  <c:v>0</c:v>
                </c:pt>
                <c:pt idx="162">
                  <c:v>0</c:v>
                </c:pt>
                <c:pt idx="163">
                  <c:v>3.670784128708813E-3</c:v>
                </c:pt>
                <c:pt idx="164">
                  <c:v>0</c:v>
                </c:pt>
                <c:pt idx="165">
                  <c:v>2.4471925961932536E-3</c:v>
                </c:pt>
                <c:pt idx="166">
                  <c:v>0</c:v>
                </c:pt>
                <c:pt idx="167">
                  <c:v>0</c:v>
                </c:pt>
                <c:pt idx="168">
                  <c:v>1.2557973293683697E-3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3"/>
                <c:pt idx="0">
                  <c:v>3.6131400000000005</c:v>
                </c:pt>
                <c:pt idx="1">
                  <c:v>3.60006</c:v>
                </c:pt>
                <c:pt idx="2">
                  <c:v>3.5832299999999999</c:v>
                </c:pt>
                <c:pt idx="3">
                  <c:v>3.5610300000000001</c:v>
                </c:pt>
                <c:pt idx="4">
                  <c:v>3.5352199999999998</c:v>
                </c:pt>
                <c:pt idx="5">
                  <c:v>3.5097399999999999</c:v>
                </c:pt>
                <c:pt idx="6">
                  <c:v>3.4879600000000002</c:v>
                </c:pt>
                <c:pt idx="7">
                  <c:v>3.4737800000000001</c:v>
                </c:pt>
                <c:pt idx="8">
                  <c:v>3.4623399999999998</c:v>
                </c:pt>
                <c:pt idx="9">
                  <c:v>3.4521200000000003</c:v>
                </c:pt>
                <c:pt idx="10">
                  <c:v>3.4451399999999999</c:v>
                </c:pt>
                <c:pt idx="11">
                  <c:v>3.4419399999999998</c:v>
                </c:pt>
                <c:pt idx="12">
                  <c:v>3.4417900000000001</c:v>
                </c:pt>
                <c:pt idx="13">
                  <c:v>3.4420800000000003</c:v>
                </c:pt>
                <c:pt idx="14">
                  <c:v>3.4419399999999998</c:v>
                </c:pt>
                <c:pt idx="15">
                  <c:v>3.4413500000000004</c:v>
                </c:pt>
                <c:pt idx="16">
                  <c:v>3.4395599999999997</c:v>
                </c:pt>
                <c:pt idx="17">
                  <c:v>3.4383799999999995</c:v>
                </c:pt>
                <c:pt idx="18">
                  <c:v>3.4331099999999997</c:v>
                </c:pt>
                <c:pt idx="19">
                  <c:v>3.4253499999999999</c:v>
                </c:pt>
                <c:pt idx="20">
                  <c:v>3.4164400000000001</c:v>
                </c:pt>
                <c:pt idx="21">
                  <c:v>3.40638</c:v>
                </c:pt>
                <c:pt idx="22">
                  <c:v>3.3949400000000001</c:v>
                </c:pt>
                <c:pt idx="23">
                  <c:v>3.3802599999999998</c:v>
                </c:pt>
                <c:pt idx="24">
                  <c:v>3.3621600000000003</c:v>
                </c:pt>
                <c:pt idx="25">
                  <c:v>3.3423000000000003</c:v>
                </c:pt>
                <c:pt idx="26">
                  <c:v>3.3217799999999995</c:v>
                </c:pt>
                <c:pt idx="27">
                  <c:v>3.3035199999999998</c:v>
                </c:pt>
                <c:pt idx="28">
                  <c:v>3.2890599999999997</c:v>
                </c:pt>
                <c:pt idx="29">
                  <c:v>3.27766</c:v>
                </c:pt>
                <c:pt idx="30">
                  <c:v>3.2656600000000005</c:v>
                </c:pt>
                <c:pt idx="31">
                  <c:v>3.2504499999999998</c:v>
                </c:pt>
                <c:pt idx="32">
                  <c:v>3.2349299999999999</c:v>
                </c:pt>
                <c:pt idx="33">
                  <c:v>3.2171799999999999</c:v>
                </c:pt>
                <c:pt idx="34">
                  <c:v>3.2010199999999998</c:v>
                </c:pt>
                <c:pt idx="35">
                  <c:v>3.18668</c:v>
                </c:pt>
                <c:pt idx="36">
                  <c:v>3.1725399999999997</c:v>
                </c:pt>
                <c:pt idx="37">
                  <c:v>3.15923</c:v>
                </c:pt>
                <c:pt idx="38">
                  <c:v>3.1477699999999995</c:v>
                </c:pt>
                <c:pt idx="39">
                  <c:v>3.1414900000000001</c:v>
                </c:pt>
                <c:pt idx="40">
                  <c:v>3.14093</c:v>
                </c:pt>
                <c:pt idx="41">
                  <c:v>3.1426599999999998</c:v>
                </c:pt>
                <c:pt idx="42">
                  <c:v>3.1454199999999997</c:v>
                </c:pt>
                <c:pt idx="43">
                  <c:v>3.1496600000000003</c:v>
                </c:pt>
                <c:pt idx="44">
                  <c:v>3.1562099999999997</c:v>
                </c:pt>
                <c:pt idx="45">
                  <c:v>3.1608499999999999</c:v>
                </c:pt>
                <c:pt idx="46">
                  <c:v>3.16629</c:v>
                </c:pt>
                <c:pt idx="47">
                  <c:v>3.1730700000000001</c:v>
                </c:pt>
                <c:pt idx="48">
                  <c:v>3.1792500000000001</c:v>
                </c:pt>
                <c:pt idx="49">
                  <c:v>3.1854700000000005</c:v>
                </c:pt>
                <c:pt idx="50">
                  <c:v>3.18988</c:v>
                </c:pt>
                <c:pt idx="51">
                  <c:v>3.19313</c:v>
                </c:pt>
                <c:pt idx="52">
                  <c:v>3.1947999999999999</c:v>
                </c:pt>
                <c:pt idx="53">
                  <c:v>3.1953999999999998</c:v>
                </c:pt>
                <c:pt idx="54">
                  <c:v>3.1966999999999999</c:v>
                </c:pt>
                <c:pt idx="55">
                  <c:v>3.19617</c:v>
                </c:pt>
                <c:pt idx="56">
                  <c:v>3.1952199999999999</c:v>
                </c:pt>
                <c:pt idx="57">
                  <c:v>3.1898500000000003</c:v>
                </c:pt>
                <c:pt idx="58">
                  <c:v>3.1837800000000001</c:v>
                </c:pt>
                <c:pt idx="59">
                  <c:v>3.17659</c:v>
                </c:pt>
                <c:pt idx="60">
                  <c:v>3.1703700000000001</c:v>
                </c:pt>
                <c:pt idx="61">
                  <c:v>3.1612600000000004</c:v>
                </c:pt>
                <c:pt idx="62">
                  <c:v>3.1484200000000002</c:v>
                </c:pt>
                <c:pt idx="63">
                  <c:v>3.1324100000000001</c:v>
                </c:pt>
                <c:pt idx="64">
                  <c:v>3.1136200000000001</c:v>
                </c:pt>
                <c:pt idx="65">
                  <c:v>3.0891299999999999</c:v>
                </c:pt>
                <c:pt idx="66">
                  <c:v>3.0634399999999999</c:v>
                </c:pt>
                <c:pt idx="67">
                  <c:v>3.0369000000000002</c:v>
                </c:pt>
                <c:pt idx="68">
                  <c:v>3.0126199999999996</c:v>
                </c:pt>
                <c:pt idx="69">
                  <c:v>2.99017</c:v>
                </c:pt>
                <c:pt idx="70">
                  <c:v>2.9729800000000002</c:v>
                </c:pt>
                <c:pt idx="71">
                  <c:v>2.9580800000000003</c:v>
                </c:pt>
                <c:pt idx="72">
                  <c:v>2.9434800000000001</c:v>
                </c:pt>
                <c:pt idx="73">
                  <c:v>2.9289300000000003</c:v>
                </c:pt>
                <c:pt idx="74">
                  <c:v>2.9124699999999999</c:v>
                </c:pt>
                <c:pt idx="75">
                  <c:v>2.8967900000000002</c:v>
                </c:pt>
                <c:pt idx="76">
                  <c:v>2.8809499999999999</c:v>
                </c:pt>
                <c:pt idx="77">
                  <c:v>2.8650900000000004</c:v>
                </c:pt>
                <c:pt idx="78">
                  <c:v>2.8491599999999999</c:v>
                </c:pt>
                <c:pt idx="79">
                  <c:v>2.8327599999999995</c:v>
                </c:pt>
                <c:pt idx="80">
                  <c:v>2.8187499999999996</c:v>
                </c:pt>
                <c:pt idx="81">
                  <c:v>2.80437</c:v>
                </c:pt>
                <c:pt idx="82">
                  <c:v>2.7890799999999998</c:v>
                </c:pt>
                <c:pt idx="83">
                  <c:v>2.7725499999999998</c:v>
                </c:pt>
                <c:pt idx="84">
                  <c:v>2.7550300000000001</c:v>
                </c:pt>
                <c:pt idx="85">
                  <c:v>2.7351799999999997</c:v>
                </c:pt>
                <c:pt idx="86">
                  <c:v>2.71658</c:v>
                </c:pt>
                <c:pt idx="87">
                  <c:v>2.7004299999999999</c:v>
                </c:pt>
                <c:pt idx="88">
                  <c:v>2.6843499999999998</c:v>
                </c:pt>
                <c:pt idx="89">
                  <c:v>2.6648399999999999</c:v>
                </c:pt>
                <c:pt idx="90">
                  <c:v>2.6463700000000001</c:v>
                </c:pt>
                <c:pt idx="91">
                  <c:v>2.6276999999999999</c:v>
                </c:pt>
                <c:pt idx="92">
                  <c:v>2.6071499999999999</c:v>
                </c:pt>
                <c:pt idx="93">
                  <c:v>2.5862099999999999</c:v>
                </c:pt>
                <c:pt idx="94">
                  <c:v>2.5619199999999998</c:v>
                </c:pt>
                <c:pt idx="95">
                  <c:v>2.5329699999999997</c:v>
                </c:pt>
                <c:pt idx="96">
                  <c:v>2.5012400000000001</c:v>
                </c:pt>
                <c:pt idx="97">
                  <c:v>2.4693800000000001</c:v>
                </c:pt>
                <c:pt idx="98">
                  <c:v>2.43675</c:v>
                </c:pt>
                <c:pt idx="99">
                  <c:v>2.40591</c:v>
                </c:pt>
                <c:pt idx="100">
                  <c:v>2.3799399999999999</c:v>
                </c:pt>
                <c:pt idx="101">
                  <c:v>2.3587899999999999</c:v>
                </c:pt>
                <c:pt idx="102">
                  <c:v>2.3435000000000001</c:v>
                </c:pt>
                <c:pt idx="103">
                  <c:v>2.3313199999999998</c:v>
                </c:pt>
                <c:pt idx="104">
                  <c:v>2.31887</c:v>
                </c:pt>
                <c:pt idx="105">
                  <c:v>2.3062800000000001</c:v>
                </c:pt>
                <c:pt idx="106">
                  <c:v>2.2958400000000001</c:v>
                </c:pt>
                <c:pt idx="107">
                  <c:v>2.2882799999999999</c:v>
                </c:pt>
                <c:pt idx="108">
                  <c:v>2.2826300000000002</c:v>
                </c:pt>
                <c:pt idx="109">
                  <c:v>2.2781100000000003</c:v>
                </c:pt>
                <c:pt idx="110">
                  <c:v>2.27589</c:v>
                </c:pt>
                <c:pt idx="111">
                  <c:v>2.2785299999999999</c:v>
                </c:pt>
                <c:pt idx="112">
                  <c:v>2.2851300000000001</c:v>
                </c:pt>
                <c:pt idx="113">
                  <c:v>2.29481</c:v>
                </c:pt>
                <c:pt idx="114">
                  <c:v>2.3104</c:v>
                </c:pt>
                <c:pt idx="115">
                  <c:v>2.32578</c:v>
                </c:pt>
                <c:pt idx="116">
                  <c:v>2.3427899999999999</c:v>
                </c:pt>
                <c:pt idx="117">
                  <c:v>2.3625799999999999</c:v>
                </c:pt>
                <c:pt idx="118">
                  <c:v>2.3833199999999999</c:v>
                </c:pt>
                <c:pt idx="119">
                  <c:v>2.3914</c:v>
                </c:pt>
                <c:pt idx="120">
                  <c:v>2.4003999999999999</c:v>
                </c:pt>
                <c:pt idx="121">
                  <c:v>2.41079</c:v>
                </c:pt>
                <c:pt idx="122">
                  <c:v>2.4219599999999999</c:v>
                </c:pt>
                <c:pt idx="123">
                  <c:v>2.4365399999999999</c:v>
                </c:pt>
                <c:pt idx="124">
                  <c:v>2.4530699999999999</c:v>
                </c:pt>
                <c:pt idx="125">
                  <c:v>2.4675400000000001</c:v>
                </c:pt>
                <c:pt idx="126">
                  <c:v>2.4803899999999999</c:v>
                </c:pt>
                <c:pt idx="127">
                  <c:v>2.4894500000000002</c:v>
                </c:pt>
                <c:pt idx="128">
                  <c:v>2.4975200000000002</c:v>
                </c:pt>
                <c:pt idx="129">
                  <c:v>2.5061200000000001</c:v>
                </c:pt>
                <c:pt idx="130">
                  <c:v>2.5155799999999999</c:v>
                </c:pt>
                <c:pt idx="131">
                  <c:v>2.5268800000000002</c:v>
                </c:pt>
                <c:pt idx="132">
                  <c:v>2.5388699999999997</c:v>
                </c:pt>
                <c:pt idx="133">
                  <c:v>2.5516299999999998</c:v>
                </c:pt>
                <c:pt idx="134">
                  <c:v>2.56677</c:v>
                </c:pt>
                <c:pt idx="135">
                  <c:v>2.5848900000000001</c:v>
                </c:pt>
                <c:pt idx="136">
                  <c:v>2.6007599999999997</c:v>
                </c:pt>
                <c:pt idx="137">
                  <c:v>2.6146200000000004</c:v>
                </c:pt>
                <c:pt idx="138">
                  <c:v>2.62927</c:v>
                </c:pt>
                <c:pt idx="139">
                  <c:v>2.6381100000000002</c:v>
                </c:pt>
                <c:pt idx="140">
                  <c:v>2.6551100000000001</c:v>
                </c:pt>
                <c:pt idx="141">
                  <c:v>2.6762299999999999</c:v>
                </c:pt>
                <c:pt idx="142">
                  <c:v>2.69834</c:v>
                </c:pt>
              </c:numCache>
              <c:extLst xmlns:c15="http://schemas.microsoft.com/office/drawing/2012/chart"/>
            </c:numRef>
          </c:xVal>
          <c:yVal>
            <c:numRef>
              <c:f>[0]!FT_PH</c:f>
              <c:numCache>
                <c:formatCode>0.00</c:formatCode>
                <c:ptCount val="143"/>
                <c:pt idx="0">
                  <c:v>38.420999999999999</c:v>
                </c:pt>
                <c:pt idx="1">
                  <c:v>38.336100000000002</c:v>
                </c:pt>
                <c:pt idx="2">
                  <c:v>38.303199999999997</c:v>
                </c:pt>
                <c:pt idx="3">
                  <c:v>38.355899999999998</c:v>
                </c:pt>
                <c:pt idx="4">
                  <c:v>38.472999999999999</c:v>
                </c:pt>
                <c:pt idx="5">
                  <c:v>38.641799999999996</c:v>
                </c:pt>
                <c:pt idx="6">
                  <c:v>38.818799999999996</c:v>
                </c:pt>
                <c:pt idx="7">
                  <c:v>38.850099999999998</c:v>
                </c:pt>
                <c:pt idx="8">
                  <c:v>38.771899999999995</c:v>
                </c:pt>
                <c:pt idx="9">
                  <c:v>38.649099999999997</c:v>
                </c:pt>
                <c:pt idx="10">
                  <c:v>38.494</c:v>
                </c:pt>
                <c:pt idx="11">
                  <c:v>38.362699999999997</c:v>
                </c:pt>
                <c:pt idx="12">
                  <c:v>38.173699999999997</c:v>
                </c:pt>
                <c:pt idx="13">
                  <c:v>37.965499999999999</c:v>
                </c:pt>
                <c:pt idx="14">
                  <c:v>37.760399999999997</c:v>
                </c:pt>
                <c:pt idx="15">
                  <c:v>37.526199999999996</c:v>
                </c:pt>
                <c:pt idx="16">
                  <c:v>37.2408</c:v>
                </c:pt>
                <c:pt idx="17">
                  <c:v>36.918599999999998</c:v>
                </c:pt>
                <c:pt idx="18">
                  <c:v>36.625700000000002</c:v>
                </c:pt>
                <c:pt idx="19">
                  <c:v>36.350900000000003</c:v>
                </c:pt>
                <c:pt idx="20">
                  <c:v>36.130299999999998</c:v>
                </c:pt>
                <c:pt idx="21">
                  <c:v>35.869599999999998</c:v>
                </c:pt>
                <c:pt idx="22">
                  <c:v>35.564499999999995</c:v>
                </c:pt>
                <c:pt idx="23">
                  <c:v>35.228200000000001</c:v>
                </c:pt>
                <c:pt idx="24">
                  <c:v>34.990600000000001</c:v>
                </c:pt>
                <c:pt idx="25">
                  <c:v>34.809699999999999</c:v>
                </c:pt>
                <c:pt idx="26">
                  <c:v>34.6785</c:v>
                </c:pt>
                <c:pt idx="27">
                  <c:v>34.511399999999995</c:v>
                </c:pt>
                <c:pt idx="28">
                  <c:v>34.289099999999998</c:v>
                </c:pt>
                <c:pt idx="29">
                  <c:v>34.011200000000002</c:v>
                </c:pt>
                <c:pt idx="30">
                  <c:v>33.721200000000003</c:v>
                </c:pt>
                <c:pt idx="31">
                  <c:v>33.5045</c:v>
                </c:pt>
                <c:pt idx="32">
                  <c:v>33.363599999999998</c:v>
                </c:pt>
                <c:pt idx="33">
                  <c:v>33.335700000000003</c:v>
                </c:pt>
                <c:pt idx="34">
                  <c:v>33.343200000000003</c:v>
                </c:pt>
                <c:pt idx="35">
                  <c:v>33.320300000000003</c:v>
                </c:pt>
                <c:pt idx="36">
                  <c:v>33.278300000000002</c:v>
                </c:pt>
                <c:pt idx="37">
                  <c:v>33.324799999999996</c:v>
                </c:pt>
                <c:pt idx="38">
                  <c:v>33.4178</c:v>
                </c:pt>
                <c:pt idx="39">
                  <c:v>33.529599999999995</c:v>
                </c:pt>
                <c:pt idx="40">
                  <c:v>33.588699999999996</c:v>
                </c:pt>
                <c:pt idx="41">
                  <c:v>33.719900000000003</c:v>
                </c:pt>
                <c:pt idx="42">
                  <c:v>33.809899999999999</c:v>
                </c:pt>
                <c:pt idx="43">
                  <c:v>33.922699999999999</c:v>
                </c:pt>
                <c:pt idx="44">
                  <c:v>34.023699999999998</c:v>
                </c:pt>
                <c:pt idx="45">
                  <c:v>34.055999999999997</c:v>
                </c:pt>
                <c:pt idx="46">
                  <c:v>34.104399999999998</c:v>
                </c:pt>
                <c:pt idx="47">
                  <c:v>34.188800000000001</c:v>
                </c:pt>
                <c:pt idx="48">
                  <c:v>34.386499999999998</c:v>
                </c:pt>
                <c:pt idx="49">
                  <c:v>34.5319</c:v>
                </c:pt>
                <c:pt idx="50">
                  <c:v>34.682499999999997</c:v>
                </c:pt>
                <c:pt idx="51">
                  <c:v>34.832700000000003</c:v>
                </c:pt>
                <c:pt idx="52">
                  <c:v>35.002899999999997</c:v>
                </c:pt>
                <c:pt idx="53">
                  <c:v>35.207699999999996</c:v>
                </c:pt>
                <c:pt idx="54">
                  <c:v>35.414099999999998</c:v>
                </c:pt>
                <c:pt idx="55">
                  <c:v>35.622599999999998</c:v>
                </c:pt>
                <c:pt idx="56">
                  <c:v>35.768100000000004</c:v>
                </c:pt>
                <c:pt idx="57">
                  <c:v>35.973699999999994</c:v>
                </c:pt>
                <c:pt idx="58">
                  <c:v>36.218899999999998</c:v>
                </c:pt>
                <c:pt idx="59">
                  <c:v>36.478000000000002</c:v>
                </c:pt>
                <c:pt idx="60">
                  <c:v>36.728699999999996</c:v>
                </c:pt>
                <c:pt idx="61">
                  <c:v>36.981499999999997</c:v>
                </c:pt>
                <c:pt idx="62">
                  <c:v>37.198700000000002</c:v>
                </c:pt>
                <c:pt idx="63">
                  <c:v>37.439499999999995</c:v>
                </c:pt>
                <c:pt idx="64">
                  <c:v>37.6648</c:v>
                </c:pt>
                <c:pt idx="65">
                  <c:v>38.010300000000001</c:v>
                </c:pt>
                <c:pt idx="66">
                  <c:v>38.390700000000002</c:v>
                </c:pt>
                <c:pt idx="67">
                  <c:v>38.8979</c:v>
                </c:pt>
                <c:pt idx="68">
                  <c:v>39.403500000000001</c:v>
                </c:pt>
                <c:pt idx="69">
                  <c:v>39.9497</c:v>
                </c:pt>
                <c:pt idx="70">
                  <c:v>40.498800000000003</c:v>
                </c:pt>
                <c:pt idx="71">
                  <c:v>41.067</c:v>
                </c:pt>
                <c:pt idx="72">
                  <c:v>41.594300000000004</c:v>
                </c:pt>
                <c:pt idx="73">
                  <c:v>42.058900000000001</c:v>
                </c:pt>
                <c:pt idx="74">
                  <c:v>42.555700000000002</c:v>
                </c:pt>
                <c:pt idx="75">
                  <c:v>43.0242</c:v>
                </c:pt>
                <c:pt idx="76">
                  <c:v>43.459599999999995</c:v>
                </c:pt>
                <c:pt idx="77">
                  <c:v>43.868400000000001</c:v>
                </c:pt>
                <c:pt idx="78">
                  <c:v>44.232900000000001</c:v>
                </c:pt>
                <c:pt idx="79">
                  <c:v>44.624699999999997</c:v>
                </c:pt>
                <c:pt idx="80">
                  <c:v>45.014299999999999</c:v>
                </c:pt>
                <c:pt idx="81">
                  <c:v>45.388500000000001</c:v>
                </c:pt>
                <c:pt idx="82">
                  <c:v>45.753999999999998</c:v>
                </c:pt>
                <c:pt idx="83">
                  <c:v>46.125300000000003</c:v>
                </c:pt>
                <c:pt idx="84">
                  <c:v>46.5139</c:v>
                </c:pt>
                <c:pt idx="85">
                  <c:v>46.918100000000003</c:v>
                </c:pt>
                <c:pt idx="86">
                  <c:v>47.222700000000003</c:v>
                </c:pt>
                <c:pt idx="87">
                  <c:v>47.4056</c:v>
                </c:pt>
                <c:pt idx="88">
                  <c:v>47.500300000000003</c:v>
                </c:pt>
                <c:pt idx="89">
                  <c:v>47.591799999999999</c:v>
                </c:pt>
                <c:pt idx="90">
                  <c:v>47.647199999999998</c:v>
                </c:pt>
                <c:pt idx="91">
                  <c:v>47.704500000000003</c:v>
                </c:pt>
                <c:pt idx="92">
                  <c:v>47.790799999999997</c:v>
                </c:pt>
                <c:pt idx="93">
                  <c:v>47.911799999999999</c:v>
                </c:pt>
                <c:pt idx="94">
                  <c:v>48.097999999999999</c:v>
                </c:pt>
                <c:pt idx="95">
                  <c:v>48.408099999999997</c:v>
                </c:pt>
                <c:pt idx="96">
                  <c:v>48.816500000000005</c:v>
                </c:pt>
                <c:pt idx="97">
                  <c:v>49.252299999999998</c:v>
                </c:pt>
                <c:pt idx="98">
                  <c:v>49.689699999999995</c:v>
                </c:pt>
                <c:pt idx="99">
                  <c:v>50.121200000000002</c:v>
                </c:pt>
                <c:pt idx="100">
                  <c:v>50.557300000000005</c:v>
                </c:pt>
                <c:pt idx="101">
                  <c:v>50.991699999999994</c:v>
                </c:pt>
                <c:pt idx="102">
                  <c:v>51.400800000000004</c:v>
                </c:pt>
                <c:pt idx="103">
                  <c:v>51.771000000000001</c:v>
                </c:pt>
                <c:pt idx="104">
                  <c:v>52.180700000000002</c:v>
                </c:pt>
                <c:pt idx="105">
                  <c:v>52.608900000000006</c:v>
                </c:pt>
                <c:pt idx="106">
                  <c:v>52.964299999999994</c:v>
                </c:pt>
                <c:pt idx="107">
                  <c:v>53.201699999999995</c:v>
                </c:pt>
                <c:pt idx="108">
                  <c:v>53.387700000000002</c:v>
                </c:pt>
                <c:pt idx="109">
                  <c:v>53.552299999999995</c:v>
                </c:pt>
                <c:pt idx="110">
                  <c:v>53.675200000000004</c:v>
                </c:pt>
                <c:pt idx="111">
                  <c:v>53.727599999999995</c:v>
                </c:pt>
                <c:pt idx="112">
                  <c:v>53.692300000000003</c:v>
                </c:pt>
                <c:pt idx="113">
                  <c:v>53.584699999999998</c:v>
                </c:pt>
                <c:pt idx="114">
                  <c:v>53.365399999999994</c:v>
                </c:pt>
                <c:pt idx="115">
                  <c:v>53.1753</c:v>
                </c:pt>
                <c:pt idx="116">
                  <c:v>52.939</c:v>
                </c:pt>
                <c:pt idx="117">
                  <c:v>52.619300000000003</c:v>
                </c:pt>
                <c:pt idx="118">
                  <c:v>52.273800000000001</c:v>
                </c:pt>
                <c:pt idx="119">
                  <c:v>52.263099999999994</c:v>
                </c:pt>
                <c:pt idx="120">
                  <c:v>52.242400000000004</c:v>
                </c:pt>
                <c:pt idx="121">
                  <c:v>52.215100000000007</c:v>
                </c:pt>
                <c:pt idx="122">
                  <c:v>52.203299999999999</c:v>
                </c:pt>
                <c:pt idx="123">
                  <c:v>52.1995</c:v>
                </c:pt>
                <c:pt idx="124">
                  <c:v>52.200100000000006</c:v>
                </c:pt>
                <c:pt idx="125">
                  <c:v>52.205999999999996</c:v>
                </c:pt>
                <c:pt idx="126">
                  <c:v>52.171100000000003</c:v>
                </c:pt>
                <c:pt idx="127">
                  <c:v>52.083599999999997</c:v>
                </c:pt>
                <c:pt idx="128">
                  <c:v>51.978999999999999</c:v>
                </c:pt>
                <c:pt idx="129">
                  <c:v>51.851499999999994</c:v>
                </c:pt>
                <c:pt idx="130">
                  <c:v>51.692000000000007</c:v>
                </c:pt>
                <c:pt idx="131">
                  <c:v>51.546800000000005</c:v>
                </c:pt>
                <c:pt idx="132">
                  <c:v>51.4024</c:v>
                </c:pt>
                <c:pt idx="133">
                  <c:v>51.202300000000001</c:v>
                </c:pt>
                <c:pt idx="134">
                  <c:v>50.914000000000001</c:v>
                </c:pt>
                <c:pt idx="135">
                  <c:v>50.588999999999999</c:v>
                </c:pt>
                <c:pt idx="136">
                  <c:v>50.191600000000001</c:v>
                </c:pt>
                <c:pt idx="137">
                  <c:v>49.820500000000003</c:v>
                </c:pt>
                <c:pt idx="138">
                  <c:v>49.460900000000002</c:v>
                </c:pt>
                <c:pt idx="139">
                  <c:v>49.1282</c:v>
                </c:pt>
                <c:pt idx="140">
                  <c:v>48.640099999999997</c:v>
                </c:pt>
                <c:pt idx="141">
                  <c:v>48.021599999999999</c:v>
                </c:pt>
                <c:pt idx="142">
                  <c:v>47.487099999999998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3.6131400000000005</c:v>
                </c:pt>
              </c:numCache>
            </c:numRef>
          </c:xVal>
          <c:yVal>
            <c:numRef>
              <c:f>[0]!FT_PH01</c:f>
              <c:numCache>
                <c:formatCode>0.00</c:formatCode>
                <c:ptCount val="1"/>
                <c:pt idx="0">
                  <c:v>38.420999999999999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3.6131400000000005</c:v>
                </c:pt>
              </c:numCache>
            </c:numRef>
          </c:xVal>
          <c:yVal>
            <c:numRef>
              <c:f>[0]!FT_PH02</c:f>
              <c:numCache>
                <c:formatCode>0.00</c:formatCode>
                <c:ptCount val="1"/>
                <c:pt idx="0">
                  <c:v>38.420999999999999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3.6131400000000005</c:v>
                </c:pt>
              </c:numCache>
            </c:numRef>
          </c:xVal>
          <c:yVal>
            <c:numRef>
              <c:f>[0]!FT_PH03</c:f>
              <c:numCache>
                <c:formatCode>0.00</c:formatCode>
                <c:ptCount val="1"/>
                <c:pt idx="0">
                  <c:v>38.420999999999999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3.6131400000000005</c:v>
                </c:pt>
              </c:numCache>
            </c:numRef>
          </c:xVal>
          <c:yVal>
            <c:numRef>
              <c:f>[0]!FT_PH04</c:f>
              <c:numCache>
                <c:formatCode>0.00</c:formatCode>
                <c:ptCount val="1"/>
                <c:pt idx="0">
                  <c:v>38.420999999999999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3.6131400000000005</c:v>
                </c:pt>
              </c:numCache>
            </c:numRef>
          </c:xVal>
          <c:yVal>
            <c:numRef>
              <c:f>[0]!FT_PH05</c:f>
              <c:numCache>
                <c:formatCode>0.00</c:formatCode>
                <c:ptCount val="1"/>
                <c:pt idx="0">
                  <c:v>38.420999999999999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3.6131400000000005</c:v>
                </c:pt>
              </c:numCache>
            </c:numRef>
          </c:xVal>
          <c:yVal>
            <c:numRef>
              <c:f>[0]!FT_PH06</c:f>
              <c:numCache>
                <c:formatCode>0.00</c:formatCode>
                <c:ptCount val="1"/>
                <c:pt idx="0">
                  <c:v>38.420999999999999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3.6131400000000005</c:v>
                </c:pt>
              </c:numCache>
            </c:numRef>
          </c:xVal>
          <c:yVal>
            <c:numRef>
              <c:f>[0]!FT_PH07</c:f>
              <c:numCache>
                <c:formatCode>0.00</c:formatCode>
                <c:ptCount val="1"/>
                <c:pt idx="0">
                  <c:v>38.420999999999999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3.6131400000000005</c:v>
                </c:pt>
              </c:numCache>
            </c:numRef>
          </c:xVal>
          <c:yVal>
            <c:numRef>
              <c:f>[0]!FT_PH08</c:f>
              <c:numCache>
                <c:formatCode>0.00</c:formatCode>
                <c:ptCount val="1"/>
                <c:pt idx="0">
                  <c:v>38.420999999999999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3.6131400000000005</c:v>
                </c:pt>
              </c:numCache>
            </c:numRef>
          </c:xVal>
          <c:yVal>
            <c:numRef>
              <c:f>[0]!FT_PH09</c:f>
              <c:numCache>
                <c:formatCode>0.00</c:formatCode>
                <c:ptCount val="1"/>
                <c:pt idx="0">
                  <c:v>38.420999999999999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3.6131400000000005</c:v>
                </c:pt>
              </c:numCache>
            </c:numRef>
          </c:xVal>
          <c:yVal>
            <c:numRef>
              <c:f>[0]!FT_PH10</c:f>
              <c:numCache>
                <c:formatCode>0.00</c:formatCode>
                <c:ptCount val="1"/>
                <c:pt idx="0">
                  <c:v>38.420999999999999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3.6131400000000005</c:v>
                </c:pt>
              </c:numCache>
            </c:numRef>
          </c:xVal>
          <c:yVal>
            <c:numRef>
              <c:f>[0]!FT_PH11</c:f>
              <c:numCache>
                <c:formatCode>0.00</c:formatCode>
                <c:ptCount val="1"/>
                <c:pt idx="0">
                  <c:v>38.420999999999999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3.6131400000000005</c:v>
                </c:pt>
              </c:numCache>
            </c:numRef>
          </c:xVal>
          <c:yVal>
            <c:numRef>
              <c:f>[0]!FT_PH12</c:f>
              <c:numCache>
                <c:formatCode>0.00</c:formatCode>
                <c:ptCount val="1"/>
                <c:pt idx="0">
                  <c:v>38.420999999999999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3.6131400000000005</c:v>
                </c:pt>
              </c:numCache>
            </c:numRef>
          </c:xVal>
          <c:yVal>
            <c:numRef>
              <c:f>[0]!FT_PH13</c:f>
              <c:numCache>
                <c:formatCode>0.00</c:formatCode>
                <c:ptCount val="1"/>
                <c:pt idx="0">
                  <c:v>38.420999999999999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3.6131400000000005</c:v>
                </c:pt>
              </c:numCache>
            </c:numRef>
          </c:xVal>
          <c:yVal>
            <c:numRef>
              <c:f>[0]!FT_PH14</c:f>
              <c:numCache>
                <c:formatCode>0.00</c:formatCode>
                <c:ptCount val="1"/>
                <c:pt idx="0">
                  <c:v>38.420999999999999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3.6131400000000005</c:v>
                </c:pt>
              </c:numCache>
            </c:numRef>
          </c:xVal>
          <c:yVal>
            <c:numRef>
              <c:f>[0]!FT_PH15</c:f>
              <c:numCache>
                <c:formatCode>0.00</c:formatCode>
                <c:ptCount val="1"/>
                <c:pt idx="0">
                  <c:v>38.420999999999999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3.6131400000000005</c:v>
                </c:pt>
              </c:numCache>
            </c:numRef>
          </c:xVal>
          <c:yVal>
            <c:numRef>
              <c:f>[0]!FT_PH16</c:f>
              <c:numCache>
                <c:formatCode>0.00</c:formatCode>
                <c:ptCount val="1"/>
                <c:pt idx="0">
                  <c:v>38.420999999999999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3.6131400000000005</c:v>
                </c:pt>
              </c:numCache>
            </c:numRef>
          </c:xVal>
          <c:yVal>
            <c:numRef>
              <c:f>[0]!FT_PH17</c:f>
              <c:numCache>
                <c:formatCode>0.00</c:formatCode>
                <c:ptCount val="1"/>
                <c:pt idx="0">
                  <c:v>38.420999999999999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3.6131400000000005</c:v>
                </c:pt>
              </c:numCache>
            </c:numRef>
          </c:xVal>
          <c:yVal>
            <c:numRef>
              <c:f>[0]!FT_PH18</c:f>
              <c:numCache>
                <c:formatCode>0.00</c:formatCode>
                <c:ptCount val="1"/>
                <c:pt idx="0">
                  <c:v>38.420999999999999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3.6131400000000005</c:v>
                </c:pt>
              </c:numCache>
            </c:numRef>
          </c:xVal>
          <c:yVal>
            <c:numRef>
              <c:f>[0]!FT_PH19</c:f>
              <c:numCache>
                <c:formatCode>0.00</c:formatCode>
                <c:ptCount val="1"/>
                <c:pt idx="0">
                  <c:v>38.420999999999999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3.6131400000000005</c:v>
                </c:pt>
              </c:numCache>
            </c:numRef>
          </c:xVal>
          <c:yVal>
            <c:numRef>
              <c:f>[0]!FT_PH20</c:f>
              <c:numCache>
                <c:formatCode>0.00</c:formatCode>
                <c:ptCount val="1"/>
                <c:pt idx="0">
                  <c:v>38.420999999999999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3.6131400000000005</c:v>
                </c:pt>
              </c:numCache>
            </c:numRef>
          </c:xVal>
          <c:yVal>
            <c:numRef>
              <c:f>[0]!FT_PH21</c:f>
              <c:numCache>
                <c:formatCode>0.00</c:formatCode>
                <c:ptCount val="1"/>
                <c:pt idx="0">
                  <c:v>38.420999999999999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3.6131400000000005</c:v>
                </c:pt>
              </c:numCache>
            </c:numRef>
          </c:xVal>
          <c:yVal>
            <c:numRef>
              <c:f>[0]!FT_PH22</c:f>
              <c:numCache>
                <c:formatCode>0.00</c:formatCode>
                <c:ptCount val="1"/>
                <c:pt idx="0">
                  <c:v>38.420999999999999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3.6131400000000005</c:v>
                </c:pt>
              </c:numCache>
            </c:numRef>
          </c:xVal>
          <c:yVal>
            <c:numRef>
              <c:f>[0]!FT_PH23</c:f>
              <c:numCache>
                <c:formatCode>0.00</c:formatCode>
                <c:ptCount val="1"/>
                <c:pt idx="0">
                  <c:v>38.420999999999999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3.6131400000000005</c:v>
                </c:pt>
              </c:numCache>
            </c:numRef>
          </c:xVal>
          <c:yVal>
            <c:numRef>
              <c:f>[0]!FT_PH24</c:f>
              <c:numCache>
                <c:formatCode>0.00</c:formatCode>
                <c:ptCount val="1"/>
                <c:pt idx="0">
                  <c:v>38.420999999999999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3.6131400000000005</c:v>
                </c:pt>
              </c:numCache>
            </c:numRef>
          </c:xVal>
          <c:yVal>
            <c:numRef>
              <c:f>info!$H$2</c:f>
              <c:numCache>
                <c:formatCode>0.00</c:formatCode>
                <c:ptCount val="1"/>
                <c:pt idx="0">
                  <c:v>38.420999999999999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0.24974243040153282</c:v>
                </c:pt>
                <c:pt idx="1">
                  <c:v>0.30301690426778682</c:v>
                </c:pt>
                <c:pt idx="2">
                  <c:v>0.44724066533068035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3"/>
                <c:pt idx="0">
                  <c:v>0</c:v>
                </c:pt>
                <c:pt idx="1">
                  <c:v>0.40558699999999998</c:v>
                </c:pt>
                <c:pt idx="2">
                  <c:v>0.81397699999999995</c:v>
                </c:pt>
                <c:pt idx="3">
                  <c:v>1.2199199999999999</c:v>
                </c:pt>
                <c:pt idx="4">
                  <c:v>1.6275900000000001</c:v>
                </c:pt>
                <c:pt idx="5">
                  <c:v>2.0312800000000002</c:v>
                </c:pt>
                <c:pt idx="6">
                  <c:v>2.4375200000000001</c:v>
                </c:pt>
                <c:pt idx="7">
                  <c:v>2.8433999999999999</c:v>
                </c:pt>
                <c:pt idx="8">
                  <c:v>3.2492200000000002</c:v>
                </c:pt>
                <c:pt idx="9">
                  <c:v>3.6570299999999998</c:v>
                </c:pt>
                <c:pt idx="10">
                  <c:v>4.0642100000000001</c:v>
                </c:pt>
                <c:pt idx="11">
                  <c:v>4.4687000000000001</c:v>
                </c:pt>
                <c:pt idx="12">
                  <c:v>4.8772099999999998</c:v>
                </c:pt>
                <c:pt idx="13">
                  <c:v>5.2803599999999999</c:v>
                </c:pt>
                <c:pt idx="14">
                  <c:v>5.6886799999999997</c:v>
                </c:pt>
                <c:pt idx="15">
                  <c:v>6.0988699999999998</c:v>
                </c:pt>
                <c:pt idx="16">
                  <c:v>6.4991099999999999</c:v>
                </c:pt>
                <c:pt idx="17">
                  <c:v>6.9054900000000004</c:v>
                </c:pt>
                <c:pt idx="18">
                  <c:v>7.3141499999999997</c:v>
                </c:pt>
                <c:pt idx="19">
                  <c:v>7.7190500000000002</c:v>
                </c:pt>
                <c:pt idx="20">
                  <c:v>8.1283600000000007</c:v>
                </c:pt>
                <c:pt idx="21">
                  <c:v>8.5308399999999995</c:v>
                </c:pt>
                <c:pt idx="22">
                  <c:v>8.9378899999999994</c:v>
                </c:pt>
                <c:pt idx="23">
                  <c:v>9.3466299999999993</c:v>
                </c:pt>
                <c:pt idx="24">
                  <c:v>9.7505299999999995</c:v>
                </c:pt>
                <c:pt idx="25">
                  <c:v>10.1554</c:v>
                </c:pt>
                <c:pt idx="26">
                  <c:v>10.564399999999999</c:v>
                </c:pt>
                <c:pt idx="27">
                  <c:v>10.969099999999999</c:v>
                </c:pt>
                <c:pt idx="28">
                  <c:v>11.376899999999999</c:v>
                </c:pt>
                <c:pt idx="29">
                  <c:v>11.781599999999999</c:v>
                </c:pt>
                <c:pt idx="30">
                  <c:v>12.1877</c:v>
                </c:pt>
                <c:pt idx="31">
                  <c:v>12.596299999999999</c:v>
                </c:pt>
                <c:pt idx="32">
                  <c:v>12.998799999999999</c:v>
                </c:pt>
                <c:pt idx="33">
                  <c:v>13.407999999999999</c:v>
                </c:pt>
                <c:pt idx="34">
                  <c:v>13.8148</c:v>
                </c:pt>
                <c:pt idx="35">
                  <c:v>14.2188</c:v>
                </c:pt>
                <c:pt idx="36">
                  <c:v>14.625500000000001</c:v>
                </c:pt>
                <c:pt idx="37">
                  <c:v>15.030900000000001</c:v>
                </c:pt>
                <c:pt idx="38">
                  <c:v>15.438499999999999</c:v>
                </c:pt>
                <c:pt idx="39">
                  <c:v>15.843500000000001</c:v>
                </c:pt>
                <c:pt idx="40">
                  <c:v>16.253</c:v>
                </c:pt>
                <c:pt idx="41">
                  <c:v>16.656400000000001</c:v>
                </c:pt>
                <c:pt idx="42">
                  <c:v>17.064800000000002</c:v>
                </c:pt>
                <c:pt idx="43">
                  <c:v>17.470400000000001</c:v>
                </c:pt>
                <c:pt idx="44">
                  <c:v>17.874199999999998</c:v>
                </c:pt>
                <c:pt idx="45">
                  <c:v>18.280100000000001</c:v>
                </c:pt>
                <c:pt idx="46">
                  <c:v>18.6874</c:v>
                </c:pt>
                <c:pt idx="47">
                  <c:v>19.0945</c:v>
                </c:pt>
                <c:pt idx="48">
                  <c:v>19.504100000000001</c:v>
                </c:pt>
                <c:pt idx="49">
                  <c:v>19.905799999999999</c:v>
                </c:pt>
                <c:pt idx="50">
                  <c:v>20.311499999999999</c:v>
                </c:pt>
                <c:pt idx="51">
                  <c:v>20.720099999999999</c:v>
                </c:pt>
                <c:pt idx="52">
                  <c:v>21.1267</c:v>
                </c:pt>
                <c:pt idx="53">
                  <c:v>21.532</c:v>
                </c:pt>
                <c:pt idx="54">
                  <c:v>21.9377</c:v>
                </c:pt>
                <c:pt idx="55">
                  <c:v>22.343499999999999</c:v>
                </c:pt>
                <c:pt idx="56">
                  <c:v>22.748999999999999</c:v>
                </c:pt>
                <c:pt idx="57">
                  <c:v>23.157399999999999</c:v>
                </c:pt>
                <c:pt idx="58">
                  <c:v>23.561599999999999</c:v>
                </c:pt>
                <c:pt idx="59">
                  <c:v>23.9724</c:v>
                </c:pt>
                <c:pt idx="60">
                  <c:v>24.376300000000001</c:v>
                </c:pt>
                <c:pt idx="61">
                  <c:v>24.780899999999999</c:v>
                </c:pt>
                <c:pt idx="62">
                  <c:v>25.187999999999999</c:v>
                </c:pt>
                <c:pt idx="63">
                  <c:v>25.593</c:v>
                </c:pt>
                <c:pt idx="64">
                  <c:v>25.9998</c:v>
                </c:pt>
                <c:pt idx="65">
                  <c:v>26.406400000000001</c:v>
                </c:pt>
                <c:pt idx="66">
                  <c:v>26.814599999999999</c:v>
                </c:pt>
                <c:pt idx="67">
                  <c:v>27.218900000000001</c:v>
                </c:pt>
                <c:pt idx="68">
                  <c:v>27.625900000000001</c:v>
                </c:pt>
                <c:pt idx="69">
                  <c:v>28.032900000000001</c:v>
                </c:pt>
                <c:pt idx="70">
                  <c:v>28.436699999999998</c:v>
                </c:pt>
                <c:pt idx="71">
                  <c:v>28.8447</c:v>
                </c:pt>
                <c:pt idx="72">
                  <c:v>29.249400000000001</c:v>
                </c:pt>
                <c:pt idx="73">
                  <c:v>29.656500000000001</c:v>
                </c:pt>
                <c:pt idx="74">
                  <c:v>30.063099999999999</c:v>
                </c:pt>
                <c:pt idx="75">
                  <c:v>30.4695</c:v>
                </c:pt>
                <c:pt idx="76">
                  <c:v>30.876799999999999</c:v>
                </c:pt>
                <c:pt idx="77">
                  <c:v>31.283000000000001</c:v>
                </c:pt>
                <c:pt idx="78">
                  <c:v>31.686499999999999</c:v>
                </c:pt>
                <c:pt idx="79">
                  <c:v>32.095399999999998</c:v>
                </c:pt>
                <c:pt idx="80">
                  <c:v>32.500799999999998</c:v>
                </c:pt>
                <c:pt idx="81">
                  <c:v>32.905999999999999</c:v>
                </c:pt>
                <c:pt idx="82">
                  <c:v>33.313000000000002</c:v>
                </c:pt>
                <c:pt idx="83">
                  <c:v>33.719000000000001</c:v>
                </c:pt>
                <c:pt idx="84">
                  <c:v>34.127499999999998</c:v>
                </c:pt>
                <c:pt idx="85">
                  <c:v>34.532499999999999</c:v>
                </c:pt>
                <c:pt idx="86">
                  <c:v>34.936900000000001</c:v>
                </c:pt>
                <c:pt idx="87">
                  <c:v>35.346600000000002</c:v>
                </c:pt>
                <c:pt idx="88">
                  <c:v>35.749699999999997</c:v>
                </c:pt>
                <c:pt idx="89">
                  <c:v>36.156799999999997</c:v>
                </c:pt>
                <c:pt idx="90">
                  <c:v>36.561999999999998</c:v>
                </c:pt>
                <c:pt idx="91">
                  <c:v>36.967700000000001</c:v>
                </c:pt>
                <c:pt idx="92">
                  <c:v>37.3812</c:v>
                </c:pt>
                <c:pt idx="93">
                  <c:v>37.7836</c:v>
                </c:pt>
                <c:pt idx="94">
                  <c:v>38.185899999999997</c:v>
                </c:pt>
                <c:pt idx="95">
                  <c:v>38.593600000000002</c:v>
                </c:pt>
                <c:pt idx="96">
                  <c:v>38.999200000000002</c:v>
                </c:pt>
                <c:pt idx="97">
                  <c:v>39.409300000000002</c:v>
                </c:pt>
                <c:pt idx="98">
                  <c:v>39.812199999999997</c:v>
                </c:pt>
                <c:pt idx="99">
                  <c:v>40.220100000000002</c:v>
                </c:pt>
                <c:pt idx="100">
                  <c:v>40.625799999999998</c:v>
                </c:pt>
                <c:pt idx="101">
                  <c:v>41.032600000000002</c:v>
                </c:pt>
                <c:pt idx="102">
                  <c:v>41.4373</c:v>
                </c:pt>
                <c:pt idx="103">
                  <c:v>41.844700000000003</c:v>
                </c:pt>
                <c:pt idx="104">
                  <c:v>42.2517</c:v>
                </c:pt>
                <c:pt idx="105">
                  <c:v>42.658700000000003</c:v>
                </c:pt>
                <c:pt idx="106">
                  <c:v>43.063899999999997</c:v>
                </c:pt>
                <c:pt idx="107">
                  <c:v>43.4696</c:v>
                </c:pt>
                <c:pt idx="108">
                  <c:v>43.873699999999999</c:v>
                </c:pt>
                <c:pt idx="109">
                  <c:v>44.281999999999996</c:v>
                </c:pt>
                <c:pt idx="110">
                  <c:v>44.688200000000002</c:v>
                </c:pt>
                <c:pt idx="111">
                  <c:v>45.095599999999997</c:v>
                </c:pt>
                <c:pt idx="112">
                  <c:v>45.5</c:v>
                </c:pt>
                <c:pt idx="113">
                  <c:v>45.905799999999999</c:v>
                </c:pt>
                <c:pt idx="114">
                  <c:v>46.311199999999999</c:v>
                </c:pt>
                <c:pt idx="115">
                  <c:v>46.718600000000002</c:v>
                </c:pt>
                <c:pt idx="116">
                  <c:v>47.13</c:v>
                </c:pt>
                <c:pt idx="117">
                  <c:v>47.529899999999998</c:v>
                </c:pt>
                <c:pt idx="118">
                  <c:v>47.937800000000003</c:v>
                </c:pt>
                <c:pt idx="119">
                  <c:v>48.345100000000002</c:v>
                </c:pt>
                <c:pt idx="120">
                  <c:v>48.750700000000002</c:v>
                </c:pt>
                <c:pt idx="121">
                  <c:v>49.1554</c:v>
                </c:pt>
                <c:pt idx="122">
                  <c:v>49.561999999999998</c:v>
                </c:pt>
                <c:pt idx="123">
                  <c:v>49.9709</c:v>
                </c:pt>
                <c:pt idx="124">
                  <c:v>50.376800000000003</c:v>
                </c:pt>
                <c:pt idx="125">
                  <c:v>50.779600000000002</c:v>
                </c:pt>
                <c:pt idx="126">
                  <c:v>51.188200000000002</c:v>
                </c:pt>
                <c:pt idx="127">
                  <c:v>51.593800000000002</c:v>
                </c:pt>
                <c:pt idx="128">
                  <c:v>52.003999999999998</c:v>
                </c:pt>
                <c:pt idx="129">
                  <c:v>52.407400000000003</c:v>
                </c:pt>
                <c:pt idx="130">
                  <c:v>52.811599999999999</c:v>
                </c:pt>
                <c:pt idx="131">
                  <c:v>53.2194</c:v>
                </c:pt>
                <c:pt idx="132">
                  <c:v>53.628500000000003</c:v>
                </c:pt>
                <c:pt idx="133">
                  <c:v>54.030900000000003</c:v>
                </c:pt>
                <c:pt idx="134">
                  <c:v>54.438499999999998</c:v>
                </c:pt>
                <c:pt idx="135">
                  <c:v>54.845700000000001</c:v>
                </c:pt>
                <c:pt idx="136">
                  <c:v>55.2515</c:v>
                </c:pt>
                <c:pt idx="137">
                  <c:v>55.658700000000003</c:v>
                </c:pt>
                <c:pt idx="138">
                  <c:v>56.061199999999999</c:v>
                </c:pt>
                <c:pt idx="139">
                  <c:v>56.469099999999997</c:v>
                </c:pt>
                <c:pt idx="140">
                  <c:v>56.875999999999998</c:v>
                </c:pt>
                <c:pt idx="141">
                  <c:v>57.280900000000003</c:v>
                </c:pt>
                <c:pt idx="142">
                  <c:v>57.692</c:v>
                </c:pt>
              </c:numCache>
            </c:numRef>
          </c:xVal>
          <c:yVal>
            <c:numRef>
              <c:f>[0]!FT_E</c:f>
              <c:numCache>
                <c:formatCode>0.00</c:formatCode>
                <c:ptCount val="143"/>
                <c:pt idx="0">
                  <c:v>3.6131400000000005</c:v>
                </c:pt>
                <c:pt idx="1">
                  <c:v>3.60006</c:v>
                </c:pt>
                <c:pt idx="2">
                  <c:v>3.5832299999999999</c:v>
                </c:pt>
                <c:pt idx="3">
                  <c:v>3.5610300000000001</c:v>
                </c:pt>
                <c:pt idx="4">
                  <c:v>3.5352199999999998</c:v>
                </c:pt>
                <c:pt idx="5">
                  <c:v>3.5097399999999999</c:v>
                </c:pt>
                <c:pt idx="6">
                  <c:v>3.4879600000000002</c:v>
                </c:pt>
                <c:pt idx="7">
                  <c:v>3.4737800000000001</c:v>
                </c:pt>
                <c:pt idx="8">
                  <c:v>3.4623399999999998</c:v>
                </c:pt>
                <c:pt idx="9">
                  <c:v>3.4521200000000003</c:v>
                </c:pt>
                <c:pt idx="10">
                  <c:v>3.4451399999999999</c:v>
                </c:pt>
                <c:pt idx="11">
                  <c:v>3.4419399999999998</c:v>
                </c:pt>
                <c:pt idx="12">
                  <c:v>3.4417900000000001</c:v>
                </c:pt>
                <c:pt idx="13">
                  <c:v>3.4420800000000003</c:v>
                </c:pt>
                <c:pt idx="14">
                  <c:v>3.4419399999999998</c:v>
                </c:pt>
                <c:pt idx="15">
                  <c:v>3.4413500000000004</c:v>
                </c:pt>
                <c:pt idx="16">
                  <c:v>3.4395599999999997</c:v>
                </c:pt>
                <c:pt idx="17">
                  <c:v>3.4383799999999995</c:v>
                </c:pt>
                <c:pt idx="18">
                  <c:v>3.4331099999999997</c:v>
                </c:pt>
                <c:pt idx="19">
                  <c:v>3.4253499999999999</c:v>
                </c:pt>
                <c:pt idx="20">
                  <c:v>3.4164400000000001</c:v>
                </c:pt>
                <c:pt idx="21">
                  <c:v>3.40638</c:v>
                </c:pt>
                <c:pt idx="22">
                  <c:v>3.3949400000000001</c:v>
                </c:pt>
                <c:pt idx="23">
                  <c:v>3.3802599999999998</c:v>
                </c:pt>
                <c:pt idx="24">
                  <c:v>3.3621600000000003</c:v>
                </c:pt>
                <c:pt idx="25">
                  <c:v>3.3423000000000003</c:v>
                </c:pt>
                <c:pt idx="26">
                  <c:v>3.3217799999999995</c:v>
                </c:pt>
                <c:pt idx="27">
                  <c:v>3.3035199999999998</c:v>
                </c:pt>
                <c:pt idx="28">
                  <c:v>3.2890599999999997</c:v>
                </c:pt>
                <c:pt idx="29">
                  <c:v>3.27766</c:v>
                </c:pt>
                <c:pt idx="30">
                  <c:v>3.2656600000000005</c:v>
                </c:pt>
                <c:pt idx="31">
                  <c:v>3.2504499999999998</c:v>
                </c:pt>
                <c:pt idx="32">
                  <c:v>3.2349299999999999</c:v>
                </c:pt>
                <c:pt idx="33">
                  <c:v>3.2171799999999999</c:v>
                </c:pt>
                <c:pt idx="34">
                  <c:v>3.2010199999999998</c:v>
                </c:pt>
                <c:pt idx="35">
                  <c:v>3.18668</c:v>
                </c:pt>
                <c:pt idx="36">
                  <c:v>3.1725399999999997</c:v>
                </c:pt>
                <c:pt idx="37">
                  <c:v>3.15923</c:v>
                </c:pt>
                <c:pt idx="38">
                  <c:v>3.1477699999999995</c:v>
                </c:pt>
                <c:pt idx="39">
                  <c:v>3.1414900000000001</c:v>
                </c:pt>
                <c:pt idx="40">
                  <c:v>3.14093</c:v>
                </c:pt>
                <c:pt idx="41">
                  <c:v>3.1426599999999998</c:v>
                </c:pt>
                <c:pt idx="42">
                  <c:v>3.1454199999999997</c:v>
                </c:pt>
                <c:pt idx="43">
                  <c:v>3.1496600000000003</c:v>
                </c:pt>
                <c:pt idx="44">
                  <c:v>3.1562099999999997</c:v>
                </c:pt>
                <c:pt idx="45">
                  <c:v>3.1608499999999999</c:v>
                </c:pt>
                <c:pt idx="46">
                  <c:v>3.16629</c:v>
                </c:pt>
                <c:pt idx="47">
                  <c:v>3.1730700000000001</c:v>
                </c:pt>
                <c:pt idx="48">
                  <c:v>3.1792500000000001</c:v>
                </c:pt>
                <c:pt idx="49">
                  <c:v>3.1854700000000005</c:v>
                </c:pt>
                <c:pt idx="50">
                  <c:v>3.18988</c:v>
                </c:pt>
                <c:pt idx="51">
                  <c:v>3.19313</c:v>
                </c:pt>
                <c:pt idx="52">
                  <c:v>3.1947999999999999</c:v>
                </c:pt>
                <c:pt idx="53">
                  <c:v>3.1953999999999998</c:v>
                </c:pt>
                <c:pt idx="54">
                  <c:v>3.1966999999999999</c:v>
                </c:pt>
                <c:pt idx="55">
                  <c:v>3.19617</c:v>
                </c:pt>
                <c:pt idx="56">
                  <c:v>3.1952199999999999</c:v>
                </c:pt>
                <c:pt idx="57">
                  <c:v>3.1898500000000003</c:v>
                </c:pt>
                <c:pt idx="58">
                  <c:v>3.1837800000000001</c:v>
                </c:pt>
                <c:pt idx="59">
                  <c:v>3.17659</c:v>
                </c:pt>
                <c:pt idx="60">
                  <c:v>3.1703700000000001</c:v>
                </c:pt>
                <c:pt idx="61">
                  <c:v>3.1612600000000004</c:v>
                </c:pt>
                <c:pt idx="62">
                  <c:v>3.1484200000000002</c:v>
                </c:pt>
                <c:pt idx="63">
                  <c:v>3.1324100000000001</c:v>
                </c:pt>
                <c:pt idx="64">
                  <c:v>3.1136200000000001</c:v>
                </c:pt>
                <c:pt idx="65">
                  <c:v>3.0891299999999999</c:v>
                </c:pt>
                <c:pt idx="66">
                  <c:v>3.0634399999999999</c:v>
                </c:pt>
                <c:pt idx="67">
                  <c:v>3.0369000000000002</c:v>
                </c:pt>
                <c:pt idx="68">
                  <c:v>3.0126199999999996</c:v>
                </c:pt>
                <c:pt idx="69">
                  <c:v>2.99017</c:v>
                </c:pt>
                <c:pt idx="70">
                  <c:v>2.9729800000000002</c:v>
                </c:pt>
                <c:pt idx="71">
                  <c:v>2.9580800000000003</c:v>
                </c:pt>
                <c:pt idx="72">
                  <c:v>2.9434800000000001</c:v>
                </c:pt>
                <c:pt idx="73">
                  <c:v>2.9289300000000003</c:v>
                </c:pt>
                <c:pt idx="74">
                  <c:v>2.9124699999999999</c:v>
                </c:pt>
                <c:pt idx="75">
                  <c:v>2.8967900000000002</c:v>
                </c:pt>
                <c:pt idx="76">
                  <c:v>2.8809499999999999</c:v>
                </c:pt>
                <c:pt idx="77">
                  <c:v>2.8650900000000004</c:v>
                </c:pt>
                <c:pt idx="78">
                  <c:v>2.8491599999999999</c:v>
                </c:pt>
                <c:pt idx="79">
                  <c:v>2.8327599999999995</c:v>
                </c:pt>
                <c:pt idx="80">
                  <c:v>2.8187499999999996</c:v>
                </c:pt>
                <c:pt idx="81">
                  <c:v>2.80437</c:v>
                </c:pt>
                <c:pt idx="82">
                  <c:v>2.7890799999999998</c:v>
                </c:pt>
                <c:pt idx="83">
                  <c:v>2.7725499999999998</c:v>
                </c:pt>
                <c:pt idx="84">
                  <c:v>2.7550300000000001</c:v>
                </c:pt>
                <c:pt idx="85">
                  <c:v>2.7351799999999997</c:v>
                </c:pt>
                <c:pt idx="86">
                  <c:v>2.71658</c:v>
                </c:pt>
                <c:pt idx="87">
                  <c:v>2.7004299999999999</c:v>
                </c:pt>
                <c:pt idx="88">
                  <c:v>2.6843499999999998</c:v>
                </c:pt>
                <c:pt idx="89">
                  <c:v>2.6648399999999999</c:v>
                </c:pt>
                <c:pt idx="90">
                  <c:v>2.6463700000000001</c:v>
                </c:pt>
                <c:pt idx="91">
                  <c:v>2.6276999999999999</c:v>
                </c:pt>
                <c:pt idx="92">
                  <c:v>2.6071499999999999</c:v>
                </c:pt>
                <c:pt idx="93">
                  <c:v>2.5862099999999999</c:v>
                </c:pt>
                <c:pt idx="94">
                  <c:v>2.5619199999999998</c:v>
                </c:pt>
                <c:pt idx="95">
                  <c:v>2.5329699999999997</c:v>
                </c:pt>
                <c:pt idx="96">
                  <c:v>2.5012400000000001</c:v>
                </c:pt>
                <c:pt idx="97">
                  <c:v>2.4693800000000001</c:v>
                </c:pt>
                <c:pt idx="98">
                  <c:v>2.43675</c:v>
                </c:pt>
                <c:pt idx="99">
                  <c:v>2.40591</c:v>
                </c:pt>
                <c:pt idx="100">
                  <c:v>2.3799399999999999</c:v>
                </c:pt>
                <c:pt idx="101">
                  <c:v>2.3587899999999999</c:v>
                </c:pt>
                <c:pt idx="102">
                  <c:v>2.3435000000000001</c:v>
                </c:pt>
                <c:pt idx="103">
                  <c:v>2.3313199999999998</c:v>
                </c:pt>
                <c:pt idx="104">
                  <c:v>2.31887</c:v>
                </c:pt>
                <c:pt idx="105">
                  <c:v>2.3062800000000001</c:v>
                </c:pt>
                <c:pt idx="106">
                  <c:v>2.2958400000000001</c:v>
                </c:pt>
                <c:pt idx="107">
                  <c:v>2.2882799999999999</c:v>
                </c:pt>
                <c:pt idx="108">
                  <c:v>2.2826300000000002</c:v>
                </c:pt>
                <c:pt idx="109">
                  <c:v>2.2781100000000003</c:v>
                </c:pt>
                <c:pt idx="110">
                  <c:v>2.27589</c:v>
                </c:pt>
                <c:pt idx="111">
                  <c:v>2.2785299999999999</c:v>
                </c:pt>
                <c:pt idx="112">
                  <c:v>2.2851300000000001</c:v>
                </c:pt>
                <c:pt idx="113">
                  <c:v>2.29481</c:v>
                </c:pt>
                <c:pt idx="114">
                  <c:v>2.3104</c:v>
                </c:pt>
                <c:pt idx="115">
                  <c:v>2.32578</c:v>
                </c:pt>
                <c:pt idx="116">
                  <c:v>2.3427899999999999</c:v>
                </c:pt>
                <c:pt idx="117">
                  <c:v>2.3625799999999999</c:v>
                </c:pt>
                <c:pt idx="118">
                  <c:v>2.3833199999999999</c:v>
                </c:pt>
                <c:pt idx="119">
                  <c:v>2.3914</c:v>
                </c:pt>
                <c:pt idx="120">
                  <c:v>2.4003999999999999</c:v>
                </c:pt>
                <c:pt idx="121">
                  <c:v>2.41079</c:v>
                </c:pt>
                <c:pt idx="122">
                  <c:v>2.4219599999999999</c:v>
                </c:pt>
                <c:pt idx="123">
                  <c:v>2.4365399999999999</c:v>
                </c:pt>
                <c:pt idx="124">
                  <c:v>2.4530699999999999</c:v>
                </c:pt>
                <c:pt idx="125">
                  <c:v>2.4675400000000001</c:v>
                </c:pt>
                <c:pt idx="126">
                  <c:v>2.4803899999999999</c:v>
                </c:pt>
                <c:pt idx="127">
                  <c:v>2.4894500000000002</c:v>
                </c:pt>
                <c:pt idx="128">
                  <c:v>2.4975200000000002</c:v>
                </c:pt>
                <c:pt idx="129">
                  <c:v>2.5061200000000001</c:v>
                </c:pt>
                <c:pt idx="130">
                  <c:v>2.5155799999999999</c:v>
                </c:pt>
                <c:pt idx="131">
                  <c:v>2.5268800000000002</c:v>
                </c:pt>
                <c:pt idx="132">
                  <c:v>2.5388699999999997</c:v>
                </c:pt>
                <c:pt idx="133">
                  <c:v>2.5516299999999998</c:v>
                </c:pt>
                <c:pt idx="134">
                  <c:v>2.56677</c:v>
                </c:pt>
                <c:pt idx="135">
                  <c:v>2.5848900000000001</c:v>
                </c:pt>
                <c:pt idx="136">
                  <c:v>2.6007599999999997</c:v>
                </c:pt>
                <c:pt idx="137">
                  <c:v>2.6146200000000004</c:v>
                </c:pt>
                <c:pt idx="138">
                  <c:v>2.62927</c:v>
                </c:pt>
                <c:pt idx="139">
                  <c:v>2.6381100000000002</c:v>
                </c:pt>
                <c:pt idx="140">
                  <c:v>2.6551100000000001</c:v>
                </c:pt>
                <c:pt idx="141">
                  <c:v>2.6762299999999999</c:v>
                </c:pt>
                <c:pt idx="142">
                  <c:v>2.69834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3.6131400000000005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3.6131400000000005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3.6131400000000005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3.6131400000000005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3.6131400000000005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3.6131400000000005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3.6131400000000005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3.6131400000000005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3.6131400000000005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3.6131400000000005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3.6131400000000005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3.6131400000000005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3.6131400000000005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3.6131400000000005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3.6131400000000005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3.6131400000000005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3.6131400000000005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3.6131400000000005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3.6131400000000005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3.6131400000000005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3.6131400000000005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3.6131400000000005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3.6131400000000005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3.6131400000000005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3"/>
                <c:pt idx="0">
                  <c:v>0</c:v>
                </c:pt>
                <c:pt idx="1">
                  <c:v>0.40558699999999998</c:v>
                </c:pt>
                <c:pt idx="2">
                  <c:v>0.81397699999999995</c:v>
                </c:pt>
                <c:pt idx="3">
                  <c:v>1.2199199999999999</c:v>
                </c:pt>
                <c:pt idx="4">
                  <c:v>1.6275900000000001</c:v>
                </c:pt>
                <c:pt idx="5">
                  <c:v>2.0312800000000002</c:v>
                </c:pt>
                <c:pt idx="6">
                  <c:v>2.4375200000000001</c:v>
                </c:pt>
                <c:pt idx="7">
                  <c:v>2.8433999999999999</c:v>
                </c:pt>
                <c:pt idx="8">
                  <c:v>3.2492200000000002</c:v>
                </c:pt>
                <c:pt idx="9">
                  <c:v>3.6570299999999998</c:v>
                </c:pt>
                <c:pt idx="10">
                  <c:v>4.0642100000000001</c:v>
                </c:pt>
                <c:pt idx="11">
                  <c:v>4.4687000000000001</c:v>
                </c:pt>
                <c:pt idx="12">
                  <c:v>4.8772099999999998</c:v>
                </c:pt>
                <c:pt idx="13">
                  <c:v>5.2803599999999999</c:v>
                </c:pt>
                <c:pt idx="14">
                  <c:v>5.6886799999999997</c:v>
                </c:pt>
                <c:pt idx="15">
                  <c:v>6.0988699999999998</c:v>
                </c:pt>
                <c:pt idx="16">
                  <c:v>6.4991099999999999</c:v>
                </c:pt>
                <c:pt idx="17">
                  <c:v>6.9054900000000004</c:v>
                </c:pt>
                <c:pt idx="18">
                  <c:v>7.3141499999999997</c:v>
                </c:pt>
                <c:pt idx="19">
                  <c:v>7.7190500000000002</c:v>
                </c:pt>
                <c:pt idx="20">
                  <c:v>8.1283600000000007</c:v>
                </c:pt>
                <c:pt idx="21">
                  <c:v>8.5308399999999995</c:v>
                </c:pt>
                <c:pt idx="22">
                  <c:v>8.9378899999999994</c:v>
                </c:pt>
                <c:pt idx="23">
                  <c:v>9.3466299999999993</c:v>
                </c:pt>
                <c:pt idx="24">
                  <c:v>9.7505299999999995</c:v>
                </c:pt>
                <c:pt idx="25">
                  <c:v>10.1554</c:v>
                </c:pt>
                <c:pt idx="26">
                  <c:v>10.564399999999999</c:v>
                </c:pt>
                <c:pt idx="27">
                  <c:v>10.969099999999999</c:v>
                </c:pt>
                <c:pt idx="28">
                  <c:v>11.376899999999999</c:v>
                </c:pt>
                <c:pt idx="29">
                  <c:v>11.781599999999999</c:v>
                </c:pt>
                <c:pt idx="30">
                  <c:v>12.1877</c:v>
                </c:pt>
                <c:pt idx="31">
                  <c:v>12.596299999999999</c:v>
                </c:pt>
                <c:pt idx="32">
                  <c:v>12.998799999999999</c:v>
                </c:pt>
                <c:pt idx="33">
                  <c:v>13.407999999999999</c:v>
                </c:pt>
                <c:pt idx="34">
                  <c:v>13.8148</c:v>
                </c:pt>
                <c:pt idx="35">
                  <c:v>14.2188</c:v>
                </c:pt>
                <c:pt idx="36">
                  <c:v>14.625500000000001</c:v>
                </c:pt>
                <c:pt idx="37">
                  <c:v>15.030900000000001</c:v>
                </c:pt>
                <c:pt idx="38">
                  <c:v>15.438499999999999</c:v>
                </c:pt>
                <c:pt idx="39">
                  <c:v>15.843500000000001</c:v>
                </c:pt>
                <c:pt idx="40">
                  <c:v>16.253</c:v>
                </c:pt>
                <c:pt idx="41">
                  <c:v>16.656400000000001</c:v>
                </c:pt>
                <c:pt idx="42">
                  <c:v>17.064800000000002</c:v>
                </c:pt>
                <c:pt idx="43">
                  <c:v>17.470400000000001</c:v>
                </c:pt>
                <c:pt idx="44">
                  <c:v>17.874199999999998</c:v>
                </c:pt>
                <c:pt idx="45">
                  <c:v>18.280100000000001</c:v>
                </c:pt>
                <c:pt idx="46">
                  <c:v>18.6874</c:v>
                </c:pt>
                <c:pt idx="47">
                  <c:v>19.0945</c:v>
                </c:pt>
                <c:pt idx="48">
                  <c:v>19.504100000000001</c:v>
                </c:pt>
                <c:pt idx="49">
                  <c:v>19.905799999999999</c:v>
                </c:pt>
                <c:pt idx="50">
                  <c:v>20.311499999999999</c:v>
                </c:pt>
                <c:pt idx="51">
                  <c:v>20.720099999999999</c:v>
                </c:pt>
                <c:pt idx="52">
                  <c:v>21.1267</c:v>
                </c:pt>
                <c:pt idx="53">
                  <c:v>21.532</c:v>
                </c:pt>
                <c:pt idx="54">
                  <c:v>21.9377</c:v>
                </c:pt>
                <c:pt idx="55">
                  <c:v>22.343499999999999</c:v>
                </c:pt>
                <c:pt idx="56">
                  <c:v>22.748999999999999</c:v>
                </c:pt>
                <c:pt idx="57">
                  <c:v>23.157399999999999</c:v>
                </c:pt>
                <c:pt idx="58">
                  <c:v>23.561599999999999</c:v>
                </c:pt>
                <c:pt idx="59">
                  <c:v>23.9724</c:v>
                </c:pt>
                <c:pt idx="60">
                  <c:v>24.376300000000001</c:v>
                </c:pt>
                <c:pt idx="61">
                  <c:v>24.780899999999999</c:v>
                </c:pt>
                <c:pt idx="62">
                  <c:v>25.187999999999999</c:v>
                </c:pt>
                <c:pt idx="63">
                  <c:v>25.593</c:v>
                </c:pt>
                <c:pt idx="64">
                  <c:v>25.9998</c:v>
                </c:pt>
                <c:pt idx="65">
                  <c:v>26.406400000000001</c:v>
                </c:pt>
                <c:pt idx="66">
                  <c:v>26.814599999999999</c:v>
                </c:pt>
                <c:pt idx="67">
                  <c:v>27.218900000000001</c:v>
                </c:pt>
                <c:pt idx="68">
                  <c:v>27.625900000000001</c:v>
                </c:pt>
                <c:pt idx="69">
                  <c:v>28.032900000000001</c:v>
                </c:pt>
                <c:pt idx="70">
                  <c:v>28.436699999999998</c:v>
                </c:pt>
                <c:pt idx="71">
                  <c:v>28.8447</c:v>
                </c:pt>
                <c:pt idx="72">
                  <c:v>29.249400000000001</c:v>
                </c:pt>
                <c:pt idx="73">
                  <c:v>29.656500000000001</c:v>
                </c:pt>
                <c:pt idx="74">
                  <c:v>30.063099999999999</c:v>
                </c:pt>
                <c:pt idx="75">
                  <c:v>30.4695</c:v>
                </c:pt>
                <c:pt idx="76">
                  <c:v>30.876799999999999</c:v>
                </c:pt>
                <c:pt idx="77">
                  <c:v>31.283000000000001</c:v>
                </c:pt>
                <c:pt idx="78">
                  <c:v>31.686499999999999</c:v>
                </c:pt>
                <c:pt idx="79">
                  <c:v>32.095399999999998</c:v>
                </c:pt>
                <c:pt idx="80">
                  <c:v>32.500799999999998</c:v>
                </c:pt>
                <c:pt idx="81">
                  <c:v>32.905999999999999</c:v>
                </c:pt>
                <c:pt idx="82">
                  <c:v>33.313000000000002</c:v>
                </c:pt>
                <c:pt idx="83">
                  <c:v>33.719000000000001</c:v>
                </c:pt>
                <c:pt idx="84">
                  <c:v>34.127499999999998</c:v>
                </c:pt>
                <c:pt idx="85">
                  <c:v>34.532499999999999</c:v>
                </c:pt>
                <c:pt idx="86">
                  <c:v>34.936900000000001</c:v>
                </c:pt>
                <c:pt idx="87">
                  <c:v>35.346600000000002</c:v>
                </c:pt>
                <c:pt idx="88">
                  <c:v>35.749699999999997</c:v>
                </c:pt>
                <c:pt idx="89">
                  <c:v>36.156799999999997</c:v>
                </c:pt>
                <c:pt idx="90">
                  <c:v>36.561999999999998</c:v>
                </c:pt>
                <c:pt idx="91">
                  <c:v>36.967700000000001</c:v>
                </c:pt>
                <c:pt idx="92">
                  <c:v>37.3812</c:v>
                </c:pt>
                <c:pt idx="93">
                  <c:v>37.7836</c:v>
                </c:pt>
                <c:pt idx="94">
                  <c:v>38.185899999999997</c:v>
                </c:pt>
                <c:pt idx="95">
                  <c:v>38.593600000000002</c:v>
                </c:pt>
                <c:pt idx="96">
                  <c:v>38.999200000000002</c:v>
                </c:pt>
                <c:pt idx="97">
                  <c:v>39.409300000000002</c:v>
                </c:pt>
                <c:pt idx="98">
                  <c:v>39.812199999999997</c:v>
                </c:pt>
                <c:pt idx="99">
                  <c:v>40.220100000000002</c:v>
                </c:pt>
                <c:pt idx="100">
                  <c:v>40.625799999999998</c:v>
                </c:pt>
                <c:pt idx="101">
                  <c:v>41.032600000000002</c:v>
                </c:pt>
                <c:pt idx="102">
                  <c:v>41.4373</c:v>
                </c:pt>
                <c:pt idx="103">
                  <c:v>41.844700000000003</c:v>
                </c:pt>
                <c:pt idx="104">
                  <c:v>42.2517</c:v>
                </c:pt>
                <c:pt idx="105">
                  <c:v>42.658700000000003</c:v>
                </c:pt>
                <c:pt idx="106">
                  <c:v>43.063899999999997</c:v>
                </c:pt>
                <c:pt idx="107">
                  <c:v>43.4696</c:v>
                </c:pt>
                <c:pt idx="108">
                  <c:v>43.873699999999999</c:v>
                </c:pt>
                <c:pt idx="109">
                  <c:v>44.281999999999996</c:v>
                </c:pt>
                <c:pt idx="110">
                  <c:v>44.688200000000002</c:v>
                </c:pt>
                <c:pt idx="111">
                  <c:v>45.095599999999997</c:v>
                </c:pt>
                <c:pt idx="112">
                  <c:v>45.5</c:v>
                </c:pt>
                <c:pt idx="113">
                  <c:v>45.905799999999999</c:v>
                </c:pt>
                <c:pt idx="114">
                  <c:v>46.311199999999999</c:v>
                </c:pt>
                <c:pt idx="115">
                  <c:v>46.718600000000002</c:v>
                </c:pt>
                <c:pt idx="116">
                  <c:v>47.13</c:v>
                </c:pt>
                <c:pt idx="117">
                  <c:v>47.529899999999998</c:v>
                </c:pt>
                <c:pt idx="118">
                  <c:v>47.937800000000003</c:v>
                </c:pt>
                <c:pt idx="119">
                  <c:v>48.345100000000002</c:v>
                </c:pt>
                <c:pt idx="120">
                  <c:v>48.750700000000002</c:v>
                </c:pt>
                <c:pt idx="121">
                  <c:v>49.1554</c:v>
                </c:pt>
                <c:pt idx="122">
                  <c:v>49.561999999999998</c:v>
                </c:pt>
                <c:pt idx="123">
                  <c:v>49.9709</c:v>
                </c:pt>
                <c:pt idx="124">
                  <c:v>50.376800000000003</c:v>
                </c:pt>
                <c:pt idx="125">
                  <c:v>50.779600000000002</c:v>
                </c:pt>
                <c:pt idx="126">
                  <c:v>51.188200000000002</c:v>
                </c:pt>
                <c:pt idx="127">
                  <c:v>51.593800000000002</c:v>
                </c:pt>
                <c:pt idx="128">
                  <c:v>52.003999999999998</c:v>
                </c:pt>
                <c:pt idx="129">
                  <c:v>52.407400000000003</c:v>
                </c:pt>
                <c:pt idx="130">
                  <c:v>52.811599999999999</c:v>
                </c:pt>
                <c:pt idx="131">
                  <c:v>53.2194</c:v>
                </c:pt>
                <c:pt idx="132">
                  <c:v>53.628500000000003</c:v>
                </c:pt>
                <c:pt idx="133">
                  <c:v>54.030900000000003</c:v>
                </c:pt>
                <c:pt idx="134">
                  <c:v>54.438499999999998</c:v>
                </c:pt>
                <c:pt idx="135">
                  <c:v>54.845700000000001</c:v>
                </c:pt>
                <c:pt idx="136">
                  <c:v>55.2515</c:v>
                </c:pt>
                <c:pt idx="137">
                  <c:v>55.658700000000003</c:v>
                </c:pt>
                <c:pt idx="138">
                  <c:v>56.061199999999999</c:v>
                </c:pt>
                <c:pt idx="139">
                  <c:v>56.469099999999997</c:v>
                </c:pt>
                <c:pt idx="140">
                  <c:v>56.875999999999998</c:v>
                </c:pt>
                <c:pt idx="141">
                  <c:v>57.280900000000003</c:v>
                </c:pt>
                <c:pt idx="142">
                  <c:v>57.692</c:v>
                </c:pt>
              </c:numCache>
            </c:numRef>
          </c:xVal>
          <c:yVal>
            <c:numRef>
              <c:f>[0]!FT_PH</c:f>
              <c:numCache>
                <c:formatCode>0.00</c:formatCode>
                <c:ptCount val="143"/>
                <c:pt idx="0">
                  <c:v>38.420999999999999</c:v>
                </c:pt>
                <c:pt idx="1">
                  <c:v>38.336100000000002</c:v>
                </c:pt>
                <c:pt idx="2">
                  <c:v>38.303199999999997</c:v>
                </c:pt>
                <c:pt idx="3">
                  <c:v>38.355899999999998</c:v>
                </c:pt>
                <c:pt idx="4">
                  <c:v>38.472999999999999</c:v>
                </c:pt>
                <c:pt idx="5">
                  <c:v>38.641799999999996</c:v>
                </c:pt>
                <c:pt idx="6">
                  <c:v>38.818799999999996</c:v>
                </c:pt>
                <c:pt idx="7">
                  <c:v>38.850099999999998</c:v>
                </c:pt>
                <c:pt idx="8">
                  <c:v>38.771899999999995</c:v>
                </c:pt>
                <c:pt idx="9">
                  <c:v>38.649099999999997</c:v>
                </c:pt>
                <c:pt idx="10">
                  <c:v>38.494</c:v>
                </c:pt>
                <c:pt idx="11">
                  <c:v>38.362699999999997</c:v>
                </c:pt>
                <c:pt idx="12">
                  <c:v>38.173699999999997</c:v>
                </c:pt>
                <c:pt idx="13">
                  <c:v>37.965499999999999</c:v>
                </c:pt>
                <c:pt idx="14">
                  <c:v>37.760399999999997</c:v>
                </c:pt>
                <c:pt idx="15">
                  <c:v>37.526199999999996</c:v>
                </c:pt>
                <c:pt idx="16">
                  <c:v>37.2408</c:v>
                </c:pt>
                <c:pt idx="17">
                  <c:v>36.918599999999998</c:v>
                </c:pt>
                <c:pt idx="18">
                  <c:v>36.625700000000002</c:v>
                </c:pt>
                <c:pt idx="19">
                  <c:v>36.350900000000003</c:v>
                </c:pt>
                <c:pt idx="20">
                  <c:v>36.130299999999998</c:v>
                </c:pt>
                <c:pt idx="21">
                  <c:v>35.869599999999998</c:v>
                </c:pt>
                <c:pt idx="22">
                  <c:v>35.564499999999995</c:v>
                </c:pt>
                <c:pt idx="23">
                  <c:v>35.228200000000001</c:v>
                </c:pt>
                <c:pt idx="24">
                  <c:v>34.990600000000001</c:v>
                </c:pt>
                <c:pt idx="25">
                  <c:v>34.809699999999999</c:v>
                </c:pt>
                <c:pt idx="26">
                  <c:v>34.6785</c:v>
                </c:pt>
                <c:pt idx="27">
                  <c:v>34.511399999999995</c:v>
                </c:pt>
                <c:pt idx="28">
                  <c:v>34.289099999999998</c:v>
                </c:pt>
                <c:pt idx="29">
                  <c:v>34.011200000000002</c:v>
                </c:pt>
                <c:pt idx="30">
                  <c:v>33.721200000000003</c:v>
                </c:pt>
                <c:pt idx="31">
                  <c:v>33.5045</c:v>
                </c:pt>
                <c:pt idx="32">
                  <c:v>33.363599999999998</c:v>
                </c:pt>
                <c:pt idx="33">
                  <c:v>33.335700000000003</c:v>
                </c:pt>
                <c:pt idx="34">
                  <c:v>33.343200000000003</c:v>
                </c:pt>
                <c:pt idx="35">
                  <c:v>33.320300000000003</c:v>
                </c:pt>
                <c:pt idx="36">
                  <c:v>33.278300000000002</c:v>
                </c:pt>
                <c:pt idx="37">
                  <c:v>33.324799999999996</c:v>
                </c:pt>
                <c:pt idx="38">
                  <c:v>33.4178</c:v>
                </c:pt>
                <c:pt idx="39">
                  <c:v>33.529599999999995</c:v>
                </c:pt>
                <c:pt idx="40">
                  <c:v>33.588699999999996</c:v>
                </c:pt>
                <c:pt idx="41">
                  <c:v>33.719900000000003</c:v>
                </c:pt>
                <c:pt idx="42">
                  <c:v>33.809899999999999</c:v>
                </c:pt>
                <c:pt idx="43">
                  <c:v>33.922699999999999</c:v>
                </c:pt>
                <c:pt idx="44">
                  <c:v>34.023699999999998</c:v>
                </c:pt>
                <c:pt idx="45">
                  <c:v>34.055999999999997</c:v>
                </c:pt>
                <c:pt idx="46">
                  <c:v>34.104399999999998</c:v>
                </c:pt>
                <c:pt idx="47">
                  <c:v>34.188800000000001</c:v>
                </c:pt>
                <c:pt idx="48">
                  <c:v>34.386499999999998</c:v>
                </c:pt>
                <c:pt idx="49">
                  <c:v>34.5319</c:v>
                </c:pt>
                <c:pt idx="50">
                  <c:v>34.682499999999997</c:v>
                </c:pt>
                <c:pt idx="51">
                  <c:v>34.832700000000003</c:v>
                </c:pt>
                <c:pt idx="52">
                  <c:v>35.002899999999997</c:v>
                </c:pt>
                <c:pt idx="53">
                  <c:v>35.207699999999996</c:v>
                </c:pt>
                <c:pt idx="54">
                  <c:v>35.414099999999998</c:v>
                </c:pt>
                <c:pt idx="55">
                  <c:v>35.622599999999998</c:v>
                </c:pt>
                <c:pt idx="56">
                  <c:v>35.768100000000004</c:v>
                </c:pt>
                <c:pt idx="57">
                  <c:v>35.973699999999994</c:v>
                </c:pt>
                <c:pt idx="58">
                  <c:v>36.218899999999998</c:v>
                </c:pt>
                <c:pt idx="59">
                  <c:v>36.478000000000002</c:v>
                </c:pt>
                <c:pt idx="60">
                  <c:v>36.728699999999996</c:v>
                </c:pt>
                <c:pt idx="61">
                  <c:v>36.981499999999997</c:v>
                </c:pt>
                <c:pt idx="62">
                  <c:v>37.198700000000002</c:v>
                </c:pt>
                <c:pt idx="63">
                  <c:v>37.439499999999995</c:v>
                </c:pt>
                <c:pt idx="64">
                  <c:v>37.6648</c:v>
                </c:pt>
                <c:pt idx="65">
                  <c:v>38.010300000000001</c:v>
                </c:pt>
                <c:pt idx="66">
                  <c:v>38.390700000000002</c:v>
                </c:pt>
                <c:pt idx="67">
                  <c:v>38.8979</c:v>
                </c:pt>
                <c:pt idx="68">
                  <c:v>39.403500000000001</c:v>
                </c:pt>
                <c:pt idx="69">
                  <c:v>39.9497</c:v>
                </c:pt>
                <c:pt idx="70">
                  <c:v>40.498800000000003</c:v>
                </c:pt>
                <c:pt idx="71">
                  <c:v>41.067</c:v>
                </c:pt>
                <c:pt idx="72">
                  <c:v>41.594300000000004</c:v>
                </c:pt>
                <c:pt idx="73">
                  <c:v>42.058900000000001</c:v>
                </c:pt>
                <c:pt idx="74">
                  <c:v>42.555700000000002</c:v>
                </c:pt>
                <c:pt idx="75">
                  <c:v>43.0242</c:v>
                </c:pt>
                <c:pt idx="76">
                  <c:v>43.459599999999995</c:v>
                </c:pt>
                <c:pt idx="77">
                  <c:v>43.868400000000001</c:v>
                </c:pt>
                <c:pt idx="78">
                  <c:v>44.232900000000001</c:v>
                </c:pt>
                <c:pt idx="79">
                  <c:v>44.624699999999997</c:v>
                </c:pt>
                <c:pt idx="80">
                  <c:v>45.014299999999999</c:v>
                </c:pt>
                <c:pt idx="81">
                  <c:v>45.388500000000001</c:v>
                </c:pt>
                <c:pt idx="82">
                  <c:v>45.753999999999998</c:v>
                </c:pt>
                <c:pt idx="83">
                  <c:v>46.125300000000003</c:v>
                </c:pt>
                <c:pt idx="84">
                  <c:v>46.5139</c:v>
                </c:pt>
                <c:pt idx="85">
                  <c:v>46.918100000000003</c:v>
                </c:pt>
                <c:pt idx="86">
                  <c:v>47.222700000000003</c:v>
                </c:pt>
                <c:pt idx="87">
                  <c:v>47.4056</c:v>
                </c:pt>
                <c:pt idx="88">
                  <c:v>47.500300000000003</c:v>
                </c:pt>
                <c:pt idx="89">
                  <c:v>47.591799999999999</c:v>
                </c:pt>
                <c:pt idx="90">
                  <c:v>47.647199999999998</c:v>
                </c:pt>
                <c:pt idx="91">
                  <c:v>47.704500000000003</c:v>
                </c:pt>
                <c:pt idx="92">
                  <c:v>47.790799999999997</c:v>
                </c:pt>
                <c:pt idx="93">
                  <c:v>47.911799999999999</c:v>
                </c:pt>
                <c:pt idx="94">
                  <c:v>48.097999999999999</c:v>
                </c:pt>
                <c:pt idx="95">
                  <c:v>48.408099999999997</c:v>
                </c:pt>
                <c:pt idx="96">
                  <c:v>48.816500000000005</c:v>
                </c:pt>
                <c:pt idx="97">
                  <c:v>49.252299999999998</c:v>
                </c:pt>
                <c:pt idx="98">
                  <c:v>49.689699999999995</c:v>
                </c:pt>
                <c:pt idx="99">
                  <c:v>50.121200000000002</c:v>
                </c:pt>
                <c:pt idx="100">
                  <c:v>50.557300000000005</c:v>
                </c:pt>
                <c:pt idx="101">
                  <c:v>50.991699999999994</c:v>
                </c:pt>
                <c:pt idx="102">
                  <c:v>51.400800000000004</c:v>
                </c:pt>
                <c:pt idx="103">
                  <c:v>51.771000000000001</c:v>
                </c:pt>
                <c:pt idx="104">
                  <c:v>52.180700000000002</c:v>
                </c:pt>
                <c:pt idx="105">
                  <c:v>52.608900000000006</c:v>
                </c:pt>
                <c:pt idx="106">
                  <c:v>52.964299999999994</c:v>
                </c:pt>
                <c:pt idx="107">
                  <c:v>53.201699999999995</c:v>
                </c:pt>
                <c:pt idx="108">
                  <c:v>53.387700000000002</c:v>
                </c:pt>
                <c:pt idx="109">
                  <c:v>53.552299999999995</c:v>
                </c:pt>
                <c:pt idx="110">
                  <c:v>53.675200000000004</c:v>
                </c:pt>
                <c:pt idx="111">
                  <c:v>53.727599999999995</c:v>
                </c:pt>
                <c:pt idx="112">
                  <c:v>53.692300000000003</c:v>
                </c:pt>
                <c:pt idx="113">
                  <c:v>53.584699999999998</c:v>
                </c:pt>
                <c:pt idx="114">
                  <c:v>53.365399999999994</c:v>
                </c:pt>
                <c:pt idx="115">
                  <c:v>53.1753</c:v>
                </c:pt>
                <c:pt idx="116">
                  <c:v>52.939</c:v>
                </c:pt>
                <c:pt idx="117">
                  <c:v>52.619300000000003</c:v>
                </c:pt>
                <c:pt idx="118">
                  <c:v>52.273800000000001</c:v>
                </c:pt>
                <c:pt idx="119">
                  <c:v>52.263099999999994</c:v>
                </c:pt>
                <c:pt idx="120">
                  <c:v>52.242400000000004</c:v>
                </c:pt>
                <c:pt idx="121">
                  <c:v>52.215100000000007</c:v>
                </c:pt>
                <c:pt idx="122">
                  <c:v>52.203299999999999</c:v>
                </c:pt>
                <c:pt idx="123">
                  <c:v>52.1995</c:v>
                </c:pt>
                <c:pt idx="124">
                  <c:v>52.200100000000006</c:v>
                </c:pt>
                <c:pt idx="125">
                  <c:v>52.205999999999996</c:v>
                </c:pt>
                <c:pt idx="126">
                  <c:v>52.171100000000003</c:v>
                </c:pt>
                <c:pt idx="127">
                  <c:v>52.083599999999997</c:v>
                </c:pt>
                <c:pt idx="128">
                  <c:v>51.978999999999999</c:v>
                </c:pt>
                <c:pt idx="129">
                  <c:v>51.851499999999994</c:v>
                </c:pt>
                <c:pt idx="130">
                  <c:v>51.692000000000007</c:v>
                </c:pt>
                <c:pt idx="131">
                  <c:v>51.546800000000005</c:v>
                </c:pt>
                <c:pt idx="132">
                  <c:v>51.4024</c:v>
                </c:pt>
                <c:pt idx="133">
                  <c:v>51.202300000000001</c:v>
                </c:pt>
                <c:pt idx="134">
                  <c:v>50.914000000000001</c:v>
                </c:pt>
                <c:pt idx="135">
                  <c:v>50.588999999999999</c:v>
                </c:pt>
                <c:pt idx="136">
                  <c:v>50.191600000000001</c:v>
                </c:pt>
                <c:pt idx="137">
                  <c:v>49.820500000000003</c:v>
                </c:pt>
                <c:pt idx="138">
                  <c:v>49.460900000000002</c:v>
                </c:pt>
                <c:pt idx="139">
                  <c:v>49.1282</c:v>
                </c:pt>
                <c:pt idx="140">
                  <c:v>48.640099999999997</c:v>
                </c:pt>
                <c:pt idx="141">
                  <c:v>48.021599999999999</c:v>
                </c:pt>
                <c:pt idx="142">
                  <c:v>47.487099999999998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38.420999999999999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38.420999999999999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38.420999999999999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38.420999999999999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38.420999999999999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38.420999999999999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38.420999999999999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38.420999999999999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38.420999999999999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38.420999999999999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38.420999999999999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38.420999999999999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38.420999999999999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38.420999999999999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38.420999999999999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38.420999999999999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38.420999999999999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38.420999999999999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38.420999999999999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38.420999999999999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38.420999999999999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38.420999999999999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38.420999999999999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38.420999999999999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60.09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-7.8208214895878148E-2</c:v>
                </c:pt>
                <c:pt idx="1">
                  <c:v>-7.8208214895878148E-2</c:v>
                </c:pt>
                <c:pt idx="2">
                  <c:v>-7</c:v>
                </c:pt>
              </c:numCache>
            </c:numRef>
          </c:xVal>
          <c:yVal>
            <c:numRef>
              <c:f>'R'!$I$5:$I$7</c:f>
              <c:numCache>
                <c:formatCode>0.0_ </c:formatCode>
                <c:ptCount val="3"/>
                <c:pt idx="0">
                  <c:v>0</c:v>
                </c:pt>
                <c:pt idx="1">
                  <c:v>60.093917963232556</c:v>
                </c:pt>
                <c:pt idx="2">
                  <c:v>60.093917963232556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-7.8208214895878148E-2</c:v>
                </c:pt>
                <c:pt idx="1">
                  <c:v>-7.8208214895878148E-2</c:v>
                </c:pt>
                <c:pt idx="2">
                  <c:v>-7</c:v>
                </c:pt>
              </c:numCache>
            </c:numRef>
          </c:xVal>
          <c:yVal>
            <c:numRef>
              <c:f>'R'!$I$5:$I$7</c:f>
              <c:numCache>
                <c:formatCode>0.0_ </c:formatCode>
                <c:ptCount val="3"/>
                <c:pt idx="0">
                  <c:v>0</c:v>
                </c:pt>
                <c:pt idx="1">
                  <c:v>60.093917963232556</c:v>
                </c:pt>
                <c:pt idx="2">
                  <c:v>60.093917963232556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-7.8208214895878148E-2</c:v>
                </c:pt>
              </c:numCache>
            </c:numRef>
          </c:xVal>
          <c:yVal>
            <c:numRef>
              <c:f>'R'!$I$4</c:f>
              <c:numCache>
                <c:formatCode>0.00_ </c:formatCode>
                <c:ptCount val="1"/>
                <c:pt idx="0">
                  <c:v>60.093917963232556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46.81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46.809839999999994</c:v>
                </c:pt>
                <c:pt idx="1">
                  <c:v>46.809839999999994</c:v>
                </c:pt>
                <c:pt idx="2">
                  <c:v>0</c:v>
                </c:pt>
              </c:numCache>
            </c:numRef>
          </c:xVal>
          <c:yVal>
            <c:numRef>
              <c:f>'R2'!$I$5:$I$7</c:f>
              <c:numCache>
                <c:formatCode>0.0_ </c:formatCode>
                <c:ptCount val="3"/>
                <c:pt idx="0">
                  <c:v>0</c:v>
                </c:pt>
                <c:pt idx="1">
                  <c:v>44.286832988381811</c:v>
                </c:pt>
                <c:pt idx="2">
                  <c:v>44.286832988381811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1.4339299999999999</c:v>
                </c:pt>
                <c:pt idx="1">
                  <c:v>1.4339299999999999</c:v>
                </c:pt>
                <c:pt idx="2">
                  <c:v>0</c:v>
                </c:pt>
              </c:numCache>
            </c:numRef>
          </c:xVal>
          <c:yVal>
            <c:numRef>
              <c:f>'R3'!$I$6:$I$8</c:f>
              <c:numCache>
                <c:formatCode>0.0_ </c:formatCode>
                <c:ptCount val="3"/>
                <c:pt idx="0">
                  <c:v>0</c:v>
                </c:pt>
                <c:pt idx="1">
                  <c:v>25.663407502601654</c:v>
                </c:pt>
                <c:pt idx="2">
                  <c:v>25.663407502601654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1.4339299999999999</c:v>
                </c:pt>
                <c:pt idx="1">
                  <c:v>1.4339299999999999</c:v>
                </c:pt>
                <c:pt idx="2">
                  <c:v>0</c:v>
                </c:pt>
              </c:numCache>
            </c:numRef>
          </c:xVal>
          <c:yVal>
            <c:numRef>
              <c:f>'R4'!$I$5:$I$7</c:f>
              <c:numCache>
                <c:formatCode>0.0_ </c:formatCode>
                <c:ptCount val="3"/>
                <c:pt idx="0">
                  <c:v>0</c:v>
                </c:pt>
                <c:pt idx="1">
                  <c:v>4.61151904547423E-2</c:v>
                </c:pt>
                <c:pt idx="2">
                  <c:v>4.61151904547423E-2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053;&#49436;&#54616;%5e2%5e52%5e\2025-07-18%2015_19_1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053;&#49436;&#54616;%5e2%5e52%5e\2025-07-18%2015_19_1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B431C92-93CD-521F-8018-CEC60A00610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2167451-C897-8BB6-82DE-8BB69F08B55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45856.639085648145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강서하</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45856.639085648145</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강서하</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( 45 , 43 )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-7.8208214895878148E-2</v>
      </c>
      <c r="I20" s="862"/>
      <c r="J20" s="311" t="str">
        <f>lang!B174</f>
        <v>정보량</v>
      </c>
      <c r="K20" s="236">
        <f ca="1">info!N9</f>
        <v>42.830068531468513</v>
      </c>
      <c r="L20" s="312" t="str">
        <f>lang!B175</f>
        <v>에너지</v>
      </c>
      <c r="M20" s="863">
        <f ca="1">info!M9</f>
        <v>2.9106493706293701</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26.3995</v>
      </c>
      <c r="N32" s="816"/>
      <c r="O32" s="817">
        <f>Measurement!N7</f>
        <v>40.772599999999997</v>
      </c>
      <c r="P32" s="818"/>
      <c r="Q32" s="819">
        <f>Measurement!T7</f>
        <v>50.7239</v>
      </c>
      <c r="R32" s="820"/>
    </row>
    <row r="33" spans="3:18" ht="12.75" customHeight="1">
      <c r="C33" s="77"/>
      <c r="I33" s="502">
        <f>Measurement!L8</f>
        <v>4</v>
      </c>
      <c r="J33" s="139" t="str">
        <f>lang!B15</f>
        <v>스트레스</v>
      </c>
      <c r="K33" s="90" t="s">
        <v>226</v>
      </c>
      <c r="L33" s="504" t="str">
        <f>Measurement!Y8</f>
        <v>높음</v>
      </c>
      <c r="M33" s="792">
        <f>Measurement!R8</f>
        <v>24.906099999999999</v>
      </c>
      <c r="N33" s="793"/>
      <c r="O33" s="806">
        <f>Measurement!N8</f>
        <v>35.733699999999999</v>
      </c>
      <c r="P33" s="807"/>
      <c r="Q33" s="792">
        <f>Measurement!T8</f>
        <v>40.393099999999997</v>
      </c>
      <c r="R33" s="808"/>
    </row>
    <row r="34" spans="3:18" ht="12.75" customHeight="1">
      <c r="C34" s="77"/>
      <c r="I34" s="502">
        <f>Measurement!L9</f>
        <v>3</v>
      </c>
      <c r="J34" s="139" t="str">
        <f>lang!B16</f>
        <v>불안</v>
      </c>
      <c r="K34" s="90" t="s">
        <v>227</v>
      </c>
      <c r="L34" s="504" t="str">
        <f>Measurement!Y9</f>
        <v>보통</v>
      </c>
      <c r="M34" s="792">
        <f>Measurement!R9</f>
        <v>10.703200000000001</v>
      </c>
      <c r="N34" s="793"/>
      <c r="O34" s="806">
        <f>Measurement!N9</f>
        <v>25.374099999999999</v>
      </c>
      <c r="P34" s="807"/>
      <c r="Q34" s="792">
        <f>Measurement!T9</f>
        <v>49.228099999999998</v>
      </c>
      <c r="R34" s="808"/>
    </row>
    <row r="35" spans="3:18" ht="12.75" customHeight="1">
      <c r="C35" s="77"/>
      <c r="I35" s="502">
        <f>Measurement!L10</f>
        <v>3</v>
      </c>
      <c r="J35" s="139" t="str">
        <f>lang!B17</f>
        <v>의심</v>
      </c>
      <c r="K35" s="90" t="s">
        <v>225</v>
      </c>
      <c r="L35" s="504" t="str">
        <f>Measurement!Y10</f>
        <v>보통</v>
      </c>
      <c r="M35" s="792">
        <f>Measurement!R10</f>
        <v>27.460599999999999</v>
      </c>
      <c r="N35" s="793"/>
      <c r="O35" s="806">
        <f>Measurement!N10</f>
        <v>32.828099999999999</v>
      </c>
      <c r="P35" s="807"/>
      <c r="Q35" s="792">
        <f>Measurement!T10</f>
        <v>38.350900000000003</v>
      </c>
      <c r="R35" s="808"/>
    </row>
    <row r="36" spans="3:18" ht="12.75" customHeight="1">
      <c r="C36" s="77"/>
      <c r="I36" s="502">
        <f>Measurement!L11</f>
        <v>4</v>
      </c>
      <c r="J36" s="139" t="str">
        <f>lang!B18</f>
        <v>밸런스</v>
      </c>
      <c r="K36" s="90" t="s">
        <v>2171</v>
      </c>
      <c r="L36" s="504" t="str">
        <f>Measurement!Y11</f>
        <v>높음</v>
      </c>
      <c r="M36" s="792">
        <f>Measurement!R11</f>
        <v>54.892699999999998</v>
      </c>
      <c r="N36" s="793"/>
      <c r="O36" s="806">
        <f>Measurement!N11</f>
        <v>72.275000000000006</v>
      </c>
      <c r="P36" s="807"/>
      <c r="Q36" s="792">
        <f>Measurement!T11</f>
        <v>82.870199999999997</v>
      </c>
      <c r="R36" s="808"/>
    </row>
    <row r="37" spans="3:18" ht="12.75" customHeight="1">
      <c r="C37" s="77"/>
      <c r="I37" s="502">
        <f>Measurement!L12</f>
        <v>3</v>
      </c>
      <c r="J37" s="139" t="str">
        <f>lang!B19</f>
        <v>카리스마</v>
      </c>
      <c r="K37" s="90" t="s">
        <v>229</v>
      </c>
      <c r="L37" s="504" t="str">
        <f>Measurement!Y12</f>
        <v>보통</v>
      </c>
      <c r="M37" s="792">
        <f>Measurement!R12</f>
        <v>47.865400000000001</v>
      </c>
      <c r="N37" s="793"/>
      <c r="O37" s="806">
        <f>Measurement!N12</f>
        <v>55.277700000000003</v>
      </c>
      <c r="P37" s="807"/>
      <c r="Q37" s="792">
        <f>Measurement!T12</f>
        <v>81.468800000000002</v>
      </c>
      <c r="R37" s="808"/>
    </row>
    <row r="38" spans="3:18" ht="12.75" customHeight="1">
      <c r="C38" s="77"/>
      <c r="I38" s="502">
        <f>Measurement!L13</f>
        <v>2</v>
      </c>
      <c r="J38" s="139" t="str">
        <f>lang!B20</f>
        <v>에너지</v>
      </c>
      <c r="K38" s="90" t="s">
        <v>2170</v>
      </c>
      <c r="L38" s="504" t="str">
        <f>Measurement!Y13</f>
        <v>낮음</v>
      </c>
      <c r="M38" s="792">
        <f>Measurement!R13</f>
        <v>11.9107</v>
      </c>
      <c r="N38" s="793"/>
      <c r="O38" s="806">
        <f>Measurement!N13</f>
        <v>17.836500000000001</v>
      </c>
      <c r="P38" s="807"/>
      <c r="Q38" s="792">
        <f>Measurement!T13</f>
        <v>27.084800000000001</v>
      </c>
      <c r="R38" s="808"/>
    </row>
    <row r="39" spans="3:18" ht="12.75" customHeight="1">
      <c r="C39" s="77"/>
      <c r="I39" s="502">
        <f>Measurement!L14</f>
        <v>3</v>
      </c>
      <c r="J39" s="139" t="str">
        <f>lang!B21</f>
        <v>자기조절</v>
      </c>
      <c r="K39" s="90" t="s">
        <v>230</v>
      </c>
      <c r="L39" s="504" t="str">
        <f>Measurement!Y14</f>
        <v>보통</v>
      </c>
      <c r="M39" s="792">
        <f>Measurement!R14</f>
        <v>57.247300000000003</v>
      </c>
      <c r="N39" s="793"/>
      <c r="O39" s="806">
        <f>Measurement!N14</f>
        <v>65.422600000000003</v>
      </c>
      <c r="P39" s="807"/>
      <c r="Q39" s="792">
        <f>Measurement!T14</f>
        <v>74.327100000000002</v>
      </c>
      <c r="R39" s="808"/>
    </row>
    <row r="40" spans="3:18" ht="12.75" customHeight="1">
      <c r="C40" s="77"/>
      <c r="I40" s="502">
        <f>Measurement!L15</f>
        <v>3</v>
      </c>
      <c r="J40" s="139" t="str">
        <f>lang!B22</f>
        <v>억제</v>
      </c>
      <c r="K40" s="91" t="s">
        <v>248</v>
      </c>
      <c r="L40" s="504" t="str">
        <f>Measurement!Y15</f>
        <v>보통</v>
      </c>
      <c r="M40" s="792">
        <f>Measurement!R15</f>
        <v>11.7934</v>
      </c>
      <c r="N40" s="793"/>
      <c r="O40" s="806">
        <f>Measurement!N15</f>
        <v>17.220800000000001</v>
      </c>
      <c r="P40" s="807"/>
      <c r="Q40" s="792">
        <f>Measurement!T15</f>
        <v>26.810600000000001</v>
      </c>
      <c r="R40" s="808"/>
    </row>
    <row r="41" spans="3:18" ht="12.75" customHeight="1" thickBot="1">
      <c r="C41" s="77"/>
      <c r="I41" s="502">
        <f>Measurement!L16</f>
        <v>3</v>
      </c>
      <c r="J41" s="140" t="str">
        <f>lang!B23</f>
        <v>신경성</v>
      </c>
      <c r="K41" s="92" t="s">
        <v>231</v>
      </c>
      <c r="L41" s="504" t="str">
        <f>Measurement!Y16</f>
        <v>보통</v>
      </c>
      <c r="M41" s="794">
        <f>Measurement!R16</f>
        <v>1.4293800000000001</v>
      </c>
      <c r="N41" s="795"/>
      <c r="O41" s="796">
        <f>Measurement!N16</f>
        <v>31.877199999999998</v>
      </c>
      <c r="P41" s="797"/>
      <c r="Q41" s="794">
        <f>Measurement!T16</f>
        <v>32.346600000000002</v>
      </c>
      <c r="R41" s="798"/>
    </row>
    <row r="42" spans="3:18" ht="29.25" customHeight="1" thickBot="1">
      <c r="C42" s="77"/>
      <c r="I42" s="84"/>
      <c r="J42" s="780" t="str">
        <f>lang!B215</f>
        <v>감정변이도</v>
      </c>
      <c r="K42" s="781"/>
      <c r="L42" s="319" t="str">
        <f>info!V43</f>
        <v>보통</v>
      </c>
      <c r="M42" s="782">
        <f>info!W43</f>
        <v>16.329699999999999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1.4339299999999999</v>
      </c>
      <c r="E44" s="249" t="s">
        <v>1072</v>
      </c>
      <c r="G44" s="289"/>
      <c r="H44" s="289"/>
      <c r="I44" s="290"/>
      <c r="J44" s="802">
        <f>info!$W$36</f>
        <v>46.809839999999994</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45856.639085648145</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강서하</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( 45 , 43 )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-7.8208214895878148E-2</v>
      </c>
      <c r="I20" s="862"/>
      <c r="J20" s="311" t="str">
        <f>lang!B174</f>
        <v>정보량</v>
      </c>
      <c r="K20" s="236">
        <f ca="1">info!N9</f>
        <v>42.830068531468513</v>
      </c>
      <c r="L20" s="312" t="str">
        <f>lang!B175</f>
        <v>에너지</v>
      </c>
      <c r="M20" s="863">
        <f ca="1">info!M9</f>
        <v>2.9106493706293701</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26.3995</v>
      </c>
      <c r="N32" s="816"/>
      <c r="O32" s="817">
        <f>Measurement!N7</f>
        <v>40.772599999999997</v>
      </c>
      <c r="P32" s="818"/>
      <c r="Q32" s="819">
        <f>Measurement!T7</f>
        <v>50.7239</v>
      </c>
      <c r="R32" s="820"/>
    </row>
    <row r="33" spans="3:18" ht="12.75" customHeight="1">
      <c r="C33" s="77"/>
      <c r="I33" s="502">
        <f>Measurement!L8</f>
        <v>4</v>
      </c>
      <c r="J33" s="139" t="str">
        <f>lang!B15</f>
        <v>스트레스</v>
      </c>
      <c r="K33" s="90" t="s">
        <v>226</v>
      </c>
      <c r="L33" s="504" t="str">
        <f>Measurement!Y8</f>
        <v>높음</v>
      </c>
      <c r="M33" s="792">
        <f>Measurement!R8</f>
        <v>24.906099999999999</v>
      </c>
      <c r="N33" s="793"/>
      <c r="O33" s="806">
        <f>Measurement!N8</f>
        <v>35.733699999999999</v>
      </c>
      <c r="P33" s="807"/>
      <c r="Q33" s="792">
        <f>Measurement!T8</f>
        <v>40.393099999999997</v>
      </c>
      <c r="R33" s="808"/>
    </row>
    <row r="34" spans="3:18" ht="12.75" customHeight="1">
      <c r="C34" s="77"/>
      <c r="I34" s="502">
        <f>Measurement!L9</f>
        <v>3</v>
      </c>
      <c r="J34" s="139" t="str">
        <f>lang!B16</f>
        <v>불안</v>
      </c>
      <c r="K34" s="90" t="s">
        <v>227</v>
      </c>
      <c r="L34" s="504" t="str">
        <f>Measurement!Y9</f>
        <v>보통</v>
      </c>
      <c r="M34" s="792">
        <f>Measurement!R9</f>
        <v>10.703200000000001</v>
      </c>
      <c r="N34" s="793"/>
      <c r="O34" s="806">
        <f>Measurement!N9</f>
        <v>25.374099999999999</v>
      </c>
      <c r="P34" s="807"/>
      <c r="Q34" s="792">
        <f>Measurement!T9</f>
        <v>49.228099999999998</v>
      </c>
      <c r="R34" s="808"/>
    </row>
    <row r="35" spans="3:18" ht="12.75" customHeight="1">
      <c r="C35" s="77"/>
      <c r="I35" s="502">
        <f>Measurement!L10</f>
        <v>3</v>
      </c>
      <c r="J35" s="139" t="str">
        <f>lang!B17</f>
        <v>의심</v>
      </c>
      <c r="K35" s="90" t="s">
        <v>225</v>
      </c>
      <c r="L35" s="504" t="str">
        <f>Measurement!Y10</f>
        <v>보통</v>
      </c>
      <c r="M35" s="792">
        <f>Measurement!R10</f>
        <v>27.460599999999999</v>
      </c>
      <c r="N35" s="793"/>
      <c r="O35" s="806">
        <f>Measurement!N10</f>
        <v>32.828099999999999</v>
      </c>
      <c r="P35" s="807"/>
      <c r="Q35" s="792">
        <f>Measurement!T10</f>
        <v>38.350900000000003</v>
      </c>
      <c r="R35" s="808"/>
    </row>
    <row r="36" spans="3:18" ht="12.75" customHeight="1">
      <c r="C36" s="77"/>
      <c r="I36" s="502">
        <f>Measurement!L11</f>
        <v>4</v>
      </c>
      <c r="J36" s="139" t="str">
        <f>lang!B18</f>
        <v>밸런스</v>
      </c>
      <c r="K36" s="90" t="s">
        <v>2171</v>
      </c>
      <c r="L36" s="504" t="str">
        <f>Measurement!Y11</f>
        <v>높음</v>
      </c>
      <c r="M36" s="792">
        <f>Measurement!R11</f>
        <v>54.892699999999998</v>
      </c>
      <c r="N36" s="793"/>
      <c r="O36" s="806">
        <f>Measurement!N11</f>
        <v>72.275000000000006</v>
      </c>
      <c r="P36" s="807"/>
      <c r="Q36" s="792">
        <f>Measurement!T11</f>
        <v>82.870199999999997</v>
      </c>
      <c r="R36" s="808"/>
    </row>
    <row r="37" spans="3:18" ht="12.75" customHeight="1">
      <c r="C37" s="77"/>
      <c r="I37" s="502">
        <f>Measurement!L12</f>
        <v>3</v>
      </c>
      <c r="J37" s="139" t="str">
        <f>lang!B19</f>
        <v>카리스마</v>
      </c>
      <c r="K37" s="90" t="s">
        <v>229</v>
      </c>
      <c r="L37" s="504" t="str">
        <f>Measurement!Y12</f>
        <v>보통</v>
      </c>
      <c r="M37" s="792">
        <f>Measurement!R12</f>
        <v>47.865400000000001</v>
      </c>
      <c r="N37" s="793"/>
      <c r="O37" s="806">
        <f>Measurement!N12</f>
        <v>55.277700000000003</v>
      </c>
      <c r="P37" s="807"/>
      <c r="Q37" s="792">
        <f>Measurement!T12</f>
        <v>81.468800000000002</v>
      </c>
      <c r="R37" s="808"/>
    </row>
    <row r="38" spans="3:18" ht="12.75" customHeight="1">
      <c r="C38" s="77"/>
      <c r="I38" s="502">
        <f>Measurement!L13</f>
        <v>2</v>
      </c>
      <c r="J38" s="139" t="str">
        <f>lang!B20</f>
        <v>에너지</v>
      </c>
      <c r="K38" s="90" t="s">
        <v>2170</v>
      </c>
      <c r="L38" s="504" t="str">
        <f>Measurement!Y13</f>
        <v>낮음</v>
      </c>
      <c r="M38" s="792">
        <f>Measurement!R13</f>
        <v>11.9107</v>
      </c>
      <c r="N38" s="793"/>
      <c r="O38" s="806">
        <f>Measurement!N13</f>
        <v>17.836500000000001</v>
      </c>
      <c r="P38" s="807"/>
      <c r="Q38" s="792">
        <f>Measurement!T13</f>
        <v>27.084800000000001</v>
      </c>
      <c r="R38" s="808"/>
    </row>
    <row r="39" spans="3:18" ht="12.75" customHeight="1">
      <c r="C39" s="77"/>
      <c r="I39" s="502">
        <f>Measurement!L14</f>
        <v>3</v>
      </c>
      <c r="J39" s="139" t="str">
        <f>lang!B21</f>
        <v>자기조절</v>
      </c>
      <c r="K39" s="90" t="s">
        <v>230</v>
      </c>
      <c r="L39" s="504" t="str">
        <f>Measurement!Y14</f>
        <v>보통</v>
      </c>
      <c r="M39" s="792">
        <f>Measurement!R14</f>
        <v>57.247300000000003</v>
      </c>
      <c r="N39" s="793"/>
      <c r="O39" s="806">
        <f>Measurement!N14</f>
        <v>65.422600000000003</v>
      </c>
      <c r="P39" s="807"/>
      <c r="Q39" s="792">
        <f>Measurement!T14</f>
        <v>74.327100000000002</v>
      </c>
      <c r="R39" s="808"/>
    </row>
    <row r="40" spans="3:18" ht="12.75" customHeight="1">
      <c r="C40" s="77"/>
      <c r="I40" s="502">
        <f>Measurement!L15</f>
        <v>3</v>
      </c>
      <c r="J40" s="139" t="str">
        <f>lang!B22</f>
        <v>억제</v>
      </c>
      <c r="K40" s="91" t="s">
        <v>248</v>
      </c>
      <c r="L40" s="504" t="str">
        <f>Measurement!Y15</f>
        <v>보통</v>
      </c>
      <c r="M40" s="792">
        <f>Measurement!R15</f>
        <v>11.7934</v>
      </c>
      <c r="N40" s="793"/>
      <c r="O40" s="806">
        <f>Measurement!N15</f>
        <v>17.220800000000001</v>
      </c>
      <c r="P40" s="807"/>
      <c r="Q40" s="792">
        <f>Measurement!T15</f>
        <v>26.810600000000001</v>
      </c>
      <c r="R40" s="808"/>
    </row>
    <row r="41" spans="3:18" ht="12.75" customHeight="1" thickBot="1">
      <c r="C41" s="77"/>
      <c r="I41" s="502">
        <f>Measurement!L16</f>
        <v>3</v>
      </c>
      <c r="J41" s="140" t="str">
        <f>lang!B23</f>
        <v>신경성</v>
      </c>
      <c r="K41" s="92" t="s">
        <v>231</v>
      </c>
      <c r="L41" s="504" t="str">
        <f>Measurement!Y16</f>
        <v>보통</v>
      </c>
      <c r="M41" s="794">
        <f>Measurement!R16</f>
        <v>1.4293800000000001</v>
      </c>
      <c r="N41" s="795"/>
      <c r="O41" s="796">
        <f>Measurement!N16</f>
        <v>31.877199999999998</v>
      </c>
      <c r="P41" s="797"/>
      <c r="Q41" s="794">
        <f>Measurement!T16</f>
        <v>32.346600000000002</v>
      </c>
      <c r="R41" s="798"/>
    </row>
    <row r="42" spans="3:18" ht="29.25" customHeight="1" thickBot="1">
      <c r="C42" s="77"/>
      <c r="I42" s="84"/>
      <c r="J42" s="780" t="str">
        <f>lang!B215</f>
        <v>감정변이도</v>
      </c>
      <c r="K42" s="781"/>
      <c r="L42" s="319" t="str">
        <f>info!V43</f>
        <v>보통</v>
      </c>
      <c r="M42" s="782">
        <f>info!W43</f>
        <v>16.329699999999999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1.4339299999999999</v>
      </c>
      <c r="E44" s="249" t="s">
        <v>1195</v>
      </c>
      <c r="G44" s="289"/>
      <c r="H44" s="289"/>
      <c r="I44" s="290"/>
      <c r="J44" s="802">
        <f>info!$W$36</f>
        <v>46.809839999999994</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45856.639085648145</v>
      </c>
      <c r="I7" s="914"/>
      <c r="J7" s="915"/>
      <c r="K7" s="166" t="str">
        <f>lang!B160</f>
        <v>나이</v>
      </c>
      <c r="L7" s="878" t="str">
        <f>IF(FH_info!B2="","",TRIM(MID(SUBSTITUTE(FH_info!B2,"^",REPT(" ",LEN(FH_info!B2))),LEN(FH_info!B2)*4-LEN(FH_info!B2)+1,LEN(FH_info!B2))))</f>
        <v>52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강서하</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(0,0.06)</v>
      </c>
      <c r="S18" s="966"/>
      <c r="T18" s="967"/>
    </row>
    <row r="19" spans="2:22" ht="16.5" customHeight="1">
      <c r="C19" s="136" t="str">
        <f>lang!B328</f>
        <v>최소값</v>
      </c>
      <c r="D19" s="105">
        <f ca="1">info!M7</f>
        <v>33.278300000000002</v>
      </c>
      <c r="E19" s="94" t="str">
        <f>lang!B330</f>
        <v>평균값</v>
      </c>
      <c r="F19" s="971">
        <f ca="1">info!N9</f>
        <v>42.830068531468513</v>
      </c>
      <c r="G19" s="972"/>
      <c r="H19" s="912" t="str">
        <f>lang!B329</f>
        <v>최대값</v>
      </c>
      <c r="I19" s="913"/>
      <c r="J19" s="105">
        <f ca="1">info!M8</f>
        <v>53.727599999999995</v>
      </c>
      <c r="K19" s="137" t="str">
        <f>lang!B328</f>
        <v>최소값</v>
      </c>
      <c r="L19" s="105">
        <f ca="1">info!M5</f>
        <v>2.27589</v>
      </c>
      <c r="M19" s="94" t="str">
        <f>lang!B330</f>
        <v>평균값</v>
      </c>
      <c r="N19" s="971">
        <f ca="1">info!M9</f>
        <v>2.9106493706293701</v>
      </c>
      <c r="O19" s="972">
        <f>info!T9</f>
        <v>1</v>
      </c>
      <c r="P19" s="94" t="str">
        <f>lang!B329</f>
        <v>최대값</v>
      </c>
      <c r="Q19" s="105">
        <f ca="1">info!M6</f>
        <v>3.6131400000000005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15.349545807552106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1.4339310000000001</v>
      </c>
      <c r="N47" s="986"/>
      <c r="O47" s="451"/>
      <c r="P47" s="491" t="s">
        <v>1101</v>
      </c>
      <c r="Q47" s="987">
        <f>hist!M3</f>
        <v>0.45021</v>
      </c>
      <c r="R47" s="986"/>
      <c r="S47" s="451"/>
      <c r="T47" s="452"/>
    </row>
    <row r="48" spans="3:20" ht="18" customHeight="1">
      <c r="C48" s="931"/>
      <c r="D48" s="910"/>
      <c r="E48" s="910"/>
      <c r="F48" s="355"/>
      <c r="G48" s="355"/>
      <c r="H48" s="356"/>
      <c r="I48" s="356"/>
      <c r="J48" s="951"/>
      <c r="K48" s="951"/>
      <c r="L48" s="936"/>
      <c r="M48" s="988">
        <f>hist!N2</f>
        <v>0.56564400000000004</v>
      </c>
      <c r="N48" s="989"/>
      <c r="O48" s="451"/>
      <c r="P48" s="491" t="s">
        <v>1102</v>
      </c>
      <c r="Q48" s="986">
        <f>hist!N3</f>
        <v>0.43489299999999997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0.31995400000000002</v>
      </c>
      <c r="N49" s="991"/>
      <c r="O49" s="453"/>
      <c r="P49" s="454" t="s">
        <v>1588</v>
      </c>
      <c r="Q49" s="992">
        <f>hist!O3</f>
        <v>0.18913199999999999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vision^강서하^2^52^</v>
      </c>
      <c r="D4" s="1104"/>
      <c r="E4" s="1104"/>
      <c r="F4" s="1105"/>
      <c r="G4" s="38" t="str">
        <f>lang!B27</f>
        <v>ID</v>
      </c>
      <c r="H4" s="1103"/>
      <c r="I4" s="1104"/>
      <c r="J4" s="1104"/>
      <c r="K4" s="1106"/>
      <c r="AF4" s="169" t="str">
        <f>'Report-뇌피로'!K7</f>
        <v>52</v>
      </c>
      <c r="AG4" s="168" t="s">
        <v>1049</v>
      </c>
      <c r="AZ4" t="s">
        <v>1092</v>
      </c>
      <c r="BK4" t="s">
        <v>1096</v>
      </c>
      <c r="BV4" t="s">
        <v>1094</v>
      </c>
      <c r="CG4" s="305">
        <f>IF(SUM($AY$7:$AY$13)&gt;0,HLOOKUP(1,$BV$6:$CE$8,3,FALSE),"")</f>
        <v>8</v>
      </c>
      <c r="CH4" s="305">
        <f>IF(SUM($AY$7:$AY$13)&gt;0,HLOOKUP(2,$BV$6:$CE$8,3,FALSE),"")</f>
        <v>2</v>
      </c>
      <c r="CI4" t="s">
        <v>1570</v>
      </c>
      <c r="CJ4" s="426">
        <f>DK17*100</f>
        <v>48.717609200843043</v>
      </c>
      <c r="CK4" s="422">
        <f>info!W21</f>
        <v>25.663407502601654</v>
      </c>
      <c r="CL4">
        <f>100-M!B19*100</f>
        <v>36.383099999999999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45856.639085648145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16.329699999999999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2</v>
      </c>
      <c r="BX6" s="220">
        <f t="shared" si="0"/>
        <v>4</v>
      </c>
      <c r="BY6" s="220">
        <f t="shared" si="0"/>
        <v>3</v>
      </c>
      <c r="BZ6" s="220">
        <f t="shared" si="0"/>
        <v>9</v>
      </c>
      <c r="CA6" s="220">
        <f t="shared" si="0"/>
        <v>10</v>
      </c>
      <c r="CB6" s="220">
        <f t="shared" si="0"/>
        <v>7</v>
      </c>
      <c r="CC6" s="220">
        <f t="shared" si="0"/>
        <v>1</v>
      </c>
      <c r="CD6" s="220">
        <f t="shared" si="0"/>
        <v>5</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40.772599999999997</v>
      </c>
      <c r="O7" s="48">
        <f>M!C5*1</f>
        <v>6.4679900000000004</v>
      </c>
      <c r="P7" s="48">
        <f>M!D5*1</f>
        <v>15.8636</v>
      </c>
      <c r="Q7" s="48">
        <f>M!E5*1</f>
        <v>20</v>
      </c>
      <c r="R7" s="48">
        <f>IF(M!B5="","",M!F5*1)</f>
        <v>26.3995</v>
      </c>
      <c r="S7" s="48">
        <f>M!G5*1</f>
        <v>50</v>
      </c>
      <c r="T7" s="48">
        <f>IF(M!B5="","",M!H5*1)</f>
        <v>50.7239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0.54280285111807636</v>
      </c>
      <c r="AI7" s="98">
        <v>2.5024862326905418E-2</v>
      </c>
      <c r="AJ7" s="98">
        <v>-7.7313821231156016E-2</v>
      </c>
      <c r="AK7" s="98">
        <v>0.50012525104428274</v>
      </c>
      <c r="AL7" s="98">
        <v>-8.545985269705475E-2</v>
      </c>
      <c r="AM7" s="98">
        <f>$AH7*AI7+$AH8*AI8+$AH9*AI9+$AH10*AI10+$AH11*AI11+$AH12*AI12+$AH13*AI13+$AH14*AI14+$AH15*AI15+$AH16*AI16</f>
        <v>-0.7313791353345761</v>
      </c>
      <c r="AN7" s="98">
        <f t="shared" ref="AN7:AP7" si="2">$AH7*AJ7+$AH8*AJ8+$AH9*AJ9+$AH10*AJ10+$AH11*AJ11+$AH12*AJ12+$AH13*AJ13+$AH14*AJ14+$AH15*AJ15+$AH16*AJ16</f>
        <v>-0.26128984855013537</v>
      </c>
      <c r="AO7" s="98">
        <f t="shared" si="2"/>
        <v>-7.302563660901211E-2</v>
      </c>
      <c r="AP7" s="98">
        <f t="shared" si="2"/>
        <v>0.57215866304221197</v>
      </c>
      <c r="AQ7" s="335">
        <f>IF(SUM(N7:N16)&gt;0, 0.8608*AM7+0.333*AN7+0.104*AO7+1.129*AP7,"")</f>
        <v>-7.8208214895878148E-2</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40.772599999999997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303.56675142560016</v>
      </c>
      <c r="BL7" s="56">
        <f t="shared" ref="BL7:BT7" si="3">BB7*$AY7+BB8*$AY8+BB9*$AY9+BB10*$AY10+BB11*$AY11+BB12*$AY12+BB13*$AY13+BB14</f>
        <v>308.79880543259998</v>
      </c>
      <c r="BM7" s="56">
        <f t="shared" si="3"/>
        <v>305.20525900960013</v>
      </c>
      <c r="BN7" s="56">
        <f t="shared" si="3"/>
        <v>307.3249620208</v>
      </c>
      <c r="BO7" s="56">
        <f t="shared" si="3"/>
        <v>295.9812780494002</v>
      </c>
      <c r="BP7" s="56">
        <f t="shared" si="3"/>
        <v>285.63182031399992</v>
      </c>
      <c r="BQ7" s="56">
        <f t="shared" si="3"/>
        <v>302.54723970179998</v>
      </c>
      <c r="BR7" s="56">
        <f t="shared" si="3"/>
        <v>308.84378304659992</v>
      </c>
      <c r="BS7" s="56">
        <f t="shared" si="3"/>
        <v>303.99403973440002</v>
      </c>
      <c r="BT7" s="56">
        <f t="shared" si="3"/>
        <v>297.45317954719991</v>
      </c>
      <c r="BU7" s="56">
        <f>EXP(BK7)+EXP(BL7)+EXP(BM7)+EXP(BN7)+EXP(BO7)+EXP(BP7)+EXP(BQ7)+EXP(BR7)+EXP(BS7)+EXP(BT7)</f>
        <v>2.9835621332438906E+134</v>
      </c>
      <c r="BV7" s="56">
        <f>IF(SUM($AY$7:$AY$13)&gt;0,EXP(BK7)/$BU$7,"")</f>
        <v>2.3047824955867006E-3</v>
      </c>
      <c r="BW7" s="56">
        <f t="shared" ref="BW7:CE7" si="4">IF(SUM($AY$7:$AY$13)&gt;0,EXP(BL7)/$BU$7,"")</f>
        <v>0.43140197712780026</v>
      </c>
      <c r="BX7" s="56">
        <f t="shared" si="4"/>
        <v>1.1863825471867801E-2</v>
      </c>
      <c r="BY7" s="56">
        <f t="shared" si="4"/>
        <v>9.880981137068226E-2</v>
      </c>
      <c r="BZ7" s="56">
        <f t="shared" si="4"/>
        <v>1.1703094637609701E-6</v>
      </c>
      <c r="CA7" s="56">
        <f t="shared" si="4"/>
        <v>3.7461773335629026E-11</v>
      </c>
      <c r="CB7" s="56">
        <f t="shared" si="4"/>
        <v>8.3149880808200969E-4</v>
      </c>
      <c r="CC7" s="56">
        <f t="shared" si="4"/>
        <v>0.45124838513594007</v>
      </c>
      <c r="CD7" s="56">
        <f t="shared" si="4"/>
        <v>3.5334496043311482E-3</v>
      </c>
      <c r="CE7" s="56">
        <f t="shared" si="4"/>
        <v>5.0996387841091651E-6</v>
      </c>
      <c r="CF7" s="418" t="s">
        <v>1870</v>
      </c>
      <c r="CG7" s="221">
        <f>IF(SUM($AY$7:$AY$13)&gt;0,HLOOKUP(1,$BV$6:$CE$7,2,FALSE),"")</f>
        <v>0.45124838513594007</v>
      </c>
      <c r="CH7" s="221">
        <f>IF(SUM($AY$7:$AY$13)&gt;0,HLOOKUP(2,$BV$6:$CE$7,2,FALSE),"")</f>
        <v>0.43140197712780026</v>
      </c>
      <c r="CI7" s="425" t="str">
        <f>"( "&amp;IF(CG7&lt;&gt;"",ROUND(CG7*100,0),"")&amp;" , "&amp;IF(CH7&lt;&gt;"",ROUND(CH7*100,0),"")&amp;" )"</f>
        <v>( 45 , 43 )</v>
      </c>
      <c r="CJ7" s="420">
        <f>CG7</f>
        <v>0.45124838513594007</v>
      </c>
      <c r="CK7" s="420">
        <f>CH7</f>
        <v>0.43140197712780026</v>
      </c>
      <c r="CL7" s="425" t="str">
        <f>CI7</f>
        <v>( 45 , 43 )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40.772599999999997</v>
      </c>
      <c r="DJ7" s="265">
        <f>(DI7-$DB7)/$DC7</f>
        <v>0.64911096794797896</v>
      </c>
      <c r="DK7" s="266">
        <f>IF(DH7=1,(DJ7-DF7)^2,0)</f>
        <v>0.24727031561302032</v>
      </c>
      <c r="DL7" s="267">
        <f>IF(DH7=1,(DJ7-DG7)^2,0)</f>
        <v>1.9133037353014841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35.733699999999999</v>
      </c>
      <c r="O8" s="48">
        <f>M!C6*1</f>
        <v>4.4977200000000002</v>
      </c>
      <c r="P8" s="48">
        <f>M!D6*1</f>
        <v>12.5868</v>
      </c>
      <c r="Q8" s="48">
        <f>M!E6*1</f>
        <v>20</v>
      </c>
      <c r="R8" s="48">
        <f>IF(M!B6="","",M!F6*1)</f>
        <v>24.906099999999999</v>
      </c>
      <c r="S8" s="48">
        <f>M!G6*1</f>
        <v>40</v>
      </c>
      <c r="T8" s="48">
        <f>IF(M!B6="","",M!H6*1)</f>
        <v>40.393099999999997</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0.64315038148257109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35.733699999999999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35.733699999999999</v>
      </c>
      <c r="DJ8" s="265">
        <f t="shared" ref="DJ8:DJ14" si="8">(DI8-$DB8)/$DC8</f>
        <v>0.48449463415242588</v>
      </c>
      <c r="DK8" s="273">
        <f t="shared" ref="DK8:DK14" si="9">IF(DH8=1,(DJ8-DF8)^2,0)</f>
        <v>3.8696170634888349</v>
      </c>
      <c r="DL8" s="274">
        <f t="shared" ref="DL8:DL14" si="10">IF(DH8=1,(DJ8-DG8)^2,0)</f>
        <v>4.5366207916042504E-2</v>
      </c>
    </row>
    <row r="9" spans="2:119" s="5" customFormat="1" ht="24.75" customHeight="1" thickBot="1">
      <c r="B9" s="62" t="str">
        <f>CONCATENATE(M7,"
(20 ~ 50)")</f>
        <v>적극/공격성
(20 ~ 50)</v>
      </c>
      <c r="C9" s="63">
        <f>R7</f>
        <v>26.3995</v>
      </c>
      <c r="D9" s="64">
        <f>N7</f>
        <v>40.772599999999997</v>
      </c>
      <c r="E9" s="65">
        <f>T7</f>
        <v>50.7239</v>
      </c>
      <c r="F9" s="65">
        <f>P7</f>
        <v>15.8636</v>
      </c>
      <c r="G9" s="66" t="str">
        <f>CONCATENATE(M8,"
(20 ~ 40)")</f>
        <v>스트레스
(20 ~ 40)</v>
      </c>
      <c r="H9" s="63">
        <f>R8</f>
        <v>24.906099999999999</v>
      </c>
      <c r="I9" s="67">
        <f>N8</f>
        <v>35.733699999999999</v>
      </c>
      <c r="J9" s="63">
        <f>T8</f>
        <v>40.393099999999997</v>
      </c>
      <c r="K9" s="68">
        <f>P8</f>
        <v>12.5868</v>
      </c>
      <c r="L9" s="1">
        <f>IF(M!B7="","",IF(N9&lt;U9,1,IF(N9&lt;V9,2,IF(N9&lt;W9,3,IF(N9&lt;X9,4,5)))))</f>
        <v>3</v>
      </c>
      <c r="M9" s="162" t="str">
        <f>lang!B16</f>
        <v>불안</v>
      </c>
      <c r="N9" s="48">
        <f>IF(M!B7="","",M!B7*1)</f>
        <v>25.374099999999999</v>
      </c>
      <c r="O9" s="48">
        <f>M!C7*1</f>
        <v>6.7516699999999998</v>
      </c>
      <c r="P9" s="48">
        <f>M!D7*1</f>
        <v>26.608499999999999</v>
      </c>
      <c r="Q9" s="48">
        <f>M!E7*1</f>
        <v>15</v>
      </c>
      <c r="R9" s="48">
        <f>IF(M!B7="","",M!F7*1)</f>
        <v>10.703200000000001</v>
      </c>
      <c r="S9" s="48">
        <f>M!G7*1</f>
        <v>40</v>
      </c>
      <c r="T9" s="48">
        <f>IF(M!B7="","",M!H7*1)</f>
        <v>49.228099999999998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-0.41907557680887092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25.374099999999999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25.374099999999999</v>
      </c>
      <c r="DJ9" s="265">
        <f t="shared" si="8"/>
        <v>-0.43606562823708828</v>
      </c>
      <c r="DK9" s="273">
        <f t="shared" si="9"/>
        <v>0.61171155918843889</v>
      </c>
      <c r="DL9" s="274">
        <f t="shared" si="10"/>
        <v>0.35325225243025882</v>
      </c>
      <c r="DM9"/>
      <c r="DN9"/>
    </row>
    <row r="10" spans="2:119" s="4" customFormat="1" ht="30.3" thickBot="1">
      <c r="B10" s="57" t="str">
        <f>CONCATENATE(M9,"
(15 ~ 40)")</f>
        <v>불안
(15 ~ 40)</v>
      </c>
      <c r="C10" s="17">
        <f>R9</f>
        <v>10.703200000000001</v>
      </c>
      <c r="D10" s="41">
        <f>N9</f>
        <v>25.374099999999999</v>
      </c>
      <c r="E10" s="43">
        <f>T9</f>
        <v>49.228099999999998</v>
      </c>
      <c r="F10" s="43">
        <f>P9</f>
        <v>26.608499999999999</v>
      </c>
      <c r="G10" s="59" t="str">
        <f>CONCATENATE(M10,"
(20 ~ 50)")</f>
        <v>의심
(20 ~ 50)</v>
      </c>
      <c r="H10" s="17">
        <f>R10</f>
        <v>27.460599999999999</v>
      </c>
      <c r="I10" s="42">
        <f>N10</f>
        <v>32.828099999999999</v>
      </c>
      <c r="J10" s="17">
        <f>T10</f>
        <v>38.350900000000003</v>
      </c>
      <c r="K10" s="18">
        <f>P10</f>
        <v>8.6751000000000005</v>
      </c>
      <c r="L10" s="1">
        <f>IF(M!B8="","",IF(N10&lt;U10,1,IF(N10&lt;V10,2,IF(N10&lt;W10,3,IF(N10&lt;X10,4,5)))))</f>
        <v>3</v>
      </c>
      <c r="M10" s="162" t="str">
        <f>lang!B17</f>
        <v>의심</v>
      </c>
      <c r="N10" s="48">
        <f>IF(M!B8="","",M!B8*1)</f>
        <v>32.828099999999999</v>
      </c>
      <c r="O10" s="48">
        <f>M!C8*1</f>
        <v>2.84788</v>
      </c>
      <c r="P10" s="48">
        <f>M!D8*1</f>
        <v>8.6751000000000005</v>
      </c>
      <c r="Q10" s="48">
        <f>M!E8*1</f>
        <v>20</v>
      </c>
      <c r="R10" s="48">
        <f>IF(M!B8="","",M!F8*1)</f>
        <v>27.460599999999999</v>
      </c>
      <c r="S10" s="48">
        <f>M!G8*1</f>
        <v>50</v>
      </c>
      <c r="T10" s="48">
        <f>IF(M!B8="","",M!H8*1)</f>
        <v>38.350900000000003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-0.12052729964402596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72.275000000000006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72.275000000000006</v>
      </c>
      <c r="DJ10" s="265">
        <f t="shared" si="8"/>
        <v>0.70418067058902312</v>
      </c>
      <c r="DK10" s="273">
        <f t="shared" si="9"/>
        <v>0.9247790655139988</v>
      </c>
      <c r="DL10" s="274">
        <f t="shared" si="10"/>
        <v>5.1456991713734448</v>
      </c>
      <c r="DM10"/>
      <c r="DN10"/>
    </row>
    <row r="11" spans="2:119" s="4" customFormat="1" ht="24.75" customHeight="1" thickBot="1">
      <c r="B11" s="57" t="str">
        <f>CONCATENATE(M11,"
(50 ~ 100)")</f>
        <v>밸런스
(50 ~ 100)</v>
      </c>
      <c r="C11" s="17">
        <f>R11</f>
        <v>54.892699999999998</v>
      </c>
      <c r="D11" s="42">
        <f>N11</f>
        <v>72.275000000000006</v>
      </c>
      <c r="E11" s="17">
        <f>T11</f>
        <v>82.870199999999997</v>
      </c>
      <c r="F11" s="17">
        <f>P11</f>
        <v>7.2872599999999998</v>
      </c>
      <c r="G11" s="59" t="str">
        <f>CONCATENATE(M12,"
(40 ~ 100)")</f>
        <v>카리스마
(40 ~ 100)</v>
      </c>
      <c r="H11" s="17">
        <f>R12</f>
        <v>47.865400000000001</v>
      </c>
      <c r="I11" s="42">
        <f>N12</f>
        <v>55.277700000000003</v>
      </c>
      <c r="J11" s="17">
        <f>T12</f>
        <v>81.468800000000002</v>
      </c>
      <c r="K11" s="18">
        <f>P12</f>
        <v>18.910900000000002</v>
      </c>
      <c r="L11" s="1">
        <f>IF(M!B9="","",IF(N11&lt;U11,1,IF(N11&lt;V11,2,IF(N11&lt;W11,3,IF(N11&lt;X11,4,5)))))</f>
        <v>4</v>
      </c>
      <c r="M11" s="162" t="str">
        <f>lang!B18</f>
        <v>밸런스</v>
      </c>
      <c r="N11" s="48">
        <f>IF(M!B9="","",M!B9*1)</f>
        <v>72.275000000000006</v>
      </c>
      <c r="O11" s="48">
        <f>M!C9*1</f>
        <v>5.2668699999999999</v>
      </c>
      <c r="P11" s="48">
        <f>M!D9*1</f>
        <v>7.2872599999999998</v>
      </c>
      <c r="Q11" s="48">
        <f>M!E9*1</f>
        <v>50</v>
      </c>
      <c r="R11" s="48">
        <f>IF(M!B9="","",M!F9*1)</f>
        <v>54.892699999999998</v>
      </c>
      <c r="S11" s="48">
        <f>M!G9*1</f>
        <v>100</v>
      </c>
      <c r="T11" s="48">
        <f>IF(M!B9="","",M!H9*1)</f>
        <v>82.870199999999997</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0.90616541523855532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55.277700000000003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55.277700000000003</v>
      </c>
      <c r="DJ11" s="265">
        <f t="shared" si="8"/>
        <v>-0.77442159243856823</v>
      </c>
      <c r="DK11" s="273">
        <f t="shared" si="9"/>
        <v>3.1856635842132235</v>
      </c>
      <c r="DL11" s="274">
        <f t="shared" si="10"/>
        <v>0.15844382819085592</v>
      </c>
      <c r="DM11"/>
      <c r="DN11"/>
    </row>
    <row r="12" spans="2:119" s="4" customFormat="1" ht="24.75" customHeight="1" thickBot="1">
      <c r="B12" s="57" t="str">
        <f>CONCATENATE(M13,"
(10 ~ 50)")</f>
        <v>에너지
(10 ~ 50)</v>
      </c>
      <c r="C12" s="17">
        <f>R13</f>
        <v>11.9107</v>
      </c>
      <c r="D12" s="41">
        <f>N13</f>
        <v>17.836500000000001</v>
      </c>
      <c r="E12" s="43">
        <f>T13</f>
        <v>27.084800000000001</v>
      </c>
      <c r="F12" s="43">
        <f>P13</f>
        <v>19.686</v>
      </c>
      <c r="G12" s="59" t="str">
        <f>CONCATENATE(M14,"
(50 ~ 100)")</f>
        <v>자기조절
(50 ~ 100)</v>
      </c>
      <c r="H12" s="17">
        <f>R14</f>
        <v>57.247300000000003</v>
      </c>
      <c r="I12" s="42">
        <f>N14</f>
        <v>65.422600000000003</v>
      </c>
      <c r="J12" s="17">
        <f>T14</f>
        <v>74.327100000000002</v>
      </c>
      <c r="K12" s="18">
        <f>P14</f>
        <v>6.6445400000000001</v>
      </c>
      <c r="L12" s="1">
        <f>IF(M!B10="","",IF(N12&lt;U12,1,IF(N12&lt;V12,2,IF(N12&lt;W12,3,IF(N12&lt;X12,4,5)))))</f>
        <v>3</v>
      </c>
      <c r="M12" s="162" t="str">
        <f>lang!B19</f>
        <v>카리스마</v>
      </c>
      <c r="N12" s="48">
        <f>IF(M!B10="","",M!B10*1)</f>
        <v>55.277700000000003</v>
      </c>
      <c r="O12" s="48">
        <f>M!C10*1</f>
        <v>10.4535</v>
      </c>
      <c r="P12" s="48">
        <f>M!D10*1</f>
        <v>18.910900000000002</v>
      </c>
      <c r="Q12" s="48">
        <f>M!E10*1</f>
        <v>40</v>
      </c>
      <c r="R12" s="48">
        <f>IF(M!B10="","",M!F10*1)</f>
        <v>47.865400000000001</v>
      </c>
      <c r="S12" s="48">
        <f>M!G10*1</f>
        <v>100</v>
      </c>
      <c r="T12" s="48">
        <f>IF(M!B10="","",M!H10*1)</f>
        <v>81.468800000000002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-1.0586402749508435</v>
      </c>
      <c r="AI12" s="98">
        <v>0.31913434649697919</v>
      </c>
      <c r="AJ12" s="98">
        <v>3.8587997439955973E-2</v>
      </c>
      <c r="AK12" s="98">
        <v>1.0272327081707585E-2</v>
      </c>
      <c r="AL12" s="98">
        <v>1.9404033844491575E-2</v>
      </c>
      <c r="AM12" s="101"/>
      <c r="AN12" s="101"/>
      <c r="AO12" s="101"/>
      <c r="AP12" s="101"/>
      <c r="AX12" s="171"/>
      <c r="AY12" s="219">
        <f>N13</f>
        <v>17.836500000000001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17.836500000000001</v>
      </c>
      <c r="DJ12" s="265">
        <f t="shared" si="8"/>
        <v>-2.0108276873508669E-2</v>
      </c>
      <c r="DK12" s="273">
        <f t="shared" si="9"/>
        <v>3.6401031727207807</v>
      </c>
      <c r="DL12" s="274">
        <f t="shared" si="10"/>
        <v>0.13067452234168872</v>
      </c>
      <c r="DM12"/>
      <c r="DN12"/>
    </row>
    <row r="13" spans="2:119" ht="24.75" customHeight="1" thickBot="1">
      <c r="B13" s="58" t="str">
        <f>CONCATENATE(M15,"
(10 ~ 25)")</f>
        <v>억제
(10 ~ 25)</v>
      </c>
      <c r="C13" s="44">
        <f>R15</f>
        <v>11.7934</v>
      </c>
      <c r="D13" s="45">
        <f>N15</f>
        <v>17.220800000000001</v>
      </c>
      <c r="E13" s="46">
        <f>T15</f>
        <v>26.810600000000001</v>
      </c>
      <c r="F13" s="46">
        <f>P15</f>
        <v>18.510899999999999</v>
      </c>
      <c r="G13" s="60" t="str">
        <f>CONCATENATE(M16,"
(10 ~ 50)")</f>
        <v>신경성
(10 ~ 50)</v>
      </c>
      <c r="H13" s="44">
        <f>R16</f>
        <v>1.4293800000000001</v>
      </c>
      <c r="I13" s="45">
        <f>N16</f>
        <v>31.877199999999998</v>
      </c>
      <c r="J13" s="46">
        <f>T16</f>
        <v>32.346600000000002</v>
      </c>
      <c r="K13" s="47">
        <f>P16</f>
        <v>28.523499999999999</v>
      </c>
      <c r="L13" s="1">
        <f>IF(M!B11="","",IF(N13&lt;U13,1,IF(N13&lt;V13,2,IF(N13&lt;W13,3,IF(N13&lt;X13,4,5)))))</f>
        <v>2</v>
      </c>
      <c r="M13" s="162" t="str">
        <f>lang!B20</f>
        <v>에너지</v>
      </c>
      <c r="N13" s="48">
        <f>IF(M!B11="","",M!B11*1)</f>
        <v>17.836500000000001</v>
      </c>
      <c r="O13" s="48">
        <f>M!C11*1</f>
        <v>3.5112899999999998</v>
      </c>
      <c r="P13" s="48">
        <f>M!D11*1</f>
        <v>19.686</v>
      </c>
      <c r="Q13" s="48">
        <f>M!E11*1</f>
        <v>10</v>
      </c>
      <c r="R13" s="48">
        <f>IF(M!B11="","",M!F11*1)</f>
        <v>11.9107</v>
      </c>
      <c r="S13" s="48">
        <f>M!G11*1</f>
        <v>50</v>
      </c>
      <c r="T13" s="48">
        <f>IF(M!B11="","",M!H11*1)</f>
        <v>27.084800000000001</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-0.59207039011764717</v>
      </c>
      <c r="AI13" s="98">
        <v>0.16093442074971984</v>
      </c>
      <c r="AJ13" s="98">
        <v>-1.0988594420247608E-2</v>
      </c>
      <c r="AK13" s="98">
        <v>0.37151940745754808</v>
      </c>
      <c r="AL13" s="98">
        <v>8.9062029657998948E-2</v>
      </c>
      <c r="AM13" s="96"/>
      <c r="AN13" s="96"/>
      <c r="AO13" s="96"/>
      <c r="AP13" s="96"/>
      <c r="AX13" s="171"/>
      <c r="AY13" s="219">
        <f>info!W36</f>
        <v>46.809839999999994</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31.877199999999998</v>
      </c>
      <c r="DJ13" s="265">
        <f t="shared" si="8"/>
        <v>0.20790517678996287</v>
      </c>
      <c r="DK13" s="273">
        <f>IF(DH13=1,(DJ13-DF13)^2,0)</f>
        <v>5.3791041453927879E-2</v>
      </c>
      <c r="DL13" s="274">
        <f t="shared" si="10"/>
        <v>0.33157372621562947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65.422600000000003</v>
      </c>
      <c r="O14" s="48">
        <f>M!C12*1</f>
        <v>4.3470300000000002</v>
      </c>
      <c r="P14" s="48">
        <f>M!D12*1</f>
        <v>6.6445400000000001</v>
      </c>
      <c r="Q14" s="48">
        <f>M!E12*1</f>
        <v>50</v>
      </c>
      <c r="R14" s="48">
        <f>IF(M!B12="","",M!F12*1)</f>
        <v>57.247300000000003</v>
      </c>
      <c r="S14" s="48">
        <f>M!G12*1</f>
        <v>100</v>
      </c>
      <c r="T14" s="48">
        <f>IF(M!B12="","",M!H12*1)</f>
        <v>74.327100000000002</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-9.9573012161220206E-2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53.537599999999998</v>
      </c>
      <c r="DJ14" s="265">
        <f t="shared" si="8"/>
        <v>-0.18012291774920383</v>
      </c>
      <c r="DK14" s="279">
        <f t="shared" si="9"/>
        <v>1.220237525933407E-2</v>
      </c>
      <c r="DL14" s="280">
        <f t="shared" si="10"/>
        <v>3.8394058664174469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17.220800000000001</v>
      </c>
      <c r="O15" s="48">
        <f>M!C13*1</f>
        <v>3.1877300000000002</v>
      </c>
      <c r="P15" s="48">
        <f>M!D13*1</f>
        <v>18.510899999999999</v>
      </c>
      <c r="Q15" s="48">
        <f>M!E13*1</f>
        <v>10</v>
      </c>
      <c r="R15" s="48">
        <f>IF(M!B13="","",M!F13*1)</f>
        <v>11.7934</v>
      </c>
      <c r="S15" s="48">
        <f>M!G13*1</f>
        <v>25</v>
      </c>
      <c r="T15" s="48">
        <f>IF(M!B13="","",M!H13*1)</f>
        <v>26.810600000000001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-0.26406935209472859</v>
      </c>
      <c r="AI15" s="98">
        <v>-8.3250321124619289E-2</v>
      </c>
      <c r="AJ15" s="98">
        <v>-0.44690513063775733</v>
      </c>
      <c r="AK15" s="98">
        <v>0.12052818186953573</v>
      </c>
      <c r="AL15" s="98">
        <v>-2.4174505446491225E-2</v>
      </c>
      <c r="AM15" s="96"/>
      <c r="AN15" s="96"/>
      <c r="AO15" s="96"/>
      <c r="AP15" s="96"/>
      <c r="AX15" s="171"/>
      <c r="AY15" s="50">
        <f>SUM(AY7:AY14)</f>
        <v>294.07943999999998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12.545138177451559</v>
      </c>
      <c r="DL15" s="281">
        <f>IF(SUM($DI$7:$DI$14)&gt;0,SUM(DL7:DL14),0)</f>
        <v>11.91771931018685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31.877199999999998</v>
      </c>
      <c r="O16" s="48">
        <f>M!C14*1</f>
        <v>9.0925100000000008</v>
      </c>
      <c r="P16" s="48">
        <f>M!D14*1</f>
        <v>28.523499999999999</v>
      </c>
      <c r="Q16" s="48">
        <f>M!E14*1</f>
        <v>10</v>
      </c>
      <c r="R16" s="48">
        <f>IF(M!B14="","",M!F14*1)</f>
        <v>1.4293800000000001</v>
      </c>
      <c r="S16" s="48">
        <f>M!G14*1</f>
        <v>50</v>
      </c>
      <c r="T16" s="48">
        <f>IF(M!B14="","",M!H14*1)</f>
        <v>32.346600000000002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0.26099499418386318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7.9712155087887746E-2</v>
      </c>
      <c r="DL16" s="281">
        <f>IF(DL15&gt;0,1/DL15,0)</f>
        <v>8.390867195078465E-2</v>
      </c>
      <c r="DM16" t="s">
        <v>1207</v>
      </c>
    </row>
    <row r="17" spans="2:117" ht="21" customHeight="1" thickBot="1">
      <c r="B17" s="20"/>
      <c r="C17"/>
      <c r="D17"/>
      <c r="E17"/>
      <c r="F17"/>
      <c r="G17" s="1071"/>
      <c r="H17" s="827"/>
      <c r="I17" s="827"/>
      <c r="J17" s="827"/>
      <c r="K17" s="828"/>
      <c r="M17" s="163" t="str">
        <f>lang!B7</f>
        <v>긍정감정</v>
      </c>
      <c r="N17" s="54">
        <f>SUM(N11:N14)/4</f>
        <v>52.702950000000001</v>
      </c>
      <c r="O17" s="16">
        <f>N17/(N17+N18+N19)</f>
        <v>0.47510492627834494</v>
      </c>
      <c r="P17" s="54">
        <f>SUM(P11:P14)/4</f>
        <v>13.132175</v>
      </c>
      <c r="Q17" s="16">
        <f>P17/(P17+P18+P19)</f>
        <v>0.24974243040153282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0.48717609200843043</v>
      </c>
      <c r="DL17" s="283"/>
      <c r="DM17" s="284" t="s">
        <v>1208</v>
      </c>
    </row>
    <row r="18" spans="2:117" ht="21" customHeight="1">
      <c r="B18" s="20"/>
      <c r="C18"/>
      <c r="D18"/>
      <c r="E18"/>
      <c r="F18"/>
      <c r="G18" s="1071"/>
      <c r="H18" s="827"/>
      <c r="I18" s="827"/>
      <c r="J18" s="827"/>
      <c r="K18" s="828"/>
      <c r="M18" s="163" t="str">
        <f>lang!B8</f>
        <v>부정감정</v>
      </c>
      <c r="N18" s="14">
        <f>SUM(N7:N10)/4</f>
        <v>33.677124999999997</v>
      </c>
      <c r="O18" s="16">
        <f>N18/(N17+N18+N19)</f>
        <v>0.30359150655497663</v>
      </c>
      <c r="P18" s="14">
        <f>SUM(P7:P10)/4</f>
        <v>15.9335</v>
      </c>
      <c r="Q18" s="16">
        <f>P18/(P17+P18+P19)</f>
        <v>0.30301690426778682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24.548999999999999</v>
      </c>
      <c r="O19" s="16">
        <f>N19/(N17+N18+N19)</f>
        <v>0.22130356716667832</v>
      </c>
      <c r="P19" s="14">
        <f>(P15+P16)/2</f>
        <v>23.517199999999999</v>
      </c>
      <c r="Q19" s="16">
        <f>P19/(P17+P18+P19)</f>
        <v>0.44724066533068035</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1.4339299999999999</v>
      </c>
      <c r="D24" s="34" t="str">
        <f>lang!B11</f>
        <v>편차</v>
      </c>
      <c r="E24" s="1077">
        <f>FH_info!G2*1</f>
        <v>0.56564400000000004</v>
      </c>
      <c r="F24" s="1078"/>
      <c r="G24" s="1075" t="str">
        <f>lang!B12</f>
        <v>정보(I)변화량</v>
      </c>
      <c r="H24" s="1076"/>
      <c r="I24" s="51" t="str">
        <f ca="1">CONCATENATE(info!N7,"-",info!N8)</f>
        <v>33.3-53.7</v>
      </c>
      <c r="J24" s="32" t="str">
        <f>lang!B13</f>
        <v>Kcal/분</v>
      </c>
      <c r="K24" s="31" t="str">
        <f ca="1">CONCATENATE(info!N5,"-",info!N6)</f>
        <v>2.3-3.6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53.537599999999998</v>
      </c>
      <c r="F27" s="1043"/>
      <c r="G27" s="1055" t="str">
        <f>lang!B33</f>
        <v>정서안정성</v>
      </c>
      <c r="H27" s="1056"/>
      <c r="I27" s="1057"/>
      <c r="J27" s="993">
        <f>M!B19*100</f>
        <v>63.616900000000001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3.6131400000000005</v>
      </c>
      <c r="H2" s="50">
        <f>IF(FT!B2&lt;&gt;"",FT!B2*100,"")</f>
        <v>38.420999999999999</v>
      </c>
      <c r="I2" s="50">
        <f>(IF(G2&lt;&gt;"",1,""))</f>
        <v>1</v>
      </c>
      <c r="J2" t="str">
        <f>IF(FT!B2&lt;&gt;"",FT!E2,"")</f>
        <v>0 [0.000000]</v>
      </c>
      <c r="K2">
        <f>IF(FT!B2&lt;&gt;"",IF(FT!C2&lt;&gt;"",FT!C2,F2/$M$3*$M$4),"")</f>
        <v>0</v>
      </c>
      <c r="L2" t="s">
        <v>52</v>
      </c>
      <c r="M2">
        <f>FH_info!E2</f>
        <v>4.9234099999999996</v>
      </c>
      <c r="N2" s="75">
        <f>LOOKUP(O3,A2:A1000,B2:B1000)</f>
        <v>1.4094467843137253</v>
      </c>
      <c r="O2" s="50">
        <f>MAX(C2:C1000)</f>
        <v>1</v>
      </c>
      <c r="P2" t="s">
        <v>60</v>
      </c>
      <c r="Q2" t="s">
        <v>61</v>
      </c>
      <c r="R2" t="s">
        <v>62</v>
      </c>
      <c r="S2" t="s">
        <v>63</v>
      </c>
      <c r="T2" t="s">
        <v>64</v>
      </c>
      <c r="V2" s="50">
        <f>FT!G2*10</f>
        <v>3.4420800000000003</v>
      </c>
      <c r="W2" s="50">
        <f>FT!H2*100</f>
        <v>37.965499999999999</v>
      </c>
      <c r="Y2">
        <f>IF(I2=1,H2/G2,"")</f>
        <v>10.63368704229562</v>
      </c>
      <c r="Z2">
        <f>AVERAGE(Y2:Y2000)</f>
        <v>15.349545807552106</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3.60006</v>
      </c>
      <c r="H3" s="50">
        <f>IF(FT!B3&lt;&gt;"",FT!B3*100,"")</f>
        <v>38.336100000000002</v>
      </c>
      <c r="I3" s="50">
        <f t="shared" ref="I3:I66" si="2">(IF(G3&lt;&gt;"",1,""))</f>
        <v>1</v>
      </c>
      <c r="J3" t="str">
        <f>IF(FT!B3&lt;&gt;"",FT!E3,"")</f>
        <v>0 [0.405587]</v>
      </c>
      <c r="K3">
        <f>IF(FT!B3&lt;&gt;"",IF(FT!C3&lt;&gt;"",FT!C3,F3/$M$3*$M$4),"")</f>
        <v>0.40558699999999998</v>
      </c>
      <c r="L3" t="s">
        <v>53</v>
      </c>
      <c r="M3">
        <f>SUM(I2:I2005)</f>
        <v>143</v>
      </c>
      <c r="O3" s="104">
        <f>MATCH(O2,C2:C1000,0)-1</f>
        <v>73</v>
      </c>
      <c r="P3">
        <v>0</v>
      </c>
      <c r="Q3">
        <v>0</v>
      </c>
      <c r="R3">
        <f>IF(S4=0,M3,0)</f>
        <v>143</v>
      </c>
      <c r="S3">
        <f t="array" ref="S3">MAX(IF(ft_nq=0,row_n))</f>
        <v>1998</v>
      </c>
      <c r="T3">
        <f>R3-Q3</f>
        <v>143</v>
      </c>
      <c r="V3" s="50">
        <f>FT!G3*10</f>
        <v>2.4894500000000002</v>
      </c>
      <c r="W3" s="50">
        <f>FT!H3*100</f>
        <v>52.083599999999997</v>
      </c>
      <c r="Y3" s="75">
        <f t="shared" ref="Y3:Y66" si="3">IF(I3=1,H3/G3,"")</f>
        <v>10.648739187680206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3.5832299999999999</v>
      </c>
      <c r="H4" s="50">
        <f>IF(FT!B4&lt;&gt;"",FT!B4*100,"")</f>
        <v>38.303199999999997</v>
      </c>
      <c r="I4" s="50">
        <f t="shared" si="2"/>
        <v>1</v>
      </c>
      <c r="J4" t="str">
        <f>IF(FT!B4&lt;&gt;"",FT!E4,"")</f>
        <v>0 [0.813977]</v>
      </c>
      <c r="K4">
        <f>IF(FT!B4&lt;&gt;"",IF(FT!C4&lt;&gt;"",FT!C4,F4/$M$3*$M$4),"")</f>
        <v>0.81397699999999995</v>
      </c>
      <c r="L4" t="s">
        <v>246</v>
      </c>
      <c r="M4">
        <f>IF(M2&lt;&gt;0,M3/M2*2,0)</f>
        <v>58.089819860625056</v>
      </c>
      <c r="P4">
        <f>P3+1</f>
        <v>1</v>
      </c>
      <c r="Q4">
        <v>0</v>
      </c>
      <c r="R4">
        <f>IF(S4=1998,0,S4)</f>
        <v>0</v>
      </c>
      <c r="S4">
        <f t="array" ref="S4">MAX(IF(ft_nq=P4,row_n))</f>
        <v>0</v>
      </c>
      <c r="T4">
        <f>R4-Q4+1</f>
        <v>1</v>
      </c>
      <c r="V4" t="s">
        <v>209</v>
      </c>
      <c r="W4" s="23">
        <f>IF(ISERROR(V3-V2)=FALSE,(V3-V2)*10,0)</f>
        <v>-9.5263000000000009</v>
      </c>
      <c r="Y4" s="75">
        <f t="shared" si="3"/>
        <v>10.6895733737438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3.5610300000000001</v>
      </c>
      <c r="H5" s="50">
        <f>IF(FT!B5&lt;&gt;"",FT!B5*100,"")</f>
        <v>38.355899999999998</v>
      </c>
      <c r="I5" s="50">
        <f t="shared" si="2"/>
        <v>1</v>
      </c>
      <c r="J5" t="str">
        <f>IF(FT!B5&lt;&gt;"",FT!E5,"")</f>
        <v>0 [1.219923]</v>
      </c>
      <c r="K5">
        <f>IF(FT!B5&lt;&gt;"",IF(FT!C5&lt;&gt;"",FT!C5,F5/$M$3*$M$4),"")</f>
        <v>1.2199199999999999</v>
      </c>
      <c r="L5" t="s">
        <v>54</v>
      </c>
      <c r="M5" s="52">
        <f ca="1">IF(M3&gt;0,MIN(FT_E),0)</f>
        <v>2.27589</v>
      </c>
      <c r="N5" s="52">
        <f ca="1">IF(M3&gt;0,ROUND(M5,1),0)</f>
        <v>2.2999999999999998</v>
      </c>
      <c r="P5">
        <f t="shared" ref="P5:P27" si="10">P4+1</f>
        <v>2</v>
      </c>
      <c r="Q5">
        <f>IF(S5=1998,0,R4)</f>
        <v>0</v>
      </c>
      <c r="R5">
        <f>IF(S5=1998,0,S5)</f>
        <v>0</v>
      </c>
      <c r="S5">
        <f t="array" ref="S5">MAX(IF(ft_nq=P5,row_n))</f>
        <v>0</v>
      </c>
      <c r="T5">
        <f t="shared" ref="T5:T27" si="11">R5-Q5+1</f>
        <v>1</v>
      </c>
      <c r="V5" t="s">
        <v>210</v>
      </c>
      <c r="W5" s="23">
        <f>IF(ISERROR(W3-W2)=FALSE,W3-W2,0)</f>
        <v>14.118099999999998</v>
      </c>
      <c r="Y5" s="75">
        <f t="shared" si="3"/>
        <v>10.771012881104623</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3.5352199999999998</v>
      </c>
      <c r="H6" s="50">
        <f>IF(FT!B6&lt;&gt;"",FT!B6*100,"")</f>
        <v>38.472999999999999</v>
      </c>
      <c r="I6" s="50">
        <f t="shared" si="2"/>
        <v>1</v>
      </c>
      <c r="J6" t="str">
        <f>IF(FT!B6&lt;&gt;"",FT!E6,"")</f>
        <v>0 [1.627585]</v>
      </c>
      <c r="K6">
        <f>IF(FT!B6&lt;&gt;"",IF(FT!C6&lt;&gt;"",FT!C6,F6/$M$3*$M$4),"")</f>
        <v>1.6275900000000001</v>
      </c>
      <c r="L6" t="s">
        <v>55</v>
      </c>
      <c r="M6" s="52">
        <f ca="1">IF(M3&gt;0,MAX(FT_E),0)</f>
        <v>3.6131400000000005</v>
      </c>
      <c r="N6" s="52">
        <f ca="1">IF(M3&gt;0,ROUND(M6,1),0)</f>
        <v>3.6</v>
      </c>
      <c r="P6">
        <f t="shared" si="10"/>
        <v>3</v>
      </c>
      <c r="Q6">
        <f t="shared" ref="Q6:Q27" si="12">IF(S6=1998,0,R5)</f>
        <v>0</v>
      </c>
      <c r="R6">
        <f t="shared" ref="R6:R27" si="13">IF(S6=1998,0,S6)</f>
        <v>0</v>
      </c>
      <c r="S6">
        <f t="array" ref="S6">MAX(IF(ft_nq=P6,row_n))</f>
        <v>0</v>
      </c>
      <c r="T6">
        <f t="shared" si="11"/>
        <v>1</v>
      </c>
      <c r="V6" t="s">
        <v>211</v>
      </c>
      <c r="W6" s="23">
        <f>IF(W4&lt;&gt;0,W5/W4,0)</f>
        <v>-1.4820129536126301</v>
      </c>
      <c r="Y6" s="75">
        <f t="shared" si="3"/>
        <v>10.882773915060449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3.5097399999999999</v>
      </c>
      <c r="H7" s="50">
        <f>IF(FT!B7&lt;&gt;"",FT!B7*100,"")</f>
        <v>38.641799999999996</v>
      </c>
      <c r="I7" s="50">
        <f t="shared" si="2"/>
        <v>1</v>
      </c>
      <c r="J7" t="str">
        <f>IF(FT!B7&lt;&gt;"",FT!E7,"")</f>
        <v>0 [2.031279]</v>
      </c>
      <c r="K7">
        <f>IF(FT!B7&lt;&gt;"",IF(FT!C7&lt;&gt;"",FT!C7,F7/$M$3*$M$4),"")</f>
        <v>2.0312800000000002</v>
      </c>
      <c r="L7" t="s">
        <v>56</v>
      </c>
      <c r="M7" s="366">
        <f ca="1">IF(M3&gt;0,MIN(FT_PH),0)</f>
        <v>33.278300000000002</v>
      </c>
      <c r="N7" s="52">
        <f ca="1">IF(M3&gt;0,ROUND(M7,1),0)</f>
        <v>33.299999999999997</v>
      </c>
      <c r="P7">
        <f t="shared" si="10"/>
        <v>4</v>
      </c>
      <c r="Q7">
        <f t="shared" si="12"/>
        <v>0</v>
      </c>
      <c r="R7">
        <f t="shared" si="13"/>
        <v>0</v>
      </c>
      <c r="S7">
        <f t="array" ref="S7">MAX(IF(ft_nq=P7,row_n))</f>
        <v>0</v>
      </c>
      <c r="T7">
        <f t="shared" si="11"/>
        <v>1</v>
      </c>
      <c r="V7" t="s">
        <v>212</v>
      </c>
      <c r="W7" s="23">
        <f>DEGREES(ATAN(W6))</f>
        <v>-55.990179159757702</v>
      </c>
      <c r="X7" s="106">
        <v>0.05</v>
      </c>
      <c r="Y7" s="75">
        <f t="shared" si="3"/>
        <v>11.009875375383931</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6.4721833033101722E-2</v>
      </c>
      <c r="D8" s="50">
        <f>IF(hist!$D$2&gt;0,hist!B8/hist!$D$2,0)</f>
        <v>0.93605945964397674</v>
      </c>
      <c r="E8" s="50">
        <f t="shared" si="1"/>
        <v>4.239235128206329E-5</v>
      </c>
      <c r="F8">
        <f t="shared" si="6"/>
        <v>6</v>
      </c>
      <c r="G8" s="50">
        <f>IF(FT!A8&lt;&gt;"",FT!A8*10,"")</f>
        <v>3.4879600000000002</v>
      </c>
      <c r="H8" s="50">
        <f>IF(FT!B8&lt;&gt;"",FT!B8*100,"")</f>
        <v>38.818799999999996</v>
      </c>
      <c r="I8" s="50">
        <f t="shared" si="2"/>
        <v>1</v>
      </c>
      <c r="J8" t="str">
        <f>IF(FT!B8&lt;&gt;"",FT!E8,"")</f>
        <v>0 [2.437516]</v>
      </c>
      <c r="K8">
        <f>IF(FT!B8&lt;&gt;"",IF(FT!C8&lt;&gt;"",FT!C8,F8/$M$3*$M$4),"")</f>
        <v>2.4375200000000001</v>
      </c>
      <c r="L8" t="s">
        <v>57</v>
      </c>
      <c r="M8" s="52">
        <f ca="1">IF(M3&gt;0,MAX(FT_PH),0)</f>
        <v>53.727599999999995</v>
      </c>
      <c r="N8" s="52">
        <f ca="1">IF(M3&gt;0,ROUND(M8,1),0)</f>
        <v>53.7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11.12937074966456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3.4737800000000001</v>
      </c>
      <c r="H9" s="50">
        <f>IF(FT!B9&lt;&gt;"",FT!B9*100,"")</f>
        <v>38.850099999999998</v>
      </c>
      <c r="I9" s="50">
        <f t="shared" si="2"/>
        <v>1</v>
      </c>
      <c r="J9" t="str">
        <f>IF(FT!B9&lt;&gt;"",FT!E9,"")</f>
        <v>0 [2.843398]</v>
      </c>
      <c r="K9">
        <f>IF(FT!B9&lt;&gt;"",IF(FT!C9&lt;&gt;"",FT!C9,F9/$M$3*$M$4),"")</f>
        <v>2.8433999999999999</v>
      </c>
      <c r="L9" t="s">
        <v>222</v>
      </c>
      <c r="M9" s="74">
        <f ca="1">IF(M3&gt;0,IF(COUNT(FT_E)&gt;0,AVERAGE(FT_E),0),0)</f>
        <v>2.9106493706293701</v>
      </c>
      <c r="N9" s="365">
        <f ca="1">IF(M3&gt;0,IF(COUNT(FT_PH)&gt;0,AVERAGE(FT_PH),0),0)</f>
        <v>42.830068531468513</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11.183811294900655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6.9841496773701606E-2</v>
      </c>
      <c r="D10" s="50">
        <f>IF(hist!$D$2&gt;0,hist!B10/hist!$D$2,0)</f>
        <v>0.66075403360127882</v>
      </c>
      <c r="E10" s="50">
        <f t="shared" si="1"/>
        <v>6.3640932711193118E-5</v>
      </c>
      <c r="F10">
        <f t="shared" si="6"/>
        <v>8</v>
      </c>
      <c r="G10" s="50">
        <f>IF(FT!A10&lt;&gt;"",FT!A10*10,"")</f>
        <v>3.4623399999999998</v>
      </c>
      <c r="H10" s="50">
        <f>IF(FT!B10&lt;&gt;"",FT!B10*100,"")</f>
        <v>38.771899999999995</v>
      </c>
      <c r="I10" s="50">
        <f t="shared" si="2"/>
        <v>1</v>
      </c>
      <c r="J10" t="str">
        <f>IF(FT!B10&lt;&gt;"",FT!E10,"")</f>
        <v>0 [3.249224]</v>
      </c>
      <c r="K10">
        <f>IF(FT!B10&lt;&gt;"",IF(FT!C10&lt;&gt;"",FT!C10,F10/$M$3*$M$4),"")</f>
        <v>3.2492200000000002</v>
      </c>
      <c r="M10">
        <v>2</v>
      </c>
      <c r="P10">
        <f t="shared" si="10"/>
        <v>7</v>
      </c>
      <c r="Q10">
        <f t="shared" si="12"/>
        <v>0</v>
      </c>
      <c r="R10">
        <f t="shared" si="13"/>
        <v>0</v>
      </c>
      <c r="S10">
        <f t="array" ref="S10">MAX(IF(ft_nq=P10,row_n))</f>
        <v>0</v>
      </c>
      <c r="T10">
        <f t="shared" si="11"/>
        <v>1</v>
      </c>
      <c r="V10" t="s">
        <v>215</v>
      </c>
      <c r="X10" s="71" t="s">
        <v>270</v>
      </c>
      <c r="Y10" s="75">
        <f t="shared" si="3"/>
        <v>11.198178110757464</v>
      </c>
      <c r="AB10" s="1">
        <v>70</v>
      </c>
      <c r="AC10" s="1">
        <v>80</v>
      </c>
      <c r="AD10" s="1">
        <f t="shared" si="7"/>
        <v>0</v>
      </c>
      <c r="AE10" s="1">
        <f t="shared" si="8"/>
        <v>0</v>
      </c>
      <c r="AF10" s="430">
        <f>AE5</f>
        <v>1</v>
      </c>
      <c r="AG10" s="113">
        <f t="shared" si="9"/>
        <v>0</v>
      </c>
      <c r="AH10">
        <f t="shared" si="9"/>
        <v>0</v>
      </c>
      <c r="AI10">
        <f t="shared" si="4"/>
        <v>0</v>
      </c>
      <c r="AJ10">
        <f t="shared" si="4"/>
        <v>0</v>
      </c>
      <c r="AK10" s="107">
        <f t="shared" si="4"/>
        <v>1</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3.4521200000000003</v>
      </c>
      <c r="H11" s="50">
        <f>IF(FT!B11&lt;&gt;"",FT!B11*100,"")</f>
        <v>38.649099999999997</v>
      </c>
      <c r="I11" s="50">
        <f t="shared" si="2"/>
        <v>1</v>
      </c>
      <c r="J11" t="str">
        <f>IF(FT!B11&lt;&gt;"",FT!E11,"")</f>
        <v>0 [3.657025]</v>
      </c>
      <c r="K11">
        <f>IF(FT!B11&lt;&gt;"",IF(FT!C11&lt;&gt;"",FT!C11,F11/$M$3*$M$4),"")</f>
        <v>3.6570299999999998</v>
      </c>
      <c r="M11" s="49">
        <f>MAX(IF(ft_nq=1,row_n))</f>
        <v>0</v>
      </c>
      <c r="P11">
        <f t="shared" si="10"/>
        <v>8</v>
      </c>
      <c r="Q11">
        <f t="shared" si="12"/>
        <v>0</v>
      </c>
      <c r="R11">
        <f t="shared" si="13"/>
        <v>0</v>
      </c>
      <c r="S11">
        <f t="array" ref="S11">MAX(IF(ft_nq=P11,row_n))</f>
        <v>0</v>
      </c>
      <c r="T11">
        <f t="shared" si="11"/>
        <v>1</v>
      </c>
      <c r="V11" s="71" t="s">
        <v>216</v>
      </c>
      <c r="W11" s="23">
        <f>FT!H11*100</f>
        <v>33.278300000000002</v>
      </c>
      <c r="Y11" s="75">
        <f t="shared" si="3"/>
        <v>11.195757969016139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3.4451399999999999</v>
      </c>
      <c r="H12" s="50">
        <f>IF(FT!B12&lt;&gt;"",FT!B12*100,"")</f>
        <v>38.494</v>
      </c>
      <c r="I12" s="50">
        <f t="shared" si="2"/>
        <v>1</v>
      </c>
      <c r="J12" t="str">
        <f>IF(FT!B12&lt;&gt;"",FT!E12,"")</f>
        <v>0 [4.064209]</v>
      </c>
      <c r="K12">
        <f>IF(FT!B12&lt;&gt;"",IF(FT!C12&lt;&gt;"",FT!C12,F12/$M$3*$M$4),"")</f>
        <v>4.0642100000000001</v>
      </c>
      <c r="M12">
        <f>M11+1</f>
        <v>1</v>
      </c>
      <c r="P12">
        <f t="shared" si="10"/>
        <v>9</v>
      </c>
      <c r="Q12">
        <f t="shared" si="12"/>
        <v>0</v>
      </c>
      <c r="R12">
        <f t="shared" si="13"/>
        <v>0</v>
      </c>
      <c r="S12">
        <f t="array" ref="S12">MAX(IF(ft_nq=P12,row_n))</f>
        <v>0</v>
      </c>
      <c r="T12">
        <f t="shared" si="11"/>
        <v>1</v>
      </c>
      <c r="V12" s="71" t="s">
        <v>217</v>
      </c>
      <c r="W12" s="23">
        <f>FT!H12*100</f>
        <v>53.727599999999995</v>
      </c>
      <c r="Y12" s="75">
        <f t="shared" si="3"/>
        <v>11.173421109156667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8.8710815009674135E-2</v>
      </c>
      <c r="D13" s="50">
        <f>IF(hist!$D$2&gt;0,hist!B13/hist!$D$2,0)</f>
        <v>0.63786208832665725</v>
      </c>
      <c r="E13" s="50">
        <f t="shared" si="1"/>
        <v>1.1522836836240688E-4</v>
      </c>
      <c r="F13">
        <f t="shared" si="6"/>
        <v>11</v>
      </c>
      <c r="G13" s="50">
        <f>IF(FT!A13&lt;&gt;"",FT!A13*10,"")</f>
        <v>3.4419399999999998</v>
      </c>
      <c r="H13" s="50">
        <f>IF(FT!B13&lt;&gt;"",FT!B13*100,"")</f>
        <v>38.362699999999997</v>
      </c>
      <c r="I13" s="50">
        <f t="shared" si="2"/>
        <v>1</v>
      </c>
      <c r="J13" t="str">
        <f>IF(FT!B13&lt;&gt;"",FT!E13,"")</f>
        <v>0 [4.468697]</v>
      </c>
      <c r="K13">
        <f>IF(FT!B13&lt;&gt;"",IF(FT!C13&lt;&gt;"",FT!C13,F13/$M$3*$M$4),"")</f>
        <v>4.4687000000000001</v>
      </c>
      <c r="M13" s="49">
        <f t="array" ref="M13">MAX(IF(ft_nq=2,row_n))</f>
        <v>0</v>
      </c>
      <c r="P13">
        <f t="shared" si="10"/>
        <v>10</v>
      </c>
      <c r="Q13">
        <f t="shared" si="12"/>
        <v>0</v>
      </c>
      <c r="R13">
        <f t="shared" si="13"/>
        <v>0</v>
      </c>
      <c r="S13">
        <f t="array" ref="S13">MAX(IF(ft_nq=P13,row_n))</f>
        <v>0</v>
      </c>
      <c r="T13">
        <f t="shared" si="11"/>
        <v>1</v>
      </c>
      <c r="V13" s="71" t="s">
        <v>219</v>
      </c>
      <c r="W13">
        <f>FT!H13</f>
        <v>37</v>
      </c>
      <c r="Y13" s="75">
        <f t="shared" si="3"/>
        <v>11.145662039431251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3.4417900000000001</v>
      </c>
      <c r="H14" s="50">
        <f>IF(FT!B14&lt;&gt;"",FT!B14*100,"")</f>
        <v>38.173699999999997</v>
      </c>
      <c r="I14" s="50">
        <f t="shared" si="2"/>
        <v>1</v>
      </c>
      <c r="J14" t="str">
        <f>IF(FT!B14&lt;&gt;"",FT!E14,"")</f>
        <v>0 [4.877214]</v>
      </c>
      <c r="K14">
        <f>IF(FT!B14&lt;&gt;"",IF(FT!C14&lt;&gt;"",FT!C14,F14/$M$3*$M$4),"")</f>
        <v>4.8772099999999998</v>
      </c>
      <c r="M14">
        <f>M13+1</f>
        <v>1</v>
      </c>
      <c r="P14">
        <f t="shared" si="10"/>
        <v>11</v>
      </c>
      <c r="Q14">
        <f t="shared" si="12"/>
        <v>0</v>
      </c>
      <c r="R14">
        <f t="shared" si="13"/>
        <v>0</v>
      </c>
      <c r="S14">
        <f t="array" ref="S14">MAX(IF(ft_nq=P14,row_n))</f>
        <v>0</v>
      </c>
      <c r="T14">
        <f t="shared" si="11"/>
        <v>1</v>
      </c>
      <c r="V14" s="71" t="s">
        <v>221</v>
      </c>
      <c r="W14">
        <f>FT!H14</f>
        <v>112</v>
      </c>
      <c r="Y14" s="75">
        <f t="shared" si="3"/>
        <v>11.091234502976647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0.10947969385907222</v>
      </c>
      <c r="D15" s="50">
        <f>IF(hist!$D$2&gt;0,hist!B15/hist!$D$2,0)</f>
        <v>0.59762450988816451</v>
      </c>
      <c r="E15" s="50">
        <f t="shared" si="1"/>
        <v>1.6938471460455832E-4</v>
      </c>
      <c r="F15">
        <f t="shared" si="6"/>
        <v>13</v>
      </c>
      <c r="G15" s="50">
        <f>IF(FT!A15&lt;&gt;"",FT!A15*10,"")</f>
        <v>3.4420800000000003</v>
      </c>
      <c r="H15" s="50">
        <f>IF(FT!B15&lt;&gt;"",FT!B15*100,"")</f>
        <v>37.965499999999999</v>
      </c>
      <c r="I15" s="50">
        <f t="shared" si="2"/>
        <v>1</v>
      </c>
      <c r="J15" t="str">
        <f>IF(FT!B15&lt;&gt;"",FT!E15,"")</f>
        <v>0 [5.280357]</v>
      </c>
      <c r="K15">
        <f>IF(FT!B15&lt;&gt;"",IF(FT!C15&lt;&gt;"",FT!C15,F15/$M$3*$M$4),"")</f>
        <v>5.2803599999999999</v>
      </c>
      <c r="M15">
        <f t="array" ref="M15">MAX(IF(ft_nq=3,row_n))</f>
        <v>0</v>
      </c>
      <c r="P15">
        <f t="shared" si="10"/>
        <v>12</v>
      </c>
      <c r="Q15">
        <f t="shared" si="12"/>
        <v>0</v>
      </c>
      <c r="R15">
        <f t="shared" si="13"/>
        <v>0</v>
      </c>
      <c r="S15">
        <f t="array" ref="S15">MAX(IF(ft_nq=P15,row_n))</f>
        <v>0</v>
      </c>
      <c r="T15">
        <f t="shared" si="11"/>
        <v>1</v>
      </c>
      <c r="V15" s="23">
        <f>FT!G15*10</f>
        <v>3.1725399999999997</v>
      </c>
      <c r="W15" s="23">
        <f>FT!H15*100</f>
        <v>33.278300000000002</v>
      </c>
      <c r="Y15" s="75">
        <f t="shared" si="3"/>
        <v>11.029813368660809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3.4419399999999998</v>
      </c>
      <c r="H16" s="50">
        <f>IF(FT!B16&lt;&gt;"",FT!B16*100,"")</f>
        <v>37.760399999999997</v>
      </c>
      <c r="I16" s="50">
        <f t="shared" si="2"/>
        <v>1</v>
      </c>
      <c r="J16" t="str">
        <f>IF(FT!B16&lt;&gt;"",FT!E16,"")</f>
        <v>0 [5.688675]</v>
      </c>
      <c r="K16">
        <f>IF(FT!B16&lt;&gt;"",IF(FT!C16&lt;&gt;"",FT!C16,F16/$M$3*$M$4),"")</f>
        <v>5.6886799999999997</v>
      </c>
      <c r="M16">
        <f>M15+1</f>
        <v>1</v>
      </c>
      <c r="P16">
        <f t="shared" si="10"/>
        <v>13</v>
      </c>
      <c r="Q16">
        <f t="shared" si="12"/>
        <v>0</v>
      </c>
      <c r="R16">
        <f t="shared" si="13"/>
        <v>0</v>
      </c>
      <c r="S16">
        <f t="array" ref="S16">MAX(IF(ft_nq=P16,row_n))</f>
        <v>0</v>
      </c>
      <c r="T16">
        <f t="shared" si="11"/>
        <v>1</v>
      </c>
      <c r="V16" s="23">
        <f>FT!G16*10</f>
        <v>2.2785299999999999</v>
      </c>
      <c r="W16" s="23">
        <f>FT!H16*100</f>
        <v>53.727599999999995</v>
      </c>
      <c r="Y16" s="75">
        <f t="shared" si="3"/>
        <v>10.970673515517412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3.4413500000000004</v>
      </c>
      <c r="H17" s="50">
        <f>IF(FT!B17&lt;&gt;"",FT!B17*100,"")</f>
        <v>37.526199999999996</v>
      </c>
      <c r="I17" s="50">
        <f t="shared" si="2"/>
        <v>1</v>
      </c>
      <c r="J17" t="str">
        <f>IF(FT!B17&lt;&gt;"",FT!E17,"")</f>
        <v>0 [6.098867]</v>
      </c>
      <c r="K17">
        <f>IF(FT!B17&lt;&gt;"",IF(FT!C17&lt;&gt;"",FT!C17,F17/$M$3*$M$4),"")</f>
        <v>6.0988699999999998</v>
      </c>
      <c r="M17">
        <f>M3+1</f>
        <v>144</v>
      </c>
      <c r="P17">
        <f t="shared" si="10"/>
        <v>14</v>
      </c>
      <c r="Q17">
        <f t="shared" si="12"/>
        <v>0</v>
      </c>
      <c r="R17">
        <f t="shared" si="13"/>
        <v>0</v>
      </c>
      <c r="S17">
        <f t="array" ref="S17">MAX(IF(ft_nq=P17,row_n))</f>
        <v>0</v>
      </c>
      <c r="T17">
        <f t="shared" si="11"/>
        <v>1</v>
      </c>
      <c r="V17" t="s">
        <v>1522</v>
      </c>
      <c r="Y17" s="75">
        <f t="shared" si="3"/>
        <v>10.904499687622588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0.14296743201898607</v>
      </c>
      <c r="D18" s="50">
        <f>IF(hist!$D$2&gt;0,hist!B18/hist!$D$2,0)</f>
        <v>0.43599398388089711</v>
      </c>
      <c r="E18" s="50">
        <f t="shared" si="1"/>
        <v>2.9716369761879154E-4</v>
      </c>
      <c r="F18">
        <f t="shared" si="6"/>
        <v>16</v>
      </c>
      <c r="G18" s="50">
        <f>IF(FT!A18&lt;&gt;"",FT!A18*10,"")</f>
        <v>3.4395599999999997</v>
      </c>
      <c r="H18" s="50">
        <f>IF(FT!B18&lt;&gt;"",FT!B18*100,"")</f>
        <v>37.2408</v>
      </c>
      <c r="I18" s="50">
        <f t="shared" si="2"/>
        <v>1</v>
      </c>
      <c r="J18" t="str">
        <f>IF(FT!B18&lt;&gt;"",FT!E18,"")</f>
        <v>0 [6.499115]</v>
      </c>
      <c r="K18">
        <f>IF(FT!B18&lt;&gt;"",IF(FT!C18&lt;&gt;"",FT!C18,F18/$M$3*$M$4),"")</f>
        <v>6.4991099999999999</v>
      </c>
      <c r="P18">
        <f t="shared" si="10"/>
        <v>15</v>
      </c>
      <c r="Q18">
        <f t="shared" si="12"/>
        <v>0</v>
      </c>
      <c r="R18">
        <f t="shared" si="13"/>
        <v>0</v>
      </c>
      <c r="S18">
        <f t="array" ref="S18">MAX(IF(ft_nq=P18,row_n))</f>
        <v>0</v>
      </c>
      <c r="T18">
        <f t="shared" si="11"/>
        <v>1</v>
      </c>
      <c r="V18" s="288">
        <f>M!B18*100</f>
        <v>53.537599999999998</v>
      </c>
      <c r="W18" s="287">
        <f>100-M!B19*100</f>
        <v>36.383099999999999</v>
      </c>
      <c r="X18" t="str">
        <f>"(" &amp; ROUND(V18,1) &amp; " , " &amp; ROUND(100-W18,1) &amp; ")"</f>
        <v>(53.5 , 63.6)</v>
      </c>
      <c r="Y18" s="75">
        <f t="shared" si="3"/>
        <v>10.827198827757039</v>
      </c>
      <c r="Z18">
        <f>M!B18*100</f>
        <v>53.537599999999998</v>
      </c>
      <c r="AA18">
        <f>100-M!B19*100</f>
        <v>36.383099999999999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3.4383799999999995</v>
      </c>
      <c r="H19" s="50">
        <f>IF(FT!B19&lt;&gt;"",FT!B19*100,"")</f>
        <v>36.918599999999998</v>
      </c>
      <c r="I19" s="50">
        <f t="shared" si="2"/>
        <v>1</v>
      </c>
      <c r="J19" t="str">
        <f>IF(FT!B19&lt;&gt;"",FT!E19,"")</f>
        <v>0 [6.905490]</v>
      </c>
      <c r="K19">
        <f>IF(FT!B19&lt;&gt;"",IF(FT!C19&lt;&gt;"",FT!C19,F19/$M$3*$M$4),"")</f>
        <v>6.9054900000000004</v>
      </c>
      <c r="P19">
        <f t="shared" si="10"/>
        <v>16</v>
      </c>
      <c r="Q19">
        <f t="shared" si="12"/>
        <v>0</v>
      </c>
      <c r="R19">
        <f t="shared" si="13"/>
        <v>0</v>
      </c>
      <c r="S19">
        <f t="array" ref="S19">MAX(IF(ft_nq=P19,row_n))</f>
        <v>0</v>
      </c>
      <c r="T19">
        <f t="shared" si="11"/>
        <v>1</v>
      </c>
      <c r="V19" t="s">
        <v>1521</v>
      </c>
      <c r="Y19" s="75">
        <f t="shared" si="3"/>
        <v>10.737207638480914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3.4331099999999997</v>
      </c>
      <c r="H20" s="50">
        <f>IF(FT!B20&lt;&gt;"",FT!B20*100,"")</f>
        <v>36.625700000000002</v>
      </c>
      <c r="I20" s="50">
        <f t="shared" si="2"/>
        <v>1</v>
      </c>
      <c r="J20" t="str">
        <f>IF(FT!B20&lt;&gt;"",FT!E20,"")</f>
        <v>0 [7.314155]</v>
      </c>
      <c r="K20">
        <f>IF(FT!B20&lt;&gt;"",IF(FT!C20&lt;&gt;"",FT!C20,F20/$M$3*$M$4),"")</f>
        <v>7.3141499999999997</v>
      </c>
      <c r="P20">
        <f t="shared" si="10"/>
        <v>17</v>
      </c>
      <c r="Q20">
        <f t="shared" si="12"/>
        <v>0</v>
      </c>
      <c r="R20">
        <f t="shared" si="13"/>
        <v>0</v>
      </c>
      <c r="S20">
        <f t="array" ref="S20">MAX(IF(ft_nq=P20,row_n))</f>
        <v>0</v>
      </c>
      <c r="T20">
        <f t="shared" si="11"/>
        <v>1</v>
      </c>
      <c r="V20" s="56">
        <v>50</v>
      </c>
      <c r="W20">
        <v>50</v>
      </c>
      <c r="Y20" s="75">
        <f t="shared" si="3"/>
        <v>10.668373573814998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0.18701665094024914</v>
      </c>
      <c r="D21" s="50">
        <f>IF(hist!$D$2&gt;0,hist!B21/hist!$D$2,0)</f>
        <v>0.35939101949147256</v>
      </c>
      <c r="E21" s="50">
        <f t="shared" si="1"/>
        <v>5.1155989191839816E-4</v>
      </c>
      <c r="F21">
        <f t="shared" si="6"/>
        <v>19</v>
      </c>
      <c r="G21" s="50">
        <f>IF(FT!A21&lt;&gt;"",FT!A21*10,"")</f>
        <v>3.4253499999999999</v>
      </c>
      <c r="H21" s="50">
        <f>IF(FT!B21&lt;&gt;"",FT!B21*100,"")</f>
        <v>36.350900000000003</v>
      </c>
      <c r="I21" s="50">
        <f t="shared" si="2"/>
        <v>1</v>
      </c>
      <c r="J21" t="str">
        <f>IF(FT!B21&lt;&gt;"",FT!E21,"")</f>
        <v>0 [7.719053]</v>
      </c>
      <c r="K21">
        <f>IF(FT!B21&lt;&gt;"",IF(FT!C21&lt;&gt;"",FT!C21,F21/$M$3*$M$4),"")</f>
        <v>7.7190500000000002</v>
      </c>
      <c r="P21">
        <f t="shared" si="10"/>
        <v>18</v>
      </c>
      <c r="Q21">
        <f t="shared" si="12"/>
        <v>0</v>
      </c>
      <c r="R21">
        <f t="shared" si="13"/>
        <v>0</v>
      </c>
      <c r="S21">
        <f t="array" ref="S21">MAX(IF(ft_nq=P21,row_n))</f>
        <v>0</v>
      </c>
      <c r="T21">
        <f t="shared" si="11"/>
        <v>1</v>
      </c>
      <c r="V21" s="288">
        <f>Measurement!DK17*100</f>
        <v>48.717609200843043</v>
      </c>
      <c r="W21" s="287">
        <f>'R3'!I3</f>
        <v>25.663407502601654</v>
      </c>
      <c r="X21" t="str">
        <f>"(" &amp; ROUND(V21,1) &amp; " , " &amp; ROUND(W21,1) &amp; ")" &amp; CHAR(10) &amp; AR26</f>
        <v>(48.7 , 25.7)
피곤한</v>
      </c>
      <c r="Y21" s="75">
        <f t="shared" si="3"/>
        <v>10.612316989504723</v>
      </c>
      <c r="AA21">
        <f>100-M!B19*100</f>
        <v>36.383099999999999</v>
      </c>
      <c r="AC21">
        <f>'R3'!I3</f>
        <v>25.663407502601654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3.4164400000000001</v>
      </c>
      <c r="H22" s="50">
        <f>IF(FT!B22&lt;&gt;"",FT!B22*100,"")</f>
        <v>36.130299999999998</v>
      </c>
      <c r="I22" s="50">
        <f t="shared" si="2"/>
        <v>1</v>
      </c>
      <c r="J22" t="str">
        <f>IF(FT!B22&lt;&gt;"",FT!E22,"")</f>
        <v>0 [8.128359]</v>
      </c>
      <c r="K22">
        <f>IF(FT!B22&lt;&gt;"",IF(FT!C22&lt;&gt;"",FT!C22,F22/$M$3*$M$4),"")</f>
        <v>8.1283600000000007</v>
      </c>
      <c r="P22">
        <f t="shared" si="10"/>
        <v>19</v>
      </c>
      <c r="Q22">
        <f t="shared" si="12"/>
        <v>0</v>
      </c>
      <c r="R22">
        <f t="shared" si="13"/>
        <v>0</v>
      </c>
      <c r="S22">
        <f t="array" ref="S22">MAX(IF(ft_nq=P22,row_n))</f>
        <v>0</v>
      </c>
      <c r="T22">
        <f t="shared" si="11"/>
        <v>1</v>
      </c>
      <c r="V22" s="300">
        <f>X23</f>
        <v>90</v>
      </c>
      <c r="W22" s="300">
        <f>X23</f>
        <v>90</v>
      </c>
      <c r="X22" t="s">
        <v>1188</v>
      </c>
      <c r="Y22" s="75">
        <f t="shared" si="3"/>
        <v>10.575423540293404</v>
      </c>
      <c r="AA22" t="s">
        <v>2225</v>
      </c>
      <c r="AC22" t="s">
        <v>2226</v>
      </c>
      <c r="AQ22">
        <v>3</v>
      </c>
      <c r="AR22" s="440" t="str">
        <f t="shared" si="15"/>
        <v/>
      </c>
      <c r="AS22" s="441" t="str">
        <f t="shared" si="14"/>
        <v/>
      </c>
      <c r="AT22" s="441" t="str">
        <f t="shared" si="14"/>
        <v/>
      </c>
      <c r="AU22" s="441" t="str">
        <f t="shared" si="14"/>
        <v/>
      </c>
      <c r="AV22" s="442" t="str">
        <f t="shared" si="14"/>
        <v>피곤한</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0.21844375184666265</v>
      </c>
      <c r="D23" s="50">
        <f>IF(hist!$D$2&gt;0,hist!B23/hist!$D$2,0)</f>
        <v>0.31235117138347201</v>
      </c>
      <c r="E23" s="50">
        <f t="shared" si="1"/>
        <v>7.2710399246906645E-4</v>
      </c>
      <c r="F23">
        <f t="shared" si="6"/>
        <v>21</v>
      </c>
      <c r="G23" s="50">
        <f>IF(FT!A23&lt;&gt;"",FT!A23*10,"")</f>
        <v>3.40638</v>
      </c>
      <c r="H23" s="50">
        <f>IF(FT!B23&lt;&gt;"",FT!B23*100,"")</f>
        <v>35.869599999999998</v>
      </c>
      <c r="I23" s="50">
        <f t="shared" si="2"/>
        <v>1</v>
      </c>
      <c r="J23" t="str">
        <f>IF(FT!B23&lt;&gt;"",FT!E23,"")</f>
        <v>0 [8.530843]</v>
      </c>
      <c r="K23">
        <f>IF(FT!B23&lt;&gt;"",IF(FT!C23&lt;&gt;"",FT!C23,F23/$M$3*$M$4),"")</f>
        <v>8.5308399999999995</v>
      </c>
      <c r="P23">
        <f t="shared" si="10"/>
        <v>20</v>
      </c>
      <c r="Q23">
        <f t="shared" si="12"/>
        <v>0</v>
      </c>
      <c r="R23">
        <f t="shared" si="13"/>
        <v>0</v>
      </c>
      <c r="S23">
        <f t="array" ref="S23">MAX(IF(ft_nq=P23,row_n))</f>
        <v>0</v>
      </c>
      <c r="T23">
        <f t="shared" si="11"/>
        <v>1</v>
      </c>
      <c r="V23" s="300">
        <f>100-X23</f>
        <v>10</v>
      </c>
      <c r="W23" s="300">
        <f>X23</f>
        <v>90</v>
      </c>
      <c r="X23">
        <v>90</v>
      </c>
      <c r="Y23" s="75">
        <f t="shared" si="3"/>
        <v>10.530122887053118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3.3949400000000001</v>
      </c>
      <c r="H24" s="50">
        <f>IF(FT!B24&lt;&gt;"",FT!B24*100,"")</f>
        <v>35.564499999999995</v>
      </c>
      <c r="I24" s="50">
        <f t="shared" si="2"/>
        <v>1</v>
      </c>
      <c r="J24" t="str">
        <f>IF(FT!B24&lt;&gt;"",FT!E24,"")</f>
        <v>0 [8.937887]</v>
      </c>
      <c r="K24">
        <f>IF(FT!B24&lt;&gt;"",IF(FT!C24&lt;&gt;"",FT!C24,F24/$M$3*$M$4),"")</f>
        <v>8.9378899999999994</v>
      </c>
      <c r="P24">
        <f t="shared" si="10"/>
        <v>21</v>
      </c>
      <c r="Q24">
        <f t="shared" si="12"/>
        <v>0</v>
      </c>
      <c r="R24">
        <f t="shared" si="13"/>
        <v>0</v>
      </c>
      <c r="S24">
        <f t="array" ref="S24">MAX(IF(ft_nq=P24,row_n))</f>
        <v>0</v>
      </c>
      <c r="T24">
        <f t="shared" si="11"/>
        <v>1</v>
      </c>
      <c r="V24" s="300">
        <f>100-X23</f>
        <v>10</v>
      </c>
      <c r="W24" s="300">
        <f>100-X23</f>
        <v>10</v>
      </c>
      <c r="Y24" s="75">
        <f t="shared" si="3"/>
        <v>10.475737420985347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3.3802599999999998</v>
      </c>
      <c r="H25" s="50">
        <f>IF(FT!B25&lt;&gt;"",FT!B25*100,"")</f>
        <v>35.228200000000001</v>
      </c>
      <c r="I25" s="50">
        <f t="shared" si="2"/>
        <v>1</v>
      </c>
      <c r="J25" t="str">
        <f>IF(FT!B25&lt;&gt;"",FT!E25,"")</f>
        <v>0 [9.346633]</v>
      </c>
      <c r="K25">
        <f>IF(FT!B25&lt;&gt;"",IF(FT!C25&lt;&gt;"",FT!C25,F25/$M$3*$M$4),"")</f>
        <v>9.3466299999999993</v>
      </c>
      <c r="P25">
        <f t="shared" si="10"/>
        <v>22</v>
      </c>
      <c r="Q25">
        <f t="shared" si="12"/>
        <v>0</v>
      </c>
      <c r="R25">
        <f t="shared" si="13"/>
        <v>0</v>
      </c>
      <c r="S25">
        <f t="array" ref="S25">MAX(IF(ft_nq=P25,row_n))</f>
        <v>0</v>
      </c>
      <c r="T25">
        <f t="shared" si="11"/>
        <v>1</v>
      </c>
      <c r="V25" s="300">
        <f>X23</f>
        <v>90</v>
      </c>
      <c r="W25" s="300">
        <f>100-X23</f>
        <v>10</v>
      </c>
      <c r="Y25" s="75">
        <f t="shared" si="3"/>
        <v>10.421742706182366</v>
      </c>
    </row>
    <row r="26" spans="1:120">
      <c r="A26" s="50">
        <f t="shared" si="5"/>
        <v>24</v>
      </c>
      <c r="B26" s="50">
        <f t="shared" si="0"/>
        <v>0.46337976470588232</v>
      </c>
      <c r="C26" s="50">
        <f>IF(FH!$C$2&gt;0,FH!A26/FH!$C$2,0)</f>
        <v>0.26535899122179962</v>
      </c>
      <c r="D26" s="50">
        <f>IF(hist!$D$2&gt;0,hist!B26/hist!$D$2,0)</f>
        <v>0.25633775959300853</v>
      </c>
      <c r="E26" s="50">
        <f t="shared" si="1"/>
        <v>1.2128188079122912E-3</v>
      </c>
      <c r="F26">
        <f t="shared" si="6"/>
        <v>24</v>
      </c>
      <c r="G26" s="50">
        <f>IF(FT!A26&lt;&gt;"",FT!A26*10,"")</f>
        <v>3.3621600000000003</v>
      </c>
      <c r="H26" s="50">
        <f>IF(FT!B26&lt;&gt;"",FT!B26*100,"")</f>
        <v>34.990600000000001</v>
      </c>
      <c r="I26" s="50">
        <f t="shared" si="2"/>
        <v>1</v>
      </c>
      <c r="J26" t="str">
        <f>IF(FT!B26&lt;&gt;"",FT!E26,"")</f>
        <v>0 [9.750535]</v>
      </c>
      <c r="K26">
        <f>IF(FT!B26&lt;&gt;"",IF(FT!C26&lt;&gt;"",FT!C26,F26/$M$3*$M$4),"")</f>
        <v>9.7505299999999995</v>
      </c>
      <c r="P26">
        <f t="shared" si="10"/>
        <v>23</v>
      </c>
      <c r="Q26">
        <f t="shared" si="12"/>
        <v>0</v>
      </c>
      <c r="R26">
        <f t="shared" si="13"/>
        <v>0</v>
      </c>
      <c r="S26">
        <f t="array" ref="S26">MAX(IF(ft_nq=P26,row_n))</f>
        <v>0</v>
      </c>
      <c r="T26">
        <f t="shared" si="11"/>
        <v>1</v>
      </c>
      <c r="V26" s="300">
        <f>X23</f>
        <v>90</v>
      </c>
      <c r="W26" s="300">
        <f>X23</f>
        <v>90</v>
      </c>
      <c r="Y26" s="75">
        <f t="shared" si="3"/>
        <v>10.407178718442905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3.3423000000000003</v>
      </c>
      <c r="H27" s="50">
        <f>IF(FT!B27&lt;&gt;"",FT!B27*100,"")</f>
        <v>34.809699999999999</v>
      </c>
      <c r="I27" s="50">
        <f t="shared" si="2"/>
        <v>1</v>
      </c>
      <c r="J27" t="str">
        <f>IF(FT!B27&lt;&gt;"",FT!E27,"")</f>
        <v>0 [10.155447]</v>
      </c>
      <c r="K27">
        <f>IF(FT!B27&lt;&gt;"",IF(FT!C27&lt;&gt;"",FT!C27,F27/$M$3*$M$4),"")</f>
        <v>10.1554</v>
      </c>
      <c r="P27">
        <f t="shared" si="10"/>
        <v>24</v>
      </c>
      <c r="Q27">
        <f t="shared" si="12"/>
        <v>0</v>
      </c>
      <c r="R27">
        <f t="shared" si="13"/>
        <v>0</v>
      </c>
      <c r="S27">
        <f t="array" ref="S27">MAX(IF(ft_nq=P27,row_n))</f>
        <v>0</v>
      </c>
      <c r="T27">
        <f t="shared" si="11"/>
        <v>1</v>
      </c>
      <c r="V27" s="288">
        <v>60</v>
      </c>
      <c r="W27" s="288">
        <v>60</v>
      </c>
      <c r="X27" t="s">
        <v>1189</v>
      </c>
      <c r="Y27" s="75">
        <f t="shared" si="3"/>
        <v>10.414893935314005</v>
      </c>
      <c r="AS27" t="s">
        <v>2144</v>
      </c>
    </row>
    <row r="28" spans="1:120">
      <c r="A28" s="50">
        <f t="shared" si="5"/>
        <v>26</v>
      </c>
      <c r="B28" s="50">
        <f t="shared" si="0"/>
        <v>0.50199474509803921</v>
      </c>
      <c r="C28" s="50">
        <f>IF(FH!$C$2&gt;0,FH!A28/FH!$C$2,0)</f>
        <v>0.28162010693963913</v>
      </c>
      <c r="D28" s="50">
        <f>IF(hist!$D$2&gt;0,hist!B28/hist!$D$2,0)</f>
        <v>0.22897212762977148</v>
      </c>
      <c r="E28" s="50">
        <f t="shared" si="1"/>
        <v>1.6879584006191061E-3</v>
      </c>
      <c r="F28">
        <f t="shared" si="6"/>
        <v>26</v>
      </c>
      <c r="G28" s="50">
        <f>IF(FT!A28&lt;&gt;"",FT!A28*10,"")</f>
        <v>3.3217799999999995</v>
      </c>
      <c r="H28" s="50">
        <f>IF(FT!B28&lt;&gt;"",FT!B28*100,"")</f>
        <v>34.6785</v>
      </c>
      <c r="I28" s="50">
        <f t="shared" si="2"/>
        <v>1</v>
      </c>
      <c r="J28" t="str">
        <f>IF(FT!B28&lt;&gt;"",FT!E28,"")</f>
        <v>0 [10.564391]</v>
      </c>
      <c r="K28">
        <f>IF(FT!B28&lt;&gt;"",IF(FT!C28&lt;&gt;"",FT!C28,F28/$M$3*$M$4),"")</f>
        <v>10.564399999999999</v>
      </c>
      <c r="V28" s="288">
        <v>40</v>
      </c>
      <c r="W28" s="288">
        <v>60</v>
      </c>
      <c r="Y28" s="75">
        <f t="shared" si="3"/>
        <v>10.439734118454565</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3.3035199999999998</v>
      </c>
      <c r="H29" s="50">
        <f>IF(FT!B29&lt;&gt;"",FT!B29*100,"")</f>
        <v>34.511399999999995</v>
      </c>
      <c r="I29" s="50">
        <f t="shared" si="2"/>
        <v>1</v>
      </c>
      <c r="J29" t="str">
        <f>IF(FT!B29&lt;&gt;"",FT!E29,"")</f>
        <v>0 [10.969075]</v>
      </c>
      <c r="K29">
        <f>IF(FT!B29&lt;&gt;"",IF(FT!C29&lt;&gt;"",FT!C29,F29/$M$3*$M$4),"")</f>
        <v>10.969099999999999</v>
      </c>
      <c r="V29" s="288">
        <v>40</v>
      </c>
      <c r="W29" s="288">
        <v>40</v>
      </c>
      <c r="Y29" s="75">
        <f t="shared" si="3"/>
        <v>10.446856686201384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3.2890599999999997</v>
      </c>
      <c r="H30" s="50">
        <f>IF(FT!B30&lt;&gt;"",FT!B30*100,"")</f>
        <v>34.289099999999998</v>
      </c>
      <c r="I30" s="50">
        <f t="shared" si="2"/>
        <v>1</v>
      </c>
      <c r="J30" t="str">
        <f>IF(FT!B30&lt;&gt;"",FT!E30,"")</f>
        <v>0 [11.376925]</v>
      </c>
      <c r="K30">
        <f>IF(FT!B30&lt;&gt;"",IF(FT!C30&lt;&gt;"",FT!C30,F30/$M$3*$M$4),"")</f>
        <v>11.376899999999999</v>
      </c>
      <c r="V30" s="288">
        <v>60</v>
      </c>
      <c r="W30" s="288">
        <v>40</v>
      </c>
      <c r="Y30" s="75">
        <f t="shared" si="3"/>
        <v>10.425197472834183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0.4046879020959025</v>
      </c>
      <c r="D31" s="50">
        <f>IF(hist!$D$2&gt;0,hist!B31/hist!$D$2,0)</f>
        <v>0.1998273205493255</v>
      </c>
      <c r="E31" s="50">
        <f t="shared" si="1"/>
        <v>2.728096910809098E-3</v>
      </c>
      <c r="F31">
        <f t="shared" si="6"/>
        <v>29</v>
      </c>
      <c r="G31" s="50">
        <f>IF(FT!A31&lt;&gt;"",FT!A31*10,"")</f>
        <v>3.27766</v>
      </c>
      <c r="H31" s="50">
        <f>IF(FT!B31&lt;&gt;"",FT!B31*100,"")</f>
        <v>34.011200000000002</v>
      </c>
      <c r="I31" s="50">
        <f t="shared" si="2"/>
        <v>1</v>
      </c>
      <c r="J31" t="str">
        <f>IF(FT!B31&lt;&gt;"",FT!E31,"")</f>
        <v>0 [11.781580]</v>
      </c>
      <c r="K31">
        <f>IF(FT!B31&lt;&gt;"",IF(FT!C31&lt;&gt;"",FT!C31,F31/$M$3*$M$4),"")</f>
        <v>11.781599999999999</v>
      </c>
      <c r="V31" s="288">
        <v>60</v>
      </c>
      <c r="W31" s="288">
        <v>60</v>
      </c>
      <c r="Y31" s="75">
        <f t="shared" si="3"/>
        <v>10.37667116174344</v>
      </c>
      <c r="CB31" t="str">
        <f ca="1">IF(W8=1,CB33,IF(W8=2,CB34,IF(W8=3,CB35,IF(W8=4,CB36,IF(W8=5,CB37,IF(W8=6,CB38,IF(W8=7,CB39,IF(W8=8,CB40,""))))))))</f>
        <v>심리적으로 조금 불편한 상태이지만 심리적 불편안함이 개선되어 지는 긍정적 방향성을 갖고 있다. 에너지 대사량이 보통이며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3.2656600000000005</v>
      </c>
      <c r="H32" s="50">
        <f>IF(FT!B32&lt;&gt;"",FT!B32*100,"")</f>
        <v>33.721200000000003</v>
      </c>
      <c r="I32" s="50">
        <f t="shared" si="2"/>
        <v>1</v>
      </c>
      <c r="J32" t="str">
        <f>IF(FT!B32&lt;&gt;"",FT!E32,"")</f>
        <v>0 [12.187706]</v>
      </c>
      <c r="K32">
        <f>IF(FT!B32&lt;&gt;"",IF(FT!C32&lt;&gt;"",FT!C32,F32/$M$3*$M$4),"")</f>
        <v>12.1877</v>
      </c>
      <c r="Y32" s="75">
        <f t="shared" si="3"/>
        <v>10.325998419921241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0.39419075667896181</v>
      </c>
      <c r="D33" s="50">
        <f>IF(hist!$D$2&gt;0,hist!B33/hist!$D$2,0)</f>
        <v>0.17107507377426429</v>
      </c>
      <c r="E33" s="50">
        <f t="shared" si="1"/>
        <v>3.7178458896922669E-3</v>
      </c>
      <c r="F33">
        <f t="shared" si="6"/>
        <v>31</v>
      </c>
      <c r="G33" s="50">
        <f>IF(FT!A33&lt;&gt;"",FT!A33*10,"")</f>
        <v>3.2504499999999998</v>
      </c>
      <c r="H33" s="50">
        <f>IF(FT!B33&lt;&gt;"",FT!B33*100,"")</f>
        <v>33.5045</v>
      </c>
      <c r="I33" s="50">
        <f t="shared" si="2"/>
        <v>1</v>
      </c>
      <c r="J33" t="str">
        <f>IF(FT!B33&lt;&gt;"",FT!E33,"")</f>
        <v>0 [12.596273]</v>
      </c>
      <c r="K33">
        <f>IF(FT!B33&lt;&gt;"",IF(FT!C33&lt;&gt;"",FT!C33,F33/$M$3*$M$4),"")</f>
        <v>12.596299999999999</v>
      </c>
      <c r="W33" s="23">
        <f>FH_info!G2</f>
        <v>0.56564400000000004</v>
      </c>
      <c r="Y33" s="75">
        <f t="shared" si="3"/>
        <v>10.307649710040149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3.2349299999999999</v>
      </c>
      <c r="H34" s="50">
        <f>IF(FT!B34&lt;&gt;"",FT!B34*100,"")</f>
        <v>33.363599999999998</v>
      </c>
      <c r="I34" s="50">
        <f t="shared" si="2"/>
        <v>1</v>
      </c>
      <c r="J34" t="str">
        <f>IF(FT!B34&lt;&gt;"",FT!E34,"")</f>
        <v>0 [12.998822]</v>
      </c>
      <c r="K34">
        <f>IF(FT!B34&lt;&gt;"",IF(FT!C34&lt;&gt;"",FT!C34,F34/$M$3*$M$4),"")</f>
        <v>12.998799999999999</v>
      </c>
      <c r="V34" t="s">
        <v>1253</v>
      </c>
      <c r="W34" s="23">
        <f>IF(FH_info!G2&lt;&gt;0,(1-FH_info!G2)*100,0)</f>
        <v>43.435599999999994</v>
      </c>
      <c r="X34" t="s">
        <v>1054</v>
      </c>
      <c r="Y34" s="75">
        <f t="shared" si="3"/>
        <v>10.313546197290204</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3.2171799999999999</v>
      </c>
      <c r="H35" s="50">
        <f>IF(FT!B35&lt;&gt;"",FT!B35*100,"")</f>
        <v>33.335700000000003</v>
      </c>
      <c r="I35" s="50">
        <f t="shared" si="2"/>
        <v>1</v>
      </c>
      <c r="J35" t="str">
        <f>IF(FT!B35&lt;&gt;"",FT!E35,"")</f>
        <v>0 [13.408010]</v>
      </c>
      <c r="K35">
        <f>IF(FT!B35&lt;&gt;"",IF(FT!C35&lt;&gt;"",FT!C35,F35/$M$3*$M$4),"")</f>
        <v>13.407999999999999</v>
      </c>
      <c r="V35" s="52">
        <f>IF(V36&gt;3,100,V36/3*100)</f>
        <v>47.797666666666665</v>
      </c>
      <c r="W35" s="23">
        <f>IF(FH_info!G2*1&lt;&gt;0,(1-NORMSDIST((FH_info!G2*1-0.5308)/0.1538))*100,0)</f>
        <v>41.038529557893888</v>
      </c>
      <c r="X35" t="s">
        <v>1053</v>
      </c>
      <c r="Y35" s="75">
        <f t="shared" si="3"/>
        <v>10.36177646261633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0.50247810215499566</v>
      </c>
      <c r="D36" s="50">
        <f>IF(hist!$D$2&gt;0,hist!B36/hist!$D$2,0)</f>
        <v>0.15655490370795869</v>
      </c>
      <c r="E36" s="50">
        <f t="shared" si="1"/>
        <v>5.8222131217928776E-3</v>
      </c>
      <c r="F36">
        <f t="shared" si="6"/>
        <v>34</v>
      </c>
      <c r="G36" s="50">
        <f>IF(FT!A36&lt;&gt;"",FT!A36*10,"")</f>
        <v>3.2010199999999998</v>
      </c>
      <c r="H36" s="50">
        <f>IF(FT!B36&lt;&gt;"",FT!B36*100,"")</f>
        <v>33.343200000000003</v>
      </c>
      <c r="I36" s="50">
        <f t="shared" si="2"/>
        <v>1</v>
      </c>
      <c r="J36" t="str">
        <f>IF(FT!B36&lt;&gt;"",FT!E36,"")</f>
        <v>0 [13.814773]</v>
      </c>
      <c r="K36">
        <f>IF(FT!B36&lt;&gt;"",IF(FT!C36&lt;&gt;"",FT!C36,F36/$M$3*$M$4),"")</f>
        <v>13.8148</v>
      </c>
      <c r="R36" s="71" t="s">
        <v>2215</v>
      </c>
      <c r="S36" t="s">
        <v>1251</v>
      </c>
      <c r="U36" t="s">
        <v>386</v>
      </c>
      <c r="V36" s="495">
        <f>FH_info!F2*1</f>
        <v>1.4339299999999999</v>
      </c>
      <c r="W36" s="495">
        <f>IF(W34&gt;=60,30/40*(W34-60)+70,IF(W34&gt;=35,35/25*(W34-35)+35,IF(W34&gt;=0,W34,0)))</f>
        <v>46.809839999999994</v>
      </c>
      <c r="X36" s="23" t="s">
        <v>388</v>
      </c>
      <c r="Y36" s="75">
        <f t="shared" si="3"/>
        <v>10.416429763013042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3.18668</v>
      </c>
      <c r="H37" s="50">
        <f>IF(FT!B37&lt;&gt;"",FT!B37*100,"")</f>
        <v>33.320300000000003</v>
      </c>
      <c r="I37" s="50">
        <f t="shared" si="2"/>
        <v>1</v>
      </c>
      <c r="J37" t="str">
        <f>IF(FT!B37&lt;&gt;"",FT!E37,"")</f>
        <v>0 [14.218834]</v>
      </c>
      <c r="K37">
        <f>IF(FT!B37&lt;&gt;"",IF(FT!C37&lt;&gt;"",FT!C37,F37/$M$3*$M$4),"")</f>
        <v>14.2188</v>
      </c>
      <c r="R37" s="71" t="s">
        <v>2222</v>
      </c>
      <c r="S37" t="s">
        <v>2216</v>
      </c>
      <c r="U37" t="s">
        <v>458</v>
      </c>
      <c r="V37" s="130" t="str">
        <f>IF(V36&gt;=2.5,"v","")</f>
        <v/>
      </c>
      <c r="W37" s="130" t="str">
        <f>IF(W36&gt;=60,"v","")</f>
        <v/>
      </c>
      <c r="Y37" s="75">
        <f t="shared" si="3"/>
        <v>10.45611733842118</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3.1725399999999997</v>
      </c>
      <c r="H38" s="50">
        <f>IF(FT!B38&lt;&gt;"",FT!B38*100,"")</f>
        <v>33.278300000000002</v>
      </c>
      <c r="I38" s="50">
        <f t="shared" si="2"/>
        <v>1</v>
      </c>
      <c r="J38" t="str">
        <f>IF(FT!B38&lt;&gt;"",FT!E38,"")</f>
        <v>0 [14.625547]</v>
      </c>
      <c r="K38">
        <f>IF(FT!B38&lt;&gt;"",IF(FT!C38&lt;&gt;"",FT!C38,F38/$M$3*$M$4),"")</f>
        <v>14.625500000000001</v>
      </c>
      <c r="U38" t="s">
        <v>460</v>
      </c>
      <c r="V38" s="130" t="str">
        <f>IF(V36&gt;=1,IF(V36&lt;2.5,"v",""),"")</f>
        <v>v</v>
      </c>
      <c r="W38" s="130" t="str">
        <f>IF(W36*1&gt;35,IF(W36&lt;60,"v",""),"")</f>
        <v>v</v>
      </c>
      <c r="Y38" s="75">
        <f t="shared" si="3"/>
        <v>10.489481614101006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0.54485364900542321</v>
      </c>
      <c r="D39" s="50">
        <f>IF(hist!$D$2&gt;0,hist!B39/hist!$D$2,0)</f>
        <v>0.15260443457779463</v>
      </c>
      <c r="E39" s="50">
        <f t="shared" si="1"/>
        <v>8.946723387532881E-3</v>
      </c>
      <c r="F39">
        <f t="shared" si="6"/>
        <v>37</v>
      </c>
      <c r="G39" s="50">
        <f>IF(FT!A39&lt;&gt;"",FT!A39*10,"")</f>
        <v>3.15923</v>
      </c>
      <c r="H39" s="50">
        <f>IF(FT!B39&lt;&gt;"",FT!B39*100,"")</f>
        <v>33.324799999999996</v>
      </c>
      <c r="I39" s="50">
        <f t="shared" si="2"/>
        <v>1</v>
      </c>
      <c r="J39" t="str">
        <f>IF(FT!B39&lt;&gt;"",FT!E39,"")</f>
        <v>0 [15.030927]</v>
      </c>
      <c r="K39">
        <f>IF(FT!B39&lt;&gt;"",IF(FT!C39&lt;&gt;"",FT!C39,F39/$M$3*$M$4),"")</f>
        <v>15.030900000000001</v>
      </c>
      <c r="U39" t="s">
        <v>462</v>
      </c>
      <c r="V39" s="131" t="str">
        <f>IF(V36&lt;1,"v","")</f>
        <v/>
      </c>
      <c r="W39" s="130" t="str">
        <f>IF(W36&lt;=35,"v","")</f>
        <v/>
      </c>
      <c r="Y39" s="75">
        <f t="shared" si="3"/>
        <v>10.548393121108623</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3.1477699999999995</v>
      </c>
      <c r="H40" s="50">
        <f>IF(FT!B40&lt;&gt;"",FT!B40*100,"")</f>
        <v>33.4178</v>
      </c>
      <c r="I40" s="50">
        <f t="shared" si="2"/>
        <v>1</v>
      </c>
      <c r="J40" t="str">
        <f>IF(FT!B40&lt;&gt;"",FT!E40,"")</f>
        <v>0 [15.438455]</v>
      </c>
      <c r="K40">
        <f>IF(FT!B40&lt;&gt;"",IF(FT!C40&lt;&gt;"",FT!C40,F40/$M$3*$M$4),"")</f>
        <v>15.438499999999999</v>
      </c>
      <c r="V40" s="287" t="str">
        <f>IF(V36&lt;1,lang!B231,IF(V36&lt;2.5,lang!B230,lang!B229))</f>
        <v>보 통</v>
      </c>
      <c r="W40" s="287" t="str">
        <f>IF(W36&lt;=35,lang!B242,IF(W36&lt;60,lang!B241,lang!B240))</f>
        <v>보 통</v>
      </c>
      <c r="X40" t="s">
        <v>1055</v>
      </c>
      <c r="Y40" s="75">
        <f t="shared" si="3"/>
        <v>10.616341092265319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0.49536308962151754</v>
      </c>
      <c r="D41" s="50">
        <f>IF(hist!$D$2&gt;0,hist!B41/hist!$D$2,0)</f>
        <v>0.13065431033569497</v>
      </c>
      <c r="E41" s="50">
        <f t="shared" si="1"/>
        <v>1.1789105059485654E-2</v>
      </c>
      <c r="F41">
        <f t="shared" si="6"/>
        <v>39</v>
      </c>
      <c r="G41" s="50">
        <f>IF(FT!A41&lt;&gt;"",FT!A41*10,"")</f>
        <v>3.1414900000000001</v>
      </c>
      <c r="H41" s="50">
        <f>IF(FT!B41&lt;&gt;"",FT!B41*100,"")</f>
        <v>33.529599999999995</v>
      </c>
      <c r="I41" s="50">
        <f t="shared" si="2"/>
        <v>1</v>
      </c>
      <c r="J41" t="str">
        <f>IF(FT!B41&lt;&gt;"",FT!E41,"")</f>
        <v>0 [15.843500]</v>
      </c>
      <c r="K41">
        <f>IF(FT!B41&lt;&gt;"",IF(FT!C41&lt;&gt;"",FT!C41,F41/$M$3*$M$4),"")</f>
        <v>15.843500000000001</v>
      </c>
      <c r="V41" t="s">
        <v>2216</v>
      </c>
      <c r="W41" s="287" t="s">
        <v>2154</v>
      </c>
      <c r="X41" t="s">
        <v>1056</v>
      </c>
      <c r="Y41" s="75">
        <f t="shared" si="3"/>
        <v>10.673151911990805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3.14093</v>
      </c>
      <c r="H42" s="50">
        <f>IF(FT!B42&lt;&gt;"",FT!B42*100,"")</f>
        <v>33.588699999999996</v>
      </c>
      <c r="I42" s="50">
        <f t="shared" si="2"/>
        <v>1</v>
      </c>
      <c r="J42" t="str">
        <f>IF(FT!B42&lt;&gt;"",FT!E42,"")</f>
        <v>0 [16.253027]</v>
      </c>
      <c r="K42">
        <f>IF(FT!B42&lt;&gt;"",IF(FT!C42&lt;&gt;"",FT!C42,F42/$M$3*$M$4),"")</f>
        <v>16.253</v>
      </c>
      <c r="U42" t="s">
        <v>464</v>
      </c>
      <c r="V42" t="s">
        <v>273</v>
      </c>
      <c r="Y42" s="75">
        <f t="shared" si="3"/>
        <v>10.693870923579958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3.1426599999999998</v>
      </c>
      <c r="H43" s="50">
        <f>IF(FT!B43&lt;&gt;"",FT!B43*100,"")</f>
        <v>33.719900000000003</v>
      </c>
      <c r="I43" s="50">
        <f t="shared" si="2"/>
        <v>1</v>
      </c>
      <c r="J43" t="str">
        <f>IF(FT!B43&lt;&gt;"",FT!E43,"")</f>
        <v>0 [16.656356]</v>
      </c>
      <c r="K43">
        <f>IF(FT!B43&lt;&gt;"",IF(FT!C43&lt;&gt;"",FT!C43,F43/$M$3*$M$4),"")</f>
        <v>16.656400000000001</v>
      </c>
      <c r="V43" s="287" t="str">
        <f>IF(M!B17="","",IF(W43&lt;5,CJ4,IF(W43&lt;10,CK4,IF(W43&lt;30,CL4,IF(W43&lt;40,CM4,CN4)))))</f>
        <v>보통</v>
      </c>
      <c r="W43" s="287">
        <f>IF(M!B17="","",M!B17*1)</f>
        <v>16.329699999999999</v>
      </c>
      <c r="Y43" s="75">
        <f t="shared" si="3"/>
        <v>10.729732137743188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0.56372535003192936</v>
      </c>
      <c r="D44" s="50">
        <f>IF(hist!$D$2&gt;0,hist!B44/hist!$D$2,0)</f>
        <v>0.12348581780258043</v>
      </c>
      <c r="E44" s="50">
        <f t="shared" si="1"/>
        <v>1.7553163979956189E-2</v>
      </c>
      <c r="F44">
        <f t="shared" si="6"/>
        <v>42</v>
      </c>
      <c r="G44" s="50">
        <f>IF(FT!A44&lt;&gt;"",FT!A44*10,"")</f>
        <v>3.1454199999999997</v>
      </c>
      <c r="H44" s="50">
        <f>IF(FT!B44&lt;&gt;"",FT!B44*100,"")</f>
        <v>33.809899999999999</v>
      </c>
      <c r="I44" s="50">
        <f t="shared" si="2"/>
        <v>1</v>
      </c>
      <c r="J44" t="str">
        <f>IF(FT!B44&lt;&gt;"",FT!E44,"")</f>
        <v>0 [17.064769]</v>
      </c>
      <c r="K44">
        <f>IF(FT!B44&lt;&gt;"",IF(FT!C44&lt;&gt;"",FT!C44,F44/$M$3*$M$4),"")</f>
        <v>17.064800000000002</v>
      </c>
      <c r="V44" s="287" t="str">
        <f>IF(M!B17="","",IF(W43&lt;5,CJ5,IF(W43&lt;10,CK5,IF(W43&lt;30,CL5,IF(W43&lt;40,CM5,CN5)))))</f>
        <v>감정변화가 안정된 정상적인 상태</v>
      </c>
      <c r="Y44" s="75">
        <f t="shared" si="3"/>
        <v>10.748930190562787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3.1496600000000003</v>
      </c>
      <c r="H45" s="50">
        <f>IF(FT!B45&lt;&gt;"",FT!B45*100,"")</f>
        <v>33.922699999999999</v>
      </c>
      <c r="I45" s="50">
        <f t="shared" si="2"/>
        <v>1</v>
      </c>
      <c r="J45" t="str">
        <f>IF(FT!B45&lt;&gt;"",FT!E45,"")</f>
        <v>0 [17.470426]</v>
      </c>
      <c r="K45">
        <f>IF(FT!B45&lt;&gt;"",IF(FT!C45&lt;&gt;"",FT!C45,F45/$M$3*$M$4),"")</f>
        <v>17.470400000000001</v>
      </c>
      <c r="V45" s="287">
        <f>IF(M!B17="","",IF(W43&lt;5,CJ3,IF(W43&lt;10,CK3,IF(W43&lt;30,CL3,IF(W43&lt;40,CM3,CN3)))))</f>
        <v>3</v>
      </c>
      <c r="Y45" s="75">
        <f t="shared" si="3"/>
        <v>10.770273616834832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0.61150983139374182</v>
      </c>
      <c r="D46" s="50">
        <f>IF(hist!$D$2&gt;0,hist!B46/hist!$D$2,0)</f>
        <v>0.11022160529503232</v>
      </c>
      <c r="E46" s="50">
        <f t="shared" si="1"/>
        <v>2.2648425287834031E-2</v>
      </c>
      <c r="F46">
        <f t="shared" si="6"/>
        <v>44</v>
      </c>
      <c r="G46" s="50">
        <f>IF(FT!A46&lt;&gt;"",FT!A46*10,"")</f>
        <v>3.1562099999999997</v>
      </c>
      <c r="H46" s="50">
        <f>IF(FT!B46&lt;&gt;"",FT!B46*100,"")</f>
        <v>34.023699999999998</v>
      </c>
      <c r="I46" s="50">
        <f t="shared" si="2"/>
        <v>1</v>
      </c>
      <c r="J46" t="str">
        <f>IF(FT!B46&lt;&gt;"",FT!E46,"")</f>
        <v>0 [17.874193]</v>
      </c>
      <c r="K46">
        <f>IF(FT!B46&lt;&gt;"",IF(FT!C46&lt;&gt;"",FT!C46,F46/$M$3*$M$4),"")</f>
        <v>17.874199999999998</v>
      </c>
      <c r="Y46" s="75">
        <f t="shared" si="3"/>
        <v>10.779922755456703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3.1608499999999999</v>
      </c>
      <c r="H47" s="50">
        <f>IF(FT!B47&lt;&gt;"",FT!B47*100,"")</f>
        <v>34.055999999999997</v>
      </c>
      <c r="I47" s="50">
        <f t="shared" si="2"/>
        <v>1</v>
      </c>
      <c r="J47" t="str">
        <f>IF(FT!B47&lt;&gt;"",FT!E47,"")</f>
        <v>0 [18.280127]</v>
      </c>
      <c r="K47">
        <f>IF(FT!B47&lt;&gt;"",IF(FT!C47&lt;&gt;"",FT!C47,F47/$M$3*$M$4),"")</f>
        <v>18.280100000000001</v>
      </c>
      <c r="Y47" s="75">
        <f t="shared" si="3"/>
        <v>10.77431703497477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3.16629</v>
      </c>
      <c r="H48" s="50">
        <f>IF(FT!B48&lt;&gt;"",FT!B48*100,"")</f>
        <v>34.104399999999998</v>
      </c>
      <c r="I48" s="50">
        <f t="shared" si="2"/>
        <v>1</v>
      </c>
      <c r="J48" t="str">
        <f>IF(FT!B48&lt;&gt;"",FT!E48,"")</f>
        <v>0 [18.687370]</v>
      </c>
      <c r="K48">
        <f>IF(FT!B48&lt;&gt;"",IF(FT!C48&lt;&gt;"",FT!C48,F48/$M$3*$M$4),"")</f>
        <v>18.6874</v>
      </c>
      <c r="Y48" s="75">
        <f t="shared" si="3"/>
        <v>10.771091719330824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0.55770165556286266</v>
      </c>
      <c r="D49" s="50">
        <f>IF(hist!$D$2&gt;0,hist!B49/hist!$D$2,0)</f>
        <v>0.10702977219731365</v>
      </c>
      <c r="E49" s="50">
        <f t="shared" si="1"/>
        <v>3.267467256268837E-2</v>
      </c>
      <c r="F49">
        <f t="shared" si="6"/>
        <v>47</v>
      </c>
      <c r="G49" s="50">
        <f>IF(FT!A49&lt;&gt;"",FT!A49*10,"")</f>
        <v>3.1730700000000001</v>
      </c>
      <c r="H49" s="50">
        <f>IF(FT!B49&lt;&gt;"",FT!B49*100,"")</f>
        <v>34.188800000000001</v>
      </c>
      <c r="I49" s="50">
        <f t="shared" si="2"/>
        <v>1</v>
      </c>
      <c r="J49" t="str">
        <f>IF(FT!B49&lt;&gt;"",FT!E49,"")</f>
        <v>0 [19.094532]</v>
      </c>
      <c r="K49">
        <f>IF(FT!B49&lt;&gt;"",IF(FT!C49&lt;&gt;"",FT!C49,F49/$M$3*$M$4),"")</f>
        <v>19.0945</v>
      </c>
      <c r="Y49" s="75">
        <f t="shared" si="3"/>
        <v>10.774675629595313</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3.1792500000000001</v>
      </c>
      <c r="H50" s="50">
        <f>IF(FT!B50&lt;&gt;"",FT!B50*100,"")</f>
        <v>34.386499999999998</v>
      </c>
      <c r="I50" s="50">
        <f t="shared" si="2"/>
        <v>1</v>
      </c>
      <c r="J50" t="str">
        <f>IF(FT!B50&lt;&gt;"",FT!E50,"")</f>
        <v>0 [19.504141]</v>
      </c>
      <c r="K50">
        <f>IF(FT!B50&lt;&gt;"",IF(FT!C50&lt;&gt;"",FT!C50,F50/$M$3*$M$4),"")</f>
        <v>19.504100000000001</v>
      </c>
      <c r="V50" t="s">
        <v>1427</v>
      </c>
      <c r="Y50" s="75">
        <f t="shared" si="3"/>
        <v>10.815915703389162</v>
      </c>
    </row>
    <row r="51" spans="1:25">
      <c r="A51" s="50">
        <f t="shared" si="5"/>
        <v>49</v>
      </c>
      <c r="B51" s="50">
        <f t="shared" si="0"/>
        <v>0.94606701960784312</v>
      </c>
      <c r="C51" s="50">
        <f>IF(FH!$C$2&gt;0,FH!A51/FH!$C$2,0)</f>
        <v>0.53200564244798365</v>
      </c>
      <c r="D51" s="50">
        <f>IF(hist!$D$2&gt;0,hist!B51/hist!$D$2,0)</f>
        <v>9.279754835201183E-2</v>
      </c>
      <c r="E51" s="50">
        <f t="shared" si="1"/>
        <v>4.1281894481002994E-2</v>
      </c>
      <c r="F51">
        <f t="shared" si="6"/>
        <v>49</v>
      </c>
      <c r="G51" s="50">
        <f>IF(FT!A51&lt;&gt;"",FT!A51*10,"")</f>
        <v>3.1854700000000005</v>
      </c>
      <c r="H51" s="50">
        <f>IF(FT!B51&lt;&gt;"",FT!B51*100,"")</f>
        <v>34.5319</v>
      </c>
      <c r="I51" s="50">
        <f t="shared" si="2"/>
        <v>1</v>
      </c>
      <c r="J51" t="str">
        <f>IF(FT!B51&lt;&gt;"",FT!E51,"")</f>
        <v>0 [19.905846]</v>
      </c>
      <c r="K51">
        <f>IF(FT!B51&lt;&gt;"",IF(FT!C51&lt;&gt;"",FT!C51,F51/$M$3*$M$4),"")</f>
        <v>19.905799999999999</v>
      </c>
      <c r="V51" s="56">
        <v>50</v>
      </c>
      <c r="W51">
        <v>50</v>
      </c>
      <c r="Y51" s="75">
        <f t="shared" si="3"/>
        <v>10.84044112799681</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3.18988</v>
      </c>
      <c r="H52" s="50">
        <f>IF(FT!B52&lt;&gt;"",FT!B52*100,"")</f>
        <v>34.682499999999997</v>
      </c>
      <c r="I52" s="50">
        <f t="shared" si="2"/>
        <v>1</v>
      </c>
      <c r="J52" t="str">
        <f>IF(FT!B52&lt;&gt;"",FT!E52,"")</f>
        <v>0 [20.311472]</v>
      </c>
      <c r="K52">
        <f>IF(FT!B52&lt;&gt;"",IF(FT!C52&lt;&gt;"",FT!C52,F52/$M$3*$M$4),"")</f>
        <v>20.311499999999999</v>
      </c>
      <c r="V52" s="288">
        <f>Measurement!DK17*100</f>
        <v>48.717609200843043</v>
      </c>
      <c r="W52" s="303">
        <f ca="1">100-N9</f>
        <v>57.169931468531487</v>
      </c>
      <c r="X52" t="str">
        <f ca="1">"(" &amp; ROUND(V52,1) &amp; " , " &amp; ROUND(100-W52,1) &amp; ")"</f>
        <v>(48.7 , 42.8)</v>
      </c>
      <c r="Y52" s="75">
        <f t="shared" si="3"/>
        <v>10.872666056403375</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3.19313</v>
      </c>
      <c r="H53" s="50">
        <f>IF(FT!B53&lt;&gt;"",FT!B53*100,"")</f>
        <v>34.832700000000003</v>
      </c>
      <c r="I53" s="50">
        <f t="shared" si="2"/>
        <v>1</v>
      </c>
      <c r="J53" t="str">
        <f>IF(FT!B53&lt;&gt;"",FT!E53,"")</f>
        <v>0 [20.720147]</v>
      </c>
      <c r="K53">
        <f>IF(FT!B53&lt;&gt;"",IF(FT!C53&lt;&gt;"",FT!C53,F53/$M$3*$M$4),"")</f>
        <v>20.720099999999999</v>
      </c>
      <c r="Y53" s="75">
        <f t="shared" si="3"/>
        <v>10.908638232705842</v>
      </c>
    </row>
    <row r="54" spans="1:25">
      <c r="A54" s="50">
        <f t="shared" si="5"/>
        <v>52</v>
      </c>
      <c r="B54" s="50">
        <f t="shared" si="0"/>
        <v>1.0039894901960784</v>
      </c>
      <c r="C54" s="50">
        <f>IF(FH!$C$2&gt;0,FH!A54/FH!$C$2,0)</f>
        <v>0.62332370685957739</v>
      </c>
      <c r="D54" s="50">
        <f>IF(hist!$D$2&gt;0,hist!B54/hist!$D$2,0)</f>
        <v>9.3791749994997356E-2</v>
      </c>
      <c r="E54" s="50">
        <f t="shared" si="1"/>
        <v>5.7707400661275575E-2</v>
      </c>
      <c r="F54">
        <f t="shared" si="6"/>
        <v>52</v>
      </c>
      <c r="G54" s="50">
        <f>IF(FT!A54&lt;&gt;"",FT!A54*10,"")</f>
        <v>3.1947999999999999</v>
      </c>
      <c r="H54" s="50">
        <f>IF(FT!B54&lt;&gt;"",FT!B54*100,"")</f>
        <v>35.002899999999997</v>
      </c>
      <c r="I54" s="50">
        <f t="shared" si="2"/>
        <v>1</v>
      </c>
      <c r="J54" t="str">
        <f>IF(FT!B54&lt;&gt;"",FT!E54,"")</f>
        <v>0 [21.126688]</v>
      </c>
      <c r="K54">
        <f>IF(FT!B54&lt;&gt;"",IF(FT!C54&lt;&gt;"",FT!C54,F54/$M$3*$M$4),"")</f>
        <v>21.1267</v>
      </c>
      <c r="Y54" s="75">
        <f t="shared" si="3"/>
        <v>10.956210091398521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3.1953999999999998</v>
      </c>
      <c r="H55" s="50">
        <f>IF(FT!B55&lt;&gt;"",FT!B55*100,"")</f>
        <v>35.207699999999996</v>
      </c>
      <c r="I55" s="50">
        <f t="shared" si="2"/>
        <v>1</v>
      </c>
      <c r="J55" t="str">
        <f>IF(FT!B55&lt;&gt;"",FT!E55,"")</f>
        <v>0 [21.531968]</v>
      </c>
      <c r="K55">
        <f>IF(FT!B55&lt;&gt;"",IF(FT!C55&lt;&gt;"",FT!C55,F55/$M$3*$M$4),"")</f>
        <v>21.532</v>
      </c>
      <c r="Y55" s="75">
        <f t="shared" si="3"/>
        <v>11.018244977154659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3.1966999999999999</v>
      </c>
      <c r="H56" s="50">
        <f>IF(FT!B56&lt;&gt;"",FT!B56*100,"")</f>
        <v>35.414099999999998</v>
      </c>
      <c r="I56" s="50">
        <f t="shared" si="2"/>
        <v>1</v>
      </c>
      <c r="J56" t="str">
        <f>IF(FT!B56&lt;&gt;"",FT!E56,"")</f>
        <v>0 [21.937725]</v>
      </c>
      <c r="K56">
        <f>IF(FT!B56&lt;&gt;"",IF(FT!C56&lt;&gt;"",FT!C56,F56/$M$3*$M$4),"")</f>
        <v>21.9377</v>
      </c>
      <c r="Y56" s="75">
        <f t="shared" si="3"/>
        <v>11.078330778615447</v>
      </c>
    </row>
    <row r="57" spans="1:25">
      <c r="A57" s="50">
        <f t="shared" si="5"/>
        <v>55</v>
      </c>
      <c r="B57" s="50">
        <f t="shared" si="0"/>
        <v>1.0619119607843137</v>
      </c>
      <c r="C57" s="50">
        <f>IF(FH!$C$2&gt;0,FH!A57/FH!$C$2,0)</f>
        <v>0.68270284695812955</v>
      </c>
      <c r="D57" s="50">
        <f>IF(hist!$D$2&gt;0,hist!B57/hist!$D$2,0)</f>
        <v>8.5550632039748054E-2</v>
      </c>
      <c r="E57" s="50">
        <f t="shared" si="1"/>
        <v>7.9155774427132328E-2</v>
      </c>
      <c r="F57">
        <f t="shared" si="6"/>
        <v>55</v>
      </c>
      <c r="G57" s="50">
        <f>IF(FT!A57&lt;&gt;"",FT!A57*10,"")</f>
        <v>3.19617</v>
      </c>
      <c r="H57" s="50">
        <f>IF(FT!B57&lt;&gt;"",FT!B57*100,"")</f>
        <v>35.622599999999998</v>
      </c>
      <c r="I57" s="50">
        <f t="shared" si="2"/>
        <v>1</v>
      </c>
      <c r="J57" t="str">
        <f>IF(FT!B57&lt;&gt;"",FT!E57,"")</f>
        <v>0 [22.343487]</v>
      </c>
      <c r="K57">
        <f>IF(FT!B57&lt;&gt;"",IF(FT!C57&lt;&gt;"",FT!C57,F57/$M$3*$M$4),"")</f>
        <v>22.343499999999999</v>
      </c>
      <c r="Y57" s="75">
        <f t="shared" si="3"/>
        <v>11.145402153202113</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3.1952199999999999</v>
      </c>
      <c r="H58" s="50">
        <f>IF(FT!B58&lt;&gt;"",FT!B58*100,"")</f>
        <v>35.768100000000004</v>
      </c>
      <c r="I58" s="50">
        <f t="shared" si="2"/>
        <v>1</v>
      </c>
      <c r="J58" t="str">
        <f>IF(FT!B58&lt;&gt;"",FT!E58,"")</f>
        <v>0 [22.748951]</v>
      </c>
      <c r="K58">
        <f>IF(FT!B58&lt;&gt;"",IF(FT!C58&lt;&gt;"",FT!C58,F58/$M$3*$M$4),"")</f>
        <v>22.748999999999999</v>
      </c>
      <c r="Y58" s="75">
        <f t="shared" si="3"/>
        <v>11.194252664918222</v>
      </c>
    </row>
    <row r="59" spans="1:25" ht="16.5" customHeight="1">
      <c r="A59" s="50">
        <f t="shared" si="5"/>
        <v>57</v>
      </c>
      <c r="B59" s="50">
        <f t="shared" si="0"/>
        <v>1.1005269411764707</v>
      </c>
      <c r="C59" s="50">
        <f>IF(FH!$C$2&gt;0,FH!A59/FH!$C$2,0)</f>
        <v>0.67442503264423026</v>
      </c>
      <c r="D59" s="50">
        <f>IF(hist!$D$2&gt;0,hist!B59/hist!$D$2,0)</f>
        <v>7.6917100915660161E-2</v>
      </c>
      <c r="E59" s="50">
        <f t="shared" si="1"/>
        <v>9.6697715841044085E-2</v>
      </c>
      <c r="F59">
        <f t="shared" si="6"/>
        <v>57</v>
      </c>
      <c r="G59" s="50">
        <f>IF(FT!A59&lt;&gt;"",FT!A59*10,"")</f>
        <v>3.1898500000000003</v>
      </c>
      <c r="H59" s="50">
        <f>IF(FT!B59&lt;&gt;"",FT!B59*100,"")</f>
        <v>35.973699999999994</v>
      </c>
      <c r="I59" s="50">
        <f t="shared" si="2"/>
        <v>1</v>
      </c>
      <c r="J59" t="str">
        <f>IF(FT!B59&lt;&gt;"",FT!E59,"")</f>
        <v>0 [23.157394]</v>
      </c>
      <c r="K59">
        <f>IF(FT!B59&lt;&gt;"",IF(FT!C59&lt;&gt;"",FT!C59,F59/$M$3*$M$4),"")</f>
        <v>23.157399999999999</v>
      </c>
      <c r="Y59" s="75">
        <f t="shared" si="3"/>
        <v>11.277552235998554</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3.1837800000000001</v>
      </c>
      <c r="H60" s="50">
        <f>IF(FT!B60&lt;&gt;"",FT!B60*100,"")</f>
        <v>36.218899999999998</v>
      </c>
      <c r="I60" s="50">
        <f t="shared" si="2"/>
        <v>1</v>
      </c>
      <c r="J60" t="str">
        <f>IF(FT!B60&lt;&gt;"",FT!E60,"")</f>
        <v>0 [23.561599]</v>
      </c>
      <c r="K60">
        <f>IF(FT!B60&lt;&gt;"",IF(FT!C60&lt;&gt;"",FT!C60,F60/$M$3*$M$4),"")</f>
        <v>23.561599999999999</v>
      </c>
      <c r="Y60" s="75">
        <f t="shared" si="3"/>
        <v>11.376068698214072</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3.17659</v>
      </c>
      <c r="H61" s="50">
        <f>IF(FT!B61&lt;&gt;"",FT!B61*100,"")</f>
        <v>36.478000000000002</v>
      </c>
      <c r="I61" s="50">
        <f t="shared" si="2"/>
        <v>1</v>
      </c>
      <c r="J61" t="str">
        <f>IF(FT!B61&lt;&gt;"",FT!E61,"")</f>
        <v>0 [23.972366]</v>
      </c>
      <c r="K61">
        <f>IF(FT!B61&lt;&gt;"",IF(FT!C61&lt;&gt;"",FT!C61,F61/$M$3*$M$4),"")</f>
        <v>23.9724</v>
      </c>
      <c r="Y61" s="75">
        <f t="shared" si="3"/>
        <v>11.483383124671425</v>
      </c>
    </row>
    <row r="62" spans="1:25">
      <c r="A62" s="50">
        <f t="shared" si="5"/>
        <v>60</v>
      </c>
      <c r="B62" s="50">
        <f t="shared" si="0"/>
        <v>1.1584494117647057</v>
      </c>
      <c r="C62" s="50">
        <f>IF(FH!$C$2&gt;0,FH!A62/FH!$C$2,0)</f>
        <v>0.73158341196542087</v>
      </c>
      <c r="D62" s="50">
        <f>IF(hist!$D$2&gt;0,hist!B62/hist!$D$2,0)</f>
        <v>6.5300964862615662E-2</v>
      </c>
      <c r="E62" s="50">
        <f t="shared" si="1"/>
        <v>0.12851859397574797</v>
      </c>
      <c r="F62">
        <f t="shared" si="6"/>
        <v>60</v>
      </c>
      <c r="G62" s="50">
        <f>IF(FT!A62&lt;&gt;"",FT!A62*10,"")</f>
        <v>3.1703700000000001</v>
      </c>
      <c r="H62" s="50">
        <f>IF(FT!B62&lt;&gt;"",FT!B62*100,"")</f>
        <v>36.728699999999996</v>
      </c>
      <c r="I62" s="50">
        <f t="shared" si="2"/>
        <v>1</v>
      </c>
      <c r="J62" t="str">
        <f>IF(FT!B62&lt;&gt;"",FT!E62,"")</f>
        <v>0 [24.376297]</v>
      </c>
      <c r="K62">
        <f>IF(FT!B62&lt;&gt;"",IF(FT!C62&lt;&gt;"",FT!C62,F62/$M$3*$M$4),"")</f>
        <v>24.376300000000001</v>
      </c>
      <c r="Y62" s="75">
        <f t="shared" si="3"/>
        <v>11.584988502919217</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3.1612600000000004</v>
      </c>
      <c r="H63" s="50">
        <f>IF(FT!B63&lt;&gt;"",FT!B63*100,"")</f>
        <v>36.981499999999997</v>
      </c>
      <c r="I63" s="50">
        <f t="shared" si="2"/>
        <v>1</v>
      </c>
      <c r="J63" t="str">
        <f>IF(FT!B63&lt;&gt;"",FT!E63,"")</f>
        <v>0 [24.780875]</v>
      </c>
      <c r="K63">
        <f>IF(FT!B63&lt;&gt;"",IF(FT!C63&lt;&gt;"",FT!C63,F63/$M$3*$M$4),"")</f>
        <v>24.780899999999999</v>
      </c>
      <c r="Y63" s="75">
        <f t="shared" si="3"/>
        <v>11.698341800421348</v>
      </c>
    </row>
    <row r="64" spans="1:25">
      <c r="A64" s="50">
        <f t="shared" si="5"/>
        <v>62</v>
      </c>
      <c r="B64" s="50">
        <f t="shared" si="0"/>
        <v>1.1970643921568627</v>
      </c>
      <c r="C64" s="50">
        <f>IF(FH!$C$2&gt;0,FH!A64/FH!$C$2,0)</f>
        <v>0.83149858462242288</v>
      </c>
      <c r="D64" s="50">
        <f>IF(hist!$D$2&gt;0,hist!B64/hist!$D$2,0)</f>
        <v>6.1010316037530418E-2</v>
      </c>
      <c r="E64" s="50">
        <f t="shared" si="1"/>
        <v>0.15373238065593908</v>
      </c>
      <c r="F64">
        <f t="shared" si="6"/>
        <v>62</v>
      </c>
      <c r="G64" s="50">
        <f>IF(FT!A64&lt;&gt;"",FT!A64*10,"")</f>
        <v>3.1484200000000002</v>
      </c>
      <c r="H64" s="50">
        <f>IF(FT!B64&lt;&gt;"",FT!B64*100,"")</f>
        <v>37.198700000000002</v>
      </c>
      <c r="I64" s="50">
        <f t="shared" si="2"/>
        <v>1</v>
      </c>
      <c r="J64" t="str">
        <f>IF(FT!B64&lt;&gt;"",FT!E64,"")</f>
        <v>0 [25.188012]</v>
      </c>
      <c r="K64">
        <f>IF(FT!B64&lt;&gt;"",IF(FT!C64&lt;&gt;"",FT!C64,F64/$M$3*$M$4),"")</f>
        <v>25.187999999999999</v>
      </c>
      <c r="Y64" s="75">
        <f t="shared" si="3"/>
        <v>11.815037383830619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3.1324100000000001</v>
      </c>
      <c r="H65" s="50">
        <f>IF(FT!B65&lt;&gt;"",FT!B65*100,"")</f>
        <v>37.439499999999995</v>
      </c>
      <c r="I65" s="50">
        <f t="shared" si="2"/>
        <v>1</v>
      </c>
      <c r="J65" t="str">
        <f>IF(FT!B65&lt;&gt;"",FT!E65,"")</f>
        <v>0 [25.593038]</v>
      </c>
      <c r="K65">
        <f>IF(FT!B65&lt;&gt;"",IF(FT!C65&lt;&gt;"",FT!C65,F65/$M$3*$M$4),"")</f>
        <v>25.593</v>
      </c>
      <c r="Y65" s="75">
        <f t="shared" si="3"/>
        <v>11.952298709300505</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3.1136200000000001</v>
      </c>
      <c r="H66" s="50">
        <f>IF(FT!B66&lt;&gt;"",FT!B66*100,"")</f>
        <v>37.6648</v>
      </c>
      <c r="I66" s="50">
        <f t="shared" si="2"/>
        <v>1</v>
      </c>
      <c r="J66" t="str">
        <f>IF(FT!B66&lt;&gt;"",FT!E66,"")</f>
        <v>0 [25.999793]</v>
      </c>
      <c r="K66">
        <f>IF(FT!B66&lt;&gt;"",IF(FT!C66&lt;&gt;"",FT!C66,F66/$M$3*$M$4),"")</f>
        <v>25.9998</v>
      </c>
      <c r="Y66" s="75">
        <f t="shared" si="3"/>
        <v>12.096787661949756</v>
      </c>
    </row>
    <row r="67" spans="1:25">
      <c r="A67" s="50">
        <f t="shared" si="5"/>
        <v>65</v>
      </c>
      <c r="B67" s="50">
        <f t="shared" ref="B67:B130" si="16">A67/255*$M$2</f>
        <v>1.254986862745098</v>
      </c>
      <c r="C67" s="50">
        <f>IF(FH!$C$2&gt;0,FH!A67/FH!$C$2,0)</f>
        <v>0.81539568619601777</v>
      </c>
      <c r="D67" s="50">
        <f>IF(hist!$D$2&gt;0,hist!B67/hist!$D$2,0)</f>
        <v>6.1585914206445526E-2</v>
      </c>
      <c r="E67" s="50">
        <f t="shared" ref="E67:E130" si="17">NORMDIST(B67,2,0.421,FALSE)</f>
        <v>0.19797655525187485</v>
      </c>
      <c r="F67">
        <f t="shared" si="6"/>
        <v>65</v>
      </c>
      <c r="G67" s="50">
        <f>IF(FT!A67&lt;&gt;"",FT!A67*10,"")</f>
        <v>3.0891299999999999</v>
      </c>
      <c r="H67" s="50">
        <f>IF(FT!B67&lt;&gt;"",FT!B67*100,"")</f>
        <v>38.010300000000001</v>
      </c>
      <c r="I67" s="50">
        <f t="shared" ref="I67:I130" si="18">(IF(G67&lt;&gt;"",1,""))</f>
        <v>1</v>
      </c>
      <c r="J67" t="str">
        <f>IF(FT!B67&lt;&gt;"",FT!E67,"")</f>
        <v>0 [26.406355]</v>
      </c>
      <c r="K67">
        <f>IF(FT!B67&lt;&gt;"",IF(FT!C67&lt;&gt;"",FT!C67,F67/$M$3*$M$4),"")</f>
        <v>26.406400000000001</v>
      </c>
      <c r="Y67" s="75">
        <f t="shared" ref="Y67:Y130" si="19">IF(I67=1,H67/G67,"")</f>
        <v>12.304532344058037</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3.0634399999999999</v>
      </c>
      <c r="H68" s="50">
        <f>IF(FT!B68&lt;&gt;"",FT!B68*100,"")</f>
        <v>38.390700000000002</v>
      </c>
      <c r="I68" s="50">
        <f t="shared" si="18"/>
        <v>1</v>
      </c>
      <c r="J68" t="str">
        <f>IF(FT!B68&lt;&gt;"",FT!E68,"")</f>
        <v>0 [26.814586]</v>
      </c>
      <c r="K68">
        <f>IF(FT!B68&lt;&gt;"",IF(FT!C68&lt;&gt;"",FT!C68,F68/$M$3*$M$4),"")</f>
        <v>26.814599999999999</v>
      </c>
      <c r="Y68" s="75">
        <f t="shared" si="19"/>
        <v>12.531892251847598</v>
      </c>
    </row>
    <row r="69" spans="1:25" ht="16.5" customHeight="1">
      <c r="A69" s="50">
        <f t="shared" si="20"/>
        <v>67</v>
      </c>
      <c r="B69" s="50">
        <f t="shared" si="16"/>
        <v>1.2936018431372549</v>
      </c>
      <c r="C69" s="50">
        <f>IF(FH!$C$2&gt;0,FH!A69/FH!$C$2,0)</f>
        <v>0.93698472154709822</v>
      </c>
      <c r="D69" s="50">
        <f>IF(hist!$D$2&gt;0,hist!B69/hist!$D$2,0)</f>
        <v>5.954527744655707E-2</v>
      </c>
      <c r="E69" s="50">
        <f t="shared" si="17"/>
        <v>0.23188834663388441</v>
      </c>
      <c r="F69">
        <f t="shared" si="21"/>
        <v>67</v>
      </c>
      <c r="G69" s="50">
        <f>IF(FT!A69&lt;&gt;"",FT!A69*10,"")</f>
        <v>3.0369000000000002</v>
      </c>
      <c r="H69" s="50">
        <f>IF(FT!B69&lt;&gt;"",FT!B69*100,"")</f>
        <v>38.8979</v>
      </c>
      <c r="I69" s="50">
        <f t="shared" si="18"/>
        <v>1</v>
      </c>
      <c r="J69" t="str">
        <f>IF(FT!B69&lt;&gt;"",FT!E69,"")</f>
        <v>0 [27.218920]</v>
      </c>
      <c r="K69">
        <f>IF(FT!B69&lt;&gt;"",IF(FT!C69&lt;&gt;"",FT!C69,F69/$M$3*$M$4),"")</f>
        <v>27.218900000000001</v>
      </c>
      <c r="Y69" s="75">
        <f t="shared" si="19"/>
        <v>12.808423062991865</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3.0126199999999996</v>
      </c>
      <c r="H70" s="50">
        <f>IF(FT!B70&lt;&gt;"",FT!B70*100,"")</f>
        <v>39.403500000000001</v>
      </c>
      <c r="I70" s="50">
        <f t="shared" si="18"/>
        <v>1</v>
      </c>
      <c r="J70" t="str">
        <f>IF(FT!B70&lt;&gt;"",FT!E70,"")</f>
        <v>0 [27.625879]</v>
      </c>
      <c r="K70">
        <f>IF(FT!B70&lt;&gt;"",IF(FT!C70&lt;&gt;"",FT!C70,F70/$M$3*$M$4),"")</f>
        <v>27.625900000000001</v>
      </c>
      <c r="Y70" s="75">
        <f t="shared" si="19"/>
        <v>13.079478991708216</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2.99017</v>
      </c>
      <c r="H71" s="50">
        <f>IF(FT!B71&lt;&gt;"",FT!B71*100,"")</f>
        <v>39.9497</v>
      </c>
      <c r="I71" s="50">
        <f t="shared" si="18"/>
        <v>1</v>
      </c>
      <c r="J71" t="str">
        <f>IF(FT!B71&lt;&gt;"",FT!E71,"")</f>
        <v>0 [28.032875]</v>
      </c>
      <c r="K71">
        <f>IF(FT!B71&lt;&gt;"",IF(FT!C71&lt;&gt;"",FT!C71,F71/$M$3*$M$4),"")</f>
        <v>28.032900000000001</v>
      </c>
      <c r="Y71" s="75">
        <f t="shared" si="19"/>
        <v>13.360344060705579</v>
      </c>
    </row>
    <row r="72" spans="1:25">
      <c r="A72" s="50">
        <f t="shared" si="20"/>
        <v>70</v>
      </c>
      <c r="B72" s="50">
        <f t="shared" si="16"/>
        <v>1.3515243137254902</v>
      </c>
      <c r="C72" s="50">
        <f>IF(FH!$C$2&gt;0,FH!A72/FH!$C$2,0)</f>
        <v>0.84447526186867961</v>
      </c>
      <c r="D72" s="50">
        <f>IF(hist!$D$2&gt;0,hist!B72/hist!$D$2,0)</f>
        <v>6.0277870310316867E-2</v>
      </c>
      <c r="E72" s="50">
        <f t="shared" si="17"/>
        <v>0.28935167144361945</v>
      </c>
      <c r="F72">
        <f t="shared" si="21"/>
        <v>70</v>
      </c>
      <c r="G72" s="50">
        <f>IF(FT!A72&lt;&gt;"",FT!A72*10,"")</f>
        <v>2.9729800000000002</v>
      </c>
      <c r="H72" s="50">
        <f>IF(FT!B72&lt;&gt;"",FT!B72*100,"")</f>
        <v>40.498800000000003</v>
      </c>
      <c r="I72" s="50">
        <f t="shared" si="18"/>
        <v>1</v>
      </c>
      <c r="J72" t="str">
        <f>IF(FT!B72&lt;&gt;"",FT!E72,"")</f>
        <v>0 [28.436715]</v>
      </c>
      <c r="K72">
        <f>IF(FT!B72&lt;&gt;"",IF(FT!C72&lt;&gt;"",FT!C72,F72/$M$3*$M$4),"")</f>
        <v>28.436699999999998</v>
      </c>
      <c r="Y72" s="75">
        <f t="shared" si="19"/>
        <v>13.622291438220238</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2.9580800000000003</v>
      </c>
      <c r="H73" s="50">
        <f>IF(FT!B73&lt;&gt;"",FT!B73*100,"")</f>
        <v>41.067</v>
      </c>
      <c r="I73" s="50">
        <f t="shared" si="18"/>
        <v>1</v>
      </c>
      <c r="J73" t="str">
        <f>IF(FT!B73&lt;&gt;"",FT!E73,"")</f>
        <v>0 [28.844690]</v>
      </c>
      <c r="K73">
        <f>IF(FT!B73&lt;&gt;"",IF(FT!C73&lt;&gt;"",FT!C73,F73/$M$3*$M$4),"")</f>
        <v>28.8447</v>
      </c>
      <c r="Y73" s="75">
        <f t="shared" si="19"/>
        <v>13.882991670272608</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2.9434800000000001</v>
      </c>
      <c r="H74" s="50">
        <f>IF(FT!B74&lt;&gt;"",FT!B74*100,"")</f>
        <v>41.594300000000004</v>
      </c>
      <c r="I74" s="50">
        <f t="shared" si="18"/>
        <v>1</v>
      </c>
      <c r="J74" t="str">
        <f>IF(FT!B74&lt;&gt;"",FT!E74,"")</f>
        <v>0 [29.249379]</v>
      </c>
      <c r="K74">
        <f>IF(FT!B74&lt;&gt;"",IF(FT!C74&lt;&gt;"",FT!C74,F74/$M$3*$M$4),"")</f>
        <v>29.249400000000001</v>
      </c>
      <c r="Y74" s="75">
        <f t="shared" si="19"/>
        <v>14.130994605025345</v>
      </c>
    </row>
    <row r="75" spans="1:25">
      <c r="A75" s="50">
        <f t="shared" si="20"/>
        <v>73</v>
      </c>
      <c r="B75" s="50">
        <f t="shared" si="16"/>
        <v>1.4094467843137253</v>
      </c>
      <c r="C75" s="50">
        <f>IF(FH!$C$2&gt;0,FH!A75/FH!$C$2,0)</f>
        <v>1</v>
      </c>
      <c r="D75" s="50">
        <f>IF(hist!$D$2&gt;0,hist!B75/hist!$D$2,0)</f>
        <v>5.5045400452709732E-2</v>
      </c>
      <c r="E75" s="50">
        <f t="shared" si="17"/>
        <v>0.35428459040885235</v>
      </c>
      <c r="F75">
        <f t="shared" si="21"/>
        <v>73</v>
      </c>
      <c r="G75" s="50">
        <f>IF(FT!A75&lt;&gt;"",FT!A75*10,"")</f>
        <v>2.9289300000000003</v>
      </c>
      <c r="H75" s="50">
        <f>IF(FT!B75&lt;&gt;"",FT!B75*100,"")</f>
        <v>42.058900000000001</v>
      </c>
      <c r="I75" s="50">
        <f t="shared" si="18"/>
        <v>1</v>
      </c>
      <c r="J75" t="str">
        <f>IF(FT!B75&lt;&gt;"",FT!E75,"")</f>
        <v>0 [29.656526]</v>
      </c>
      <c r="K75">
        <f>IF(FT!B75&lt;&gt;"",IF(FT!C75&lt;&gt;"",FT!C75,F75/$M$3*$M$4),"")</f>
        <v>29.656500000000001</v>
      </c>
      <c r="Y75" s="75">
        <f t="shared" si="19"/>
        <v>14.359817407722273</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2.9124699999999999</v>
      </c>
      <c r="H76" s="50">
        <f>IF(FT!B76&lt;&gt;"",FT!B76*100,"")</f>
        <v>42.555700000000002</v>
      </c>
      <c r="I76" s="50">
        <f t="shared" si="18"/>
        <v>1</v>
      </c>
      <c r="J76" t="str">
        <f>IF(FT!B76&lt;&gt;"",FT!E76,"")</f>
        <v>0 [30.063107]</v>
      </c>
      <c r="K76">
        <f>IF(FT!B76&lt;&gt;"",IF(FT!C76&lt;&gt;"",FT!C76,F76/$M$3*$M$4),"")</f>
        <v>30.063099999999999</v>
      </c>
      <c r="Y76" s="75">
        <f t="shared" si="19"/>
        <v>14.611549646863317</v>
      </c>
    </row>
    <row r="77" spans="1:25">
      <c r="A77" s="50">
        <f t="shared" si="20"/>
        <v>75</v>
      </c>
      <c r="B77" s="50">
        <f t="shared" si="16"/>
        <v>1.4480617647058822</v>
      </c>
      <c r="C77" s="50">
        <f>IF(FH!$C$2&gt;0,FH!A77/FH!$C$2,0)</f>
        <v>0.99858462242301205</v>
      </c>
      <c r="D77" s="50">
        <f>IF(hist!$D$2&gt;0,hist!B77/hist!$D$2,0)</f>
        <v>4.7170505361067198E-2</v>
      </c>
      <c r="E77" s="50">
        <f t="shared" si="17"/>
        <v>0.40123855879074211</v>
      </c>
      <c r="F77">
        <f t="shared" si="21"/>
        <v>75</v>
      </c>
      <c r="G77" s="50">
        <f>IF(FT!A77&lt;&gt;"",FT!A77*10,"")</f>
        <v>2.8967900000000002</v>
      </c>
      <c r="H77" s="50">
        <f>IF(FT!B77&lt;&gt;"",FT!B77*100,"")</f>
        <v>43.0242</v>
      </c>
      <c r="I77" s="50">
        <f t="shared" si="18"/>
        <v>1</v>
      </c>
      <c r="J77" t="str">
        <f>IF(FT!B77&lt;&gt;"",FT!E77,"")</f>
        <v>0 [30.469519]</v>
      </c>
      <c r="K77">
        <f>IF(FT!B77&lt;&gt;"",IF(FT!C77&lt;&gt;"",FT!C77,F77/$M$3*$M$4),"")</f>
        <v>30.4695</v>
      </c>
      <c r="Y77" s="75">
        <f t="shared" si="19"/>
        <v>14.852371072808177</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2.8809499999999999</v>
      </c>
      <c r="H78" s="50">
        <f>IF(FT!B78&lt;&gt;"",FT!B78*100,"")</f>
        <v>43.459599999999995</v>
      </c>
      <c r="I78" s="50">
        <f t="shared" si="18"/>
        <v>1</v>
      </c>
      <c r="J78" t="str">
        <f>IF(FT!B78&lt;&gt;"",FT!E78,"")</f>
        <v>0 [30.876782]</v>
      </c>
      <c r="K78">
        <f>IF(FT!B78&lt;&gt;"",IF(FT!C78&lt;&gt;"",FT!C78,F78/$M$3*$M$4),"")</f>
        <v>30.876799999999999</v>
      </c>
      <c r="Y78" s="75">
        <f t="shared" si="19"/>
        <v>15.085162880299899</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2.8650900000000004</v>
      </c>
      <c r="H79" s="50">
        <f>IF(FT!B79&lt;&gt;"",FT!B79*100,"")</f>
        <v>43.868400000000001</v>
      </c>
      <c r="I79" s="50">
        <f t="shared" si="18"/>
        <v>1</v>
      </c>
      <c r="J79" t="str">
        <f>IF(FT!B79&lt;&gt;"",FT!E79,"")</f>
        <v>0 [31.282972]</v>
      </c>
      <c r="K79">
        <f>IF(FT!B79&lt;&gt;"",IF(FT!C79&lt;&gt;"",FT!C79,F79/$M$3*$M$4),"")</f>
        <v>31.283000000000001</v>
      </c>
      <c r="Y79" s="75">
        <f t="shared" si="19"/>
        <v>15.311351475869866</v>
      </c>
    </row>
    <row r="80" spans="1:25" ht="16.5" customHeight="1">
      <c r="A80" s="50">
        <f t="shared" si="20"/>
        <v>78</v>
      </c>
      <c r="B80" s="50">
        <f t="shared" si="16"/>
        <v>1.5059842352941177</v>
      </c>
      <c r="C80" s="50">
        <f>IF(FH!$C$2&gt;0,FH!A80/FH!$C$2,0)</f>
        <v>0.98776198781917479</v>
      </c>
      <c r="D80" s="50">
        <f>IF(hist!$D$2&gt;0,hist!B80/hist!$D$2,0)</f>
        <v>4.5182249211642385E-2</v>
      </c>
      <c r="E80" s="50">
        <f t="shared" si="17"/>
        <v>0.47602261974213655</v>
      </c>
      <c r="F80">
        <f t="shared" si="21"/>
        <v>78</v>
      </c>
      <c r="G80" s="50">
        <f>IF(FT!A80&lt;&gt;"",FT!A80*10,"")</f>
        <v>2.8491599999999999</v>
      </c>
      <c r="H80" s="50">
        <f>IF(FT!B80&lt;&gt;"",FT!B80*100,"")</f>
        <v>44.232900000000001</v>
      </c>
      <c r="I80" s="50">
        <f t="shared" si="18"/>
        <v>1</v>
      </c>
      <c r="J80" t="str">
        <f>IF(FT!B80&lt;&gt;"",FT!E80,"")</f>
        <v>0 [31.686545]</v>
      </c>
      <c r="K80">
        <f>IF(FT!B80&lt;&gt;"",IF(FT!C80&lt;&gt;"",FT!C80,F80/$M$3*$M$4),"")</f>
        <v>31.686499999999999</v>
      </c>
      <c r="Y80" s="75">
        <f t="shared" si="19"/>
        <v>15.524891546982269</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2.8327599999999995</v>
      </c>
      <c r="H81" s="50">
        <f>IF(FT!B81&lt;&gt;"",FT!B81*100,"")</f>
        <v>44.624699999999997</v>
      </c>
      <c r="I81" s="50">
        <f t="shared" si="18"/>
        <v>1</v>
      </c>
      <c r="J81" t="str">
        <f>IF(FT!B81&lt;&gt;"",FT!E81,"")</f>
        <v>0 [32.095388]</v>
      </c>
      <c r="K81">
        <f>IF(FT!B81&lt;&gt;"",IF(FT!C81&lt;&gt;"",FT!C81,F81/$M$3*$M$4),"")</f>
        <v>32.095399999999998</v>
      </c>
      <c r="Y81" s="75">
        <f t="shared" si="19"/>
        <v>15.753081800081901</v>
      </c>
    </row>
    <row r="82" spans="1:25" ht="16.5" customHeight="1">
      <c r="A82" s="50">
        <f t="shared" si="20"/>
        <v>80</v>
      </c>
      <c r="B82" s="50">
        <f t="shared" si="16"/>
        <v>1.5445992156862745</v>
      </c>
      <c r="C82" s="50">
        <f>IF(FH!$C$2&gt;0,FH!A82/FH!$C$2,0)</f>
        <v>0.99230358657631124</v>
      </c>
      <c r="D82" s="50">
        <f>IF(hist!$D$2&gt;0,hist!B82/hist!$D$2,0)</f>
        <v>4.0734605691712451E-2</v>
      </c>
      <c r="E82" s="50">
        <f t="shared" si="17"/>
        <v>0.52789039798181625</v>
      </c>
      <c r="F82">
        <f t="shared" si="21"/>
        <v>80</v>
      </c>
      <c r="G82" s="50">
        <f>IF(FT!A82&lt;&gt;"",FT!A82*10,"")</f>
        <v>2.8187499999999996</v>
      </c>
      <c r="H82" s="50">
        <f>IF(FT!B82&lt;&gt;"",FT!B82*100,"")</f>
        <v>45.014299999999999</v>
      </c>
      <c r="I82" s="50">
        <f t="shared" si="18"/>
        <v>1</v>
      </c>
      <c r="J82" t="str">
        <f>IF(FT!B82&lt;&gt;"",FT!E82,"")</f>
        <v>0 [32.500806]</v>
      </c>
      <c r="K82">
        <f>IF(FT!B82&lt;&gt;"",IF(FT!C82&lt;&gt;"",FT!C82,F82/$M$3*$M$4),"")</f>
        <v>32.500799999999998</v>
      </c>
      <c r="Y82" s="75">
        <f t="shared" si="19"/>
        <v>15.969596452328162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2.80437</v>
      </c>
      <c r="H83" s="50">
        <f>IF(FT!B83&lt;&gt;"",FT!B83*100,"")</f>
        <v>45.388500000000001</v>
      </c>
      <c r="I83" s="50">
        <f t="shared" si="18"/>
        <v>1</v>
      </c>
      <c r="J83" t="str">
        <f>IF(FT!B83&lt;&gt;"",FT!E83,"")</f>
        <v>0 [32.905965]</v>
      </c>
      <c r="K83">
        <f>IF(FT!B83&lt;&gt;"",IF(FT!C83&lt;&gt;"",FT!C83,F83/$M$3*$M$4),"")</f>
        <v>32.905999999999999</v>
      </c>
      <c r="Y83" s="75">
        <f t="shared" si="19"/>
        <v>16.18491853785342</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2.7890799999999998</v>
      </c>
      <c r="H84" s="50">
        <f>IF(FT!B84&lt;&gt;"",FT!B84*100,"")</f>
        <v>45.753999999999998</v>
      </c>
      <c r="I84" s="50">
        <f t="shared" si="18"/>
        <v>1</v>
      </c>
      <c r="J84" t="str">
        <f>IF(FT!B84&lt;&gt;"",FT!E84,"")</f>
        <v>0 [33.312993]</v>
      </c>
      <c r="K84">
        <f>IF(FT!B84&lt;&gt;"",IF(FT!C84&lt;&gt;"",FT!C84,F84/$M$3*$M$4),"")</f>
        <v>33.313000000000002</v>
      </c>
      <c r="Y84" s="75">
        <f t="shared" si="19"/>
        <v>16.404692586802817</v>
      </c>
    </row>
    <row r="85" spans="1:25" ht="16.5" customHeight="1">
      <c r="A85" s="50">
        <f t="shared" si="20"/>
        <v>83</v>
      </c>
      <c r="B85" s="50">
        <f t="shared" si="16"/>
        <v>1.6025216862745097</v>
      </c>
      <c r="C85" s="50">
        <f>IF(FH!$C$2&gt;0,FH!A85/FH!$C$2,0)</f>
        <v>0.93295780554523011</v>
      </c>
      <c r="D85" s="50">
        <f>IF(hist!$D$2&gt;0,hist!B85/hist!$D$2,0)</f>
        <v>3.93218005746565E-2</v>
      </c>
      <c r="E85" s="50">
        <f t="shared" si="17"/>
        <v>0.60683043098510137</v>
      </c>
      <c r="F85">
        <f t="shared" si="21"/>
        <v>83</v>
      </c>
      <c r="G85" s="50">
        <f>IF(FT!A85&lt;&gt;"",FT!A85*10,"")</f>
        <v>2.7725499999999998</v>
      </c>
      <c r="H85" s="50">
        <f>IF(FT!B85&lt;&gt;"",FT!B85*100,"")</f>
        <v>46.125300000000003</v>
      </c>
      <c r="I85" s="50">
        <f t="shared" si="18"/>
        <v>1</v>
      </c>
      <c r="J85" t="str">
        <f>IF(FT!B85&lt;&gt;"",FT!E85,"")</f>
        <v>0 [33.718971]</v>
      </c>
      <c r="K85">
        <f>IF(FT!B85&lt;&gt;"",IF(FT!C85&lt;&gt;"",FT!C85,F85/$M$3*$M$4),"")</f>
        <v>33.719000000000001</v>
      </c>
      <c r="Y85" s="75">
        <f t="shared" si="19"/>
        <v>16.636417738183262</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2.7550300000000001</v>
      </c>
      <c r="H86" s="50">
        <f>IF(FT!B86&lt;&gt;"",FT!B86*100,"")</f>
        <v>46.5139</v>
      </c>
      <c r="I86" s="50">
        <f t="shared" si="18"/>
        <v>1</v>
      </c>
      <c r="J86" t="str">
        <f>IF(FT!B86&lt;&gt;"",FT!E86,"")</f>
        <v>0 [34.127522]</v>
      </c>
      <c r="K86">
        <f>IF(FT!B86&lt;&gt;"",IF(FT!C86&lt;&gt;"",FT!C86,F86/$M$3*$M$4),"")</f>
        <v>34.127499999999998</v>
      </c>
      <c r="Y86" s="75">
        <f t="shared" si="19"/>
        <v>16.883264429062478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2.7351799999999997</v>
      </c>
      <c r="H87" s="50">
        <f>IF(FT!B87&lt;&gt;"",FT!B87*100,"")</f>
        <v>46.918100000000003</v>
      </c>
      <c r="I87" s="50">
        <f t="shared" si="18"/>
        <v>1</v>
      </c>
      <c r="J87" t="str">
        <f>IF(FT!B87&lt;&gt;"",FT!E87,"")</f>
        <v>0 [34.532508]</v>
      </c>
      <c r="K87">
        <f>IF(FT!B87&lt;&gt;"",IF(FT!C87&lt;&gt;"",FT!C87,F87/$M$3*$M$4),"")</f>
        <v>34.532499999999999</v>
      </c>
      <c r="Y87" s="75">
        <f t="shared" si="19"/>
        <v>17.15356941773485</v>
      </c>
    </row>
    <row r="88" spans="1:25" ht="16.5" customHeight="1">
      <c r="A88" s="50">
        <f t="shared" si="20"/>
        <v>86</v>
      </c>
      <c r="B88" s="50">
        <f t="shared" si="16"/>
        <v>1.660444156862745</v>
      </c>
      <c r="C88" s="50">
        <f>IF(FH!$C$2&gt;0,FH!A88/FH!$C$2,0)</f>
        <v>0.9373040154786072</v>
      </c>
      <c r="D88" s="50">
        <f>IF(hist!$D$2&gt;0,hist!B88/hist!$D$2,0)</f>
        <v>3.1865656093630637E-2</v>
      </c>
      <c r="E88" s="50">
        <f t="shared" si="17"/>
        <v>0.68449477392463509</v>
      </c>
      <c r="F88">
        <f t="shared" si="21"/>
        <v>86</v>
      </c>
      <c r="G88" s="50">
        <f>IF(FT!A88&lt;&gt;"",FT!A88*10,"")</f>
        <v>2.71658</v>
      </c>
      <c r="H88" s="50">
        <f>IF(FT!B88&lt;&gt;"",FT!B88*100,"")</f>
        <v>47.222700000000003</v>
      </c>
      <c r="I88" s="50">
        <f t="shared" si="18"/>
        <v>1</v>
      </c>
      <c r="J88" t="str">
        <f>IF(FT!B88&lt;&gt;"",FT!E88,"")</f>
        <v>0 [34.936917]</v>
      </c>
      <c r="K88">
        <f>IF(FT!B88&lt;&gt;"",IF(FT!C88&lt;&gt;"",FT!C88,F88/$M$3*$M$4),"")</f>
        <v>34.936900000000001</v>
      </c>
      <c r="Y88" s="75">
        <f t="shared" si="19"/>
        <v>17.383143511326743</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2.7004299999999999</v>
      </c>
      <c r="H89" s="50">
        <f>IF(FT!B89&lt;&gt;"",FT!B89*100,"")</f>
        <v>47.4056</v>
      </c>
      <c r="I89" s="50">
        <f t="shared" si="18"/>
        <v>1</v>
      </c>
      <c r="J89" t="str">
        <f>IF(FT!B89&lt;&gt;"",FT!E89,"")</f>
        <v>0 [35.346622]</v>
      </c>
      <c r="K89">
        <f>IF(FT!B89&lt;&gt;"",IF(FT!C89&lt;&gt;"",FT!C89,F89/$M$3*$M$4),"")</f>
        <v>35.346600000000002</v>
      </c>
      <c r="Y89" s="75">
        <f t="shared" si="19"/>
        <v>17.554833859792701</v>
      </c>
    </row>
    <row r="90" spans="1:25" ht="16.5" customHeight="1">
      <c r="A90" s="50">
        <f t="shared" si="20"/>
        <v>88</v>
      </c>
      <c r="B90" s="50">
        <f t="shared" si="16"/>
        <v>1.6990591372549018</v>
      </c>
      <c r="C90" s="50">
        <f>IF(FH!$C$2&gt;0,FH!A90/FH!$C$2,0)</f>
        <v>0.91409087009979118</v>
      </c>
      <c r="D90" s="50">
        <f>IF(hist!$D$2&gt;0,hist!B90/hist!$D$2,0)</f>
        <v>2.7182594099706785E-2</v>
      </c>
      <c r="E90" s="50">
        <f t="shared" si="17"/>
        <v>0.73395857202345849</v>
      </c>
      <c r="F90">
        <f t="shared" si="21"/>
        <v>88</v>
      </c>
      <c r="G90" s="50">
        <f>IF(FT!A90&lt;&gt;"",FT!A90*10,"")</f>
        <v>2.6843499999999998</v>
      </c>
      <c r="H90" s="50">
        <f>IF(FT!B90&lt;&gt;"",FT!B90*100,"")</f>
        <v>47.500300000000003</v>
      </c>
      <c r="I90" s="50">
        <f t="shared" si="18"/>
        <v>1</v>
      </c>
      <c r="J90" t="str">
        <f>IF(FT!B90&lt;&gt;"",FT!E90,"")</f>
        <v>0 [35.749750]</v>
      </c>
      <c r="K90">
        <f>IF(FT!B90&lt;&gt;"",IF(FT!C90&lt;&gt;"",FT!C90,F90/$M$3*$M$4),"")</f>
        <v>35.749699999999997</v>
      </c>
      <c r="Y90" s="75">
        <f t="shared" si="19"/>
        <v>17.69527073593235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2.6648399999999999</v>
      </c>
      <c r="H91" s="50">
        <f>IF(FT!B91&lt;&gt;"",FT!B91*100,"")</f>
        <v>47.591799999999999</v>
      </c>
      <c r="I91" s="50">
        <f t="shared" si="18"/>
        <v>1</v>
      </c>
      <c r="J91" t="str">
        <f>IF(FT!B91&lt;&gt;"",FT!E91,"")</f>
        <v>0 [36.156840]</v>
      </c>
      <c r="K91">
        <f>IF(FT!B91&lt;&gt;"",IF(FT!C91&lt;&gt;"",FT!C91,F91/$M$3*$M$4),"")</f>
        <v>36.156799999999997</v>
      </c>
      <c r="Y91" s="75">
        <f t="shared" si="19"/>
        <v>17.859158523588658</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2.6463700000000001</v>
      </c>
      <c r="H92" s="50">
        <f>IF(FT!B92&lt;&gt;"",FT!B92*100,"")</f>
        <v>47.647199999999998</v>
      </c>
      <c r="I92" s="50">
        <f t="shared" si="18"/>
        <v>1</v>
      </c>
      <c r="J92" t="str">
        <f>IF(FT!B92&lt;&gt;"",FT!E92,"")</f>
        <v>0 [36.562049]</v>
      </c>
      <c r="K92">
        <f>IF(FT!B92&lt;&gt;"",IF(FT!C92&lt;&gt;"",FT!C92,F92/$M$3*$M$4),"")</f>
        <v>36.561999999999998</v>
      </c>
      <c r="Y92" s="75">
        <f t="shared" si="19"/>
        <v>18.004738566413614</v>
      </c>
    </row>
    <row r="93" spans="1:25" ht="16.5" customHeight="1">
      <c r="A93" s="50">
        <f t="shared" si="20"/>
        <v>91</v>
      </c>
      <c r="B93" s="50">
        <f t="shared" si="16"/>
        <v>1.7569816078431371</v>
      </c>
      <c r="C93" s="50">
        <f>IF(FH!$C$2&gt;0,FH!A93/FH!$C$2,0)</f>
        <v>0.79414596021692918</v>
      </c>
      <c r="D93" s="50">
        <f>IF(hist!$D$2&gt;0,hist!B93/hist!$D$2,0)</f>
        <v>2.3624538138381335E-2</v>
      </c>
      <c r="E93" s="50">
        <f t="shared" si="17"/>
        <v>0.80218214811433919</v>
      </c>
      <c r="F93">
        <f t="shared" si="21"/>
        <v>91</v>
      </c>
      <c r="G93" s="50">
        <f>IF(FT!A93&lt;&gt;"",FT!A93*10,"")</f>
        <v>2.6276999999999999</v>
      </c>
      <c r="H93" s="50">
        <f>IF(FT!B93&lt;&gt;"",FT!B93*100,"")</f>
        <v>47.704500000000003</v>
      </c>
      <c r="I93" s="50">
        <f t="shared" si="18"/>
        <v>1</v>
      </c>
      <c r="J93" t="str">
        <f>IF(FT!B93&lt;&gt;"",FT!E93,"")</f>
        <v>0 [36.967695]</v>
      </c>
      <c r="K93">
        <f>IF(FT!B93&lt;&gt;"",IF(FT!C93&lt;&gt;"",FT!C93,F93/$M$3*$M$4),"")</f>
        <v>36.967700000000001</v>
      </c>
      <c r="Y93" s="75">
        <f t="shared" si="19"/>
        <v>18.154469688320585</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2.6071499999999999</v>
      </c>
      <c r="H94" s="50">
        <f>IF(FT!B94&lt;&gt;"",FT!B94*100,"")</f>
        <v>47.790799999999997</v>
      </c>
      <c r="I94" s="50">
        <f t="shared" si="18"/>
        <v>1</v>
      </c>
      <c r="J94" t="str">
        <f>IF(FT!B94&lt;&gt;"",FT!E94,"")</f>
        <v>0 [37.381174]</v>
      </c>
      <c r="K94">
        <f>IF(FT!B94&lt;&gt;"",IF(FT!C94&lt;&gt;"",FT!C94,F94/$M$3*$M$4),"")</f>
        <v>37.3812</v>
      </c>
      <c r="Y94" s="75">
        <f t="shared" si="19"/>
        <v>18.330667587212091</v>
      </c>
    </row>
    <row r="95" spans="1:25" ht="16.5" customHeight="1">
      <c r="A95" s="50">
        <f t="shared" si="20"/>
        <v>93</v>
      </c>
      <c r="B95" s="50">
        <f t="shared" si="16"/>
        <v>1.7955965882352938</v>
      </c>
      <c r="C95" s="50">
        <f>IF(FH!$C$2&gt;0,FH!A95/FH!$C$2,0)</f>
        <v>0.77028469581296044</v>
      </c>
      <c r="D95" s="50">
        <f>IF(hist!$D$2&gt;0,hist!B95/hist!$D$2,0)</f>
        <v>1.9621688397753637E-2</v>
      </c>
      <c r="E95" s="50">
        <f t="shared" si="17"/>
        <v>0.84224836579594975</v>
      </c>
      <c r="F95">
        <f t="shared" si="21"/>
        <v>93</v>
      </c>
      <c r="G95" s="50">
        <f>IF(FT!A95&lt;&gt;"",FT!A95*10,"")</f>
        <v>2.5862099999999999</v>
      </c>
      <c r="H95" s="50">
        <f>IF(FT!B95&lt;&gt;"",FT!B95*100,"")</f>
        <v>47.911799999999999</v>
      </c>
      <c r="I95" s="50">
        <f t="shared" si="18"/>
        <v>1</v>
      </c>
      <c r="J95" t="str">
        <f>IF(FT!B95&lt;&gt;"",FT!E95,"")</f>
        <v>0 [37.783558]</v>
      </c>
      <c r="K95">
        <f>IF(FT!B95&lt;&gt;"",IF(FT!C95&lt;&gt;"",FT!C95,F95/$M$3*$M$4),"")</f>
        <v>37.7836</v>
      </c>
      <c r="Y95" s="75">
        <f t="shared" si="19"/>
        <v>18.525873768951477</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2.5619199999999998</v>
      </c>
      <c r="H96" s="50">
        <f>IF(FT!B96&lt;&gt;"",FT!B96*100,"")</f>
        <v>48.097999999999999</v>
      </c>
      <c r="I96" s="50">
        <f t="shared" si="18"/>
        <v>1</v>
      </c>
      <c r="J96" t="str">
        <f>IF(FT!B96&lt;&gt;"",FT!E96,"")</f>
        <v>0 [38.185897]</v>
      </c>
      <c r="K96">
        <f>IF(FT!B96&lt;&gt;"",IF(FT!C96&lt;&gt;"",FT!C96,F96/$M$3*$M$4),"")</f>
        <v>38.185899999999997</v>
      </c>
      <c r="Y96" s="75">
        <f t="shared" si="19"/>
        <v>18.774200599550337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2.5329699999999997</v>
      </c>
      <c r="H97" s="50">
        <f>IF(FT!B97&lt;&gt;"",FT!B97*100,"")</f>
        <v>48.408099999999997</v>
      </c>
      <c r="I97" s="50">
        <f t="shared" si="18"/>
        <v>1</v>
      </c>
      <c r="J97" t="str">
        <f>IF(FT!B97&lt;&gt;"",FT!E97,"")</f>
        <v>0 [38.593601]</v>
      </c>
      <c r="K97">
        <f>IF(FT!B97&lt;&gt;"",IF(FT!C97&lt;&gt;"",FT!C97,F97/$M$3*$M$4),"")</f>
        <v>38.593600000000002</v>
      </c>
      <c r="Y97" s="75">
        <f t="shared" si="19"/>
        <v>19.111201474948381</v>
      </c>
    </row>
    <row r="98" spans="1:25" ht="16.5" customHeight="1">
      <c r="A98" s="50">
        <f t="shared" si="20"/>
        <v>96</v>
      </c>
      <c r="B98" s="50">
        <f t="shared" si="16"/>
        <v>1.8535190588235293</v>
      </c>
      <c r="C98" s="50">
        <f>IF(FH!$C$2&gt;0,FH!A98/FH!$C$2,0)</f>
        <v>0.69139526682488384</v>
      </c>
      <c r="D98" s="50">
        <f>IF(hist!$D$2&gt;0,hist!B98/hist!$D$2,0)</f>
        <v>1.7031643774181891E-2</v>
      </c>
      <c r="E98" s="50">
        <f t="shared" si="17"/>
        <v>0.89194953505152708</v>
      </c>
      <c r="F98">
        <f t="shared" si="21"/>
        <v>96</v>
      </c>
      <c r="G98" s="50">
        <f>IF(FT!A98&lt;&gt;"",FT!A98*10,"")</f>
        <v>2.5012400000000001</v>
      </c>
      <c r="H98" s="50">
        <f>IF(FT!B98&lt;&gt;"",FT!B98*100,"")</f>
        <v>48.816500000000005</v>
      </c>
      <c r="I98" s="50">
        <f t="shared" si="18"/>
        <v>1</v>
      </c>
      <c r="J98" t="str">
        <f>IF(FT!B98&lt;&gt;"",FT!E98,"")</f>
        <v>0 [38.999246]</v>
      </c>
      <c r="K98">
        <f>IF(FT!B98&lt;&gt;"",IF(FT!C98&lt;&gt;"",FT!C98,F98/$M$3*$M$4),"")</f>
        <v>38.999200000000002</v>
      </c>
      <c r="Y98" s="75">
        <f t="shared" si="19"/>
        <v>19.516919607874495</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2.4693800000000001</v>
      </c>
      <c r="H99" s="50">
        <f>IF(FT!B99&lt;&gt;"",FT!B99*100,"")</f>
        <v>49.252299999999998</v>
      </c>
      <c r="I99" s="50">
        <f t="shared" si="18"/>
        <v>1</v>
      </c>
      <c r="J99" t="str">
        <f>IF(FT!B99&lt;&gt;"",FT!E99,"")</f>
        <v>0 [39.409348]</v>
      </c>
      <c r="K99">
        <f>IF(FT!B99&lt;&gt;"",IF(FT!C99&lt;&gt;"",FT!C99,F99/$M$3*$M$4),"")</f>
        <v>39.409300000000002</v>
      </c>
      <c r="Y99" s="75">
        <f t="shared" si="19"/>
        <v>19.945208918837924</v>
      </c>
    </row>
    <row r="100" spans="1:25" ht="16.5" customHeight="1">
      <c r="A100" s="50">
        <f t="shared" si="20"/>
        <v>98</v>
      </c>
      <c r="B100" s="50">
        <f t="shared" si="16"/>
        <v>1.8921340392156862</v>
      </c>
      <c r="C100" s="50">
        <f>IF(FH!$C$2&gt;0,FH!A100/FH!$C$2,0)</f>
        <v>0.59743707050200623</v>
      </c>
      <c r="D100" s="50">
        <f>IF(hist!$D$2&gt;0,hist!B100/hist!$D$2,0)</f>
        <v>1.4441599150610147E-2</v>
      </c>
      <c r="E100" s="50">
        <f t="shared" si="17"/>
        <v>0.91700824661412239</v>
      </c>
      <c r="F100">
        <f t="shared" si="21"/>
        <v>98</v>
      </c>
      <c r="G100" s="50">
        <f>IF(FT!A100&lt;&gt;"",FT!A100*10,"")</f>
        <v>2.43675</v>
      </c>
      <c r="H100" s="50">
        <f>IF(FT!B100&lt;&gt;"",FT!B100*100,"")</f>
        <v>49.689699999999995</v>
      </c>
      <c r="I100" s="50">
        <f t="shared" si="18"/>
        <v>1</v>
      </c>
      <c r="J100" t="str">
        <f>IF(FT!B100&lt;&gt;"",FT!E100,"")</f>
        <v>0 [39.812203]</v>
      </c>
      <c r="K100">
        <f>IF(FT!B100&lt;&gt;"",IF(FT!C100&lt;&gt;"",FT!C100,F100/$M$3*$M$4),"")</f>
        <v>39.812199999999997</v>
      </c>
      <c r="Y100" s="75">
        <f t="shared" si="19"/>
        <v>20.391792346362983</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2.40591</v>
      </c>
      <c r="H101" s="50">
        <f>IF(FT!B101&lt;&gt;"",FT!B101*100,"")</f>
        <v>50.121200000000002</v>
      </c>
      <c r="I101" s="50">
        <f t="shared" si="18"/>
        <v>1</v>
      </c>
      <c r="J101" t="str">
        <f>IF(FT!B101&lt;&gt;"",FT!E101,"")</f>
        <v>0 [40.220087]</v>
      </c>
      <c r="K101">
        <f>IF(FT!B101&lt;&gt;"",IF(FT!C101&lt;&gt;"",FT!C101,F101/$M$3*$M$4),"")</f>
        <v>40.220100000000002</v>
      </c>
      <c r="Y101" s="75">
        <f t="shared" si="19"/>
        <v>20.8325332202784</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2.3799399999999999</v>
      </c>
      <c r="H102" s="50">
        <f>IF(FT!B102&lt;&gt;"",FT!B102*100,"")</f>
        <v>50.557300000000005</v>
      </c>
      <c r="I102" s="50">
        <f t="shared" si="18"/>
        <v>1</v>
      </c>
      <c r="J102" t="str">
        <f>IF(FT!B102&lt;&gt;"",FT!E102,"")</f>
        <v>0 [40.625778]</v>
      </c>
      <c r="K102">
        <f>IF(FT!B102&lt;&gt;"",IF(FT!C102&lt;&gt;"",FT!C102,F102/$M$3*$M$4),"")</f>
        <v>40.625799999999998</v>
      </c>
      <c r="Y102" s="75">
        <f t="shared" si="19"/>
        <v>21.243098565510056</v>
      </c>
    </row>
    <row r="103" spans="1:25">
      <c r="A103" s="50">
        <f t="shared" si="20"/>
        <v>101</v>
      </c>
      <c r="B103" s="50">
        <f t="shared" si="16"/>
        <v>1.9500565098039213</v>
      </c>
      <c r="C103" s="50">
        <f>IF(FH!$C$2&gt;0,FH!A103/FH!$C$2,0)</f>
        <v>0.46184294551034605</v>
      </c>
      <c r="D103" s="50">
        <f>IF(hist!$D$2&gt;0,hist!B103/hist!$D$2,0)</f>
        <v>1.3787577202545816E-2</v>
      </c>
      <c r="E103" s="50">
        <f t="shared" si="17"/>
        <v>0.94096183355357155</v>
      </c>
      <c r="F103">
        <f t="shared" si="21"/>
        <v>101</v>
      </c>
      <c r="G103" s="50">
        <f>IF(FT!A103&lt;&gt;"",FT!A103*10,"")</f>
        <v>2.3587899999999999</v>
      </c>
      <c r="H103" s="50">
        <f>IF(FT!B103&lt;&gt;"",FT!B103*100,"")</f>
        <v>50.991699999999994</v>
      </c>
      <c r="I103" s="50">
        <f t="shared" si="18"/>
        <v>1</v>
      </c>
      <c r="J103" t="str">
        <f>IF(FT!B103&lt;&gt;"",FT!E103,"")</f>
        <v>0 [41.032564]</v>
      </c>
      <c r="K103">
        <f>IF(FT!B103&lt;&gt;"",IF(FT!C103&lt;&gt;"",FT!C103,F103/$M$3*$M$4),"")</f>
        <v>41.032600000000002</v>
      </c>
      <c r="Y103" s="75">
        <f t="shared" si="19"/>
        <v>21.617736212210495</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2.3435000000000001</v>
      </c>
      <c r="H104" s="50">
        <f>IF(FT!B104&lt;&gt;"",FT!B104*100,"")</f>
        <v>51.400800000000004</v>
      </c>
      <c r="I104" s="50">
        <f t="shared" si="18"/>
        <v>1</v>
      </c>
      <c r="J104" t="str">
        <f>IF(FT!B104&lt;&gt;"",FT!E104,"")</f>
        <v>0 [41.437276]</v>
      </c>
      <c r="K104">
        <f>IF(FT!B104&lt;&gt;"",IF(FT!C104&lt;&gt;"",FT!C104,F104/$M$3*$M$4),"")</f>
        <v>41.4373</v>
      </c>
      <c r="Y104" s="75">
        <f t="shared" si="19"/>
        <v>21.933347557072754</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2.3313199999999998</v>
      </c>
      <c r="H105" s="50">
        <f>IF(FT!B105&lt;&gt;"",FT!B105*100,"")</f>
        <v>51.771000000000001</v>
      </c>
      <c r="I105" s="50">
        <f t="shared" si="18"/>
        <v>1</v>
      </c>
      <c r="J105" t="str">
        <f>IF(FT!B105&lt;&gt;"",FT!E105,"")</f>
        <v>0 [41.844749]</v>
      </c>
      <c r="K105">
        <f>IF(FT!B105&lt;&gt;"",IF(FT!C105&lt;&gt;"",FT!C105,F105/$M$3*$M$4),"")</f>
        <v>41.844700000000003</v>
      </c>
      <c r="Y105" s="75">
        <f t="shared" si="19"/>
        <v>22.206732666472217</v>
      </c>
    </row>
    <row r="106" spans="1:25">
      <c r="A106" s="50">
        <f t="shared" si="20"/>
        <v>104</v>
      </c>
      <c r="B106" s="50">
        <f t="shared" si="16"/>
        <v>2.0079789803921568</v>
      </c>
      <c r="C106" s="50">
        <f>IF(FH!$C$2&gt;0,FH!A106/FH!$C$2,0)</f>
        <v>0.41093462575891876</v>
      </c>
      <c r="D106" s="50">
        <f>IF(hist!$D$2&gt;0,hist!B106/hist!$D$2,0)</f>
        <v>1.1563755442580845E-2</v>
      </c>
      <c r="E106" s="50">
        <f t="shared" si="17"/>
        <v>0.94743619417063019</v>
      </c>
      <c r="F106">
        <f t="shared" si="21"/>
        <v>104</v>
      </c>
      <c r="G106" s="50">
        <f>IF(FT!A106&lt;&gt;"",FT!A106*10,"")</f>
        <v>2.31887</v>
      </c>
      <c r="H106" s="50">
        <f>IF(FT!B106&lt;&gt;"",FT!B106*100,"")</f>
        <v>52.180700000000002</v>
      </c>
      <c r="I106" s="50">
        <f t="shared" si="18"/>
        <v>1</v>
      </c>
      <c r="J106" t="str">
        <f>IF(FT!B106&lt;&gt;"",FT!E106,"")</f>
        <v>0 [42.251738]</v>
      </c>
      <c r="K106">
        <f>IF(FT!B106&lt;&gt;"",IF(FT!C106&lt;&gt;"",FT!C106,F106/$M$3*$M$4),"")</f>
        <v>42.2517</v>
      </c>
      <c r="Y106" s="75">
        <f t="shared" si="19"/>
        <v>22.502641372737585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2.3062800000000001</v>
      </c>
      <c r="H107" s="50">
        <f>IF(FT!B107&lt;&gt;"",FT!B107*100,"")</f>
        <v>52.608900000000006</v>
      </c>
      <c r="I107" s="50">
        <f t="shared" si="18"/>
        <v>1</v>
      </c>
      <c r="J107" t="str">
        <f>IF(FT!B107&lt;&gt;"",FT!E107,"")</f>
        <v>0 [42.658680]</v>
      </c>
      <c r="K107">
        <f>IF(FT!B107&lt;&gt;"",IF(FT!C107&lt;&gt;"",FT!C107,F107/$M$3*$M$4),"")</f>
        <v>42.658700000000003</v>
      </c>
      <c r="Y107" s="75">
        <f t="shared" si="19"/>
        <v>22.811150424059527</v>
      </c>
    </row>
    <row r="108" spans="1:25">
      <c r="A108" s="50">
        <f t="shared" si="20"/>
        <v>106</v>
      </c>
      <c r="B108" s="50">
        <f t="shared" si="16"/>
        <v>2.0465939607843135</v>
      </c>
      <c r="C108" s="50">
        <f>IF(FH!$C$2&gt;0,FH!A108/FH!$C$2,0)</f>
        <v>0.42803305407028275</v>
      </c>
      <c r="D108" s="50">
        <f>IF(hist!$D$2&gt;0,hist!B108/hist!$D$2,0)</f>
        <v>1.0804972273589225E-2</v>
      </c>
      <c r="E108" s="50">
        <f t="shared" si="17"/>
        <v>0.94182056138490189</v>
      </c>
      <c r="F108">
        <f t="shared" si="21"/>
        <v>106</v>
      </c>
      <c r="G108" s="50">
        <f>IF(FT!A108&lt;&gt;"",FT!A108*10,"")</f>
        <v>2.2958400000000001</v>
      </c>
      <c r="H108" s="50">
        <f>IF(FT!B108&lt;&gt;"",FT!B108*100,"")</f>
        <v>52.964299999999994</v>
      </c>
      <c r="I108" s="50">
        <f t="shared" si="18"/>
        <v>1</v>
      </c>
      <c r="J108" t="str">
        <f>IF(FT!B108&lt;&gt;"",FT!E108,"")</f>
        <v>0 [43.063949]</v>
      </c>
      <c r="K108">
        <f>IF(FT!B108&lt;&gt;"",IF(FT!C108&lt;&gt;"",FT!C108,F108/$M$3*$M$4),"")</f>
        <v>43.063899999999997</v>
      </c>
      <c r="Y108" s="75">
        <f t="shared" si="19"/>
        <v>23.069682556275694</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2.2882799999999999</v>
      </c>
      <c r="H109" s="50">
        <f>IF(FT!B109&lt;&gt;"",FT!B109*100,"")</f>
        <v>53.201699999999995</v>
      </c>
      <c r="I109" s="50">
        <f t="shared" si="18"/>
        <v>1</v>
      </c>
      <c r="J109" t="str">
        <f>IF(FT!B109&lt;&gt;"",FT!E109,"")</f>
        <v>0 [43.469645]</v>
      </c>
      <c r="K109">
        <f>IF(FT!B109&lt;&gt;"",IF(FT!C109&lt;&gt;"",FT!C109,F109/$M$3*$M$4),"")</f>
        <v>43.4696</v>
      </c>
      <c r="Y109" s="75">
        <f t="shared" si="19"/>
        <v>23.249646022339924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2.2826300000000002</v>
      </c>
      <c r="H110" s="50">
        <f>IF(FT!B110&lt;&gt;"",FT!B110*100,"")</f>
        <v>53.387700000000002</v>
      </c>
      <c r="I110" s="50">
        <f t="shared" si="18"/>
        <v>1</v>
      </c>
      <c r="J110" t="str">
        <f>IF(FT!B110&lt;&gt;"",FT!E110,"")</f>
        <v>0 [43.873743]</v>
      </c>
      <c r="K110">
        <f>IF(FT!B110&lt;&gt;"",IF(FT!C110&lt;&gt;"",FT!C110,F110/$M$3*$M$4),"")</f>
        <v>43.873699999999999</v>
      </c>
      <c r="Y110" s="75">
        <f t="shared" si="19"/>
        <v>23.388678848521224</v>
      </c>
    </row>
    <row r="111" spans="1:25">
      <c r="A111" s="50">
        <f t="shared" si="20"/>
        <v>109</v>
      </c>
      <c r="B111" s="50">
        <f t="shared" si="16"/>
        <v>2.1045164313725486</v>
      </c>
      <c r="C111" s="50">
        <f>IF(FH!$C$2&gt;0,FH!A111/FH!$C$2,0)</f>
        <v>0.50924046168949377</v>
      </c>
      <c r="D111" s="50">
        <f>IF(hist!$D$2&gt;0,hist!B111/hist!$D$2,0)</f>
        <v>7.7179003967978383E-3</v>
      </c>
      <c r="E111" s="50">
        <f t="shared" si="17"/>
        <v>0.91885036359395089</v>
      </c>
      <c r="F111">
        <f t="shared" si="21"/>
        <v>109</v>
      </c>
      <c r="G111" s="50">
        <f>IF(FT!A111&lt;&gt;"",FT!A111*10,"")</f>
        <v>2.2781100000000003</v>
      </c>
      <c r="H111" s="50">
        <f>IF(FT!B111&lt;&gt;"",FT!B111*100,"")</f>
        <v>53.552299999999995</v>
      </c>
      <c r="I111" s="50">
        <f t="shared" si="18"/>
        <v>1</v>
      </c>
      <c r="J111" t="str">
        <f>IF(FT!B111&lt;&gt;"",FT!E111,"")</f>
        <v>0 [44.282049]</v>
      </c>
      <c r="K111">
        <f>IF(FT!B111&lt;&gt;"",IF(FT!C111&lt;&gt;"",FT!C111,F111/$M$3*$M$4),"")</f>
        <v>44.281999999999996</v>
      </c>
      <c r="Y111" s="75">
        <f t="shared" si="19"/>
        <v>23.507337222522175</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2.27589</v>
      </c>
      <c r="H112" s="50">
        <f>IF(FT!B112&lt;&gt;"",FT!B112*100,"")</f>
        <v>53.675200000000004</v>
      </c>
      <c r="I112" s="50">
        <f t="shared" si="18"/>
        <v>1</v>
      </c>
      <c r="J112" t="str">
        <f>IF(FT!B112&lt;&gt;"",FT!E112,"")</f>
        <v>0 [44.688215]</v>
      </c>
      <c r="K112">
        <f>IF(FT!B112&lt;&gt;"",IF(FT!C112&lt;&gt;"",FT!C112,F112/$M$3*$M$4),"")</f>
        <v>44.688200000000002</v>
      </c>
      <c r="Y112" s="75">
        <f t="shared" si="19"/>
        <v>23.58426813246686</v>
      </c>
    </row>
    <row r="113" spans="1:25">
      <c r="A113" s="50">
        <f t="shared" si="20"/>
        <v>111</v>
      </c>
      <c r="B113" s="50">
        <f t="shared" si="16"/>
        <v>2.1431314117647058</v>
      </c>
      <c r="C113" s="50">
        <f>IF(FH!$C$2&gt;0,FH!A113/FH!$C$2,0)</f>
        <v>0.45720603513186359</v>
      </c>
      <c r="D113" s="50">
        <f>IF(hist!$D$2&gt;0,hist!B113/hist!$D$2,0)</f>
        <v>5.3894645524518248E-3</v>
      </c>
      <c r="E113" s="50">
        <f t="shared" si="17"/>
        <v>0.8943937609872501</v>
      </c>
      <c r="F113">
        <f t="shared" si="21"/>
        <v>111</v>
      </c>
      <c r="G113" s="50">
        <f>IF(FT!A113&lt;&gt;"",FT!A113*10,"")</f>
        <v>2.2785299999999999</v>
      </c>
      <c r="H113" s="50">
        <f>IF(FT!B113&lt;&gt;"",FT!B113*100,"")</f>
        <v>53.727599999999995</v>
      </c>
      <c r="I113" s="50">
        <f t="shared" si="18"/>
        <v>1</v>
      </c>
      <c r="J113" t="str">
        <f>IF(FT!B113&lt;&gt;"",FT!E113,"")</f>
        <v>0 [45.095624]</v>
      </c>
      <c r="K113">
        <f>IF(FT!B113&lt;&gt;"",IF(FT!C113&lt;&gt;"",FT!C113,F113/$M$3*$M$4),"")</f>
        <v>45.095599999999997</v>
      </c>
      <c r="Y113" s="75">
        <f t="shared" si="19"/>
        <v>23.579939697963159</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2.2851300000000001</v>
      </c>
      <c r="H114" s="50">
        <f>IF(FT!B114&lt;&gt;"",FT!B114*100,"")</f>
        <v>53.692300000000003</v>
      </c>
      <c r="I114" s="50">
        <f t="shared" si="18"/>
        <v>1</v>
      </c>
      <c r="J114" t="str">
        <f>IF(FT!B114&lt;&gt;"",FT!E114,"")</f>
        <v>0 [45.499976]</v>
      </c>
      <c r="K114">
        <f>IF(FT!B114&lt;&gt;"",IF(FT!C114&lt;&gt;"",FT!C114,F114/$M$3*$M$4),"")</f>
        <v>45.5</v>
      </c>
      <c r="Y114" s="75">
        <f t="shared" si="19"/>
        <v>23.496387514058281</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2.29481</v>
      </c>
      <c r="H115" s="50">
        <f>IF(FT!B115&lt;&gt;"",FT!B115*100,"")</f>
        <v>53.584699999999998</v>
      </c>
      <c r="I115" s="50">
        <f t="shared" si="18"/>
        <v>1</v>
      </c>
      <c r="J115" t="str">
        <f>IF(FT!B115&lt;&gt;"",FT!E115,"")</f>
        <v>0 [45.905843]</v>
      </c>
      <c r="K115">
        <f>IF(FT!B115&lt;&gt;"",IF(FT!C115&lt;&gt;"",FT!C115,F115/$M$3*$M$4),"")</f>
        <v>45.905799999999999</v>
      </c>
      <c r="Y115" s="75">
        <f t="shared" si="19"/>
        <v>23.350386306491604</v>
      </c>
    </row>
    <row r="116" spans="1:25">
      <c r="A116" s="50">
        <f t="shared" si="20"/>
        <v>114</v>
      </c>
      <c r="B116" s="50">
        <f t="shared" si="16"/>
        <v>2.2010538823529413</v>
      </c>
      <c r="C116" s="50">
        <f>IF(FH!$C$2&gt;0,FH!A116/FH!$C$2,0)</f>
        <v>0.41921005728228444</v>
      </c>
      <c r="D116" s="50">
        <f>IF(hist!$D$2&gt;0,hist!B116/hist!$D$2,0)</f>
        <v>4.1860347407042071E-3</v>
      </c>
      <c r="E116" s="50">
        <f t="shared" si="17"/>
        <v>0.84548137620546249</v>
      </c>
      <c r="F116">
        <f t="shared" si="21"/>
        <v>114</v>
      </c>
      <c r="G116" s="50">
        <f>IF(FT!A116&lt;&gt;"",FT!A116*10,"")</f>
        <v>2.3104</v>
      </c>
      <c r="H116" s="50">
        <f>IF(FT!B116&lt;&gt;"",FT!B116*100,"")</f>
        <v>53.365399999999994</v>
      </c>
      <c r="I116" s="50">
        <f t="shared" si="18"/>
        <v>1</v>
      </c>
      <c r="J116" t="str">
        <f>IF(FT!B116&lt;&gt;"",FT!E116,"")</f>
        <v>0 [46.311151]</v>
      </c>
      <c r="K116">
        <f>IF(FT!B116&lt;&gt;"",IF(FT!C116&lt;&gt;"",FT!C116,F116/$M$3*$M$4),"")</f>
        <v>46.311199999999999</v>
      </c>
      <c r="Y116" s="75">
        <f t="shared" si="19"/>
        <v>23.097905124653735</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2.32578</v>
      </c>
      <c r="H117" s="50">
        <f>IF(FT!B117&lt;&gt;"",FT!B117*100,"")</f>
        <v>53.1753</v>
      </c>
      <c r="I117" s="50">
        <f t="shared" si="18"/>
        <v>1</v>
      </c>
      <c r="J117" t="str">
        <f>IF(FT!B117&lt;&gt;"",FT!E117,"")</f>
        <v>0 [46.718577]</v>
      </c>
      <c r="K117">
        <f>IF(FT!B117&lt;&gt;"",IF(FT!C117&lt;&gt;"",FT!C117,F117/$M$3*$M$4),"")</f>
        <v>46.718600000000002</v>
      </c>
      <c r="Y117" s="75">
        <f t="shared" si="19"/>
        <v>22.863426463380026</v>
      </c>
    </row>
    <row r="118" spans="1:25">
      <c r="A118" s="50">
        <f t="shared" si="20"/>
        <v>116</v>
      </c>
      <c r="B118" s="50">
        <f t="shared" si="16"/>
        <v>2.239668862745098</v>
      </c>
      <c r="C118" s="50">
        <f>IF(FH!$C$2&gt;0,FH!A118/FH!$C$2,0)</f>
        <v>0.38427310591980479</v>
      </c>
      <c r="D118" s="50">
        <f>IF(hist!$D$2&gt;0,hist!B118/hist!$D$2,0)</f>
        <v>2.747039318416434E-3</v>
      </c>
      <c r="E118" s="50">
        <f t="shared" si="17"/>
        <v>0.80584921817404465</v>
      </c>
      <c r="F118">
        <f t="shared" si="21"/>
        <v>116</v>
      </c>
      <c r="G118" s="50">
        <f>IF(FT!A118&lt;&gt;"",FT!A118*10,"")</f>
        <v>2.3427899999999999</v>
      </c>
      <c r="H118" s="50">
        <f>IF(FT!B118&lt;&gt;"",FT!B118*100,"")</f>
        <v>52.939</v>
      </c>
      <c r="I118" s="50">
        <f t="shared" si="18"/>
        <v>1</v>
      </c>
      <c r="J118" t="str">
        <f>IF(FT!B118&lt;&gt;"",FT!E118,"")</f>
        <v>0 [47.130024]</v>
      </c>
      <c r="K118">
        <f>IF(FT!B118&lt;&gt;"",IF(FT!C118&lt;&gt;"",FT!C118,F118/$M$3*$M$4),"")</f>
        <v>47.13</v>
      </c>
      <c r="Y118" s="75">
        <f t="shared" si="19"/>
        <v>22.596562218551387</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2.3625799999999999</v>
      </c>
      <c r="H119" s="50">
        <f>IF(FT!B119&lt;&gt;"",FT!B119*100,"")</f>
        <v>52.619300000000003</v>
      </c>
      <c r="I119" s="50">
        <f t="shared" si="18"/>
        <v>1</v>
      </c>
      <c r="J119" t="str">
        <f>IF(FT!B119&lt;&gt;"",FT!E119,"")</f>
        <v>0 [47.529940]</v>
      </c>
      <c r="K119">
        <f>IF(FT!B119&lt;&gt;"",IF(FT!C119&lt;&gt;"",FT!C119,F119/$M$3*$M$4),"")</f>
        <v>47.529899999999998</v>
      </c>
      <c r="Y119" s="75">
        <f t="shared" si="19"/>
        <v>22.271965393764447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2.3833199999999999</v>
      </c>
      <c r="H120" s="50">
        <f>IF(FT!B120&lt;&gt;"",FT!B120*100,"")</f>
        <v>52.273800000000001</v>
      </c>
      <c r="I120" s="50">
        <f t="shared" si="18"/>
        <v>1</v>
      </c>
      <c r="J120" t="str">
        <f>IF(FT!B120&lt;&gt;"",FT!E120,"")</f>
        <v>0 [47.937800]</v>
      </c>
      <c r="K120">
        <f>IF(FT!B120&lt;&gt;"",IF(FT!C120&lt;&gt;"",FT!C120,F120/$M$3*$M$4),"")</f>
        <v>47.937800000000003</v>
      </c>
      <c r="Y120" s="75">
        <f t="shared" si="19"/>
        <v>21.933185640199387</v>
      </c>
    </row>
    <row r="121" spans="1:25">
      <c r="A121" s="50">
        <f t="shared" si="20"/>
        <v>119</v>
      </c>
      <c r="B121" s="50">
        <f t="shared" si="16"/>
        <v>2.2975913333333331</v>
      </c>
      <c r="C121" s="50">
        <f>IF(FH!$C$2&gt;0,FH!A121/FH!$C$2,0)</f>
        <v>0.28384182083321419</v>
      </c>
      <c r="D121" s="50">
        <f>IF(hist!$D$2&gt;0,hist!B121/hist!$D$2,0)</f>
        <v>2.2760552338823687E-3</v>
      </c>
      <c r="E121" s="50">
        <f t="shared" si="17"/>
        <v>0.73812129341196475</v>
      </c>
      <c r="F121">
        <f t="shared" si="21"/>
        <v>119</v>
      </c>
      <c r="G121" s="50">
        <f>IF(FT!A121&lt;&gt;"",FT!A121*10,"")</f>
        <v>2.3914</v>
      </c>
      <c r="H121" s="50">
        <f>IF(FT!B121&lt;&gt;"",FT!B121*100,"")</f>
        <v>52.263099999999994</v>
      </c>
      <c r="I121" s="50">
        <f t="shared" si="18"/>
        <v>1</v>
      </c>
      <c r="J121" t="str">
        <f>IF(FT!B121&lt;&gt;"",FT!E121,"")</f>
        <v>0 [48.345074]</v>
      </c>
      <c r="K121">
        <f>IF(FT!B121&lt;&gt;"",IF(FT!C121&lt;&gt;"",FT!C121,F121/$M$3*$M$4),"")</f>
        <v>48.345100000000002</v>
      </c>
      <c r="Y121" s="75">
        <f t="shared" si="19"/>
        <v>21.854603997658273</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2.4003999999999999</v>
      </c>
      <c r="H122" s="50">
        <f>IF(FT!B122&lt;&gt;"",FT!B122*100,"")</f>
        <v>52.242400000000004</v>
      </c>
      <c r="I122" s="50">
        <f t="shared" si="18"/>
        <v>1</v>
      </c>
      <c r="J122" t="str">
        <f>IF(FT!B122&lt;&gt;"",FT!E122,"")</f>
        <v>0 [48.750693]</v>
      </c>
      <c r="K122">
        <f>IF(FT!B122&lt;&gt;"",IF(FT!C122&lt;&gt;"",FT!C122,F122/$M$3*$M$4),"")</f>
        <v>48.750700000000002</v>
      </c>
      <c r="Y122" s="75">
        <f t="shared" si="19"/>
        <v>21.764039326778875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2.41079</v>
      </c>
      <c r="H123" s="50">
        <f>IF(FT!B123&lt;&gt;"",FT!B123*100,"")</f>
        <v>52.215100000000007</v>
      </c>
      <c r="I123" s="50">
        <f t="shared" si="18"/>
        <v>1</v>
      </c>
      <c r="J123" t="str">
        <f>IF(FT!B123&lt;&gt;"",FT!E123,"")</f>
        <v>0 [49.155383]</v>
      </c>
      <c r="K123">
        <f>IF(FT!B123&lt;&gt;"",IF(FT!C123&lt;&gt;"",FT!C123,F123/$M$3*$M$4),"")</f>
        <v>49.1554</v>
      </c>
      <c r="Y123" s="75">
        <f t="shared" si="19"/>
        <v>21.658916786613521</v>
      </c>
    </row>
    <row r="124" spans="1:25">
      <c r="A124" s="50">
        <f t="shared" si="20"/>
        <v>122</v>
      </c>
      <c r="B124" s="50">
        <f t="shared" si="16"/>
        <v>2.3555138039215686</v>
      </c>
      <c r="C124" s="50">
        <f>IF(FH!$C$2&gt;0,FH!A124/FH!$C$2,0)</f>
        <v>0.304385287698129</v>
      </c>
      <c r="D124" s="50">
        <f>IF(hist!$D$2&gt;0,hist!B124/hist!$D$2,0)</f>
        <v>2.2238217599649698E-3</v>
      </c>
      <c r="E124" s="50">
        <f t="shared" si="17"/>
        <v>0.66340826164439226</v>
      </c>
      <c r="F124">
        <f t="shared" si="21"/>
        <v>122</v>
      </c>
      <c r="G124" s="50">
        <f>IF(FT!A124&lt;&gt;"",FT!A124*10,"")</f>
        <v>2.4219599999999999</v>
      </c>
      <c r="H124" s="50">
        <f>IF(FT!B124&lt;&gt;"",FT!B124*100,"")</f>
        <v>52.203299999999999</v>
      </c>
      <c r="I124" s="50">
        <f t="shared" si="18"/>
        <v>1</v>
      </c>
      <c r="J124" t="str">
        <f>IF(FT!B124&lt;&gt;"",FT!E124,"")</f>
        <v>0 [49.562046]</v>
      </c>
      <c r="K124">
        <f>IF(FT!B124&lt;&gt;"",IF(FT!C124&lt;&gt;"",FT!C124,F124/$M$3*$M$4),"")</f>
        <v>49.561999999999998</v>
      </c>
      <c r="Y124" s="75">
        <f t="shared" si="19"/>
        <v>21.554154486448994</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2.4365399999999999</v>
      </c>
      <c r="H125" s="50">
        <f>IF(FT!B125&lt;&gt;"",FT!B125*100,"")</f>
        <v>52.1995</v>
      </c>
      <c r="I125" s="50">
        <f t="shared" si="18"/>
        <v>1</v>
      </c>
      <c r="J125" t="str">
        <f>IF(FT!B125&lt;&gt;"",FT!E125,"")</f>
        <v>0 [49.970877]</v>
      </c>
      <c r="K125">
        <f>IF(FT!B125&lt;&gt;"",IF(FT!C125&lt;&gt;"",FT!C125,F125/$M$3*$M$4),"")</f>
        <v>49.9709</v>
      </c>
      <c r="Y125" s="75">
        <f t="shared" si="19"/>
        <v>21.423617096374368</v>
      </c>
    </row>
    <row r="126" spans="1:25">
      <c r="A126" s="50">
        <f t="shared" si="20"/>
        <v>124</v>
      </c>
      <c r="B126" s="50">
        <f t="shared" si="16"/>
        <v>2.3941287843137253</v>
      </c>
      <c r="C126" s="50">
        <f>IF(FH!$C$2&gt;0,FH!A126/FH!$C$2,0)</f>
        <v>0.27276518075848988</v>
      </c>
      <c r="D126" s="50">
        <f>IF(hist!$D$2&gt;0,hist!B126/hist!$D$2,0)</f>
        <v>1.1250060325983962E-3</v>
      </c>
      <c r="E126" s="50">
        <f t="shared" si="17"/>
        <v>0.61138651689501311</v>
      </c>
      <c r="F126">
        <f t="shared" si="21"/>
        <v>124</v>
      </c>
      <c r="G126" s="50">
        <f>IF(FT!A126&lt;&gt;"",FT!A126*10,"")</f>
        <v>2.4530699999999999</v>
      </c>
      <c r="H126" s="50">
        <f>IF(FT!B126&lt;&gt;"",FT!B126*100,"")</f>
        <v>52.200100000000006</v>
      </c>
      <c r="I126" s="50">
        <f t="shared" si="18"/>
        <v>1</v>
      </c>
      <c r="J126" t="str">
        <f>IF(FT!B126&lt;&gt;"",FT!E126,"")</f>
        <v>0 [50.376783]</v>
      </c>
      <c r="K126">
        <f>IF(FT!B126&lt;&gt;"",IF(FT!C126&lt;&gt;"",FT!C126,F126/$M$3*$M$4),"")</f>
        <v>50.376800000000003</v>
      </c>
      <c r="Y126" s="75">
        <f t="shared" si="19"/>
        <v>21.27949875054524</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2.4675400000000001</v>
      </c>
      <c r="H127" s="50">
        <f>IF(FT!B127&lt;&gt;"",FT!B127*100,"")</f>
        <v>52.205999999999996</v>
      </c>
      <c r="I127" s="50">
        <f t="shared" si="18"/>
        <v>1</v>
      </c>
      <c r="J127" t="str">
        <f>IF(FT!B127&lt;&gt;"",FT!E127,"")</f>
        <v>0 [50.779602]</v>
      </c>
      <c r="K127">
        <f>IF(FT!B127&lt;&gt;"",IF(FT!C127&lt;&gt;"",FT!C127,F127/$M$3*$M$4),"")</f>
        <v>50.779600000000002</v>
      </c>
      <c r="Y127" s="75">
        <f t="shared" si="19"/>
        <v>21.157103836209341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2.4803899999999999</v>
      </c>
      <c r="H128" s="50">
        <f>IF(FT!B128&lt;&gt;"",FT!B128*100,"")</f>
        <v>52.171100000000003</v>
      </c>
      <c r="I128" s="50">
        <f t="shared" si="18"/>
        <v>1</v>
      </c>
      <c r="J128" t="str">
        <f>IF(FT!B128&lt;&gt;"",FT!E128,"")</f>
        <v>0 [51.188179]</v>
      </c>
      <c r="K128">
        <f>IF(FT!B128&lt;&gt;"",IF(FT!C128&lt;&gt;"",FT!C128,F128/$M$3*$M$4),"")</f>
        <v>51.188200000000002</v>
      </c>
      <c r="Y128" s="75">
        <f t="shared" si="19"/>
        <v>21.033426195074163</v>
      </c>
    </row>
    <row r="129" spans="1:25">
      <c r="A129" s="50">
        <f t="shared" si="20"/>
        <v>127</v>
      </c>
      <c r="B129" s="50">
        <f t="shared" si="16"/>
        <v>2.4520512549019604</v>
      </c>
      <c r="C129" s="50">
        <f>IF(FH!$C$2&gt;0,FH!A129/FH!$C$2,0)</f>
        <v>0.25624672366301626</v>
      </c>
      <c r="D129" s="50">
        <f>IF(hist!$D$2&gt;0,hist!B129/hist!$D$2,0)</f>
        <v>1.2296201169794399E-3</v>
      </c>
      <c r="E129" s="50">
        <f t="shared" si="17"/>
        <v>0.53243630271791664</v>
      </c>
      <c r="F129">
        <f t="shared" si="21"/>
        <v>127</v>
      </c>
      <c r="G129" s="50">
        <f>IF(FT!A129&lt;&gt;"",FT!A129*10,"")</f>
        <v>2.4894500000000002</v>
      </c>
      <c r="H129" s="50">
        <f>IF(FT!B129&lt;&gt;"",FT!B129*100,"")</f>
        <v>52.083599999999997</v>
      </c>
      <c r="I129" s="50">
        <f t="shared" si="18"/>
        <v>1</v>
      </c>
      <c r="J129" t="str">
        <f>IF(FT!B129&lt;&gt;"",FT!E129,"")</f>
        <v>0 [51.593823]</v>
      </c>
      <c r="K129">
        <f>IF(FT!B129&lt;&gt;"",IF(FT!C129&lt;&gt;"",FT!C129,F129/$M$3*$M$4),"")</f>
        <v>51.593800000000002</v>
      </c>
      <c r="Y129" s="75">
        <f t="shared" si="19"/>
        <v>20.921729699331173</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2.4975200000000002</v>
      </c>
      <c r="H130" s="50">
        <f>IF(FT!B130&lt;&gt;"",FT!B130*100,"")</f>
        <v>51.978999999999999</v>
      </c>
      <c r="I130" s="50">
        <f t="shared" si="18"/>
        <v>1</v>
      </c>
      <c r="J130" t="str">
        <f>IF(FT!B130&lt;&gt;"",FT!E130,"")</f>
        <v>0 [52.004002]</v>
      </c>
      <c r="K130">
        <f>IF(FT!B130&lt;&gt;"",IF(FT!C130&lt;&gt;"",FT!C130,F130/$M$3*$M$4),"")</f>
        <v>52.003999999999998</v>
      </c>
      <c r="Y130" s="75">
        <f t="shared" si="19"/>
        <v>20.812245747781798</v>
      </c>
    </row>
    <row r="131" spans="1:25">
      <c r="A131" s="50">
        <f t="shared" si="20"/>
        <v>129</v>
      </c>
      <c r="B131" s="50">
        <f t="shared" ref="B131:B194" si="22">A131/255*$M$2</f>
        <v>2.4906662352941176</v>
      </c>
      <c r="C131" s="50">
        <f>IF(FH!$C$2&gt;0,FH!A131/FH!$C$2,0)</f>
        <v>0.16534612415291797</v>
      </c>
      <c r="D131" s="50">
        <f>IF(hist!$D$2&gt;0,hist!B131/hist!$D$2,0)</f>
        <v>8.1101664290901911E-4</v>
      </c>
      <c r="E131" s="50">
        <f t="shared" ref="E131:E194" si="23">NORMDIST(B131,2,0.421,FALSE)</f>
        <v>0.48047236527720366</v>
      </c>
      <c r="F131">
        <f t="shared" si="21"/>
        <v>129</v>
      </c>
      <c r="G131" s="50">
        <f>IF(FT!A131&lt;&gt;"",FT!A131*10,"")</f>
        <v>2.5061200000000001</v>
      </c>
      <c r="H131" s="50">
        <f>IF(FT!B131&lt;&gt;"",FT!B131*100,"")</f>
        <v>51.851499999999994</v>
      </c>
      <c r="I131" s="50">
        <f t="shared" ref="I131:I194" si="24">(IF(G131&lt;&gt;"",1,""))</f>
        <v>1</v>
      </c>
      <c r="J131" t="str">
        <f>IF(FT!B131&lt;&gt;"",FT!E131,"")</f>
        <v>0 [52.407368]</v>
      </c>
      <c r="K131">
        <f>IF(FT!B131&lt;&gt;"",IF(FT!C131&lt;&gt;"",FT!C131,F131/$M$3*$M$4),"")</f>
        <v>52.407400000000003</v>
      </c>
      <c r="Y131" s="75">
        <f t="shared" ref="Y131:Y194" si="25">IF(I131=1,H131/G131,"")</f>
        <v>20.689950999952114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2.5155799999999999</v>
      </c>
      <c r="H132" s="50">
        <f>IF(FT!B132&lt;&gt;"",FT!B132*100,"")</f>
        <v>51.692000000000007</v>
      </c>
      <c r="I132" s="50">
        <f t="shared" si="24"/>
        <v>1</v>
      </c>
      <c r="J132" t="str">
        <f>IF(FT!B132&lt;&gt;"",FT!E132,"")</f>
        <v>0 [52.811582]</v>
      </c>
      <c r="K132">
        <f>IF(FT!B132&lt;&gt;"",IF(FT!C132&lt;&gt;"",FT!C132,F132/$M$3*$M$4),"")</f>
        <v>52.811599999999999</v>
      </c>
      <c r="Y132" s="75">
        <f t="shared" si="25"/>
        <v>20.548740250757284</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2.5268800000000002</v>
      </c>
      <c r="H133" s="50">
        <f>IF(FT!B133&lt;&gt;"",FT!B133*100,"")</f>
        <v>51.546800000000005</v>
      </c>
      <c r="I133" s="50">
        <f t="shared" si="24"/>
        <v>1</v>
      </c>
      <c r="J133" t="str">
        <f>IF(FT!B133&lt;&gt;"",FT!E133,"")</f>
        <v>0 [53.219395]</v>
      </c>
      <c r="K133">
        <f>IF(FT!B133&lt;&gt;"",IF(FT!C133&lt;&gt;"",FT!C133,F133/$M$3*$M$4),"")</f>
        <v>53.2194</v>
      </c>
      <c r="Y133" s="75">
        <f t="shared" si="25"/>
        <v>20.399385803837141</v>
      </c>
    </row>
    <row r="134" spans="1:25">
      <c r="A134" s="50">
        <f t="shared" si="26"/>
        <v>132</v>
      </c>
      <c r="B134" s="50">
        <f t="shared" si="22"/>
        <v>2.5485887058823531</v>
      </c>
      <c r="C134" s="50">
        <f>IF(FH!$C$2&gt;0,FH!A134/FH!$C$2,0)</f>
        <v>0.14399775064573622</v>
      </c>
      <c r="D134" s="50">
        <f>IF(hist!$D$2&gt;0,hist!B134/hist!$D$2,0)</f>
        <v>4.447937793022432E-4</v>
      </c>
      <c r="E134" s="50">
        <f t="shared" si="23"/>
        <v>0.4054327962341186</v>
      </c>
      <c r="F134">
        <f t="shared" si="27"/>
        <v>132</v>
      </c>
      <c r="G134" s="50">
        <f>IF(FT!A134&lt;&gt;"",FT!A134*10,"")</f>
        <v>2.5388699999999997</v>
      </c>
      <c r="H134" s="50">
        <f>IF(FT!B134&lt;&gt;"",FT!B134*100,"")</f>
        <v>51.4024</v>
      </c>
      <c r="I134" s="50">
        <f t="shared" si="24"/>
        <v>1</v>
      </c>
      <c r="J134" t="str">
        <f>IF(FT!B134&lt;&gt;"",FT!E134,"")</f>
        <v>0 [53.628543]</v>
      </c>
      <c r="K134">
        <f>IF(FT!B134&lt;&gt;"",IF(FT!C134&lt;&gt;"",FT!C134,F134/$M$3*$M$4),"")</f>
        <v>53.628500000000003</v>
      </c>
      <c r="Y134" s="75">
        <f t="shared" si="25"/>
        <v>20.246172509817363</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2.5516299999999998</v>
      </c>
      <c r="H135" s="50">
        <f>IF(FT!B135&lt;&gt;"",FT!B135*100,"")</f>
        <v>51.202300000000001</v>
      </c>
      <c r="I135" s="50">
        <f t="shared" si="24"/>
        <v>1</v>
      </c>
      <c r="J135" t="str">
        <f>IF(FT!B135&lt;&gt;"",FT!E135,"")</f>
        <v>0 [54.030928]</v>
      </c>
      <c r="K135">
        <f>IF(FT!B135&lt;&gt;"",IF(FT!C135&lt;&gt;"",FT!C135,F135/$M$3*$M$4),"")</f>
        <v>54.030900000000003</v>
      </c>
      <c r="Y135" s="75">
        <f t="shared" si="25"/>
        <v>20.066506507604945</v>
      </c>
    </row>
    <row r="136" spans="1:25">
      <c r="A136" s="50">
        <f t="shared" si="26"/>
        <v>134</v>
      </c>
      <c r="B136" s="50">
        <f t="shared" si="22"/>
        <v>2.5872036862745098</v>
      </c>
      <c r="C136" s="50">
        <f>IF(FH!$C$2&gt;0,FH!A136/FH!$C$2,0)</f>
        <v>0.12767229958348822</v>
      </c>
      <c r="D136" s="50">
        <f>IF(hist!$D$2&gt;0,hist!B136/hist!$D$2,0)</f>
        <v>3.139893896893771E-4</v>
      </c>
      <c r="E136" s="50">
        <f t="shared" si="23"/>
        <v>0.35824934528258567</v>
      </c>
      <c r="F136">
        <f t="shared" si="27"/>
        <v>134</v>
      </c>
      <c r="G136" s="50">
        <f>IF(FT!A136&lt;&gt;"",FT!A136*10,"")</f>
        <v>2.56677</v>
      </c>
      <c r="H136" s="50">
        <f>IF(FT!B136&lt;&gt;"",FT!B136*100,"")</f>
        <v>50.914000000000001</v>
      </c>
      <c r="I136" s="50">
        <f t="shared" si="24"/>
        <v>1</v>
      </c>
      <c r="J136" t="str">
        <f>IF(FT!B136&lt;&gt;"",FT!E136,"")</f>
        <v>0 [54.438490]</v>
      </c>
      <c r="K136">
        <f>IF(FT!B136&lt;&gt;"",IF(FT!C136&lt;&gt;"",FT!C136,F136/$M$3*$M$4),"")</f>
        <v>54.438499999999998</v>
      </c>
      <c r="Y136" s="75">
        <f t="shared" si="25"/>
        <v>19.835824791469435</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2.5848900000000001</v>
      </c>
      <c r="H137" s="50">
        <f>IF(FT!B137&lt;&gt;"",FT!B137*100,"")</f>
        <v>50.588999999999999</v>
      </c>
      <c r="I137" s="50">
        <f t="shared" si="24"/>
        <v>1</v>
      </c>
      <c r="J137" t="str">
        <f>IF(FT!B137&lt;&gt;"",FT!E137,"")</f>
        <v>0 [54.845654]</v>
      </c>
      <c r="K137">
        <f>IF(FT!B137&lt;&gt;"",IF(FT!C137&lt;&gt;"",FT!C137,F137/$M$3*$M$4),"")</f>
        <v>54.845700000000001</v>
      </c>
      <c r="Y137" s="75">
        <f t="shared" si="25"/>
        <v>19.571045576407506</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2.6007599999999997</v>
      </c>
      <c r="H138" s="50">
        <f>IF(FT!B138&lt;&gt;"",FT!B138*100,"")</f>
        <v>50.191600000000001</v>
      </c>
      <c r="I138" s="50">
        <f t="shared" si="24"/>
        <v>1</v>
      </c>
      <c r="J138" t="str">
        <f>IF(FT!B138&lt;&gt;"",FT!E138,"")</f>
        <v>0 [55.251487]</v>
      </c>
      <c r="K138">
        <f>IF(FT!B138&lt;&gt;"",IF(FT!C138&lt;&gt;"",FT!C138,F138/$M$3*$M$4),"")</f>
        <v>55.2515</v>
      </c>
      <c r="Y138" s="75">
        <f t="shared" si="25"/>
        <v>19.298820344822285</v>
      </c>
    </row>
    <row r="139" spans="1:25">
      <c r="A139" s="50">
        <f t="shared" si="26"/>
        <v>137</v>
      </c>
      <c r="B139" s="50">
        <f t="shared" si="22"/>
        <v>2.6451261568627449</v>
      </c>
      <c r="C139" s="50">
        <f>IF(FH!$C$2&gt;0,FH!A139/FH!$C$2,0)</f>
        <v>0.10329730554046454</v>
      </c>
      <c r="D139" s="50">
        <f>IF(hist!$D$2&gt;0,hist!B139/hist!$D$2,0)</f>
        <v>7.8423779149221193E-5</v>
      </c>
      <c r="E139" s="50">
        <f t="shared" si="23"/>
        <v>0.29291022248726101</v>
      </c>
      <c r="F139">
        <f t="shared" si="27"/>
        <v>137</v>
      </c>
      <c r="G139" s="50">
        <f>IF(FT!A139&lt;&gt;"",FT!A139*10,"")</f>
        <v>2.6146200000000004</v>
      </c>
      <c r="H139" s="50">
        <f>IF(FT!B139&lt;&gt;"",FT!B139*100,"")</f>
        <v>49.820500000000003</v>
      </c>
      <c r="I139" s="50">
        <f t="shared" si="24"/>
        <v>1</v>
      </c>
      <c r="J139" t="str">
        <f>IF(FT!B139&lt;&gt;"",FT!E139,"")</f>
        <v>0 [55.658657]</v>
      </c>
      <c r="K139">
        <f>IF(FT!B139&lt;&gt;"",IF(FT!C139&lt;&gt;"",FT!C139,F139/$M$3*$M$4),"")</f>
        <v>55.658700000000003</v>
      </c>
      <c r="Y139" s="75">
        <f t="shared" si="25"/>
        <v>19.054585369958158</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2.62927</v>
      </c>
      <c r="H140" s="50">
        <f>IF(FT!B140&lt;&gt;"",FT!B140*100,"")</f>
        <v>49.460900000000002</v>
      </c>
      <c r="I140" s="50">
        <f t="shared" si="24"/>
        <v>1</v>
      </c>
      <c r="J140" t="str">
        <f>IF(FT!B140&lt;&gt;"",FT!E140,"")</f>
        <v>0 [56.061220]</v>
      </c>
      <c r="K140">
        <f>IF(FT!B140&lt;&gt;"",IF(FT!C140&lt;&gt;"",FT!C140,F140/$M$3*$M$4),"")</f>
        <v>56.061199999999999</v>
      </c>
      <c r="Y140" s="75">
        <f t="shared" si="25"/>
        <v>18.811647339375568</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2.6381100000000002</v>
      </c>
      <c r="H141" s="50">
        <f>IF(FT!B141&lt;&gt;"",FT!B141*100,"")</f>
        <v>49.1282</v>
      </c>
      <c r="I141" s="50">
        <f t="shared" si="24"/>
        <v>1</v>
      </c>
      <c r="J141" t="str">
        <f>IF(FT!B141&lt;&gt;"",FT!E141,"")</f>
        <v>0 [56.469056]</v>
      </c>
      <c r="K141">
        <f>IF(FT!B141&lt;&gt;"",IF(FT!C141&lt;&gt;"",FT!C141,F141/$M$3*$M$4),"")</f>
        <v>56.469099999999997</v>
      </c>
      <c r="Y141" s="75">
        <f t="shared" si="25"/>
        <v>18.622498682769102</v>
      </c>
    </row>
    <row r="142" spans="1:25">
      <c r="A142" s="50">
        <f t="shared" si="26"/>
        <v>140</v>
      </c>
      <c r="B142" s="50">
        <f t="shared" si="22"/>
        <v>2.7030486274509804</v>
      </c>
      <c r="C142" s="50">
        <f>IF(FH!$C$2&gt;0,FH!A142/FH!$C$2,0)</f>
        <v>8.1175954784166823E-2</v>
      </c>
      <c r="D142" s="50">
        <f>IF(hist!$D$2&gt;0,hist!B142/hist!$D$2,0)</f>
        <v>0</v>
      </c>
      <c r="E142" s="50">
        <f t="shared" si="23"/>
        <v>0.23499728696755492</v>
      </c>
      <c r="F142">
        <f t="shared" si="27"/>
        <v>140</v>
      </c>
      <c r="G142" s="50">
        <f>IF(FT!A142&lt;&gt;"",FT!A142*10,"")</f>
        <v>2.6551100000000001</v>
      </c>
      <c r="H142" s="50">
        <f>IF(FT!B142&lt;&gt;"",FT!B142*100,"")</f>
        <v>48.640099999999997</v>
      </c>
      <c r="I142" s="50">
        <f t="shared" si="24"/>
        <v>1</v>
      </c>
      <c r="J142" t="str">
        <f>IF(FT!B142&lt;&gt;"",FT!E142,"")</f>
        <v>0 [56.876040]</v>
      </c>
      <c r="K142">
        <f>IF(FT!B142&lt;&gt;"",IF(FT!C142&lt;&gt;"",FT!C142,F142/$M$3*$M$4),"")</f>
        <v>56.875999999999998</v>
      </c>
      <c r="Y142" s="75">
        <f t="shared" si="25"/>
        <v>18.319429326845214</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2.6762299999999999</v>
      </c>
      <c r="H143" s="50">
        <f>IF(FT!B143&lt;&gt;"",FT!B143*100,"")</f>
        <v>48.021599999999999</v>
      </c>
      <c r="I143" s="50">
        <f t="shared" si="24"/>
        <v>1</v>
      </c>
      <c r="J143" t="str">
        <f>IF(FT!B143&lt;&gt;"",FT!E143,"")</f>
        <v>0 [57.280906]</v>
      </c>
      <c r="K143">
        <f>IF(FT!B143&lt;&gt;"",IF(FT!C143&lt;&gt;"",FT!C143,F143/$M$3*$M$4),"")</f>
        <v>57.280900000000003</v>
      </c>
      <c r="Y143" s="75">
        <f t="shared" si="25"/>
        <v>17.943749229326329</v>
      </c>
    </row>
    <row r="144" spans="1:25">
      <c r="A144" s="50">
        <f t="shared" si="26"/>
        <v>142</v>
      </c>
      <c r="B144" s="50">
        <f t="shared" si="22"/>
        <v>2.7416636078431371</v>
      </c>
      <c r="C144" s="50">
        <f>IF(FH!$C$2&gt;0,FH!A144/FH!$C$2,0)</f>
        <v>7.0968556696117957E-2</v>
      </c>
      <c r="D144" s="50">
        <f>IF(hist!$D$2&gt;0,hist!B144/hist!$D$2,0)</f>
        <v>0</v>
      </c>
      <c r="E144" s="50">
        <f t="shared" si="23"/>
        <v>0.20077730249146994</v>
      </c>
      <c r="F144">
        <f t="shared" si="27"/>
        <v>142</v>
      </c>
      <c r="G144" s="50">
        <f>IF(FT!A144&lt;&gt;"",FT!A144*10,"")</f>
        <v>2.69834</v>
      </c>
      <c r="H144" s="50">
        <f>IF(FT!B144&lt;&gt;"",FT!B144*100,"")</f>
        <v>47.487099999999998</v>
      </c>
      <c r="I144" s="50">
        <f t="shared" si="24"/>
        <v>1</v>
      </c>
      <c r="J144" t="str">
        <f>IF(FT!B144&lt;&gt;"",FT!E144,"")</f>
        <v>0 [57.692011]</v>
      </c>
      <c r="K144">
        <f>IF(FT!B144&lt;&gt;"",IF(FT!C144&lt;&gt;"",FT!C144,F144/$M$3*$M$4),"")</f>
        <v>57.692</v>
      </c>
      <c r="Y144" s="75">
        <f t="shared" si="25"/>
        <v>17.598634716158823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7.7343951047951276E-2</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4.366301623156911E-2</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2.3183884711062818E-2</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2.5953116213459904E-2</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1.8482734299793174E-2</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2.9527302013934557E-2</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8.0177565550567584E-3</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3.670784128708813E-3</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2.4471925961932536E-3</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1.2557973293683697E-3</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40.772599999999997</v>
      </c>
      <c r="C5" s="49">
        <v>6.4679900000000004</v>
      </c>
      <c r="D5" s="49">
        <v>15.8636</v>
      </c>
      <c r="E5" s="49">
        <v>20</v>
      </c>
      <c r="F5" s="49">
        <v>26.3995</v>
      </c>
      <c r="G5" s="49">
        <v>50</v>
      </c>
      <c r="H5" s="49">
        <v>50.7239</v>
      </c>
    </row>
    <row r="6" spans="1:10">
      <c r="A6" t="s">
        <v>1111</v>
      </c>
      <c r="B6" s="49">
        <v>35.733699999999999</v>
      </c>
      <c r="C6" s="49">
        <v>4.4977200000000002</v>
      </c>
      <c r="D6" s="49">
        <v>12.5868</v>
      </c>
      <c r="E6" s="49">
        <v>20</v>
      </c>
      <c r="F6" s="49">
        <v>24.906099999999999</v>
      </c>
      <c r="G6" s="49">
        <v>40</v>
      </c>
      <c r="H6" s="49">
        <v>40.393099999999997</v>
      </c>
    </row>
    <row r="7" spans="1:10">
      <c r="A7" t="s">
        <v>1112</v>
      </c>
      <c r="B7" s="49">
        <v>25.374099999999999</v>
      </c>
      <c r="C7" s="49">
        <v>6.7516699999999998</v>
      </c>
      <c r="D7" s="49">
        <v>26.608499999999999</v>
      </c>
      <c r="E7" s="49">
        <v>15</v>
      </c>
      <c r="F7" s="49">
        <v>10.703200000000001</v>
      </c>
      <c r="G7" s="49">
        <v>40</v>
      </c>
      <c r="H7" s="49">
        <v>49.228099999999998</v>
      </c>
    </row>
    <row r="8" spans="1:10">
      <c r="A8" t="s">
        <v>1113</v>
      </c>
      <c r="B8" s="49">
        <v>32.828099999999999</v>
      </c>
      <c r="C8" s="49">
        <v>2.84788</v>
      </c>
      <c r="D8" s="49">
        <v>8.6751000000000005</v>
      </c>
      <c r="E8" s="49">
        <v>20</v>
      </c>
      <c r="F8" s="49">
        <v>27.460599999999999</v>
      </c>
      <c r="G8" s="49">
        <v>50</v>
      </c>
      <c r="H8" s="49">
        <v>38.350900000000003</v>
      </c>
    </row>
    <row r="9" spans="1:10">
      <c r="A9" t="s">
        <v>1114</v>
      </c>
      <c r="B9" s="49">
        <v>72.275000000000006</v>
      </c>
      <c r="C9" s="49">
        <v>5.2668699999999999</v>
      </c>
      <c r="D9" s="49">
        <v>7.2872599999999998</v>
      </c>
      <c r="E9" s="49">
        <v>50</v>
      </c>
      <c r="F9" s="49">
        <v>54.892699999999998</v>
      </c>
      <c r="G9" s="49">
        <v>100</v>
      </c>
      <c r="H9" s="49">
        <v>82.870199999999997</v>
      </c>
    </row>
    <row r="10" spans="1:10">
      <c r="A10" t="s">
        <v>1115</v>
      </c>
      <c r="B10" s="49">
        <v>55.277700000000003</v>
      </c>
      <c r="C10" s="49">
        <v>10.4535</v>
      </c>
      <c r="D10" s="49">
        <v>18.910900000000002</v>
      </c>
      <c r="E10" s="49">
        <v>40</v>
      </c>
      <c r="F10" s="49">
        <v>47.865400000000001</v>
      </c>
      <c r="G10" s="49">
        <v>100</v>
      </c>
      <c r="H10" s="49">
        <v>81.468800000000002</v>
      </c>
    </row>
    <row r="11" spans="1:10">
      <c r="A11" t="s">
        <v>1116</v>
      </c>
      <c r="B11" s="49">
        <v>17.836500000000001</v>
      </c>
      <c r="C11" s="49">
        <v>3.5112899999999998</v>
      </c>
      <c r="D11" s="49">
        <v>19.686</v>
      </c>
      <c r="E11" s="49">
        <v>10</v>
      </c>
      <c r="F11" s="49">
        <v>11.9107</v>
      </c>
      <c r="G11" s="49">
        <v>50</v>
      </c>
      <c r="H11" s="49">
        <v>27.084800000000001</v>
      </c>
    </row>
    <row r="12" spans="1:10">
      <c r="A12" t="s">
        <v>1117</v>
      </c>
      <c r="B12" s="49">
        <v>65.422600000000003</v>
      </c>
      <c r="C12" s="49">
        <v>4.3470300000000002</v>
      </c>
      <c r="D12" s="49">
        <v>6.6445400000000001</v>
      </c>
      <c r="E12" s="49">
        <v>50</v>
      </c>
      <c r="F12" s="49">
        <v>57.247300000000003</v>
      </c>
      <c r="G12" s="49">
        <v>100</v>
      </c>
      <c r="H12" s="49">
        <v>74.327100000000002</v>
      </c>
    </row>
    <row r="13" spans="1:10">
      <c r="A13" t="s">
        <v>1118</v>
      </c>
      <c r="B13" s="49">
        <v>17.220800000000001</v>
      </c>
      <c r="C13" s="49">
        <v>3.1877300000000002</v>
      </c>
      <c r="D13" s="49">
        <v>18.510899999999999</v>
      </c>
      <c r="E13" s="49">
        <v>10</v>
      </c>
      <c r="F13" s="49">
        <v>11.7934</v>
      </c>
      <c r="G13" s="49">
        <v>25</v>
      </c>
      <c r="H13" s="49">
        <v>26.810600000000001</v>
      </c>
      <c r="J13" s="49"/>
    </row>
    <row r="14" spans="1:10">
      <c r="A14" t="s">
        <v>1119</v>
      </c>
      <c r="B14" s="49">
        <v>31.877199999999998</v>
      </c>
      <c r="C14" s="49">
        <v>9.0925100000000008</v>
      </c>
      <c r="D14" s="49">
        <v>28.523499999999999</v>
      </c>
      <c r="E14" s="49">
        <v>10</v>
      </c>
      <c r="F14" s="49">
        <v>1.4293800000000001</v>
      </c>
      <c r="G14" s="49">
        <v>50</v>
      </c>
      <c r="H14" s="49">
        <v>32.346600000000002</v>
      </c>
    </row>
    <row r="15" spans="1:10">
      <c r="A15" t="s">
        <v>1120</v>
      </c>
      <c r="B15" s="49">
        <v>4.0775200000000003E-3</v>
      </c>
      <c r="C15" s="49">
        <v>0</v>
      </c>
      <c r="D15" s="49">
        <v>0</v>
      </c>
      <c r="E15" s="49">
        <v>0</v>
      </c>
      <c r="F15" s="49">
        <v>0</v>
      </c>
      <c r="G15" s="49">
        <v>0</v>
      </c>
      <c r="H15" s="49">
        <v>0</v>
      </c>
    </row>
    <row r="16" spans="1:10">
      <c r="A16" t="s">
        <v>1121</v>
      </c>
      <c r="B16" s="49">
        <v>5.6530799999999999E-2</v>
      </c>
      <c r="C16" s="49">
        <v>0</v>
      </c>
      <c r="D16" s="49">
        <v>0</v>
      </c>
      <c r="E16" s="49">
        <v>0</v>
      </c>
      <c r="F16" s="49">
        <v>0</v>
      </c>
      <c r="G16" s="49">
        <v>0</v>
      </c>
      <c r="H16" s="49">
        <v>0</v>
      </c>
    </row>
    <row r="17" spans="1:8">
      <c r="A17" t="s">
        <v>1122</v>
      </c>
      <c r="B17" s="49">
        <v>16.329699999999999</v>
      </c>
      <c r="C17" s="49">
        <v>0</v>
      </c>
      <c r="D17" s="49">
        <v>0</v>
      </c>
      <c r="E17" s="49">
        <v>0</v>
      </c>
      <c r="F17" s="49">
        <v>0</v>
      </c>
      <c r="G17" s="49">
        <v>0</v>
      </c>
      <c r="H17" s="49">
        <v>0</v>
      </c>
    </row>
    <row r="18" spans="1:8">
      <c r="A18" t="s">
        <v>1123</v>
      </c>
      <c r="B18" s="49">
        <v>0.53537599999999996</v>
      </c>
      <c r="C18" s="49">
        <v>0</v>
      </c>
      <c r="D18" s="49">
        <v>0</v>
      </c>
      <c r="E18" s="49">
        <v>0</v>
      </c>
      <c r="F18" s="49">
        <v>0</v>
      </c>
      <c r="G18" s="49">
        <v>0</v>
      </c>
      <c r="H18" s="49">
        <v>0</v>
      </c>
    </row>
    <row r="19" spans="1:8">
      <c r="A19" t="s">
        <v>1124</v>
      </c>
      <c r="B19" s="49">
        <v>0.63616899999999998</v>
      </c>
      <c r="C19" s="49">
        <v>0</v>
      </c>
      <c r="D19" s="49">
        <v>0</v>
      </c>
      <c r="E19" s="49">
        <v>0</v>
      </c>
      <c r="F19" s="49">
        <v>0</v>
      </c>
      <c r="G19" s="49">
        <v>0</v>
      </c>
      <c r="H19" s="49">
        <v>0</v>
      </c>
    </row>
    <row r="20" spans="1:8">
      <c r="A20" t="s">
        <v>1125</v>
      </c>
      <c r="B20" s="49">
        <v>1.6876900000000001E-4</v>
      </c>
      <c r="C20" s="49">
        <v>1.1247999999999999E-2</v>
      </c>
      <c r="D20" s="49">
        <v>66.6477</v>
      </c>
      <c r="E20" s="49">
        <v>0</v>
      </c>
      <c r="F20" s="49">
        <v>0</v>
      </c>
      <c r="G20" s="49">
        <v>0</v>
      </c>
      <c r="H20" s="49">
        <v>0.147339</v>
      </c>
    </row>
    <row r="21" spans="1:8">
      <c r="A21" t="s">
        <v>1126</v>
      </c>
      <c r="B21" s="49">
        <v>1.2777200000000001E-2</v>
      </c>
      <c r="C21" s="49">
        <v>5.0557199999999997E-2</v>
      </c>
      <c r="D21" s="49">
        <v>3.9568300000000001</v>
      </c>
      <c r="E21" s="49">
        <v>0</v>
      </c>
      <c r="F21" s="49">
        <v>1.07996E-4</v>
      </c>
      <c r="G21" s="49">
        <v>0</v>
      </c>
      <c r="H21" s="49">
        <v>0.2767</v>
      </c>
    </row>
    <row r="22" spans="1:8">
      <c r="A22" t="s">
        <v>1127</v>
      </c>
      <c r="B22" s="49">
        <v>20.133099999999999</v>
      </c>
      <c r="C22" s="49">
        <v>16.0946</v>
      </c>
      <c r="D22" s="49">
        <v>0.79940999999999995</v>
      </c>
      <c r="E22" s="49">
        <v>0</v>
      </c>
      <c r="F22" s="49">
        <v>9.1126000000000005</v>
      </c>
      <c r="G22" s="49">
        <v>0</v>
      </c>
      <c r="H22" s="49">
        <v>85.042199999999994</v>
      </c>
    </row>
    <row r="23" spans="1:8">
      <c r="A23" t="s">
        <v>1128</v>
      </c>
      <c r="B23" s="49">
        <v>14.684900000000001</v>
      </c>
      <c r="C23" s="49">
        <v>2.9914700000000001</v>
      </c>
      <c r="D23" s="49">
        <v>0.203711</v>
      </c>
      <c r="E23" s="49">
        <v>0</v>
      </c>
      <c r="F23" s="49">
        <v>11.08</v>
      </c>
      <c r="G23" s="49">
        <v>0</v>
      </c>
      <c r="H23" s="49">
        <v>21.455100000000002</v>
      </c>
    </row>
    <row r="24" spans="1:8">
      <c r="A24" t="s">
        <v>1129</v>
      </c>
      <c r="B24" s="49">
        <v>2.0247E-4</v>
      </c>
      <c r="C24" s="49">
        <v>6.6471899999999999E-3</v>
      </c>
      <c r="D24" s="49">
        <v>32.830500000000001</v>
      </c>
      <c r="E24" s="49">
        <v>0</v>
      </c>
      <c r="F24" s="173">
        <v>5.0387299999999998E-5</v>
      </c>
      <c r="G24" s="49">
        <v>0</v>
      </c>
      <c r="H24" s="49">
        <v>3.9166600000000003E-2</v>
      </c>
    </row>
    <row r="25" spans="1:8">
      <c r="A25" t="s">
        <v>1130</v>
      </c>
      <c r="B25" s="49">
        <v>3.0769600000000001E-2</v>
      </c>
      <c r="C25" s="49">
        <v>2.3276700000000001E-2</v>
      </c>
      <c r="D25" s="49">
        <v>0.75648199999999999</v>
      </c>
      <c r="E25" s="49">
        <v>0</v>
      </c>
      <c r="F25" s="49">
        <v>3.9600199999999999E-3</v>
      </c>
      <c r="G25" s="49">
        <v>0</v>
      </c>
      <c r="H25" s="49">
        <v>0.154311</v>
      </c>
    </row>
    <row r="26" spans="1:8">
      <c r="A26" t="s">
        <v>1131</v>
      </c>
      <c r="B26" s="173">
        <v>5.2521000000000001E-5</v>
      </c>
      <c r="C26" s="49">
        <v>7.40593E-4</v>
      </c>
      <c r="D26" s="49">
        <v>14.100899999999999</v>
      </c>
      <c r="E26" s="49">
        <v>0</v>
      </c>
      <c r="F26" s="173">
        <v>0</v>
      </c>
      <c r="G26" s="49">
        <v>0</v>
      </c>
      <c r="H26" s="49">
        <v>7.34309E-3</v>
      </c>
    </row>
    <row r="27" spans="1:8">
      <c r="A27" t="s">
        <v>1132</v>
      </c>
      <c r="B27" s="49">
        <v>0</v>
      </c>
      <c r="C27" s="49">
        <v>5.51933E-4</v>
      </c>
      <c r="D27" s="49">
        <v>0</v>
      </c>
      <c r="E27" s="49">
        <v>0</v>
      </c>
      <c r="F27" s="49">
        <v>-5.7116600000000003E-3</v>
      </c>
      <c r="G27" s="49">
        <v>0</v>
      </c>
      <c r="H27" s="49">
        <v>5.11423E-3</v>
      </c>
    </row>
    <row r="28" spans="1:8">
      <c r="A28" t="s">
        <v>1133</v>
      </c>
      <c r="B28" s="49">
        <v>3.9095099999999997E-3</v>
      </c>
      <c r="C28" s="49">
        <v>5.5570699999999999E-3</v>
      </c>
      <c r="D28" s="49">
        <v>1.42143</v>
      </c>
      <c r="E28" s="49">
        <v>0</v>
      </c>
      <c r="F28" s="173">
        <v>4.2317700000000003E-5</v>
      </c>
      <c r="G28" s="49">
        <v>0</v>
      </c>
      <c r="H28" s="49">
        <v>3.8349599999999998E-2</v>
      </c>
    </row>
    <row r="29" spans="1:8">
      <c r="A29" t="s">
        <v>1134</v>
      </c>
      <c r="B29" s="49">
        <v>64.8506</v>
      </c>
      <c r="C29" s="49">
        <v>8.5168999999999997</v>
      </c>
      <c r="D29" s="49">
        <v>0.131331</v>
      </c>
      <c r="E29" s="49">
        <v>0</v>
      </c>
      <c r="F29" s="49">
        <v>37.680900000000001</v>
      </c>
      <c r="G29" s="49">
        <v>0</v>
      </c>
      <c r="H29" s="49">
        <v>80.872200000000007</v>
      </c>
    </row>
    <row r="30" spans="1:8">
      <c r="A30" t="s">
        <v>1135</v>
      </c>
      <c r="B30" s="49">
        <v>23.808199999999999</v>
      </c>
      <c r="C30" s="49">
        <v>1.82734</v>
      </c>
      <c r="D30" s="49">
        <v>7.6752399999999998E-2</v>
      </c>
      <c r="E30" s="49">
        <v>0</v>
      </c>
      <c r="F30" s="49">
        <v>16.465199999999999</v>
      </c>
      <c r="G30" s="49">
        <v>0</v>
      </c>
      <c r="H30" s="49">
        <v>28.147300000000001</v>
      </c>
    </row>
    <row r="31" spans="1:8">
      <c r="A31" t="s">
        <v>1136</v>
      </c>
      <c r="B31" s="49">
        <v>116.63</v>
      </c>
      <c r="C31" s="49">
        <v>33.921500000000002</v>
      </c>
      <c r="D31" s="49">
        <v>0.29084599999999999</v>
      </c>
      <c r="E31" s="49">
        <v>0</v>
      </c>
      <c r="F31" s="49">
        <v>53.997500000000002</v>
      </c>
      <c r="G31" s="49">
        <v>0</v>
      </c>
      <c r="H31" s="49">
        <v>181.94300000000001</v>
      </c>
    </row>
    <row r="32" spans="1:8">
      <c r="A32" t="s">
        <v>1137</v>
      </c>
      <c r="B32" s="49">
        <v>0.25374099999999999</v>
      </c>
      <c r="C32" s="49">
        <v>6.7516699999999999E-2</v>
      </c>
      <c r="D32" s="49">
        <v>0.26608500000000002</v>
      </c>
      <c r="E32" s="49">
        <v>0.15</v>
      </c>
      <c r="F32" s="49">
        <v>0.107032</v>
      </c>
      <c r="G32" s="49">
        <v>0.4</v>
      </c>
      <c r="H32" s="49">
        <v>0.49228100000000002</v>
      </c>
    </row>
    <row r="33" spans="1:8">
      <c r="A33" t="s">
        <v>1138</v>
      </c>
      <c r="B33" s="49">
        <v>0.429759</v>
      </c>
      <c r="C33" s="49">
        <v>8.9438299999999998E-2</v>
      </c>
      <c r="D33" s="49">
        <v>0.20811299999999999</v>
      </c>
      <c r="E33" s="49">
        <v>0</v>
      </c>
      <c r="F33" s="49">
        <v>0.241812</v>
      </c>
      <c r="G33" s="49">
        <v>0</v>
      </c>
      <c r="H33" s="49">
        <v>0.49688700000000002</v>
      </c>
    </row>
    <row r="34" spans="1:8">
      <c r="A34" t="s">
        <v>1139</v>
      </c>
      <c r="B34" s="49">
        <v>0.172208</v>
      </c>
      <c r="C34" s="49">
        <v>3.1877200000000001E-2</v>
      </c>
      <c r="D34" s="49">
        <v>0.185109</v>
      </c>
      <c r="E34" s="49">
        <v>0.1</v>
      </c>
      <c r="F34" s="49">
        <v>0.117934</v>
      </c>
      <c r="G34" s="49">
        <v>0.25</v>
      </c>
      <c r="H34" s="49">
        <v>0.26810600000000001</v>
      </c>
    </row>
    <row r="35" spans="1:8">
      <c r="A35" t="s">
        <v>1140</v>
      </c>
      <c r="B35" s="49">
        <v>7.8987199999999994E-2</v>
      </c>
      <c r="C35" s="49">
        <v>2.51912E-2</v>
      </c>
      <c r="D35" s="49">
        <v>0.31892799999999999</v>
      </c>
      <c r="E35" s="49">
        <v>0</v>
      </c>
      <c r="F35" s="49">
        <v>3.9871499999999997E-2</v>
      </c>
      <c r="G35" s="49">
        <v>0</v>
      </c>
      <c r="H35" s="49">
        <v>0.14910200000000001</v>
      </c>
    </row>
    <row r="36" spans="1:8">
      <c r="A36" t="s">
        <v>1141</v>
      </c>
      <c r="B36" s="49">
        <v>0.14913299999999999</v>
      </c>
      <c r="C36" s="49">
        <v>9.0263099999999999E-2</v>
      </c>
      <c r="D36" s="49">
        <v>0.60525300000000004</v>
      </c>
      <c r="E36" s="49">
        <v>0</v>
      </c>
      <c r="F36" s="49">
        <v>3.5102500000000002E-2</v>
      </c>
      <c r="G36" s="49">
        <v>0</v>
      </c>
      <c r="H36" s="49">
        <v>0.51082899999999998</v>
      </c>
    </row>
    <row r="37" spans="1:8">
      <c r="A37" t="s">
        <v>1142</v>
      </c>
      <c r="B37" s="49">
        <v>0.318772</v>
      </c>
      <c r="C37" s="49">
        <v>9.0925099999999995E-2</v>
      </c>
      <c r="D37" s="49">
        <v>0.28523500000000002</v>
      </c>
      <c r="E37" s="49">
        <v>0.1</v>
      </c>
      <c r="F37" s="49">
        <v>1.4293800000000001E-2</v>
      </c>
      <c r="G37" s="49">
        <v>0.5</v>
      </c>
      <c r="H37" s="49">
        <v>0.32346599999999998</v>
      </c>
    </row>
    <row r="38" spans="1:8">
      <c r="A38" t="s">
        <v>1143</v>
      </c>
      <c r="B38" s="49">
        <v>-1.67388</v>
      </c>
      <c r="C38" s="49">
        <v>21.9785</v>
      </c>
      <c r="D38" s="49">
        <v>-13.1302</v>
      </c>
      <c r="E38" s="49">
        <v>0</v>
      </c>
      <c r="F38" s="49">
        <v>-91.5351</v>
      </c>
      <c r="G38" s="49">
        <v>0</v>
      </c>
      <c r="H38" s="49">
        <v>93.195300000000003</v>
      </c>
    </row>
    <row r="39" spans="1:8">
      <c r="A39" t="s">
        <v>1144</v>
      </c>
      <c r="B39" s="49">
        <v>-1.5281800000000001</v>
      </c>
      <c r="C39" s="49">
        <v>1.92256</v>
      </c>
      <c r="D39" s="49">
        <v>-1.25807</v>
      </c>
      <c r="E39" s="49">
        <v>0</v>
      </c>
      <c r="F39" s="49">
        <v>-6.8478399999999997</v>
      </c>
      <c r="G39" s="49">
        <v>0</v>
      </c>
      <c r="H39" s="49">
        <v>10.567399999999999</v>
      </c>
    </row>
    <row r="40" spans="1:8">
      <c r="A40" t="s">
        <v>1145</v>
      </c>
      <c r="B40" s="49">
        <v>-0.76346499999999995</v>
      </c>
      <c r="C40" s="49">
        <v>0.83313700000000002</v>
      </c>
      <c r="D40" s="49">
        <v>-1.0912599999999999</v>
      </c>
      <c r="E40" s="49">
        <v>0</v>
      </c>
      <c r="F40" s="49">
        <v>-1.47662</v>
      </c>
      <c r="G40" s="49">
        <v>0</v>
      </c>
      <c r="H40" s="49">
        <v>2.18892</v>
      </c>
    </row>
    <row r="41" spans="1:8">
      <c r="A41" t="s">
        <v>1146</v>
      </c>
      <c r="B41" s="49">
        <v>-2.3427199999999999E-2</v>
      </c>
      <c r="C41" s="49">
        <v>0.36982199999999998</v>
      </c>
      <c r="D41" s="49">
        <v>-15.786</v>
      </c>
      <c r="E41" s="49">
        <v>0</v>
      </c>
      <c r="F41" s="49">
        <v>-1</v>
      </c>
      <c r="G41" s="49">
        <v>0</v>
      </c>
      <c r="H41" s="49">
        <v>1</v>
      </c>
    </row>
    <row r="42" spans="1:8">
      <c r="A42" t="s">
        <v>1147</v>
      </c>
      <c r="B42" s="49">
        <v>-7.0490899999999995E-2</v>
      </c>
      <c r="C42" s="49">
        <v>7.9183500000000004E-2</v>
      </c>
      <c r="D42" s="49">
        <v>-1.1233200000000001</v>
      </c>
      <c r="E42" s="49">
        <v>0</v>
      </c>
      <c r="F42" s="49">
        <v>-0.33231699999999997</v>
      </c>
      <c r="G42" s="49">
        <v>0</v>
      </c>
      <c r="H42" s="49">
        <v>0.23913000000000001</v>
      </c>
    </row>
    <row r="43" spans="1:8">
      <c r="A43" t="s">
        <v>1148</v>
      </c>
      <c r="B43" s="49">
        <v>-3.50356E-2</v>
      </c>
      <c r="C43" s="49">
        <v>4.8599999999999997E-2</v>
      </c>
      <c r="D43" s="49">
        <v>-1.3871599999999999</v>
      </c>
      <c r="E43" s="49">
        <v>0</v>
      </c>
      <c r="F43" s="49">
        <v>-8.60017E-2</v>
      </c>
      <c r="G43" s="49">
        <v>0</v>
      </c>
      <c r="H43" s="49">
        <v>0.13589300000000001</v>
      </c>
    </row>
    <row r="44" spans="1:8">
      <c r="A44" t="s">
        <v>1149</v>
      </c>
      <c r="B44" s="49">
        <v>-7.4438800000000001</v>
      </c>
      <c r="C44" s="49">
        <v>7.7331099999999999</v>
      </c>
      <c r="D44" s="49">
        <v>-1.0388500000000001</v>
      </c>
      <c r="E44" s="49">
        <v>0</v>
      </c>
      <c r="F44" s="49">
        <v>-21.4208</v>
      </c>
      <c r="G44" s="49">
        <v>0</v>
      </c>
      <c r="H44" s="49">
        <v>9.5702099999999994</v>
      </c>
    </row>
    <row r="45" spans="1:8">
      <c r="A45" t="s">
        <v>1150</v>
      </c>
      <c r="B45" s="49">
        <v>52.225099999999998</v>
      </c>
      <c r="C45" s="49">
        <v>8.0166699999999995</v>
      </c>
      <c r="D45" s="49">
        <v>0.153502</v>
      </c>
      <c r="E45" s="49">
        <v>0</v>
      </c>
      <c r="F45" s="49">
        <v>29.953199999999999</v>
      </c>
      <c r="G45" s="49">
        <v>0</v>
      </c>
      <c r="H45" s="49">
        <v>68.026300000000006</v>
      </c>
    </row>
    <row r="46" spans="1:8">
      <c r="A46" t="s">
        <v>1151</v>
      </c>
      <c r="B46" s="49">
        <v>33.399299999999997</v>
      </c>
      <c r="C46" s="49">
        <v>4.4089299999999998</v>
      </c>
      <c r="D46" s="49">
        <v>0.13200700000000001</v>
      </c>
      <c r="E46" s="49">
        <v>0</v>
      </c>
      <c r="F46" s="49">
        <v>23.685199999999998</v>
      </c>
      <c r="G46" s="49">
        <v>0</v>
      </c>
      <c r="H46" s="49">
        <v>39.975299999999997</v>
      </c>
    </row>
    <row r="47" spans="1:8">
      <c r="A47" t="s">
        <v>1152</v>
      </c>
      <c r="B47" s="49">
        <v>0.49571799999999999</v>
      </c>
      <c r="C47" s="49">
        <v>0.23830499999999999</v>
      </c>
      <c r="D47" s="49">
        <v>0.48072599999999999</v>
      </c>
      <c r="E47" s="49">
        <v>0</v>
      </c>
      <c r="F47" s="49">
        <v>0.1681</v>
      </c>
      <c r="G47" s="49">
        <v>0</v>
      </c>
      <c r="H47" s="49">
        <v>1.39249</v>
      </c>
    </row>
    <row r="48" spans="1:8">
      <c r="A48" t="s">
        <v>1153</v>
      </c>
      <c r="B48" s="49">
        <v>0.69754499999999997</v>
      </c>
      <c r="C48" s="49">
        <v>0.17071700000000001</v>
      </c>
      <c r="D48" s="49">
        <v>0.24473900000000001</v>
      </c>
      <c r="E48" s="49">
        <v>0</v>
      </c>
      <c r="F48" s="49">
        <v>0.50503900000000002</v>
      </c>
      <c r="G48" s="49">
        <v>0</v>
      </c>
      <c r="H48" s="49">
        <v>1.21913</v>
      </c>
    </row>
    <row r="50" spans="1:4">
      <c r="A50" t="str">
        <f>lang!B7</f>
        <v>긍정감정</v>
      </c>
      <c r="B50" s="134">
        <f>SUM(B9:B12)</f>
        <v>210.81180000000001</v>
      </c>
      <c r="C50" s="134"/>
      <c r="D50" s="134">
        <f t="shared" ref="D50" si="0">SUM(D9:D12)</f>
        <v>52.528700000000001</v>
      </c>
    </row>
    <row r="51" spans="1:4">
      <c r="A51" t="str">
        <f>lang!B8</f>
        <v>부정감정</v>
      </c>
      <c r="B51" s="134">
        <f>SUM(B5:B8)</f>
        <v>134.70849999999999</v>
      </c>
      <c r="C51" s="134"/>
      <c r="D51" s="134">
        <f t="shared" ref="D51" si="1">SUM(D5:D8)</f>
        <v>63.734000000000002</v>
      </c>
    </row>
    <row r="52" spans="1:4">
      <c r="A52" t="str">
        <f>lang!B9</f>
        <v>생리감정</v>
      </c>
      <c r="B52" s="134">
        <f>SUM(B13:B14)</f>
        <v>49.097999999999999</v>
      </c>
      <c r="C52" s="134"/>
      <c r="D52" s="134">
        <f t="shared" ref="D52" si="2">SUM(D13:D14)</f>
        <v>47.034399999999998</v>
      </c>
    </row>
    <row r="53" spans="1:4">
      <c r="B53" s="50">
        <f>SUM(B50:B52)</f>
        <v>394.61830000000003</v>
      </c>
      <c r="D53" s="50">
        <f>SUM(D50:D52)</f>
        <v>163.2971</v>
      </c>
    </row>
    <row r="54" spans="1:4">
      <c r="A54" t="str">
        <f>lang!B7</f>
        <v>긍정감정</v>
      </c>
      <c r="B54" s="135">
        <f>IF(B$53&lt;&gt;0,B50/B$53,0)</f>
        <v>0.53421698892322023</v>
      </c>
      <c r="C54" s="135"/>
      <c r="D54" s="135">
        <f>IF(D$53&lt;&gt;0,D50/D$53,0)</f>
        <v>0.32167564518904501</v>
      </c>
    </row>
    <row r="55" spans="1:4">
      <c r="A55" t="str">
        <f>lang!B8</f>
        <v>부정감정</v>
      </c>
      <c r="B55" s="135">
        <f>IF(B$53&lt;&gt;0,B51/B$53,0)</f>
        <v>0.34136404723247749</v>
      </c>
      <c r="C55" s="135"/>
      <c r="D55" s="135">
        <f>IF(D$53&lt;&gt;0,D51/D$53,0)</f>
        <v>0.39029474497710004</v>
      </c>
    </row>
    <row r="56" spans="1:4">
      <c r="A56" t="str">
        <f>lang!B9</f>
        <v>생리감정</v>
      </c>
      <c r="B56" s="135">
        <f>IF(B$53&lt;&gt;0,B52/B$53,0)</f>
        <v>0.12441896384430219</v>
      </c>
      <c r="C56" s="135"/>
      <c r="D56" s="135">
        <f>IF(D$53&lt;&gt;0,D52/D$53,0)</f>
        <v>0.28802960983385495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2.0983800000000001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0.13581099999999999</v>
      </c>
      <c r="B8" s="49">
        <v>0.13581099999999999</v>
      </c>
    </row>
    <row r="9" spans="1:3">
      <c r="A9" s="49">
        <v>0</v>
      </c>
      <c r="B9" s="49">
        <v>0</v>
      </c>
    </row>
    <row r="10" spans="1:3">
      <c r="A10" s="49">
        <v>0.14655399999999999</v>
      </c>
      <c r="B10" s="49">
        <v>0.14655399999999999</v>
      </c>
    </row>
    <row r="11" spans="1:3">
      <c r="A11" s="49">
        <v>0</v>
      </c>
      <c r="B11" s="49">
        <v>0</v>
      </c>
    </row>
    <row r="12" spans="1:3">
      <c r="A12" s="49">
        <v>0</v>
      </c>
      <c r="B12" s="49">
        <v>0</v>
      </c>
    </row>
    <row r="13" spans="1:3">
      <c r="A13" s="49">
        <v>0.18614900000000001</v>
      </c>
      <c r="B13" s="49">
        <v>0.18614900000000001</v>
      </c>
    </row>
    <row r="14" spans="1:3">
      <c r="A14" s="49">
        <v>0</v>
      </c>
      <c r="B14" s="49">
        <v>0</v>
      </c>
    </row>
    <row r="15" spans="1:3">
      <c r="A15" s="49">
        <v>0.22972999999999999</v>
      </c>
      <c r="B15" s="49">
        <v>0.22972999999999999</v>
      </c>
    </row>
    <row r="16" spans="1:3">
      <c r="A16" s="49">
        <v>0</v>
      </c>
      <c r="B16" s="49">
        <v>0</v>
      </c>
    </row>
    <row r="17" spans="1:2">
      <c r="A17" s="49">
        <v>0</v>
      </c>
      <c r="B17" s="49">
        <v>0</v>
      </c>
    </row>
    <row r="18" spans="1:2">
      <c r="A18" s="49">
        <v>0.3</v>
      </c>
      <c r="B18" s="49">
        <v>0.3</v>
      </c>
    </row>
    <row r="19" spans="1:2">
      <c r="A19" s="49">
        <v>0</v>
      </c>
      <c r="B19" s="49">
        <v>0</v>
      </c>
    </row>
    <row r="20" spans="1:2">
      <c r="A20" s="49">
        <v>0</v>
      </c>
      <c r="B20" s="49">
        <v>0</v>
      </c>
    </row>
    <row r="21" spans="1:2">
      <c r="A21" s="49">
        <v>0.392432</v>
      </c>
      <c r="B21" s="49">
        <v>0.392432</v>
      </c>
    </row>
    <row r="22" spans="1:2">
      <c r="A22" s="49">
        <v>0</v>
      </c>
      <c r="B22" s="49">
        <v>0</v>
      </c>
    </row>
    <row r="23" spans="1:2">
      <c r="A23" s="49">
        <v>0.45837800000000001</v>
      </c>
      <c r="B23" s="49">
        <v>0.45837800000000001</v>
      </c>
    </row>
    <row r="24" spans="1:2">
      <c r="A24" s="49">
        <v>0</v>
      </c>
      <c r="B24" s="49">
        <v>0</v>
      </c>
    </row>
    <row r="25" spans="1:2">
      <c r="A25" s="49">
        <v>0</v>
      </c>
      <c r="B25" s="49">
        <v>0</v>
      </c>
    </row>
    <row r="26" spans="1:2">
      <c r="A26" s="49">
        <v>0.55682399999999999</v>
      </c>
      <c r="B26" s="49">
        <v>0.55682399999999999</v>
      </c>
    </row>
    <row r="27" spans="1:2">
      <c r="A27" s="49">
        <v>0</v>
      </c>
      <c r="B27" s="49">
        <v>0</v>
      </c>
    </row>
    <row r="28" spans="1:2">
      <c r="A28" s="49">
        <v>0.59094599999999997</v>
      </c>
      <c r="B28" s="49">
        <v>0.59094599999999997</v>
      </c>
    </row>
    <row r="29" spans="1:2">
      <c r="A29" s="49">
        <v>0</v>
      </c>
      <c r="B29" s="49">
        <v>0</v>
      </c>
    </row>
    <row r="30" spans="1:2">
      <c r="A30" s="49">
        <v>0</v>
      </c>
      <c r="B30" s="49">
        <v>0</v>
      </c>
    </row>
    <row r="31" spans="1:2">
      <c r="A31" s="49">
        <v>0.84918899999999997</v>
      </c>
      <c r="B31" s="49">
        <v>0.84918899999999997</v>
      </c>
    </row>
    <row r="32" spans="1:2">
      <c r="A32" s="49">
        <v>0</v>
      </c>
      <c r="B32" s="49">
        <v>0</v>
      </c>
    </row>
    <row r="33" spans="1:2">
      <c r="A33" s="49">
        <v>0.82716199999999995</v>
      </c>
      <c r="B33" s="49">
        <v>0.82716199999999995</v>
      </c>
    </row>
    <row r="34" spans="1:2">
      <c r="A34" s="49">
        <v>0</v>
      </c>
      <c r="B34" s="49">
        <v>0</v>
      </c>
    </row>
    <row r="35" spans="1:2">
      <c r="A35" s="49">
        <v>0</v>
      </c>
      <c r="B35" s="49">
        <v>0</v>
      </c>
    </row>
    <row r="36" spans="1:2">
      <c r="A36" s="49">
        <v>1.0543899999999999</v>
      </c>
      <c r="B36" s="49">
        <v>1.0543899999999999</v>
      </c>
    </row>
    <row r="37" spans="1:2">
      <c r="A37" s="49">
        <v>0</v>
      </c>
      <c r="B37" s="49">
        <v>0</v>
      </c>
    </row>
    <row r="38" spans="1:2">
      <c r="A38" s="49">
        <v>0</v>
      </c>
      <c r="B38" s="49">
        <v>0</v>
      </c>
    </row>
    <row r="39" spans="1:2">
      <c r="A39" s="49">
        <v>1.14331</v>
      </c>
      <c r="B39" s="49">
        <v>1.14331</v>
      </c>
    </row>
    <row r="40" spans="1:2">
      <c r="A40" s="49">
        <v>0</v>
      </c>
      <c r="B40" s="49">
        <v>0</v>
      </c>
    </row>
    <row r="41" spans="1:2">
      <c r="A41" s="49">
        <v>1.0394600000000001</v>
      </c>
      <c r="B41" s="49">
        <v>1.0394600000000001</v>
      </c>
    </row>
    <row r="42" spans="1:2">
      <c r="A42" s="49">
        <v>0</v>
      </c>
      <c r="B42" s="49">
        <v>0</v>
      </c>
    </row>
    <row r="43" spans="1:2">
      <c r="A43" s="49">
        <v>0</v>
      </c>
      <c r="B43" s="49">
        <v>0</v>
      </c>
    </row>
    <row r="44" spans="1:2">
      <c r="A44" s="49">
        <v>1.1829099999999999</v>
      </c>
      <c r="B44" s="49">
        <v>1.1829099999999999</v>
      </c>
    </row>
    <row r="45" spans="1:2">
      <c r="A45" s="49">
        <v>0</v>
      </c>
      <c r="B45" s="49">
        <v>0</v>
      </c>
    </row>
    <row r="46" spans="1:2">
      <c r="A46" s="49">
        <v>1.28318</v>
      </c>
      <c r="B46" s="49">
        <v>1.28318</v>
      </c>
    </row>
    <row r="47" spans="1:2">
      <c r="A47" s="49">
        <v>0</v>
      </c>
      <c r="B47" s="49">
        <v>0</v>
      </c>
    </row>
    <row r="48" spans="1:2">
      <c r="A48" s="49">
        <v>0</v>
      </c>
      <c r="B48" s="49">
        <v>0</v>
      </c>
    </row>
    <row r="49" spans="1:2">
      <c r="A49" s="49">
        <v>1.1702699999999999</v>
      </c>
      <c r="B49" s="49">
        <v>1.1702699999999999</v>
      </c>
    </row>
    <row r="50" spans="1:2">
      <c r="A50" s="49">
        <v>0</v>
      </c>
      <c r="B50" s="49">
        <v>0</v>
      </c>
    </row>
    <row r="51" spans="1:2">
      <c r="A51" s="49">
        <v>1.11635</v>
      </c>
      <c r="B51" s="49">
        <v>1.11635</v>
      </c>
    </row>
    <row r="52" spans="1:2">
      <c r="A52" s="49">
        <v>0</v>
      </c>
      <c r="B52" s="49">
        <v>0</v>
      </c>
    </row>
    <row r="53" spans="1:2">
      <c r="A53" s="49">
        <v>0</v>
      </c>
      <c r="B53" s="49">
        <v>0</v>
      </c>
    </row>
    <row r="54" spans="1:2">
      <c r="A54" s="49">
        <v>1.3079700000000001</v>
      </c>
      <c r="B54" s="49">
        <v>1.3079700000000001</v>
      </c>
    </row>
    <row r="55" spans="1:2">
      <c r="A55" s="49">
        <v>0</v>
      </c>
      <c r="B55" s="49">
        <v>0</v>
      </c>
    </row>
    <row r="56" spans="1:2">
      <c r="A56" s="49">
        <v>0</v>
      </c>
      <c r="B56" s="49">
        <v>0</v>
      </c>
    </row>
    <row r="57" spans="1:2">
      <c r="A57" s="49">
        <v>1.4325699999999999</v>
      </c>
      <c r="B57" s="49">
        <v>1.4325699999999999</v>
      </c>
    </row>
    <row r="58" spans="1:2">
      <c r="A58" s="49">
        <v>0</v>
      </c>
      <c r="B58" s="49">
        <v>0</v>
      </c>
    </row>
    <row r="59" spans="1:2">
      <c r="A59" s="49">
        <v>1.4152</v>
      </c>
      <c r="B59" s="49">
        <v>1.4152</v>
      </c>
    </row>
    <row r="60" spans="1:2">
      <c r="A60" s="49">
        <v>0</v>
      </c>
      <c r="B60" s="49">
        <v>0</v>
      </c>
    </row>
    <row r="61" spans="1:2">
      <c r="A61" s="49">
        <v>0</v>
      </c>
      <c r="B61" s="49">
        <v>0</v>
      </c>
    </row>
    <row r="62" spans="1:2">
      <c r="A62" s="49">
        <v>1.5351399999999999</v>
      </c>
      <c r="B62" s="49">
        <v>1.5351399999999999</v>
      </c>
    </row>
    <row r="63" spans="1:2">
      <c r="A63" s="49">
        <v>0</v>
      </c>
      <c r="B63" s="49">
        <v>0</v>
      </c>
    </row>
    <row r="64" spans="1:2">
      <c r="A64" s="49">
        <v>1.7447999999999999</v>
      </c>
      <c r="B64" s="49">
        <v>1.7447999999999999</v>
      </c>
    </row>
    <row r="65" spans="1:2">
      <c r="A65" s="49">
        <v>0</v>
      </c>
      <c r="B65" s="49">
        <v>0</v>
      </c>
    </row>
    <row r="66" spans="1:2">
      <c r="A66" s="49">
        <v>0</v>
      </c>
      <c r="B66" s="49">
        <v>0</v>
      </c>
    </row>
    <row r="67" spans="1:2">
      <c r="A67" s="49">
        <v>1.7110099999999999</v>
      </c>
      <c r="B67" s="49">
        <v>1.7110099999999999</v>
      </c>
    </row>
    <row r="68" spans="1:2">
      <c r="A68" s="49">
        <v>0</v>
      </c>
      <c r="B68" s="49">
        <v>0</v>
      </c>
    </row>
    <row r="69" spans="1:2">
      <c r="A69" s="49">
        <v>1.9661500000000001</v>
      </c>
      <c r="B69" s="49">
        <v>1.9661500000000001</v>
      </c>
    </row>
    <row r="70" spans="1:2">
      <c r="A70" s="49">
        <v>0</v>
      </c>
      <c r="B70" s="49">
        <v>0</v>
      </c>
    </row>
    <row r="71" spans="1:2">
      <c r="A71" s="49">
        <v>0</v>
      </c>
      <c r="B71" s="49">
        <v>0</v>
      </c>
    </row>
    <row r="72" spans="1:2">
      <c r="A72" s="49">
        <v>1.77203</v>
      </c>
      <c r="B72" s="49">
        <v>1.77203</v>
      </c>
    </row>
    <row r="73" spans="1:2">
      <c r="A73" s="49">
        <v>0</v>
      </c>
      <c r="B73" s="49">
        <v>0</v>
      </c>
    </row>
    <row r="74" spans="1:2">
      <c r="A74" s="49">
        <v>0</v>
      </c>
      <c r="B74" s="49">
        <v>0</v>
      </c>
    </row>
    <row r="75" spans="1:2">
      <c r="A75" s="49">
        <v>2.0983800000000001</v>
      </c>
      <c r="B75" s="49">
        <v>2.0983800000000001</v>
      </c>
    </row>
    <row r="76" spans="1:2">
      <c r="A76" s="49">
        <v>0</v>
      </c>
      <c r="B76" s="49">
        <v>0</v>
      </c>
    </row>
    <row r="77" spans="1:2">
      <c r="A77" s="49">
        <v>2.0954100000000002</v>
      </c>
      <c r="B77" s="49">
        <v>2.0954100000000002</v>
      </c>
    </row>
    <row r="78" spans="1:2">
      <c r="A78" s="49">
        <v>0</v>
      </c>
      <c r="B78" s="49">
        <v>0</v>
      </c>
    </row>
    <row r="79" spans="1:2">
      <c r="A79" s="49">
        <v>0</v>
      </c>
      <c r="B79" s="49">
        <v>0</v>
      </c>
    </row>
    <row r="80" spans="1:2">
      <c r="A80" s="49">
        <v>2.0727000000000002</v>
      </c>
      <c r="B80" s="49">
        <v>2.0727000000000002</v>
      </c>
    </row>
    <row r="81" spans="1:2">
      <c r="A81" s="49">
        <v>0</v>
      </c>
      <c r="B81" s="49">
        <v>0</v>
      </c>
    </row>
    <row r="82" spans="1:2">
      <c r="A82" s="49">
        <v>2.08223</v>
      </c>
      <c r="B82" s="49">
        <v>2.08223</v>
      </c>
    </row>
    <row r="83" spans="1:2">
      <c r="A83" s="49">
        <v>0</v>
      </c>
      <c r="B83" s="49">
        <v>0</v>
      </c>
    </row>
    <row r="84" spans="1:2">
      <c r="A84" s="49">
        <v>0</v>
      </c>
      <c r="B84" s="49">
        <v>0</v>
      </c>
    </row>
    <row r="85" spans="1:2">
      <c r="A85" s="49">
        <v>1.9577</v>
      </c>
      <c r="B85" s="49">
        <v>1.9577</v>
      </c>
    </row>
    <row r="86" spans="1:2">
      <c r="A86" s="49">
        <v>0</v>
      </c>
      <c r="B86" s="49">
        <v>0</v>
      </c>
    </row>
    <row r="87" spans="1:2">
      <c r="A87" s="49">
        <v>0</v>
      </c>
      <c r="B87" s="49">
        <v>0</v>
      </c>
    </row>
    <row r="88" spans="1:2">
      <c r="A88" s="49">
        <v>1.96682</v>
      </c>
      <c r="B88" s="49">
        <v>1.96682</v>
      </c>
    </row>
    <row r="89" spans="1:2">
      <c r="A89" s="49">
        <v>0</v>
      </c>
      <c r="B89" s="49">
        <v>0</v>
      </c>
    </row>
    <row r="90" spans="1:2">
      <c r="A90" s="49">
        <v>1.91811</v>
      </c>
      <c r="B90" s="49">
        <v>1.91811</v>
      </c>
    </row>
    <row r="91" spans="1:2">
      <c r="A91" s="49">
        <v>0</v>
      </c>
      <c r="B91" s="49">
        <v>0</v>
      </c>
    </row>
    <row r="92" spans="1:2">
      <c r="A92" s="49">
        <v>0</v>
      </c>
      <c r="B92" s="49">
        <v>0</v>
      </c>
    </row>
    <row r="93" spans="1:2">
      <c r="A93" s="49">
        <v>1.66642</v>
      </c>
      <c r="B93" s="49">
        <v>1.66642</v>
      </c>
    </row>
    <row r="94" spans="1:2">
      <c r="A94" s="49">
        <v>0</v>
      </c>
      <c r="B94" s="49">
        <v>0</v>
      </c>
    </row>
    <row r="95" spans="1:2">
      <c r="A95" s="49">
        <v>1.61635</v>
      </c>
      <c r="B95" s="49">
        <v>1.61635</v>
      </c>
    </row>
    <row r="96" spans="1:2">
      <c r="A96" s="49">
        <v>0</v>
      </c>
      <c r="B96" s="49">
        <v>0</v>
      </c>
    </row>
    <row r="97" spans="1:2">
      <c r="A97" s="49">
        <v>0</v>
      </c>
      <c r="B97" s="49">
        <v>0</v>
      </c>
    </row>
    <row r="98" spans="1:2">
      <c r="A98" s="49">
        <v>1.4508099999999999</v>
      </c>
      <c r="B98" s="49">
        <v>1.4508099999999999</v>
      </c>
    </row>
    <row r="99" spans="1:2">
      <c r="A99" s="49">
        <v>0</v>
      </c>
      <c r="B99" s="49">
        <v>0</v>
      </c>
    </row>
    <row r="100" spans="1:2">
      <c r="A100" s="49">
        <v>1.2536499999999999</v>
      </c>
      <c r="B100" s="49">
        <v>1.2536499999999999</v>
      </c>
    </row>
    <row r="101" spans="1:2">
      <c r="A101" s="49">
        <v>0</v>
      </c>
      <c r="B101" s="49">
        <v>0</v>
      </c>
    </row>
    <row r="102" spans="1:2">
      <c r="A102" s="49">
        <v>0</v>
      </c>
      <c r="B102" s="49">
        <v>0</v>
      </c>
    </row>
    <row r="103" spans="1:2">
      <c r="A103" s="49">
        <v>0.96912200000000004</v>
      </c>
      <c r="B103" s="49">
        <v>0.96912200000000004</v>
      </c>
    </row>
    <row r="104" spans="1:2">
      <c r="A104" s="49">
        <v>0</v>
      </c>
      <c r="B104" s="49">
        <v>0</v>
      </c>
    </row>
    <row r="105" spans="1:2">
      <c r="A105" s="49">
        <v>0</v>
      </c>
      <c r="B105" s="49">
        <v>0</v>
      </c>
    </row>
    <row r="106" spans="1:2">
      <c r="A106" s="49">
        <v>0.86229699999999998</v>
      </c>
      <c r="B106" s="49">
        <v>0.86229699999999998</v>
      </c>
    </row>
    <row r="107" spans="1:2">
      <c r="A107" s="49">
        <v>0</v>
      </c>
      <c r="B107" s="49">
        <v>0</v>
      </c>
    </row>
    <row r="108" spans="1:2">
      <c r="A108" s="49">
        <v>0.89817599999999997</v>
      </c>
      <c r="B108" s="49">
        <v>0.89817599999999997</v>
      </c>
    </row>
    <row r="109" spans="1:2">
      <c r="A109" s="49">
        <v>0</v>
      </c>
      <c r="B109" s="49">
        <v>0</v>
      </c>
    </row>
    <row r="110" spans="1:2">
      <c r="A110" s="49">
        <v>0</v>
      </c>
      <c r="B110" s="49">
        <v>0</v>
      </c>
    </row>
    <row r="111" spans="1:2">
      <c r="A111" s="49">
        <v>1.0685800000000001</v>
      </c>
      <c r="B111" s="49">
        <v>1.0685800000000001</v>
      </c>
    </row>
    <row r="112" spans="1:2">
      <c r="A112" s="49">
        <v>0</v>
      </c>
      <c r="B112" s="49">
        <v>0</v>
      </c>
    </row>
    <row r="113" spans="1:2">
      <c r="A113" s="49">
        <v>0.95939200000000002</v>
      </c>
      <c r="B113" s="49">
        <v>0.95939200000000002</v>
      </c>
    </row>
    <row r="114" spans="1:2">
      <c r="A114" s="49">
        <v>0</v>
      </c>
      <c r="B114" s="49">
        <v>0</v>
      </c>
    </row>
    <row r="115" spans="1:2">
      <c r="A115" s="49">
        <v>0</v>
      </c>
      <c r="B115" s="49">
        <v>0</v>
      </c>
    </row>
    <row r="116" spans="1:2">
      <c r="A116" s="49">
        <v>0.87966200000000005</v>
      </c>
      <c r="B116" s="49">
        <v>0.87966200000000005</v>
      </c>
    </row>
    <row r="117" spans="1:2">
      <c r="A117" s="49">
        <v>0</v>
      </c>
      <c r="B117" s="49">
        <v>0</v>
      </c>
    </row>
    <row r="118" spans="1:2">
      <c r="A118" s="49">
        <v>0.80635100000000004</v>
      </c>
      <c r="B118" s="49">
        <v>0.80635100000000004</v>
      </c>
    </row>
    <row r="119" spans="1:2">
      <c r="A119" s="49">
        <v>0</v>
      </c>
      <c r="B119" s="49">
        <v>0</v>
      </c>
    </row>
    <row r="120" spans="1:2">
      <c r="A120" s="49">
        <v>0</v>
      </c>
      <c r="B120" s="49">
        <v>0</v>
      </c>
    </row>
    <row r="121" spans="1:2">
      <c r="A121" s="49">
        <v>0.59560800000000003</v>
      </c>
      <c r="B121" s="49">
        <v>0.59560800000000003</v>
      </c>
    </row>
    <row r="122" spans="1:2">
      <c r="A122" s="49">
        <v>0</v>
      </c>
      <c r="B122" s="49">
        <v>0</v>
      </c>
    </row>
    <row r="123" spans="1:2">
      <c r="A123" s="49">
        <v>0</v>
      </c>
      <c r="B123" s="49">
        <v>0</v>
      </c>
    </row>
    <row r="124" spans="1:2">
      <c r="A124" s="49">
        <v>0.63871599999999995</v>
      </c>
      <c r="B124" s="49">
        <v>0.63871599999999995</v>
      </c>
    </row>
    <row r="125" spans="1:2">
      <c r="A125" s="49">
        <v>0</v>
      </c>
      <c r="B125" s="49">
        <v>0</v>
      </c>
    </row>
    <row r="126" spans="1:2">
      <c r="A126" s="49">
        <v>0.57236500000000001</v>
      </c>
      <c r="B126" s="49">
        <v>0.57236500000000001</v>
      </c>
    </row>
    <row r="127" spans="1:2">
      <c r="A127" s="49">
        <v>0</v>
      </c>
      <c r="B127" s="49">
        <v>0</v>
      </c>
    </row>
    <row r="128" spans="1:2">
      <c r="A128" s="49">
        <v>0</v>
      </c>
      <c r="B128" s="49">
        <v>0</v>
      </c>
    </row>
    <row r="129" spans="1:2">
      <c r="A129" s="49">
        <v>0.53770300000000004</v>
      </c>
      <c r="B129" s="49">
        <v>0.53770300000000004</v>
      </c>
    </row>
    <row r="130" spans="1:2">
      <c r="A130" s="49">
        <v>0</v>
      </c>
      <c r="B130" s="49">
        <v>0</v>
      </c>
    </row>
    <row r="131" spans="1:2">
      <c r="A131" s="49">
        <v>0.34695900000000002</v>
      </c>
      <c r="B131" s="49">
        <v>0.34695900000000002</v>
      </c>
    </row>
    <row r="132" spans="1:2">
      <c r="A132" s="49">
        <v>0</v>
      </c>
      <c r="B132" s="49">
        <v>0</v>
      </c>
    </row>
    <row r="133" spans="1:2">
      <c r="A133" s="49">
        <v>0</v>
      </c>
      <c r="B133" s="49">
        <v>0</v>
      </c>
    </row>
    <row r="134" spans="1:2">
      <c r="A134" s="49">
        <v>0.30216199999999999</v>
      </c>
      <c r="B134" s="49">
        <v>0.30216199999999999</v>
      </c>
    </row>
    <row r="135" spans="1:2">
      <c r="A135" s="49">
        <v>0</v>
      </c>
      <c r="B135" s="49">
        <v>0</v>
      </c>
    </row>
    <row r="136" spans="1:2">
      <c r="A136" s="49">
        <v>0.267905</v>
      </c>
      <c r="B136" s="49">
        <v>0.267905</v>
      </c>
    </row>
    <row r="137" spans="1:2">
      <c r="A137" s="49">
        <v>0</v>
      </c>
      <c r="B137" s="49">
        <v>0</v>
      </c>
    </row>
    <row r="138" spans="1:2">
      <c r="A138" s="49">
        <v>0</v>
      </c>
      <c r="B138" s="49">
        <v>0</v>
      </c>
    </row>
    <row r="139" spans="1:2">
      <c r="A139" s="49">
        <v>0.21675700000000001</v>
      </c>
      <c r="B139" s="49">
        <v>0.21675700000000001</v>
      </c>
    </row>
    <row r="140" spans="1:2">
      <c r="A140" s="49">
        <v>0</v>
      </c>
      <c r="B140" s="49">
        <v>0</v>
      </c>
    </row>
    <row r="141" spans="1:2">
      <c r="A141" s="49">
        <v>0</v>
      </c>
      <c r="B141" s="49">
        <v>0</v>
      </c>
    </row>
    <row r="142" spans="1:2">
      <c r="A142" s="49">
        <v>0.17033799999999999</v>
      </c>
      <c r="B142" s="49">
        <v>0.17033799999999999</v>
      </c>
    </row>
    <row r="143" spans="1:2">
      <c r="A143" s="49">
        <v>0</v>
      </c>
      <c r="B143" s="49">
        <v>0</v>
      </c>
    </row>
    <row r="144" spans="1:2">
      <c r="A144" s="49">
        <v>0.148919</v>
      </c>
      <c r="B144" s="49">
        <v>0.148919</v>
      </c>
    </row>
    <row r="145" spans="1:2">
      <c r="A145" s="49">
        <v>0</v>
      </c>
      <c r="B145" s="49">
        <v>0</v>
      </c>
    </row>
    <row r="146" spans="1:2">
      <c r="A146" s="49">
        <v>0</v>
      </c>
      <c r="B146" s="49">
        <v>0</v>
      </c>
    </row>
    <row r="147" spans="1:2">
      <c r="A147" s="49">
        <v>0.162297</v>
      </c>
      <c r="B147" s="49">
        <v>0.162297</v>
      </c>
    </row>
    <row r="148" spans="1:2">
      <c r="A148" s="49">
        <v>0</v>
      </c>
      <c r="B148" s="49">
        <v>0</v>
      </c>
    </row>
    <row r="149" spans="1:2">
      <c r="A149" s="49">
        <v>9.1621599999999997E-2</v>
      </c>
      <c r="B149" s="49">
        <v>9.1621599999999997E-2</v>
      </c>
    </row>
    <row r="150" spans="1:2">
      <c r="A150" s="49">
        <v>0</v>
      </c>
      <c r="B150" s="49">
        <v>0</v>
      </c>
    </row>
    <row r="151" spans="1:2">
      <c r="A151" s="49">
        <v>0</v>
      </c>
      <c r="B151" s="49">
        <v>0</v>
      </c>
    </row>
    <row r="152" spans="1:2">
      <c r="A152" s="49">
        <v>4.86486E-2</v>
      </c>
      <c r="B152" s="49">
        <v>4.86486E-2</v>
      </c>
    </row>
    <row r="153" spans="1:2">
      <c r="A153" s="49">
        <v>0</v>
      </c>
      <c r="B153" s="49">
        <v>0</v>
      </c>
    </row>
    <row r="154" spans="1:2">
      <c r="A154" s="49">
        <v>5.4459500000000001E-2</v>
      </c>
      <c r="B154" s="49">
        <v>5.4459500000000001E-2</v>
      </c>
    </row>
    <row r="155" spans="1:2">
      <c r="A155" s="49">
        <v>0</v>
      </c>
      <c r="B155" s="49">
        <v>0</v>
      </c>
    </row>
    <row r="156" spans="1:2">
      <c r="A156" s="49">
        <v>0</v>
      </c>
      <c r="B156" s="49">
        <v>0</v>
      </c>
    </row>
    <row r="157" spans="1:2">
      <c r="A157" s="49">
        <v>3.87838E-2</v>
      </c>
      <c r="B157" s="49">
        <v>3.87838E-2</v>
      </c>
    </row>
    <row r="158" spans="1:2">
      <c r="A158" s="49">
        <v>0</v>
      </c>
      <c r="B158" s="49">
        <v>0</v>
      </c>
    </row>
    <row r="159" spans="1:2">
      <c r="A159" s="49">
        <v>0</v>
      </c>
      <c r="B159" s="49">
        <v>0</v>
      </c>
    </row>
    <row r="160" spans="1:2">
      <c r="A160" s="49">
        <v>6.1959500000000001E-2</v>
      </c>
      <c r="B160" s="49">
        <v>6.1959500000000001E-2</v>
      </c>
    </row>
    <row r="161" spans="1:2">
      <c r="A161" s="49">
        <v>0</v>
      </c>
      <c r="B161" s="49">
        <v>0</v>
      </c>
    </row>
    <row r="162" spans="1:2">
      <c r="A162" s="49">
        <v>1.68243E-2</v>
      </c>
      <c r="B162" s="49">
        <v>1.68243E-2</v>
      </c>
    </row>
    <row r="163" spans="1:2">
      <c r="A163" s="49">
        <v>0</v>
      </c>
      <c r="B163" s="49">
        <v>0</v>
      </c>
    </row>
    <row r="164" spans="1:2">
      <c r="A164" s="49">
        <v>0</v>
      </c>
      <c r="B164" s="49">
        <v>0</v>
      </c>
    </row>
    <row r="165" spans="1:2">
      <c r="A165" s="49">
        <v>7.7026999999999998E-3</v>
      </c>
      <c r="B165" s="49">
        <v>7.7026999999999998E-3</v>
      </c>
    </row>
    <row r="166" spans="1:2">
      <c r="A166" s="49">
        <v>0</v>
      </c>
      <c r="B166" s="49">
        <v>0</v>
      </c>
    </row>
    <row r="167" spans="1:2">
      <c r="A167" s="49">
        <v>5.1351399999999998E-3</v>
      </c>
      <c r="B167" s="49">
        <v>5.1351399999999998E-3</v>
      </c>
    </row>
    <row r="168" spans="1:2">
      <c r="A168" s="49">
        <v>0</v>
      </c>
      <c r="B168" s="49">
        <v>0</v>
      </c>
    </row>
    <row r="169" spans="1:2">
      <c r="A169" s="49">
        <v>0</v>
      </c>
      <c r="B169" s="49">
        <v>0</v>
      </c>
    </row>
    <row r="170" spans="1:2">
      <c r="A170" s="49">
        <v>2.6351399999999998E-3</v>
      </c>
      <c r="B170" s="49">
        <v>2.6351399999999998E-3</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0.36131400000000002</v>
      </c>
      <c r="B2" s="49">
        <v>0.38421</v>
      </c>
      <c r="C2">
        <v>0</v>
      </c>
      <c r="D2">
        <v>0</v>
      </c>
      <c r="E2" t="s">
        <v>1161</v>
      </c>
      <c r="F2" s="49">
        <f>IF(A2&lt;&gt;"",1,"")</f>
        <v>1</v>
      </c>
      <c r="G2">
        <f>IF($H8&gt;0,LOOKUP(COUNT(A2:A1000)*$H8,F2:F1000,A2:A1000),LOOKUP(1,F2:F1000,A2:A1000))</f>
        <v>0.34420800000000001</v>
      </c>
      <c r="H2">
        <f>IF($H8&gt;0,LOOKUP(COUNT(B2:B1000)*$H8,F2:F1000,B2:B1000),LOOKUP(1,F2:F1000,B2:B1000))</f>
        <v>0.37965500000000002</v>
      </c>
      <c r="J2" s="49">
        <f>IF(A2&lt;&gt;"",A2*10,"")</f>
        <v>3.6131400000000005</v>
      </c>
      <c r="K2" s="49">
        <f>IF(B2&lt;&gt;"",B2*100,"")</f>
        <v>38.420999999999999</v>
      </c>
      <c r="L2" s="49">
        <f>IF(F2&lt;&gt;"",IF(K2&lt;&gt;0,K2/J2,0),"")</f>
        <v>10.63368704229562</v>
      </c>
    </row>
    <row r="3" spans="1:12">
      <c r="A3" s="49">
        <v>0.36000599999999999</v>
      </c>
      <c r="B3" s="49">
        <v>0.38336100000000001</v>
      </c>
      <c r="C3">
        <v>0.40558699999999998</v>
      </c>
      <c r="D3">
        <v>0</v>
      </c>
      <c r="E3" t="s">
        <v>2560</v>
      </c>
      <c r="F3" s="49">
        <f>IF(A3&lt;&gt;"",F2+1,"")</f>
        <v>2</v>
      </c>
      <c r="G3">
        <f>IF($H9&gt;0,LOOKUP(COUNT(A2:A1000)*$H9,F2:F1000,A2:A1000),LOOKUP(1,F2:F1000,A2:A1000))</f>
        <v>0.248945</v>
      </c>
      <c r="H3">
        <f>IF($H9&gt;0,LOOKUP(COUNT(B2:B1000)*$H9,F2:F1000,B2:B1000),LOOKUP(1,F2:F1000,B2:B1000))</f>
        <v>0.52083599999999997</v>
      </c>
      <c r="J3" s="49">
        <f t="shared" ref="J3:J66" si="0">IF(A3&lt;&gt;"",A3*10,"")</f>
        <v>3.60006</v>
      </c>
      <c r="K3" s="49">
        <f t="shared" ref="K3:K66" si="1">IF(B3&lt;&gt;"",B3*100,"")</f>
        <v>38.336100000000002</v>
      </c>
      <c r="L3" s="49">
        <f t="shared" ref="L3:L66" si="2">IF(F3&lt;&gt;"",IF(K3&lt;&gt;0,K3/J3,0),"")</f>
        <v>10.648739187680206</v>
      </c>
    </row>
    <row r="4" spans="1:12">
      <c r="A4" s="49">
        <v>0.358323</v>
      </c>
      <c r="B4" s="49">
        <v>0.38303199999999998</v>
      </c>
      <c r="C4">
        <v>0.81397699999999995</v>
      </c>
      <c r="D4">
        <v>0</v>
      </c>
      <c r="E4" t="s">
        <v>2561</v>
      </c>
      <c r="F4" s="49">
        <f t="shared" ref="F4:F67" si="3">IF(A4&lt;&gt;"",F3+1,"")</f>
        <v>3</v>
      </c>
      <c r="G4" s="71" t="s">
        <v>209</v>
      </c>
      <c r="H4" s="23">
        <f>IF(ISERROR(G3-G2)=FALSE,(G3-G2)*10,0)</f>
        <v>-0.95263000000000009</v>
      </c>
      <c r="J4" s="49">
        <f t="shared" si="0"/>
        <v>3.5832299999999999</v>
      </c>
      <c r="K4" s="49">
        <f t="shared" si="1"/>
        <v>38.303199999999997</v>
      </c>
      <c r="L4" s="49">
        <f t="shared" si="2"/>
        <v>10.6895733737438</v>
      </c>
    </row>
    <row r="5" spans="1:12">
      <c r="A5" s="49">
        <v>0.356103</v>
      </c>
      <c r="B5" s="49">
        <v>0.38355899999999998</v>
      </c>
      <c r="C5">
        <v>1.2199199999999999</v>
      </c>
      <c r="D5">
        <v>0</v>
      </c>
      <c r="E5" t="s">
        <v>2562</v>
      </c>
      <c r="F5" s="49">
        <f t="shared" si="3"/>
        <v>4</v>
      </c>
      <c r="G5" s="71" t="s">
        <v>210</v>
      </c>
      <c r="H5" s="23">
        <f>IF(ISERROR(H3-H2)=FALSE,H3-H2,0)</f>
        <v>0.14118099999999995</v>
      </c>
      <c r="J5" s="49">
        <f t="shared" si="0"/>
        <v>3.5610300000000001</v>
      </c>
      <c r="K5" s="49">
        <f t="shared" si="1"/>
        <v>38.355899999999998</v>
      </c>
      <c r="L5" s="49">
        <f t="shared" si="2"/>
        <v>10.771012881104623</v>
      </c>
    </row>
    <row r="6" spans="1:12">
      <c r="A6" s="49">
        <v>0.353522</v>
      </c>
      <c r="B6" s="49">
        <v>0.38473000000000002</v>
      </c>
      <c r="C6">
        <v>1.6275900000000001</v>
      </c>
      <c r="D6">
        <v>0</v>
      </c>
      <c r="E6" t="s">
        <v>2563</v>
      </c>
      <c r="F6" s="49">
        <f t="shared" si="3"/>
        <v>5</v>
      </c>
      <c r="G6" s="71" t="s">
        <v>211</v>
      </c>
      <c r="H6" s="23">
        <f>IF(H4&lt;&gt;0,H5/H4,0)</f>
        <v>-0.14820129536126295</v>
      </c>
      <c r="J6" s="49">
        <f t="shared" si="0"/>
        <v>3.5352199999999998</v>
      </c>
      <c r="K6" s="49">
        <f t="shared" si="1"/>
        <v>38.472999999999999</v>
      </c>
      <c r="L6" s="49">
        <f t="shared" si="2"/>
        <v>10.882773915060449</v>
      </c>
    </row>
    <row r="7" spans="1:12">
      <c r="A7" s="49">
        <v>0.35097400000000001</v>
      </c>
      <c r="B7" s="49">
        <v>0.38641799999999998</v>
      </c>
      <c r="C7">
        <v>2.0312800000000002</v>
      </c>
      <c r="D7">
        <v>0</v>
      </c>
      <c r="E7" t="s">
        <v>2564</v>
      </c>
      <c r="F7" s="49">
        <f t="shared" si="3"/>
        <v>6</v>
      </c>
      <c r="G7" s="71" t="s">
        <v>212</v>
      </c>
      <c r="H7" s="23">
        <f>DEGREES(ATAN(H6))</f>
        <v>-8.4299487111680023</v>
      </c>
      <c r="J7" s="49">
        <f t="shared" si="0"/>
        <v>3.5097399999999999</v>
      </c>
      <c r="K7" s="49">
        <f t="shared" si="1"/>
        <v>38.641799999999996</v>
      </c>
      <c r="L7" s="49">
        <f t="shared" si="2"/>
        <v>11.009875375383931</v>
      </c>
    </row>
    <row r="8" spans="1:12">
      <c r="A8" s="49">
        <v>0.34879599999999999</v>
      </c>
      <c r="B8" s="49">
        <v>0.38818799999999998</v>
      </c>
      <c r="C8">
        <v>2.4375200000000001</v>
      </c>
      <c r="D8">
        <v>0</v>
      </c>
      <c r="E8" t="s">
        <v>2565</v>
      </c>
      <c r="F8" s="49">
        <f t="shared" si="3"/>
        <v>7</v>
      </c>
      <c r="G8" s="71" t="s">
        <v>213</v>
      </c>
      <c r="H8" s="72">
        <v>0.1</v>
      </c>
      <c r="J8" s="49">
        <f t="shared" si="0"/>
        <v>3.4879600000000002</v>
      </c>
      <c r="K8" s="49">
        <f t="shared" si="1"/>
        <v>38.818799999999996</v>
      </c>
      <c r="L8" s="49">
        <f t="shared" si="2"/>
        <v>11.12937074966456</v>
      </c>
    </row>
    <row r="9" spans="1:12">
      <c r="A9" s="49">
        <v>0.34737800000000002</v>
      </c>
      <c r="B9" s="49">
        <v>0.38850099999999999</v>
      </c>
      <c r="C9">
        <v>2.8433999999999999</v>
      </c>
      <c r="D9">
        <v>0</v>
      </c>
      <c r="E9" t="s">
        <v>2566</v>
      </c>
      <c r="F9" s="49">
        <f t="shared" si="3"/>
        <v>8</v>
      </c>
      <c r="G9" s="71" t="s">
        <v>214</v>
      </c>
      <c r="H9" s="72">
        <v>0.9</v>
      </c>
      <c r="J9" s="49">
        <f t="shared" si="0"/>
        <v>3.4737800000000001</v>
      </c>
      <c r="K9" s="49">
        <f t="shared" si="1"/>
        <v>38.850099999999998</v>
      </c>
      <c r="L9" s="49">
        <f t="shared" si="2"/>
        <v>11.183811294900655</v>
      </c>
    </row>
    <row r="10" spans="1:12">
      <c r="A10" s="49">
        <v>0.34623399999999999</v>
      </c>
      <c r="B10" s="49">
        <v>0.38771899999999998</v>
      </c>
      <c r="C10">
        <v>3.2492200000000002</v>
      </c>
      <c r="D10">
        <v>0</v>
      </c>
      <c r="E10" t="s">
        <v>2567</v>
      </c>
      <c r="F10" s="49">
        <f t="shared" si="3"/>
        <v>9</v>
      </c>
      <c r="G10" t="s">
        <v>215</v>
      </c>
      <c r="J10" s="49">
        <f t="shared" si="0"/>
        <v>3.4623399999999998</v>
      </c>
      <c r="K10" s="49">
        <f t="shared" si="1"/>
        <v>38.771899999999995</v>
      </c>
      <c r="L10" s="49">
        <f t="shared" si="2"/>
        <v>11.198178110757464</v>
      </c>
    </row>
    <row r="11" spans="1:12">
      <c r="A11" s="49">
        <v>0.34521200000000002</v>
      </c>
      <c r="B11" s="49">
        <v>0.38649099999999997</v>
      </c>
      <c r="C11">
        <v>3.6570299999999998</v>
      </c>
      <c r="D11">
        <v>0</v>
      </c>
      <c r="E11" t="s">
        <v>2568</v>
      </c>
      <c r="F11" s="49">
        <f t="shared" si="3"/>
        <v>10</v>
      </c>
      <c r="G11" s="71" t="s">
        <v>216</v>
      </c>
      <c r="H11" s="73">
        <f>MIN(B2:B1000)</f>
        <v>0.332783</v>
      </c>
      <c r="J11" s="49">
        <f t="shared" si="0"/>
        <v>3.4521200000000003</v>
      </c>
      <c r="K11" s="49">
        <f t="shared" si="1"/>
        <v>38.649099999999997</v>
      </c>
      <c r="L11" s="49">
        <f t="shared" si="2"/>
        <v>11.195757969016139</v>
      </c>
    </row>
    <row r="12" spans="1:12">
      <c r="A12" s="49">
        <v>0.34451399999999999</v>
      </c>
      <c r="B12" s="49">
        <v>0.38494</v>
      </c>
      <c r="C12">
        <v>4.0642100000000001</v>
      </c>
      <c r="D12">
        <v>0</v>
      </c>
      <c r="E12" t="s">
        <v>2569</v>
      </c>
      <c r="F12" s="49">
        <f t="shared" si="3"/>
        <v>11</v>
      </c>
      <c r="G12" s="71" t="s">
        <v>218</v>
      </c>
      <c r="H12" s="73">
        <f>MAX(B2:B1000)</f>
        <v>0.53727599999999998</v>
      </c>
      <c r="J12" s="49">
        <f t="shared" si="0"/>
        <v>3.4451399999999999</v>
      </c>
      <c r="K12" s="49">
        <f t="shared" si="1"/>
        <v>38.494</v>
      </c>
      <c r="L12" s="49">
        <f t="shared" si="2"/>
        <v>11.173421109156667</v>
      </c>
    </row>
    <row r="13" spans="1:12">
      <c r="A13" s="49">
        <v>0.344194</v>
      </c>
      <c r="B13" s="49">
        <v>0.383627</v>
      </c>
      <c r="C13">
        <v>4.4687000000000001</v>
      </c>
      <c r="D13">
        <v>0</v>
      </c>
      <c r="E13" t="s">
        <v>2570</v>
      </c>
      <c r="F13" s="49">
        <f t="shared" si="3"/>
        <v>12</v>
      </c>
      <c r="G13" s="71" t="s">
        <v>220</v>
      </c>
      <c r="H13">
        <f>MATCH($H$11,B2:B1000,0)</f>
        <v>37</v>
      </c>
      <c r="J13" s="49">
        <f t="shared" si="0"/>
        <v>3.4419399999999998</v>
      </c>
      <c r="K13" s="49">
        <f t="shared" si="1"/>
        <v>38.362699999999997</v>
      </c>
      <c r="L13" s="49">
        <f t="shared" si="2"/>
        <v>11.145662039431251</v>
      </c>
    </row>
    <row r="14" spans="1:12">
      <c r="A14" s="49">
        <v>0.34417900000000001</v>
      </c>
      <c r="B14" s="49">
        <v>0.38173699999999999</v>
      </c>
      <c r="C14">
        <v>4.8772099999999998</v>
      </c>
      <c r="D14">
        <v>0</v>
      </c>
      <c r="E14" t="s">
        <v>2571</v>
      </c>
      <c r="F14" s="49">
        <f t="shared" si="3"/>
        <v>13</v>
      </c>
      <c r="G14" s="71" t="s">
        <v>221</v>
      </c>
      <c r="H14">
        <f>MATCH($H$12,B2:B1000,0)</f>
        <v>112</v>
      </c>
      <c r="J14" s="49">
        <f t="shared" si="0"/>
        <v>3.4417900000000001</v>
      </c>
      <c r="K14" s="49">
        <f t="shared" si="1"/>
        <v>38.173699999999997</v>
      </c>
      <c r="L14" s="49">
        <f t="shared" si="2"/>
        <v>11.091234502976647</v>
      </c>
    </row>
    <row r="15" spans="1:12">
      <c r="A15" s="49">
        <v>0.34420800000000001</v>
      </c>
      <c r="B15" s="49">
        <v>0.37965500000000002</v>
      </c>
      <c r="C15">
        <v>5.2803599999999999</v>
      </c>
      <c r="D15">
        <v>0</v>
      </c>
      <c r="E15" t="s">
        <v>2572</v>
      </c>
      <c r="F15" s="49">
        <f t="shared" si="3"/>
        <v>14</v>
      </c>
      <c r="G15">
        <f>LOOKUP($H13,F2:F1000,A2:A1000)</f>
        <v>0.31725399999999998</v>
      </c>
      <c r="H15">
        <f>LOOKUP($H13,F2:F1000,B2:B1000)</f>
        <v>0.332783</v>
      </c>
      <c r="J15" s="49">
        <f t="shared" si="0"/>
        <v>3.4420800000000003</v>
      </c>
      <c r="K15" s="49">
        <f t="shared" si="1"/>
        <v>37.965499999999999</v>
      </c>
      <c r="L15" s="49">
        <f t="shared" si="2"/>
        <v>11.029813368660809</v>
      </c>
    </row>
    <row r="16" spans="1:12">
      <c r="A16" s="49">
        <v>0.344194</v>
      </c>
      <c r="B16" s="49">
        <v>0.377604</v>
      </c>
      <c r="C16">
        <v>5.6886799999999997</v>
      </c>
      <c r="D16">
        <v>0</v>
      </c>
      <c r="E16" t="s">
        <v>2573</v>
      </c>
      <c r="F16" s="49">
        <f t="shared" si="3"/>
        <v>15</v>
      </c>
      <c r="G16">
        <f>LOOKUP($H14,F2:F1000,A2:A1000)</f>
        <v>0.227853</v>
      </c>
      <c r="H16">
        <f>LOOKUP($H14,F2:F1000,B2:B1000)</f>
        <v>0.53727599999999998</v>
      </c>
      <c r="J16" s="49">
        <f t="shared" si="0"/>
        <v>3.4419399999999998</v>
      </c>
      <c r="K16" s="49">
        <f t="shared" si="1"/>
        <v>37.760399999999997</v>
      </c>
      <c r="L16" s="49">
        <f t="shared" si="2"/>
        <v>10.970673515517412</v>
      </c>
    </row>
    <row r="17" spans="1:12">
      <c r="A17" s="49">
        <v>0.34413500000000002</v>
      </c>
      <c r="B17" s="49">
        <v>0.37526199999999998</v>
      </c>
      <c r="C17">
        <v>6.0988699999999998</v>
      </c>
      <c r="D17">
        <v>0</v>
      </c>
      <c r="E17" t="s">
        <v>2574</v>
      </c>
      <c r="F17" s="49">
        <f t="shared" si="3"/>
        <v>16</v>
      </c>
      <c r="J17" s="49">
        <f t="shared" si="0"/>
        <v>3.4413500000000004</v>
      </c>
      <c r="K17" s="49">
        <f t="shared" si="1"/>
        <v>37.526199999999996</v>
      </c>
      <c r="L17" s="49">
        <f t="shared" si="2"/>
        <v>10.904499687622588</v>
      </c>
    </row>
    <row r="18" spans="1:12">
      <c r="A18" s="49">
        <v>0.34395599999999998</v>
      </c>
      <c r="B18" s="49">
        <v>0.37240800000000002</v>
      </c>
      <c r="C18">
        <v>6.4991099999999999</v>
      </c>
      <c r="D18">
        <v>0</v>
      </c>
      <c r="E18" t="s">
        <v>2575</v>
      </c>
      <c r="F18" s="49">
        <f t="shared" si="3"/>
        <v>17</v>
      </c>
      <c r="J18" s="49">
        <f t="shared" si="0"/>
        <v>3.4395599999999997</v>
      </c>
      <c r="K18" s="49">
        <f t="shared" si="1"/>
        <v>37.2408</v>
      </c>
      <c r="L18" s="49">
        <f t="shared" si="2"/>
        <v>10.827198827757039</v>
      </c>
    </row>
    <row r="19" spans="1:12">
      <c r="A19" s="49">
        <v>0.34383799999999998</v>
      </c>
      <c r="B19" s="49">
        <v>0.36918600000000001</v>
      </c>
      <c r="C19">
        <v>6.9054900000000004</v>
      </c>
      <c r="D19">
        <v>0</v>
      </c>
      <c r="E19" t="s">
        <v>2576</v>
      </c>
      <c r="F19" s="49">
        <f t="shared" si="3"/>
        <v>18</v>
      </c>
      <c r="J19" s="49">
        <f t="shared" si="0"/>
        <v>3.4383799999999995</v>
      </c>
      <c r="K19" s="49">
        <f t="shared" si="1"/>
        <v>36.918599999999998</v>
      </c>
      <c r="L19" s="49">
        <f t="shared" si="2"/>
        <v>10.737207638480914</v>
      </c>
    </row>
    <row r="20" spans="1:12">
      <c r="A20" s="49">
        <v>0.34331099999999998</v>
      </c>
      <c r="B20" s="49">
        <v>0.366257</v>
      </c>
      <c r="C20">
        <v>7.3141499999999997</v>
      </c>
      <c r="D20">
        <v>0</v>
      </c>
      <c r="E20" t="s">
        <v>2577</v>
      </c>
      <c r="F20" s="49">
        <f t="shared" si="3"/>
        <v>19</v>
      </c>
      <c r="J20" s="49">
        <f t="shared" si="0"/>
        <v>3.4331099999999997</v>
      </c>
      <c r="K20" s="49">
        <f t="shared" si="1"/>
        <v>36.625700000000002</v>
      </c>
      <c r="L20" s="49">
        <f t="shared" si="2"/>
        <v>10.668373573814998</v>
      </c>
    </row>
    <row r="21" spans="1:12">
      <c r="A21" s="49">
        <v>0.34253499999999998</v>
      </c>
      <c r="B21" s="49">
        <v>0.36350900000000003</v>
      </c>
      <c r="C21">
        <v>7.7190500000000002</v>
      </c>
      <c r="D21">
        <v>0</v>
      </c>
      <c r="E21" t="s">
        <v>2578</v>
      </c>
      <c r="F21" s="49">
        <f t="shared" si="3"/>
        <v>20</v>
      </c>
      <c r="J21" s="49">
        <f t="shared" si="0"/>
        <v>3.4253499999999999</v>
      </c>
      <c r="K21" s="49">
        <f t="shared" si="1"/>
        <v>36.350900000000003</v>
      </c>
      <c r="L21" s="49">
        <f t="shared" si="2"/>
        <v>10.612316989504723</v>
      </c>
    </row>
    <row r="22" spans="1:12">
      <c r="A22" s="49">
        <v>0.341644</v>
      </c>
      <c r="B22" s="49">
        <v>0.36130299999999999</v>
      </c>
      <c r="C22">
        <v>8.1283600000000007</v>
      </c>
      <c r="D22">
        <v>0</v>
      </c>
      <c r="E22" t="s">
        <v>2579</v>
      </c>
      <c r="F22" s="49">
        <f t="shared" si="3"/>
        <v>21</v>
      </c>
      <c r="J22" s="49">
        <f t="shared" si="0"/>
        <v>3.4164400000000001</v>
      </c>
      <c r="K22" s="49">
        <f t="shared" si="1"/>
        <v>36.130299999999998</v>
      </c>
      <c r="L22" s="49">
        <f t="shared" si="2"/>
        <v>10.575423540293404</v>
      </c>
    </row>
    <row r="23" spans="1:12">
      <c r="A23" s="49">
        <v>0.340638</v>
      </c>
      <c r="B23" s="49">
        <v>0.35869600000000001</v>
      </c>
      <c r="C23">
        <v>8.5308399999999995</v>
      </c>
      <c r="D23">
        <v>0</v>
      </c>
      <c r="E23" t="s">
        <v>2580</v>
      </c>
      <c r="F23" s="49">
        <f t="shared" si="3"/>
        <v>22</v>
      </c>
      <c r="J23" s="49">
        <f t="shared" si="0"/>
        <v>3.40638</v>
      </c>
      <c r="K23" s="49">
        <f t="shared" si="1"/>
        <v>35.869599999999998</v>
      </c>
      <c r="L23" s="49">
        <f t="shared" si="2"/>
        <v>10.530122887053118</v>
      </c>
    </row>
    <row r="24" spans="1:12">
      <c r="A24" s="49">
        <v>0.33949400000000002</v>
      </c>
      <c r="B24" s="49">
        <v>0.35564499999999999</v>
      </c>
      <c r="C24">
        <v>8.9378899999999994</v>
      </c>
      <c r="D24">
        <v>0</v>
      </c>
      <c r="E24" t="s">
        <v>2581</v>
      </c>
      <c r="F24" s="49">
        <f t="shared" si="3"/>
        <v>23</v>
      </c>
      <c r="G24" t="s">
        <v>245</v>
      </c>
      <c r="H24">
        <f>COUNT(A2:A2000)</f>
        <v>143</v>
      </c>
      <c r="J24" s="49">
        <f t="shared" si="0"/>
        <v>3.3949400000000001</v>
      </c>
      <c r="K24" s="49">
        <f t="shared" si="1"/>
        <v>35.564499999999995</v>
      </c>
      <c r="L24" s="49">
        <f t="shared" si="2"/>
        <v>10.475737420985347</v>
      </c>
    </row>
    <row r="25" spans="1:12">
      <c r="A25" s="49">
        <v>0.33802599999999999</v>
      </c>
      <c r="B25" s="49">
        <v>0.35228199999999998</v>
      </c>
      <c r="C25">
        <v>9.3466299999999993</v>
      </c>
      <c r="D25">
        <v>0</v>
      </c>
      <c r="E25" t="s">
        <v>2582</v>
      </c>
      <c r="F25" s="49">
        <f t="shared" si="3"/>
        <v>24</v>
      </c>
      <c r="J25" s="49">
        <f t="shared" si="0"/>
        <v>3.3802599999999998</v>
      </c>
      <c r="K25" s="49">
        <f t="shared" si="1"/>
        <v>35.228200000000001</v>
      </c>
      <c r="L25" s="49">
        <f t="shared" si="2"/>
        <v>10.421742706182366</v>
      </c>
    </row>
    <row r="26" spans="1:12">
      <c r="A26" s="49">
        <v>0.33621600000000001</v>
      </c>
      <c r="B26" s="49">
        <v>0.34990599999999999</v>
      </c>
      <c r="C26">
        <v>9.7505299999999995</v>
      </c>
      <c r="D26">
        <v>0</v>
      </c>
      <c r="E26" t="s">
        <v>2583</v>
      </c>
      <c r="F26" s="49">
        <f t="shared" si="3"/>
        <v>25</v>
      </c>
      <c r="J26" s="49">
        <f t="shared" si="0"/>
        <v>3.3621600000000003</v>
      </c>
      <c r="K26" s="49">
        <f t="shared" si="1"/>
        <v>34.990600000000001</v>
      </c>
      <c r="L26" s="49">
        <f t="shared" si="2"/>
        <v>10.407178718442905</v>
      </c>
    </row>
    <row r="27" spans="1:12">
      <c r="A27" s="49">
        <v>0.33423000000000003</v>
      </c>
      <c r="B27" s="49">
        <v>0.34809699999999999</v>
      </c>
      <c r="C27">
        <v>10.1554</v>
      </c>
      <c r="D27">
        <v>0</v>
      </c>
      <c r="E27" t="s">
        <v>2584</v>
      </c>
      <c r="F27" s="49">
        <f t="shared" si="3"/>
        <v>26</v>
      </c>
      <c r="J27" s="49">
        <f t="shared" si="0"/>
        <v>3.3423000000000003</v>
      </c>
      <c r="K27" s="49">
        <f t="shared" si="1"/>
        <v>34.809699999999999</v>
      </c>
      <c r="L27" s="49">
        <f t="shared" si="2"/>
        <v>10.414893935314005</v>
      </c>
    </row>
    <row r="28" spans="1:12">
      <c r="A28" s="49">
        <v>0.33217799999999997</v>
      </c>
      <c r="B28" s="49">
        <v>0.34678500000000001</v>
      </c>
      <c r="C28">
        <v>10.564399999999999</v>
      </c>
      <c r="D28">
        <v>0</v>
      </c>
      <c r="E28" t="s">
        <v>2585</v>
      </c>
      <c r="F28" s="49">
        <f t="shared" si="3"/>
        <v>27</v>
      </c>
      <c r="J28" s="49">
        <f t="shared" si="0"/>
        <v>3.3217799999999995</v>
      </c>
      <c r="K28" s="49">
        <f t="shared" si="1"/>
        <v>34.6785</v>
      </c>
      <c r="L28" s="49">
        <f t="shared" si="2"/>
        <v>10.439734118454565</v>
      </c>
    </row>
    <row r="29" spans="1:12">
      <c r="A29" s="49">
        <v>0.33035199999999998</v>
      </c>
      <c r="B29" s="49">
        <v>0.34511399999999998</v>
      </c>
      <c r="C29">
        <v>10.969099999999999</v>
      </c>
      <c r="D29">
        <v>0</v>
      </c>
      <c r="E29" t="s">
        <v>2586</v>
      </c>
      <c r="F29" s="49">
        <f t="shared" si="3"/>
        <v>28</v>
      </c>
      <c r="J29" s="49">
        <f t="shared" si="0"/>
        <v>3.3035199999999998</v>
      </c>
      <c r="K29" s="49">
        <f t="shared" si="1"/>
        <v>34.511399999999995</v>
      </c>
      <c r="L29" s="49">
        <f t="shared" si="2"/>
        <v>10.446856686201384</v>
      </c>
    </row>
    <row r="30" spans="1:12">
      <c r="A30" s="49">
        <v>0.32890599999999998</v>
      </c>
      <c r="B30" s="49">
        <v>0.342891</v>
      </c>
      <c r="C30">
        <v>11.376899999999999</v>
      </c>
      <c r="D30">
        <v>0</v>
      </c>
      <c r="E30" t="s">
        <v>2587</v>
      </c>
      <c r="F30" s="49">
        <f t="shared" si="3"/>
        <v>29</v>
      </c>
      <c r="J30" s="49">
        <f t="shared" si="0"/>
        <v>3.2890599999999997</v>
      </c>
      <c r="K30" s="49">
        <f t="shared" si="1"/>
        <v>34.289099999999998</v>
      </c>
      <c r="L30" s="49">
        <f t="shared" si="2"/>
        <v>10.425197472834183</v>
      </c>
    </row>
    <row r="31" spans="1:12">
      <c r="A31" s="49">
        <v>0.327766</v>
      </c>
      <c r="B31" s="49">
        <v>0.34011200000000003</v>
      </c>
      <c r="C31">
        <v>11.781599999999999</v>
      </c>
      <c r="D31">
        <v>0</v>
      </c>
      <c r="E31" t="s">
        <v>2588</v>
      </c>
      <c r="F31" s="49">
        <f t="shared" si="3"/>
        <v>30</v>
      </c>
      <c r="J31" s="49">
        <f t="shared" si="0"/>
        <v>3.27766</v>
      </c>
      <c r="K31" s="49">
        <f t="shared" si="1"/>
        <v>34.011200000000002</v>
      </c>
      <c r="L31" s="49">
        <f t="shared" si="2"/>
        <v>10.37667116174344</v>
      </c>
    </row>
    <row r="32" spans="1:12">
      <c r="A32" s="49">
        <v>0.32656600000000002</v>
      </c>
      <c r="B32" s="49">
        <v>0.33721200000000001</v>
      </c>
      <c r="C32">
        <v>12.1877</v>
      </c>
      <c r="D32">
        <v>0</v>
      </c>
      <c r="E32" t="s">
        <v>2589</v>
      </c>
      <c r="F32" s="49">
        <f t="shared" si="3"/>
        <v>31</v>
      </c>
      <c r="J32" s="49">
        <f t="shared" si="0"/>
        <v>3.2656600000000005</v>
      </c>
      <c r="K32" s="49">
        <f t="shared" si="1"/>
        <v>33.721200000000003</v>
      </c>
      <c r="L32" s="49">
        <f t="shared" si="2"/>
        <v>10.325998419921241</v>
      </c>
    </row>
    <row r="33" spans="1:12">
      <c r="A33" s="49">
        <v>0.32504499999999997</v>
      </c>
      <c r="B33" s="49">
        <v>0.33504499999999998</v>
      </c>
      <c r="C33">
        <v>12.596299999999999</v>
      </c>
      <c r="D33">
        <v>0</v>
      </c>
      <c r="E33" t="s">
        <v>2590</v>
      </c>
      <c r="F33" s="49">
        <f t="shared" si="3"/>
        <v>32</v>
      </c>
      <c r="J33" s="49">
        <f t="shared" si="0"/>
        <v>3.2504499999999998</v>
      </c>
      <c r="K33" s="49">
        <f t="shared" si="1"/>
        <v>33.5045</v>
      </c>
      <c r="L33" s="49">
        <f t="shared" si="2"/>
        <v>10.307649710040149</v>
      </c>
    </row>
    <row r="34" spans="1:12">
      <c r="A34" s="49">
        <v>0.32349299999999998</v>
      </c>
      <c r="B34" s="49">
        <v>0.33363599999999999</v>
      </c>
      <c r="C34">
        <v>12.998799999999999</v>
      </c>
      <c r="D34">
        <v>0</v>
      </c>
      <c r="E34" t="s">
        <v>2591</v>
      </c>
      <c r="F34" s="49">
        <f t="shared" si="3"/>
        <v>33</v>
      </c>
      <c r="J34" s="49">
        <f t="shared" si="0"/>
        <v>3.2349299999999999</v>
      </c>
      <c r="K34" s="49">
        <f t="shared" si="1"/>
        <v>33.363599999999998</v>
      </c>
      <c r="L34" s="49">
        <f t="shared" si="2"/>
        <v>10.313546197290204</v>
      </c>
    </row>
    <row r="35" spans="1:12">
      <c r="A35" s="49">
        <v>0.321718</v>
      </c>
      <c r="B35" s="49">
        <v>0.33335700000000001</v>
      </c>
      <c r="C35">
        <v>13.407999999999999</v>
      </c>
      <c r="D35">
        <v>0</v>
      </c>
      <c r="E35" t="s">
        <v>2592</v>
      </c>
      <c r="F35" s="49">
        <f t="shared" si="3"/>
        <v>34</v>
      </c>
      <c r="J35" s="49">
        <f t="shared" si="0"/>
        <v>3.2171799999999999</v>
      </c>
      <c r="K35" s="49">
        <f t="shared" si="1"/>
        <v>33.335700000000003</v>
      </c>
      <c r="L35" s="49">
        <f t="shared" si="2"/>
        <v>10.36177646261633</v>
      </c>
    </row>
    <row r="36" spans="1:12">
      <c r="A36" s="49">
        <v>0.320102</v>
      </c>
      <c r="B36" s="49">
        <v>0.33343200000000001</v>
      </c>
      <c r="C36">
        <v>13.8148</v>
      </c>
      <c r="D36">
        <v>0</v>
      </c>
      <c r="E36" t="s">
        <v>2593</v>
      </c>
      <c r="F36" s="49">
        <f t="shared" si="3"/>
        <v>35</v>
      </c>
      <c r="J36" s="49">
        <f t="shared" si="0"/>
        <v>3.2010199999999998</v>
      </c>
      <c r="K36" s="49">
        <f t="shared" si="1"/>
        <v>33.343200000000003</v>
      </c>
      <c r="L36" s="49">
        <f t="shared" si="2"/>
        <v>10.416429763013042</v>
      </c>
    </row>
    <row r="37" spans="1:12">
      <c r="A37" s="49">
        <v>0.31866800000000001</v>
      </c>
      <c r="B37" s="49">
        <v>0.33320300000000003</v>
      </c>
      <c r="C37">
        <v>14.2188</v>
      </c>
      <c r="D37">
        <v>0</v>
      </c>
      <c r="E37" t="s">
        <v>2594</v>
      </c>
      <c r="F37" s="49">
        <f t="shared" si="3"/>
        <v>36</v>
      </c>
      <c r="J37" s="49">
        <f t="shared" si="0"/>
        <v>3.18668</v>
      </c>
      <c r="K37" s="49">
        <f t="shared" si="1"/>
        <v>33.320300000000003</v>
      </c>
      <c r="L37" s="49">
        <f t="shared" si="2"/>
        <v>10.45611733842118</v>
      </c>
    </row>
    <row r="38" spans="1:12">
      <c r="A38" s="49">
        <v>0.31725399999999998</v>
      </c>
      <c r="B38" s="49">
        <v>0.332783</v>
      </c>
      <c r="C38">
        <v>14.625500000000001</v>
      </c>
      <c r="D38">
        <v>0</v>
      </c>
      <c r="E38" t="s">
        <v>2595</v>
      </c>
      <c r="F38" s="49">
        <f t="shared" si="3"/>
        <v>37</v>
      </c>
      <c r="J38" s="49">
        <f t="shared" si="0"/>
        <v>3.1725399999999997</v>
      </c>
      <c r="K38" s="49">
        <f t="shared" si="1"/>
        <v>33.278300000000002</v>
      </c>
      <c r="L38" s="49">
        <f t="shared" si="2"/>
        <v>10.489481614101006</v>
      </c>
    </row>
    <row r="39" spans="1:12">
      <c r="A39" s="49">
        <v>0.31592300000000001</v>
      </c>
      <c r="B39" s="49">
        <v>0.33324799999999999</v>
      </c>
      <c r="C39">
        <v>15.030900000000001</v>
      </c>
      <c r="D39">
        <v>0</v>
      </c>
      <c r="E39" t="s">
        <v>2596</v>
      </c>
      <c r="F39" s="49">
        <f t="shared" si="3"/>
        <v>38</v>
      </c>
      <c r="J39" s="49">
        <f t="shared" si="0"/>
        <v>3.15923</v>
      </c>
      <c r="K39" s="49">
        <f t="shared" si="1"/>
        <v>33.324799999999996</v>
      </c>
      <c r="L39" s="49">
        <f t="shared" si="2"/>
        <v>10.548393121108623</v>
      </c>
    </row>
    <row r="40" spans="1:12">
      <c r="A40" s="49">
        <v>0.31477699999999997</v>
      </c>
      <c r="B40" s="49">
        <v>0.33417799999999998</v>
      </c>
      <c r="C40">
        <v>15.438499999999999</v>
      </c>
      <c r="D40">
        <v>0</v>
      </c>
      <c r="E40" t="s">
        <v>2597</v>
      </c>
      <c r="F40" s="49">
        <f t="shared" si="3"/>
        <v>39</v>
      </c>
      <c r="J40" s="49">
        <f t="shared" si="0"/>
        <v>3.1477699999999995</v>
      </c>
      <c r="K40" s="49">
        <f t="shared" si="1"/>
        <v>33.4178</v>
      </c>
      <c r="L40" s="49">
        <f t="shared" si="2"/>
        <v>10.616341092265319</v>
      </c>
    </row>
    <row r="41" spans="1:12">
      <c r="A41" s="49">
        <v>0.31414900000000001</v>
      </c>
      <c r="B41" s="49">
        <v>0.33529599999999998</v>
      </c>
      <c r="C41">
        <v>15.843500000000001</v>
      </c>
      <c r="D41">
        <v>0</v>
      </c>
      <c r="E41" t="s">
        <v>2598</v>
      </c>
      <c r="F41" s="49">
        <f t="shared" si="3"/>
        <v>40</v>
      </c>
      <c r="J41" s="49">
        <f t="shared" si="0"/>
        <v>3.1414900000000001</v>
      </c>
      <c r="K41" s="49">
        <f t="shared" si="1"/>
        <v>33.529599999999995</v>
      </c>
      <c r="L41" s="49">
        <f t="shared" si="2"/>
        <v>10.673151911990805</v>
      </c>
    </row>
    <row r="42" spans="1:12">
      <c r="A42" s="49">
        <v>0.31409300000000001</v>
      </c>
      <c r="B42" s="49">
        <v>0.33588699999999999</v>
      </c>
      <c r="C42">
        <v>16.253</v>
      </c>
      <c r="D42">
        <v>0</v>
      </c>
      <c r="E42" t="s">
        <v>2599</v>
      </c>
      <c r="F42" s="49">
        <f t="shared" si="3"/>
        <v>41</v>
      </c>
      <c r="J42" s="49">
        <f t="shared" si="0"/>
        <v>3.14093</v>
      </c>
      <c r="K42" s="49">
        <f t="shared" si="1"/>
        <v>33.588699999999996</v>
      </c>
      <c r="L42" s="49">
        <f t="shared" si="2"/>
        <v>10.693870923579958</v>
      </c>
    </row>
    <row r="43" spans="1:12">
      <c r="A43" s="49">
        <v>0.31426599999999999</v>
      </c>
      <c r="B43" s="49">
        <v>0.33719900000000003</v>
      </c>
      <c r="C43">
        <v>16.656400000000001</v>
      </c>
      <c r="D43">
        <v>0</v>
      </c>
      <c r="E43" t="s">
        <v>2600</v>
      </c>
      <c r="F43" s="49">
        <f t="shared" si="3"/>
        <v>42</v>
      </c>
      <c r="J43" s="49">
        <f t="shared" si="0"/>
        <v>3.1426599999999998</v>
      </c>
      <c r="K43" s="49">
        <f t="shared" si="1"/>
        <v>33.719900000000003</v>
      </c>
      <c r="L43" s="49">
        <f t="shared" si="2"/>
        <v>10.729732137743188</v>
      </c>
    </row>
    <row r="44" spans="1:12">
      <c r="A44" s="49">
        <v>0.31454199999999999</v>
      </c>
      <c r="B44" s="49">
        <v>0.33809899999999998</v>
      </c>
      <c r="C44">
        <v>17.064800000000002</v>
      </c>
      <c r="D44">
        <v>0</v>
      </c>
      <c r="E44" t="s">
        <v>2601</v>
      </c>
      <c r="F44" s="49">
        <f t="shared" si="3"/>
        <v>43</v>
      </c>
      <c r="J44" s="49">
        <f t="shared" si="0"/>
        <v>3.1454199999999997</v>
      </c>
      <c r="K44" s="49">
        <f t="shared" si="1"/>
        <v>33.809899999999999</v>
      </c>
      <c r="L44" s="49">
        <f t="shared" si="2"/>
        <v>10.748930190562787</v>
      </c>
    </row>
    <row r="45" spans="1:12">
      <c r="A45" s="49">
        <v>0.31496600000000002</v>
      </c>
      <c r="B45" s="49">
        <v>0.339227</v>
      </c>
      <c r="C45">
        <v>17.470400000000001</v>
      </c>
      <c r="D45">
        <v>0</v>
      </c>
      <c r="E45" t="s">
        <v>2602</v>
      </c>
      <c r="F45" s="49">
        <f t="shared" si="3"/>
        <v>44</v>
      </c>
      <c r="J45" s="49">
        <f t="shared" si="0"/>
        <v>3.1496600000000003</v>
      </c>
      <c r="K45" s="49">
        <f t="shared" si="1"/>
        <v>33.922699999999999</v>
      </c>
      <c r="L45" s="49">
        <f t="shared" si="2"/>
        <v>10.770273616834832</v>
      </c>
    </row>
    <row r="46" spans="1:12">
      <c r="A46" s="49">
        <v>0.31562099999999998</v>
      </c>
      <c r="B46" s="49">
        <v>0.34023700000000001</v>
      </c>
      <c r="C46">
        <v>17.874199999999998</v>
      </c>
      <c r="D46">
        <v>0</v>
      </c>
      <c r="E46" t="s">
        <v>2603</v>
      </c>
      <c r="F46" s="49">
        <f t="shared" si="3"/>
        <v>45</v>
      </c>
      <c r="J46" s="49">
        <f t="shared" si="0"/>
        <v>3.1562099999999997</v>
      </c>
      <c r="K46" s="49">
        <f t="shared" si="1"/>
        <v>34.023699999999998</v>
      </c>
      <c r="L46" s="49">
        <f t="shared" si="2"/>
        <v>10.779922755456703</v>
      </c>
    </row>
    <row r="47" spans="1:12">
      <c r="A47" s="49">
        <v>0.316085</v>
      </c>
      <c r="B47" s="49">
        <v>0.34055999999999997</v>
      </c>
      <c r="C47">
        <v>18.280100000000001</v>
      </c>
      <c r="D47">
        <v>0</v>
      </c>
      <c r="E47" t="s">
        <v>2604</v>
      </c>
      <c r="F47" s="49">
        <f t="shared" si="3"/>
        <v>46</v>
      </c>
      <c r="J47" s="49">
        <f t="shared" si="0"/>
        <v>3.1608499999999999</v>
      </c>
      <c r="K47" s="49">
        <f t="shared" si="1"/>
        <v>34.055999999999997</v>
      </c>
      <c r="L47" s="49">
        <f t="shared" si="2"/>
        <v>10.77431703497477</v>
      </c>
    </row>
    <row r="48" spans="1:12">
      <c r="A48" s="49">
        <v>0.31662899999999999</v>
      </c>
      <c r="B48" s="49">
        <v>0.34104400000000001</v>
      </c>
      <c r="C48">
        <v>18.6874</v>
      </c>
      <c r="D48">
        <v>0</v>
      </c>
      <c r="E48" t="s">
        <v>2605</v>
      </c>
      <c r="F48" s="49">
        <f t="shared" si="3"/>
        <v>47</v>
      </c>
      <c r="J48" s="49">
        <f t="shared" si="0"/>
        <v>3.16629</v>
      </c>
      <c r="K48" s="49">
        <f t="shared" si="1"/>
        <v>34.104399999999998</v>
      </c>
      <c r="L48" s="49">
        <f t="shared" si="2"/>
        <v>10.771091719330824</v>
      </c>
    </row>
    <row r="49" spans="1:12">
      <c r="A49" s="49">
        <v>0.31730700000000001</v>
      </c>
      <c r="B49" s="49">
        <v>0.34188800000000003</v>
      </c>
      <c r="C49">
        <v>19.0945</v>
      </c>
      <c r="D49">
        <v>0</v>
      </c>
      <c r="E49" t="s">
        <v>2606</v>
      </c>
      <c r="F49" s="49">
        <f t="shared" si="3"/>
        <v>48</v>
      </c>
      <c r="J49" s="49">
        <f t="shared" si="0"/>
        <v>3.1730700000000001</v>
      </c>
      <c r="K49" s="49">
        <f t="shared" si="1"/>
        <v>34.188800000000001</v>
      </c>
      <c r="L49" s="49">
        <f t="shared" si="2"/>
        <v>10.774675629595313</v>
      </c>
    </row>
    <row r="50" spans="1:12">
      <c r="A50" s="49">
        <v>0.31792500000000001</v>
      </c>
      <c r="B50" s="49">
        <v>0.34386499999999998</v>
      </c>
      <c r="C50">
        <v>19.504100000000001</v>
      </c>
      <c r="D50">
        <v>0</v>
      </c>
      <c r="E50" t="s">
        <v>2607</v>
      </c>
      <c r="F50" s="49">
        <f t="shared" si="3"/>
        <v>49</v>
      </c>
      <c r="J50" s="49">
        <f t="shared" si="0"/>
        <v>3.1792500000000001</v>
      </c>
      <c r="K50" s="49">
        <f t="shared" si="1"/>
        <v>34.386499999999998</v>
      </c>
      <c r="L50" s="49">
        <f t="shared" si="2"/>
        <v>10.815915703389162</v>
      </c>
    </row>
    <row r="51" spans="1:12">
      <c r="A51" s="49">
        <v>0.31854700000000002</v>
      </c>
      <c r="B51" s="49">
        <v>0.34531899999999999</v>
      </c>
      <c r="C51">
        <v>19.905799999999999</v>
      </c>
      <c r="D51">
        <v>0</v>
      </c>
      <c r="E51" t="s">
        <v>2608</v>
      </c>
      <c r="F51" s="49">
        <f t="shared" si="3"/>
        <v>50</v>
      </c>
      <c r="J51" s="49">
        <f t="shared" si="0"/>
        <v>3.1854700000000005</v>
      </c>
      <c r="K51" s="49">
        <f t="shared" si="1"/>
        <v>34.5319</v>
      </c>
      <c r="L51" s="49">
        <f t="shared" si="2"/>
        <v>10.84044112799681</v>
      </c>
    </row>
    <row r="52" spans="1:12">
      <c r="A52" s="49">
        <v>0.31898799999999999</v>
      </c>
      <c r="B52" s="49">
        <v>0.34682499999999999</v>
      </c>
      <c r="C52">
        <v>20.311499999999999</v>
      </c>
      <c r="D52">
        <v>0</v>
      </c>
      <c r="E52" t="s">
        <v>2609</v>
      </c>
      <c r="F52" s="49">
        <f t="shared" si="3"/>
        <v>51</v>
      </c>
      <c r="J52" s="49">
        <f t="shared" si="0"/>
        <v>3.18988</v>
      </c>
      <c r="K52" s="49">
        <f t="shared" si="1"/>
        <v>34.682499999999997</v>
      </c>
      <c r="L52" s="49">
        <f t="shared" si="2"/>
        <v>10.872666056403375</v>
      </c>
    </row>
    <row r="53" spans="1:12">
      <c r="A53" s="49">
        <v>0.31931300000000001</v>
      </c>
      <c r="B53" s="49">
        <v>0.348327</v>
      </c>
      <c r="C53">
        <v>20.720099999999999</v>
      </c>
      <c r="D53">
        <v>0</v>
      </c>
      <c r="E53" t="s">
        <v>2610</v>
      </c>
      <c r="F53" s="49">
        <f t="shared" si="3"/>
        <v>52</v>
      </c>
      <c r="J53" s="49">
        <f t="shared" si="0"/>
        <v>3.19313</v>
      </c>
      <c r="K53" s="49">
        <f t="shared" si="1"/>
        <v>34.832700000000003</v>
      </c>
      <c r="L53" s="49">
        <f t="shared" si="2"/>
        <v>10.908638232705842</v>
      </c>
    </row>
    <row r="54" spans="1:12">
      <c r="A54" s="49">
        <v>0.31947999999999999</v>
      </c>
      <c r="B54" s="49">
        <v>0.35002899999999998</v>
      </c>
      <c r="C54">
        <v>21.1267</v>
      </c>
      <c r="D54">
        <v>0</v>
      </c>
      <c r="E54" t="s">
        <v>2611</v>
      </c>
      <c r="F54" s="49">
        <f t="shared" si="3"/>
        <v>53</v>
      </c>
      <c r="J54" s="49">
        <f t="shared" si="0"/>
        <v>3.1947999999999999</v>
      </c>
      <c r="K54" s="49">
        <f t="shared" si="1"/>
        <v>35.002899999999997</v>
      </c>
      <c r="L54" s="49">
        <f t="shared" si="2"/>
        <v>10.956210091398521</v>
      </c>
    </row>
    <row r="55" spans="1:12">
      <c r="A55" s="49">
        <v>0.31953999999999999</v>
      </c>
      <c r="B55" s="49">
        <v>0.35207699999999997</v>
      </c>
      <c r="C55">
        <v>21.532</v>
      </c>
      <c r="D55">
        <v>0</v>
      </c>
      <c r="E55" t="s">
        <v>2612</v>
      </c>
      <c r="F55" s="49">
        <f t="shared" si="3"/>
        <v>54</v>
      </c>
      <c r="J55" s="49">
        <f t="shared" si="0"/>
        <v>3.1953999999999998</v>
      </c>
      <c r="K55" s="49">
        <f t="shared" si="1"/>
        <v>35.207699999999996</v>
      </c>
      <c r="L55" s="49">
        <f t="shared" si="2"/>
        <v>11.018244977154659</v>
      </c>
    </row>
    <row r="56" spans="1:12">
      <c r="A56" s="49">
        <v>0.31967000000000001</v>
      </c>
      <c r="B56" s="49">
        <v>0.35414099999999998</v>
      </c>
      <c r="C56">
        <v>21.9377</v>
      </c>
      <c r="D56">
        <v>0</v>
      </c>
      <c r="E56" t="s">
        <v>2613</v>
      </c>
      <c r="F56" s="49">
        <f t="shared" si="3"/>
        <v>55</v>
      </c>
      <c r="J56" s="49">
        <f t="shared" si="0"/>
        <v>3.1966999999999999</v>
      </c>
      <c r="K56" s="49">
        <f t="shared" si="1"/>
        <v>35.414099999999998</v>
      </c>
      <c r="L56" s="49">
        <f t="shared" si="2"/>
        <v>11.078330778615447</v>
      </c>
    </row>
    <row r="57" spans="1:12">
      <c r="A57" s="49">
        <v>0.31961699999999998</v>
      </c>
      <c r="B57" s="49">
        <v>0.35622599999999999</v>
      </c>
      <c r="C57">
        <v>22.343499999999999</v>
      </c>
      <c r="D57">
        <v>0</v>
      </c>
      <c r="E57" t="s">
        <v>2614</v>
      </c>
      <c r="F57" s="49">
        <f t="shared" si="3"/>
        <v>56</v>
      </c>
      <c r="J57" s="49">
        <f t="shared" si="0"/>
        <v>3.19617</v>
      </c>
      <c r="K57" s="49">
        <f t="shared" si="1"/>
        <v>35.622599999999998</v>
      </c>
      <c r="L57" s="49">
        <f t="shared" si="2"/>
        <v>11.145402153202113</v>
      </c>
    </row>
    <row r="58" spans="1:12">
      <c r="A58" s="49">
        <v>0.31952199999999997</v>
      </c>
      <c r="B58" s="49">
        <v>0.35768100000000003</v>
      </c>
      <c r="C58">
        <v>22.748999999999999</v>
      </c>
      <c r="D58">
        <v>0</v>
      </c>
      <c r="E58" t="s">
        <v>2615</v>
      </c>
      <c r="F58" s="49">
        <f t="shared" si="3"/>
        <v>57</v>
      </c>
      <c r="J58" s="49">
        <f t="shared" si="0"/>
        <v>3.1952199999999999</v>
      </c>
      <c r="K58" s="49">
        <f t="shared" si="1"/>
        <v>35.768100000000004</v>
      </c>
      <c r="L58" s="49">
        <f t="shared" si="2"/>
        <v>11.194252664918222</v>
      </c>
    </row>
    <row r="59" spans="1:12">
      <c r="A59" s="49">
        <v>0.31898500000000002</v>
      </c>
      <c r="B59" s="49">
        <v>0.35973699999999997</v>
      </c>
      <c r="C59">
        <v>23.157399999999999</v>
      </c>
      <c r="D59">
        <v>0</v>
      </c>
      <c r="E59" t="s">
        <v>2616</v>
      </c>
      <c r="F59" s="49">
        <f t="shared" si="3"/>
        <v>58</v>
      </c>
      <c r="J59" s="49">
        <f t="shared" si="0"/>
        <v>3.1898500000000003</v>
      </c>
      <c r="K59" s="49">
        <f t="shared" si="1"/>
        <v>35.973699999999994</v>
      </c>
      <c r="L59" s="49">
        <f t="shared" si="2"/>
        <v>11.277552235998554</v>
      </c>
    </row>
    <row r="60" spans="1:12">
      <c r="A60" s="49">
        <v>0.31837799999999999</v>
      </c>
      <c r="B60" s="49">
        <v>0.36218899999999998</v>
      </c>
      <c r="C60">
        <v>23.561599999999999</v>
      </c>
      <c r="D60">
        <v>0</v>
      </c>
      <c r="E60" t="s">
        <v>2617</v>
      </c>
      <c r="F60" s="49">
        <f t="shared" si="3"/>
        <v>59</v>
      </c>
      <c r="J60" s="49">
        <f t="shared" si="0"/>
        <v>3.1837800000000001</v>
      </c>
      <c r="K60" s="49">
        <f t="shared" si="1"/>
        <v>36.218899999999998</v>
      </c>
      <c r="L60" s="49">
        <f t="shared" si="2"/>
        <v>11.376068698214072</v>
      </c>
    </row>
    <row r="61" spans="1:12">
      <c r="A61" s="49">
        <v>0.31765900000000002</v>
      </c>
      <c r="B61" s="49">
        <v>0.36477999999999999</v>
      </c>
      <c r="C61">
        <v>23.9724</v>
      </c>
      <c r="D61">
        <v>0</v>
      </c>
      <c r="E61" t="s">
        <v>2618</v>
      </c>
      <c r="F61" s="49">
        <f t="shared" si="3"/>
        <v>60</v>
      </c>
      <c r="J61" s="49">
        <f t="shared" si="0"/>
        <v>3.17659</v>
      </c>
      <c r="K61" s="49">
        <f t="shared" si="1"/>
        <v>36.478000000000002</v>
      </c>
      <c r="L61" s="49">
        <f t="shared" si="2"/>
        <v>11.483383124671425</v>
      </c>
    </row>
    <row r="62" spans="1:12">
      <c r="A62" s="49">
        <v>0.31703700000000001</v>
      </c>
      <c r="B62" s="49">
        <v>0.36728699999999997</v>
      </c>
      <c r="C62">
        <v>24.376300000000001</v>
      </c>
      <c r="D62">
        <v>0</v>
      </c>
      <c r="E62" t="s">
        <v>2619</v>
      </c>
      <c r="F62" s="49">
        <f t="shared" si="3"/>
        <v>61</v>
      </c>
      <c r="J62" s="49">
        <f t="shared" si="0"/>
        <v>3.1703700000000001</v>
      </c>
      <c r="K62" s="49">
        <f t="shared" si="1"/>
        <v>36.728699999999996</v>
      </c>
      <c r="L62" s="49">
        <f t="shared" si="2"/>
        <v>11.584988502919217</v>
      </c>
    </row>
    <row r="63" spans="1:12">
      <c r="A63" s="49">
        <v>0.31612600000000002</v>
      </c>
      <c r="B63" s="49">
        <v>0.369815</v>
      </c>
      <c r="C63">
        <v>24.780899999999999</v>
      </c>
      <c r="D63">
        <v>0</v>
      </c>
      <c r="E63" t="s">
        <v>2620</v>
      </c>
      <c r="F63" s="49">
        <f t="shared" si="3"/>
        <v>62</v>
      </c>
      <c r="J63" s="49">
        <f t="shared" si="0"/>
        <v>3.1612600000000004</v>
      </c>
      <c r="K63" s="49">
        <f t="shared" si="1"/>
        <v>36.981499999999997</v>
      </c>
      <c r="L63" s="49">
        <f t="shared" si="2"/>
        <v>11.698341800421348</v>
      </c>
    </row>
    <row r="64" spans="1:12">
      <c r="A64" s="49">
        <v>0.31484200000000001</v>
      </c>
      <c r="B64" s="49">
        <v>0.37198700000000001</v>
      </c>
      <c r="C64">
        <v>25.187999999999999</v>
      </c>
      <c r="D64">
        <v>0</v>
      </c>
      <c r="E64" t="s">
        <v>2621</v>
      </c>
      <c r="F64" s="49">
        <f t="shared" si="3"/>
        <v>63</v>
      </c>
      <c r="J64" s="49">
        <f t="shared" si="0"/>
        <v>3.1484200000000002</v>
      </c>
      <c r="K64" s="49">
        <f t="shared" si="1"/>
        <v>37.198700000000002</v>
      </c>
      <c r="L64" s="49">
        <f t="shared" si="2"/>
        <v>11.815037383830619</v>
      </c>
    </row>
    <row r="65" spans="1:12">
      <c r="A65" s="49">
        <v>0.31324099999999999</v>
      </c>
      <c r="B65" s="49">
        <v>0.37439499999999998</v>
      </c>
      <c r="C65">
        <v>25.593</v>
      </c>
      <c r="D65">
        <v>0</v>
      </c>
      <c r="E65" t="s">
        <v>2622</v>
      </c>
      <c r="F65" s="49">
        <f t="shared" si="3"/>
        <v>64</v>
      </c>
      <c r="J65" s="49">
        <f t="shared" si="0"/>
        <v>3.1324100000000001</v>
      </c>
      <c r="K65" s="49">
        <f t="shared" si="1"/>
        <v>37.439499999999995</v>
      </c>
      <c r="L65" s="49">
        <f t="shared" si="2"/>
        <v>11.952298709300505</v>
      </c>
    </row>
    <row r="66" spans="1:12">
      <c r="A66" s="49">
        <v>0.31136200000000003</v>
      </c>
      <c r="B66" s="49">
        <v>0.37664799999999998</v>
      </c>
      <c r="C66">
        <v>25.9998</v>
      </c>
      <c r="D66">
        <v>0</v>
      </c>
      <c r="E66" t="s">
        <v>2623</v>
      </c>
      <c r="F66" s="49">
        <f t="shared" si="3"/>
        <v>65</v>
      </c>
      <c r="J66" s="49">
        <f t="shared" si="0"/>
        <v>3.1136200000000001</v>
      </c>
      <c r="K66" s="49">
        <f t="shared" si="1"/>
        <v>37.6648</v>
      </c>
      <c r="L66" s="49">
        <f t="shared" si="2"/>
        <v>12.096787661949756</v>
      </c>
    </row>
    <row r="67" spans="1:12">
      <c r="A67" s="49">
        <v>0.30891299999999999</v>
      </c>
      <c r="B67" s="49">
        <v>0.38010300000000002</v>
      </c>
      <c r="C67">
        <v>26.406400000000001</v>
      </c>
      <c r="D67">
        <v>0</v>
      </c>
      <c r="E67" t="s">
        <v>2624</v>
      </c>
      <c r="F67" s="49">
        <f t="shared" si="3"/>
        <v>66</v>
      </c>
      <c r="J67" s="49">
        <f t="shared" ref="J67:J130" si="4">IF(A67&lt;&gt;"",A67*10,"")</f>
        <v>3.0891299999999999</v>
      </c>
      <c r="K67" s="49">
        <f t="shared" ref="K67:K130" si="5">IF(B67&lt;&gt;"",B67*100,"")</f>
        <v>38.010300000000001</v>
      </c>
      <c r="L67" s="49">
        <f t="shared" ref="L67:L130" si="6">IF(F67&lt;&gt;"",IF(K67&lt;&gt;0,K67/J67,0),"")</f>
        <v>12.304532344058037</v>
      </c>
    </row>
    <row r="68" spans="1:12">
      <c r="A68" s="49">
        <v>0.30634400000000001</v>
      </c>
      <c r="B68" s="49">
        <v>0.383907</v>
      </c>
      <c r="C68">
        <v>26.814599999999999</v>
      </c>
      <c r="D68">
        <v>0</v>
      </c>
      <c r="E68" t="s">
        <v>2625</v>
      </c>
      <c r="F68" s="49">
        <f t="shared" ref="F68:F131" si="7">IF(A68&lt;&gt;"",F67+1,"")</f>
        <v>67</v>
      </c>
      <c r="J68" s="49">
        <f t="shared" si="4"/>
        <v>3.0634399999999999</v>
      </c>
      <c r="K68" s="49">
        <f t="shared" si="5"/>
        <v>38.390700000000002</v>
      </c>
      <c r="L68" s="49">
        <f t="shared" si="6"/>
        <v>12.531892251847598</v>
      </c>
    </row>
    <row r="69" spans="1:12">
      <c r="A69" s="49">
        <v>0.30369000000000002</v>
      </c>
      <c r="B69" s="49">
        <v>0.38897900000000002</v>
      </c>
      <c r="C69">
        <v>27.218900000000001</v>
      </c>
      <c r="D69">
        <v>0</v>
      </c>
      <c r="E69" t="s">
        <v>2626</v>
      </c>
      <c r="F69" s="49">
        <f t="shared" si="7"/>
        <v>68</v>
      </c>
      <c r="J69" s="49">
        <f t="shared" si="4"/>
        <v>3.0369000000000002</v>
      </c>
      <c r="K69" s="49">
        <f t="shared" si="5"/>
        <v>38.8979</v>
      </c>
      <c r="L69" s="49">
        <f t="shared" si="6"/>
        <v>12.808423062991865</v>
      </c>
    </row>
    <row r="70" spans="1:12">
      <c r="A70" s="49">
        <v>0.30126199999999997</v>
      </c>
      <c r="B70" s="49">
        <v>0.39403500000000002</v>
      </c>
      <c r="C70">
        <v>27.625900000000001</v>
      </c>
      <c r="D70">
        <v>0</v>
      </c>
      <c r="E70" t="s">
        <v>2627</v>
      </c>
      <c r="F70" s="49">
        <f t="shared" si="7"/>
        <v>69</v>
      </c>
      <c r="J70" s="49">
        <f t="shared" si="4"/>
        <v>3.0126199999999996</v>
      </c>
      <c r="K70" s="49">
        <f t="shared" si="5"/>
        <v>39.403500000000001</v>
      </c>
      <c r="L70" s="49">
        <f t="shared" si="6"/>
        <v>13.079478991708216</v>
      </c>
    </row>
    <row r="71" spans="1:12">
      <c r="A71" s="49">
        <v>0.29901699999999998</v>
      </c>
      <c r="B71" s="49">
        <v>0.39949699999999999</v>
      </c>
      <c r="C71">
        <v>28.032900000000001</v>
      </c>
      <c r="D71">
        <v>0</v>
      </c>
      <c r="E71" t="s">
        <v>2628</v>
      </c>
      <c r="F71" s="49">
        <f t="shared" si="7"/>
        <v>70</v>
      </c>
      <c r="J71" s="49">
        <f t="shared" si="4"/>
        <v>2.99017</v>
      </c>
      <c r="K71" s="49">
        <f t="shared" si="5"/>
        <v>39.9497</v>
      </c>
      <c r="L71" s="49">
        <f t="shared" si="6"/>
        <v>13.360344060705579</v>
      </c>
    </row>
    <row r="72" spans="1:12">
      <c r="A72" s="49">
        <v>0.29729800000000001</v>
      </c>
      <c r="B72" s="49">
        <v>0.40498800000000001</v>
      </c>
      <c r="C72">
        <v>28.436699999999998</v>
      </c>
      <c r="D72">
        <v>0</v>
      </c>
      <c r="E72" t="s">
        <v>2629</v>
      </c>
      <c r="F72" s="49">
        <f t="shared" si="7"/>
        <v>71</v>
      </c>
      <c r="J72" s="49">
        <f t="shared" si="4"/>
        <v>2.9729800000000002</v>
      </c>
      <c r="K72" s="49">
        <f t="shared" si="5"/>
        <v>40.498800000000003</v>
      </c>
      <c r="L72" s="49">
        <f t="shared" si="6"/>
        <v>13.622291438220238</v>
      </c>
    </row>
    <row r="73" spans="1:12">
      <c r="A73" s="49">
        <v>0.29580800000000002</v>
      </c>
      <c r="B73" s="49">
        <v>0.41066999999999998</v>
      </c>
      <c r="C73">
        <v>28.8447</v>
      </c>
      <c r="D73">
        <v>0</v>
      </c>
      <c r="E73" t="s">
        <v>2630</v>
      </c>
      <c r="F73" s="49">
        <f t="shared" si="7"/>
        <v>72</v>
      </c>
      <c r="J73" s="49">
        <f t="shared" si="4"/>
        <v>2.9580800000000003</v>
      </c>
      <c r="K73" s="49">
        <f t="shared" si="5"/>
        <v>41.067</v>
      </c>
      <c r="L73" s="49">
        <f t="shared" si="6"/>
        <v>13.882991670272608</v>
      </c>
    </row>
    <row r="74" spans="1:12">
      <c r="A74" s="49">
        <v>0.294348</v>
      </c>
      <c r="B74" s="49">
        <v>0.41594300000000001</v>
      </c>
      <c r="C74">
        <v>29.249400000000001</v>
      </c>
      <c r="D74">
        <v>0</v>
      </c>
      <c r="E74" t="s">
        <v>2631</v>
      </c>
      <c r="F74" s="49">
        <f t="shared" si="7"/>
        <v>73</v>
      </c>
      <c r="J74" s="49">
        <f t="shared" si="4"/>
        <v>2.9434800000000001</v>
      </c>
      <c r="K74" s="49">
        <f t="shared" si="5"/>
        <v>41.594300000000004</v>
      </c>
      <c r="L74" s="49">
        <f t="shared" si="6"/>
        <v>14.130994605025345</v>
      </c>
    </row>
    <row r="75" spans="1:12">
      <c r="A75" s="49">
        <v>0.29289300000000001</v>
      </c>
      <c r="B75" s="49">
        <v>0.42058899999999999</v>
      </c>
      <c r="C75">
        <v>29.656500000000001</v>
      </c>
      <c r="D75">
        <v>0</v>
      </c>
      <c r="E75" t="s">
        <v>2632</v>
      </c>
      <c r="F75" s="49">
        <f t="shared" si="7"/>
        <v>74</v>
      </c>
      <c r="J75" s="49">
        <f t="shared" si="4"/>
        <v>2.9289300000000003</v>
      </c>
      <c r="K75" s="49">
        <f t="shared" si="5"/>
        <v>42.058900000000001</v>
      </c>
      <c r="L75" s="49">
        <f t="shared" si="6"/>
        <v>14.359817407722273</v>
      </c>
    </row>
    <row r="76" spans="1:12">
      <c r="A76" s="49">
        <v>0.29124699999999998</v>
      </c>
      <c r="B76" s="49">
        <v>0.42555700000000002</v>
      </c>
      <c r="C76">
        <v>30.063099999999999</v>
      </c>
      <c r="D76">
        <v>0</v>
      </c>
      <c r="E76" t="s">
        <v>2633</v>
      </c>
      <c r="F76" s="49">
        <f t="shared" si="7"/>
        <v>75</v>
      </c>
      <c r="J76" s="49">
        <f t="shared" si="4"/>
        <v>2.9124699999999999</v>
      </c>
      <c r="K76" s="49">
        <f t="shared" si="5"/>
        <v>42.555700000000002</v>
      </c>
      <c r="L76" s="49">
        <f t="shared" si="6"/>
        <v>14.611549646863317</v>
      </c>
    </row>
    <row r="77" spans="1:12">
      <c r="A77" s="49">
        <v>0.28967900000000002</v>
      </c>
      <c r="B77" s="49">
        <v>0.43024200000000001</v>
      </c>
      <c r="C77">
        <v>30.4695</v>
      </c>
      <c r="D77">
        <v>0</v>
      </c>
      <c r="E77" t="s">
        <v>2634</v>
      </c>
      <c r="F77" s="49">
        <f t="shared" si="7"/>
        <v>76</v>
      </c>
      <c r="J77" s="49">
        <f t="shared" si="4"/>
        <v>2.8967900000000002</v>
      </c>
      <c r="K77" s="49">
        <f t="shared" si="5"/>
        <v>43.0242</v>
      </c>
      <c r="L77" s="49">
        <f t="shared" si="6"/>
        <v>14.852371072808177</v>
      </c>
    </row>
    <row r="78" spans="1:12">
      <c r="A78" s="49">
        <v>0.28809499999999999</v>
      </c>
      <c r="B78" s="49">
        <v>0.43459599999999998</v>
      </c>
      <c r="C78">
        <v>30.876799999999999</v>
      </c>
      <c r="D78">
        <v>0</v>
      </c>
      <c r="E78" t="s">
        <v>2635</v>
      </c>
      <c r="F78" s="49">
        <f t="shared" si="7"/>
        <v>77</v>
      </c>
      <c r="J78" s="49">
        <f t="shared" si="4"/>
        <v>2.8809499999999999</v>
      </c>
      <c r="K78" s="49">
        <f t="shared" si="5"/>
        <v>43.459599999999995</v>
      </c>
      <c r="L78" s="49">
        <f t="shared" si="6"/>
        <v>15.085162880299899</v>
      </c>
    </row>
    <row r="79" spans="1:12">
      <c r="A79" s="49">
        <v>0.28650900000000001</v>
      </c>
      <c r="B79" s="49">
        <v>0.43868400000000002</v>
      </c>
      <c r="C79">
        <v>31.283000000000001</v>
      </c>
      <c r="D79">
        <v>0</v>
      </c>
      <c r="E79" t="s">
        <v>2636</v>
      </c>
      <c r="F79" s="49">
        <f t="shared" si="7"/>
        <v>78</v>
      </c>
      <c r="J79" s="49">
        <f t="shared" si="4"/>
        <v>2.8650900000000004</v>
      </c>
      <c r="K79" s="49">
        <f t="shared" si="5"/>
        <v>43.868400000000001</v>
      </c>
      <c r="L79" s="49">
        <f t="shared" si="6"/>
        <v>15.311351475869866</v>
      </c>
    </row>
    <row r="80" spans="1:12">
      <c r="A80" s="49">
        <v>0.284916</v>
      </c>
      <c r="B80" s="49">
        <v>0.44232900000000003</v>
      </c>
      <c r="C80">
        <v>31.686499999999999</v>
      </c>
      <c r="D80">
        <v>0</v>
      </c>
      <c r="E80" t="s">
        <v>2637</v>
      </c>
      <c r="F80" s="49">
        <f t="shared" si="7"/>
        <v>79</v>
      </c>
      <c r="J80" s="49">
        <f t="shared" si="4"/>
        <v>2.8491599999999999</v>
      </c>
      <c r="K80" s="49">
        <f t="shared" si="5"/>
        <v>44.232900000000001</v>
      </c>
      <c r="L80" s="49">
        <f t="shared" si="6"/>
        <v>15.524891546982269</v>
      </c>
    </row>
    <row r="81" spans="1:12">
      <c r="A81" s="49">
        <v>0.28327599999999997</v>
      </c>
      <c r="B81" s="49">
        <v>0.446247</v>
      </c>
      <c r="C81">
        <v>32.095399999999998</v>
      </c>
      <c r="D81">
        <v>0</v>
      </c>
      <c r="E81" t="s">
        <v>2638</v>
      </c>
      <c r="F81" s="49">
        <f t="shared" si="7"/>
        <v>80</v>
      </c>
      <c r="J81" s="49">
        <f t="shared" si="4"/>
        <v>2.8327599999999995</v>
      </c>
      <c r="K81" s="49">
        <f t="shared" si="5"/>
        <v>44.624699999999997</v>
      </c>
      <c r="L81" s="49">
        <f t="shared" si="6"/>
        <v>15.753081800081901</v>
      </c>
    </row>
    <row r="82" spans="1:12">
      <c r="A82" s="49">
        <v>0.28187499999999999</v>
      </c>
      <c r="B82" s="49">
        <v>0.45014300000000002</v>
      </c>
      <c r="C82">
        <v>32.500799999999998</v>
      </c>
      <c r="D82">
        <v>0</v>
      </c>
      <c r="E82" t="s">
        <v>2639</v>
      </c>
      <c r="F82" s="49">
        <f t="shared" si="7"/>
        <v>81</v>
      </c>
      <c r="J82" s="49">
        <f t="shared" si="4"/>
        <v>2.8187499999999996</v>
      </c>
      <c r="K82" s="49">
        <f t="shared" si="5"/>
        <v>45.014299999999999</v>
      </c>
      <c r="L82" s="49">
        <f t="shared" si="6"/>
        <v>15.969596452328162</v>
      </c>
    </row>
    <row r="83" spans="1:12">
      <c r="A83" s="49">
        <v>0.28043699999999999</v>
      </c>
      <c r="B83" s="49">
        <v>0.45388499999999998</v>
      </c>
      <c r="C83">
        <v>32.905999999999999</v>
      </c>
      <c r="D83">
        <v>0</v>
      </c>
      <c r="E83" t="s">
        <v>2640</v>
      </c>
      <c r="F83" s="49">
        <f t="shared" si="7"/>
        <v>82</v>
      </c>
      <c r="J83" s="49">
        <f t="shared" si="4"/>
        <v>2.80437</v>
      </c>
      <c r="K83" s="49">
        <f t="shared" si="5"/>
        <v>45.388500000000001</v>
      </c>
      <c r="L83" s="49">
        <f t="shared" si="6"/>
        <v>16.18491853785342</v>
      </c>
    </row>
    <row r="84" spans="1:12">
      <c r="A84" s="49">
        <v>0.27890799999999999</v>
      </c>
      <c r="B84" s="49">
        <v>0.45754</v>
      </c>
      <c r="C84">
        <v>33.313000000000002</v>
      </c>
      <c r="D84">
        <v>0</v>
      </c>
      <c r="E84" t="s">
        <v>2641</v>
      </c>
      <c r="F84" s="49">
        <f t="shared" si="7"/>
        <v>83</v>
      </c>
      <c r="J84" s="49">
        <f t="shared" si="4"/>
        <v>2.7890799999999998</v>
      </c>
      <c r="K84" s="49">
        <f t="shared" si="5"/>
        <v>45.753999999999998</v>
      </c>
      <c r="L84" s="49">
        <f t="shared" si="6"/>
        <v>16.404692586802817</v>
      </c>
    </row>
    <row r="85" spans="1:12">
      <c r="A85" s="49">
        <v>0.27725499999999997</v>
      </c>
      <c r="B85" s="49">
        <v>0.46125300000000002</v>
      </c>
      <c r="C85">
        <v>33.719000000000001</v>
      </c>
      <c r="D85">
        <v>0</v>
      </c>
      <c r="E85" t="s">
        <v>2642</v>
      </c>
      <c r="F85" s="49">
        <f t="shared" si="7"/>
        <v>84</v>
      </c>
      <c r="J85" s="49">
        <f t="shared" si="4"/>
        <v>2.7725499999999998</v>
      </c>
      <c r="K85" s="49">
        <f t="shared" si="5"/>
        <v>46.125300000000003</v>
      </c>
      <c r="L85" s="49">
        <f t="shared" si="6"/>
        <v>16.636417738183262</v>
      </c>
    </row>
    <row r="86" spans="1:12">
      <c r="A86" s="49">
        <v>0.275503</v>
      </c>
      <c r="B86" s="49">
        <v>0.46513900000000002</v>
      </c>
      <c r="C86">
        <v>34.127499999999998</v>
      </c>
      <c r="D86">
        <v>0</v>
      </c>
      <c r="E86" t="s">
        <v>2643</v>
      </c>
      <c r="F86" s="49">
        <f t="shared" si="7"/>
        <v>85</v>
      </c>
      <c r="J86" s="49">
        <f t="shared" si="4"/>
        <v>2.7550300000000001</v>
      </c>
      <c r="K86" s="49">
        <f t="shared" si="5"/>
        <v>46.5139</v>
      </c>
      <c r="L86" s="49">
        <f t="shared" si="6"/>
        <v>16.883264429062478</v>
      </c>
    </row>
    <row r="87" spans="1:12">
      <c r="A87" s="49">
        <v>0.27351799999999998</v>
      </c>
      <c r="B87" s="49">
        <v>0.46918100000000001</v>
      </c>
      <c r="C87">
        <v>34.532499999999999</v>
      </c>
      <c r="D87">
        <v>0</v>
      </c>
      <c r="E87" t="s">
        <v>2644</v>
      </c>
      <c r="F87" s="49">
        <f t="shared" si="7"/>
        <v>86</v>
      </c>
      <c r="J87" s="49">
        <f t="shared" si="4"/>
        <v>2.7351799999999997</v>
      </c>
      <c r="K87" s="49">
        <f t="shared" si="5"/>
        <v>46.918100000000003</v>
      </c>
      <c r="L87" s="49">
        <f t="shared" si="6"/>
        <v>17.15356941773485</v>
      </c>
    </row>
    <row r="88" spans="1:12">
      <c r="A88" s="49">
        <v>0.27165800000000001</v>
      </c>
      <c r="B88" s="49">
        <v>0.47222700000000001</v>
      </c>
      <c r="C88">
        <v>34.936900000000001</v>
      </c>
      <c r="D88">
        <v>0</v>
      </c>
      <c r="E88" t="s">
        <v>2645</v>
      </c>
      <c r="F88" s="49">
        <f t="shared" si="7"/>
        <v>87</v>
      </c>
      <c r="J88" s="49">
        <f t="shared" si="4"/>
        <v>2.71658</v>
      </c>
      <c r="K88" s="49">
        <f t="shared" si="5"/>
        <v>47.222700000000003</v>
      </c>
      <c r="L88" s="49">
        <f t="shared" si="6"/>
        <v>17.383143511326743</v>
      </c>
    </row>
    <row r="89" spans="1:12">
      <c r="A89" s="49">
        <v>0.27004299999999998</v>
      </c>
      <c r="B89" s="49">
        <v>0.47405599999999998</v>
      </c>
      <c r="C89">
        <v>35.346600000000002</v>
      </c>
      <c r="D89">
        <v>0</v>
      </c>
      <c r="E89" t="s">
        <v>2646</v>
      </c>
      <c r="F89" s="49">
        <f t="shared" si="7"/>
        <v>88</v>
      </c>
      <c r="J89" s="49">
        <f t="shared" si="4"/>
        <v>2.7004299999999999</v>
      </c>
      <c r="K89" s="49">
        <f t="shared" si="5"/>
        <v>47.4056</v>
      </c>
      <c r="L89" s="49">
        <f t="shared" si="6"/>
        <v>17.554833859792701</v>
      </c>
    </row>
    <row r="90" spans="1:12">
      <c r="A90" s="49">
        <v>0.26843499999999998</v>
      </c>
      <c r="B90" s="49">
        <v>0.47500300000000001</v>
      </c>
      <c r="C90">
        <v>35.749699999999997</v>
      </c>
      <c r="D90">
        <v>0</v>
      </c>
      <c r="E90" t="s">
        <v>2647</v>
      </c>
      <c r="F90" s="49">
        <f t="shared" si="7"/>
        <v>89</v>
      </c>
      <c r="J90" s="49">
        <f t="shared" si="4"/>
        <v>2.6843499999999998</v>
      </c>
      <c r="K90" s="49">
        <f t="shared" si="5"/>
        <v>47.500300000000003</v>
      </c>
      <c r="L90" s="49">
        <f t="shared" si="6"/>
        <v>17.69527073593235</v>
      </c>
    </row>
    <row r="91" spans="1:12">
      <c r="A91" s="49">
        <v>0.266484</v>
      </c>
      <c r="B91" s="49">
        <v>0.47591800000000001</v>
      </c>
      <c r="C91">
        <v>36.156799999999997</v>
      </c>
      <c r="D91">
        <v>0</v>
      </c>
      <c r="E91" t="s">
        <v>2648</v>
      </c>
      <c r="F91" s="49">
        <f t="shared" si="7"/>
        <v>90</v>
      </c>
      <c r="J91" s="49">
        <f t="shared" si="4"/>
        <v>2.6648399999999999</v>
      </c>
      <c r="K91" s="49">
        <f t="shared" si="5"/>
        <v>47.591799999999999</v>
      </c>
      <c r="L91" s="49">
        <f t="shared" si="6"/>
        <v>17.859158523588658</v>
      </c>
    </row>
    <row r="92" spans="1:12">
      <c r="A92" s="49">
        <v>0.26463700000000001</v>
      </c>
      <c r="B92" s="49">
        <v>0.47647200000000001</v>
      </c>
      <c r="C92">
        <v>36.561999999999998</v>
      </c>
      <c r="D92">
        <v>0</v>
      </c>
      <c r="E92" t="s">
        <v>2649</v>
      </c>
      <c r="F92" s="49">
        <f t="shared" si="7"/>
        <v>91</v>
      </c>
      <c r="J92" s="49">
        <f t="shared" si="4"/>
        <v>2.6463700000000001</v>
      </c>
      <c r="K92" s="49">
        <f t="shared" si="5"/>
        <v>47.647199999999998</v>
      </c>
      <c r="L92" s="49">
        <f t="shared" si="6"/>
        <v>18.004738566413614</v>
      </c>
    </row>
    <row r="93" spans="1:12">
      <c r="A93" s="49">
        <v>0.26277</v>
      </c>
      <c r="B93" s="49">
        <v>0.477045</v>
      </c>
      <c r="C93">
        <v>36.967700000000001</v>
      </c>
      <c r="D93">
        <v>0</v>
      </c>
      <c r="E93" t="s">
        <v>2650</v>
      </c>
      <c r="F93" s="49">
        <f t="shared" si="7"/>
        <v>92</v>
      </c>
      <c r="J93" s="49">
        <f t="shared" si="4"/>
        <v>2.6276999999999999</v>
      </c>
      <c r="K93" s="49">
        <f t="shared" si="5"/>
        <v>47.704500000000003</v>
      </c>
      <c r="L93" s="49">
        <f t="shared" si="6"/>
        <v>18.154469688320585</v>
      </c>
    </row>
    <row r="94" spans="1:12">
      <c r="A94" s="49">
        <v>0.26071499999999997</v>
      </c>
      <c r="B94" s="49">
        <v>0.477908</v>
      </c>
      <c r="C94">
        <v>37.3812</v>
      </c>
      <c r="D94">
        <v>0</v>
      </c>
      <c r="E94" t="s">
        <v>2651</v>
      </c>
      <c r="F94" s="49">
        <f t="shared" si="7"/>
        <v>93</v>
      </c>
      <c r="J94" s="49">
        <f t="shared" si="4"/>
        <v>2.6071499999999999</v>
      </c>
      <c r="K94" s="49">
        <f t="shared" si="5"/>
        <v>47.790799999999997</v>
      </c>
      <c r="L94" s="49">
        <f t="shared" si="6"/>
        <v>18.330667587212091</v>
      </c>
    </row>
    <row r="95" spans="1:12">
      <c r="A95" s="49">
        <v>0.25862099999999999</v>
      </c>
      <c r="B95" s="49">
        <v>0.47911799999999999</v>
      </c>
      <c r="C95">
        <v>37.7836</v>
      </c>
      <c r="D95">
        <v>0</v>
      </c>
      <c r="E95" t="s">
        <v>2652</v>
      </c>
      <c r="F95" s="49">
        <f t="shared" si="7"/>
        <v>94</v>
      </c>
      <c r="J95" s="49">
        <f t="shared" si="4"/>
        <v>2.5862099999999999</v>
      </c>
      <c r="K95" s="49">
        <f t="shared" si="5"/>
        <v>47.911799999999999</v>
      </c>
      <c r="L95" s="49">
        <f t="shared" si="6"/>
        <v>18.525873768951477</v>
      </c>
    </row>
    <row r="96" spans="1:12">
      <c r="A96" s="49">
        <v>0.25619199999999998</v>
      </c>
      <c r="B96" s="49">
        <v>0.48098000000000002</v>
      </c>
      <c r="C96">
        <v>38.185899999999997</v>
      </c>
      <c r="D96">
        <v>0</v>
      </c>
      <c r="E96" t="s">
        <v>2653</v>
      </c>
      <c r="F96" s="49">
        <f t="shared" si="7"/>
        <v>95</v>
      </c>
      <c r="J96" s="49">
        <f t="shared" si="4"/>
        <v>2.5619199999999998</v>
      </c>
      <c r="K96" s="49">
        <f t="shared" si="5"/>
        <v>48.097999999999999</v>
      </c>
      <c r="L96" s="49">
        <f t="shared" si="6"/>
        <v>18.774200599550337</v>
      </c>
    </row>
    <row r="97" spans="1:12">
      <c r="A97" s="49">
        <v>0.25329699999999999</v>
      </c>
      <c r="B97" s="49">
        <v>0.48408099999999998</v>
      </c>
      <c r="C97">
        <v>38.593600000000002</v>
      </c>
      <c r="D97">
        <v>0</v>
      </c>
      <c r="E97" t="s">
        <v>2654</v>
      </c>
      <c r="F97" s="49">
        <f t="shared" si="7"/>
        <v>96</v>
      </c>
      <c r="J97" s="49">
        <f t="shared" si="4"/>
        <v>2.5329699999999997</v>
      </c>
      <c r="K97" s="49">
        <f t="shared" si="5"/>
        <v>48.408099999999997</v>
      </c>
      <c r="L97" s="49">
        <f t="shared" si="6"/>
        <v>19.111201474948381</v>
      </c>
    </row>
    <row r="98" spans="1:12">
      <c r="A98" s="49">
        <v>0.25012400000000001</v>
      </c>
      <c r="B98" s="49">
        <v>0.48816500000000002</v>
      </c>
      <c r="C98">
        <v>38.999200000000002</v>
      </c>
      <c r="D98">
        <v>0</v>
      </c>
      <c r="E98" t="s">
        <v>2655</v>
      </c>
      <c r="F98" s="49">
        <f t="shared" si="7"/>
        <v>97</v>
      </c>
      <c r="J98" s="49">
        <f t="shared" si="4"/>
        <v>2.5012400000000001</v>
      </c>
      <c r="K98" s="49">
        <f t="shared" si="5"/>
        <v>48.816500000000005</v>
      </c>
      <c r="L98" s="49">
        <f t="shared" si="6"/>
        <v>19.516919607874495</v>
      </c>
    </row>
    <row r="99" spans="1:12">
      <c r="A99" s="49">
        <v>0.24693799999999999</v>
      </c>
      <c r="B99" s="49">
        <v>0.49252299999999999</v>
      </c>
      <c r="C99">
        <v>39.409300000000002</v>
      </c>
      <c r="D99">
        <v>0</v>
      </c>
      <c r="E99" t="s">
        <v>2656</v>
      </c>
      <c r="F99" s="49">
        <f t="shared" si="7"/>
        <v>98</v>
      </c>
      <c r="J99" s="49">
        <f t="shared" si="4"/>
        <v>2.4693800000000001</v>
      </c>
      <c r="K99" s="49">
        <f t="shared" si="5"/>
        <v>49.252299999999998</v>
      </c>
      <c r="L99" s="49">
        <f t="shared" si="6"/>
        <v>19.945208918837924</v>
      </c>
    </row>
    <row r="100" spans="1:12">
      <c r="A100" s="49">
        <v>0.243675</v>
      </c>
      <c r="B100" s="49">
        <v>0.49689699999999998</v>
      </c>
      <c r="C100">
        <v>39.812199999999997</v>
      </c>
      <c r="D100">
        <v>0</v>
      </c>
      <c r="E100" t="s">
        <v>2657</v>
      </c>
      <c r="F100" s="49">
        <f t="shared" si="7"/>
        <v>99</v>
      </c>
      <c r="J100" s="49">
        <f t="shared" si="4"/>
        <v>2.43675</v>
      </c>
      <c r="K100" s="49">
        <f t="shared" si="5"/>
        <v>49.689699999999995</v>
      </c>
      <c r="L100" s="49">
        <f t="shared" si="6"/>
        <v>20.391792346362983</v>
      </c>
    </row>
    <row r="101" spans="1:12">
      <c r="A101" s="49">
        <v>0.240591</v>
      </c>
      <c r="B101" s="49">
        <v>0.50121199999999999</v>
      </c>
      <c r="C101">
        <v>40.220100000000002</v>
      </c>
      <c r="D101">
        <v>0</v>
      </c>
      <c r="E101" t="s">
        <v>2658</v>
      </c>
      <c r="F101" s="49">
        <f t="shared" si="7"/>
        <v>100</v>
      </c>
      <c r="J101" s="49">
        <f t="shared" si="4"/>
        <v>2.40591</v>
      </c>
      <c r="K101" s="49">
        <f t="shared" si="5"/>
        <v>50.121200000000002</v>
      </c>
      <c r="L101" s="49">
        <f t="shared" si="6"/>
        <v>20.8325332202784</v>
      </c>
    </row>
    <row r="102" spans="1:12">
      <c r="A102" s="49">
        <v>0.23799400000000001</v>
      </c>
      <c r="B102" s="49">
        <v>0.50557300000000005</v>
      </c>
      <c r="C102">
        <v>40.625799999999998</v>
      </c>
      <c r="D102">
        <v>0</v>
      </c>
      <c r="E102" t="s">
        <v>2659</v>
      </c>
      <c r="F102" s="49">
        <f t="shared" si="7"/>
        <v>101</v>
      </c>
      <c r="J102" s="49">
        <f t="shared" si="4"/>
        <v>2.3799399999999999</v>
      </c>
      <c r="K102" s="49">
        <f t="shared" si="5"/>
        <v>50.557300000000005</v>
      </c>
      <c r="L102" s="49">
        <f t="shared" si="6"/>
        <v>21.243098565510056</v>
      </c>
    </row>
    <row r="103" spans="1:12">
      <c r="A103" s="49">
        <v>0.23587900000000001</v>
      </c>
      <c r="B103" s="49">
        <v>0.50991699999999995</v>
      </c>
      <c r="C103">
        <v>41.032600000000002</v>
      </c>
      <c r="D103">
        <v>0</v>
      </c>
      <c r="E103" t="s">
        <v>2660</v>
      </c>
      <c r="F103" s="49">
        <f t="shared" si="7"/>
        <v>102</v>
      </c>
      <c r="J103" s="49">
        <f t="shared" si="4"/>
        <v>2.3587899999999999</v>
      </c>
      <c r="K103" s="49">
        <f t="shared" si="5"/>
        <v>50.991699999999994</v>
      </c>
      <c r="L103" s="49">
        <f t="shared" si="6"/>
        <v>21.617736212210495</v>
      </c>
    </row>
    <row r="104" spans="1:12">
      <c r="A104" s="49">
        <v>0.23435</v>
      </c>
      <c r="B104" s="49">
        <v>0.51400800000000002</v>
      </c>
      <c r="C104">
        <v>41.4373</v>
      </c>
      <c r="D104">
        <v>0</v>
      </c>
      <c r="E104" t="s">
        <v>2661</v>
      </c>
      <c r="F104" s="49">
        <f t="shared" si="7"/>
        <v>103</v>
      </c>
      <c r="J104" s="49">
        <f t="shared" si="4"/>
        <v>2.3435000000000001</v>
      </c>
      <c r="K104" s="49">
        <f t="shared" si="5"/>
        <v>51.400800000000004</v>
      </c>
      <c r="L104" s="49">
        <f t="shared" si="6"/>
        <v>21.933347557072754</v>
      </c>
    </row>
    <row r="105" spans="1:12">
      <c r="A105" s="49">
        <v>0.23313200000000001</v>
      </c>
      <c r="B105" s="49">
        <v>0.51771</v>
      </c>
      <c r="C105">
        <v>41.844700000000003</v>
      </c>
      <c r="D105">
        <v>0</v>
      </c>
      <c r="E105" t="s">
        <v>2662</v>
      </c>
      <c r="F105" s="49">
        <f t="shared" si="7"/>
        <v>104</v>
      </c>
      <c r="J105" s="49">
        <f t="shared" si="4"/>
        <v>2.3313199999999998</v>
      </c>
      <c r="K105" s="49">
        <f t="shared" si="5"/>
        <v>51.771000000000001</v>
      </c>
      <c r="L105" s="49">
        <f t="shared" si="6"/>
        <v>22.206732666472217</v>
      </c>
    </row>
    <row r="106" spans="1:12">
      <c r="A106" s="49">
        <v>0.23188700000000001</v>
      </c>
      <c r="B106" s="49">
        <v>0.52180700000000002</v>
      </c>
      <c r="C106">
        <v>42.2517</v>
      </c>
      <c r="D106">
        <v>0</v>
      </c>
      <c r="E106" t="s">
        <v>2663</v>
      </c>
      <c r="F106" s="49">
        <f t="shared" si="7"/>
        <v>105</v>
      </c>
      <c r="J106" s="49">
        <f t="shared" si="4"/>
        <v>2.31887</v>
      </c>
      <c r="K106" s="49">
        <f t="shared" si="5"/>
        <v>52.180700000000002</v>
      </c>
      <c r="L106" s="49">
        <f t="shared" si="6"/>
        <v>22.502641372737585</v>
      </c>
    </row>
    <row r="107" spans="1:12">
      <c r="A107" s="49">
        <v>0.230628</v>
      </c>
      <c r="B107" s="49">
        <v>0.52608900000000003</v>
      </c>
      <c r="C107">
        <v>42.658700000000003</v>
      </c>
      <c r="D107">
        <v>0</v>
      </c>
      <c r="E107" t="s">
        <v>2664</v>
      </c>
      <c r="F107" s="49">
        <f t="shared" si="7"/>
        <v>106</v>
      </c>
      <c r="J107" s="49">
        <f t="shared" si="4"/>
        <v>2.3062800000000001</v>
      </c>
      <c r="K107" s="49">
        <f t="shared" si="5"/>
        <v>52.608900000000006</v>
      </c>
      <c r="L107" s="49">
        <f t="shared" si="6"/>
        <v>22.811150424059527</v>
      </c>
    </row>
    <row r="108" spans="1:12">
      <c r="A108" s="49">
        <v>0.22958400000000001</v>
      </c>
      <c r="B108" s="49">
        <v>0.52964299999999997</v>
      </c>
      <c r="C108">
        <v>43.063899999999997</v>
      </c>
      <c r="D108">
        <v>0</v>
      </c>
      <c r="E108" t="s">
        <v>2665</v>
      </c>
      <c r="F108" s="49">
        <f t="shared" si="7"/>
        <v>107</v>
      </c>
      <c r="J108" s="49">
        <f t="shared" si="4"/>
        <v>2.2958400000000001</v>
      </c>
      <c r="K108" s="49">
        <f t="shared" si="5"/>
        <v>52.964299999999994</v>
      </c>
      <c r="L108" s="49">
        <f t="shared" si="6"/>
        <v>23.069682556275694</v>
      </c>
    </row>
    <row r="109" spans="1:12">
      <c r="A109" s="49">
        <v>0.228828</v>
      </c>
      <c r="B109" s="49">
        <v>0.53201699999999996</v>
      </c>
      <c r="C109">
        <v>43.4696</v>
      </c>
      <c r="D109">
        <v>0</v>
      </c>
      <c r="E109" t="s">
        <v>2666</v>
      </c>
      <c r="F109" s="49">
        <f t="shared" si="7"/>
        <v>108</v>
      </c>
      <c r="J109" s="49">
        <f t="shared" si="4"/>
        <v>2.2882799999999999</v>
      </c>
      <c r="K109" s="49">
        <f t="shared" si="5"/>
        <v>53.201699999999995</v>
      </c>
      <c r="L109" s="49">
        <f t="shared" si="6"/>
        <v>23.249646022339924</v>
      </c>
    </row>
    <row r="110" spans="1:12">
      <c r="A110" s="49">
        <v>0.22826299999999999</v>
      </c>
      <c r="B110" s="49">
        <v>0.53387700000000005</v>
      </c>
      <c r="C110">
        <v>43.873699999999999</v>
      </c>
      <c r="D110">
        <v>0</v>
      </c>
      <c r="E110" t="s">
        <v>2667</v>
      </c>
      <c r="F110" s="49">
        <f t="shared" si="7"/>
        <v>109</v>
      </c>
      <c r="J110" s="49">
        <f t="shared" si="4"/>
        <v>2.2826300000000002</v>
      </c>
      <c r="K110" s="49">
        <f t="shared" si="5"/>
        <v>53.387700000000002</v>
      </c>
      <c r="L110" s="49">
        <f t="shared" si="6"/>
        <v>23.388678848521224</v>
      </c>
    </row>
    <row r="111" spans="1:12">
      <c r="A111" s="49">
        <v>0.22781100000000001</v>
      </c>
      <c r="B111" s="49">
        <v>0.53552299999999997</v>
      </c>
      <c r="C111">
        <v>44.281999999999996</v>
      </c>
      <c r="D111">
        <v>0</v>
      </c>
      <c r="E111" t="s">
        <v>2668</v>
      </c>
      <c r="F111" s="49">
        <f t="shared" si="7"/>
        <v>110</v>
      </c>
      <c r="J111" s="49">
        <f t="shared" si="4"/>
        <v>2.2781100000000003</v>
      </c>
      <c r="K111" s="49">
        <f t="shared" si="5"/>
        <v>53.552299999999995</v>
      </c>
      <c r="L111" s="49">
        <f t="shared" si="6"/>
        <v>23.507337222522175</v>
      </c>
    </row>
    <row r="112" spans="1:12">
      <c r="A112" s="49">
        <v>0.22758900000000001</v>
      </c>
      <c r="B112" s="49">
        <v>0.53675200000000001</v>
      </c>
      <c r="C112">
        <v>44.688200000000002</v>
      </c>
      <c r="D112">
        <v>0</v>
      </c>
      <c r="E112" t="s">
        <v>2669</v>
      </c>
      <c r="F112" s="49">
        <f t="shared" si="7"/>
        <v>111</v>
      </c>
      <c r="J112" s="49">
        <f t="shared" si="4"/>
        <v>2.27589</v>
      </c>
      <c r="K112" s="49">
        <f t="shared" si="5"/>
        <v>53.675200000000004</v>
      </c>
      <c r="L112" s="49">
        <f t="shared" si="6"/>
        <v>23.58426813246686</v>
      </c>
    </row>
    <row r="113" spans="1:12">
      <c r="A113" s="49">
        <v>0.227853</v>
      </c>
      <c r="B113" s="49">
        <v>0.53727599999999998</v>
      </c>
      <c r="C113">
        <v>45.095599999999997</v>
      </c>
      <c r="D113">
        <v>0</v>
      </c>
      <c r="E113" t="s">
        <v>2670</v>
      </c>
      <c r="F113" s="49">
        <f t="shared" si="7"/>
        <v>112</v>
      </c>
      <c r="J113" s="49">
        <f t="shared" si="4"/>
        <v>2.2785299999999999</v>
      </c>
      <c r="K113" s="49">
        <f t="shared" si="5"/>
        <v>53.727599999999995</v>
      </c>
      <c r="L113" s="49">
        <f t="shared" si="6"/>
        <v>23.579939697963159</v>
      </c>
    </row>
    <row r="114" spans="1:12">
      <c r="A114" s="49">
        <v>0.22851299999999999</v>
      </c>
      <c r="B114" s="49">
        <v>0.53692300000000004</v>
      </c>
      <c r="C114">
        <v>45.5</v>
      </c>
      <c r="D114">
        <v>0</v>
      </c>
      <c r="E114" t="s">
        <v>2671</v>
      </c>
      <c r="F114" s="49">
        <f t="shared" si="7"/>
        <v>113</v>
      </c>
      <c r="J114" s="49">
        <f t="shared" si="4"/>
        <v>2.2851300000000001</v>
      </c>
      <c r="K114" s="49">
        <f t="shared" si="5"/>
        <v>53.692300000000003</v>
      </c>
      <c r="L114" s="49">
        <f t="shared" si="6"/>
        <v>23.496387514058281</v>
      </c>
    </row>
    <row r="115" spans="1:12">
      <c r="A115" s="49">
        <v>0.22948099999999999</v>
      </c>
      <c r="B115" s="49">
        <v>0.53584699999999996</v>
      </c>
      <c r="C115">
        <v>45.905799999999999</v>
      </c>
      <c r="D115">
        <v>0</v>
      </c>
      <c r="E115" t="s">
        <v>2672</v>
      </c>
      <c r="F115" s="49">
        <f t="shared" si="7"/>
        <v>114</v>
      </c>
      <c r="J115" s="49">
        <f t="shared" si="4"/>
        <v>2.29481</v>
      </c>
      <c r="K115" s="49">
        <f t="shared" si="5"/>
        <v>53.584699999999998</v>
      </c>
      <c r="L115" s="49">
        <f t="shared" si="6"/>
        <v>23.350386306491604</v>
      </c>
    </row>
    <row r="116" spans="1:12">
      <c r="A116" s="49">
        <v>0.23104</v>
      </c>
      <c r="B116" s="49">
        <v>0.53365399999999996</v>
      </c>
      <c r="C116">
        <v>46.311199999999999</v>
      </c>
      <c r="D116">
        <v>0</v>
      </c>
      <c r="E116" t="s">
        <v>2673</v>
      </c>
      <c r="F116" s="49">
        <f t="shared" si="7"/>
        <v>115</v>
      </c>
      <c r="J116" s="49">
        <f t="shared" si="4"/>
        <v>2.3104</v>
      </c>
      <c r="K116" s="49">
        <f t="shared" si="5"/>
        <v>53.365399999999994</v>
      </c>
      <c r="L116" s="49">
        <f t="shared" si="6"/>
        <v>23.097905124653735</v>
      </c>
    </row>
    <row r="117" spans="1:12">
      <c r="A117" s="49">
        <v>0.23257800000000001</v>
      </c>
      <c r="B117" s="49">
        <v>0.53175300000000003</v>
      </c>
      <c r="C117">
        <v>46.718600000000002</v>
      </c>
      <c r="D117">
        <v>0</v>
      </c>
      <c r="E117" t="s">
        <v>2674</v>
      </c>
      <c r="F117" s="49">
        <f t="shared" si="7"/>
        <v>116</v>
      </c>
      <c r="J117" s="49">
        <f t="shared" si="4"/>
        <v>2.32578</v>
      </c>
      <c r="K117" s="49">
        <f t="shared" si="5"/>
        <v>53.1753</v>
      </c>
      <c r="L117" s="49">
        <f t="shared" si="6"/>
        <v>22.863426463380026</v>
      </c>
    </row>
    <row r="118" spans="1:12">
      <c r="A118" s="49">
        <v>0.23427899999999999</v>
      </c>
      <c r="B118" s="49">
        <v>0.52939000000000003</v>
      </c>
      <c r="C118">
        <v>47.13</v>
      </c>
      <c r="D118">
        <v>0</v>
      </c>
      <c r="E118" t="s">
        <v>2675</v>
      </c>
      <c r="F118" s="49">
        <f t="shared" si="7"/>
        <v>117</v>
      </c>
      <c r="J118" s="49">
        <f t="shared" si="4"/>
        <v>2.3427899999999999</v>
      </c>
      <c r="K118" s="49">
        <f t="shared" si="5"/>
        <v>52.939</v>
      </c>
      <c r="L118" s="49">
        <f t="shared" si="6"/>
        <v>22.596562218551387</v>
      </c>
    </row>
    <row r="119" spans="1:12">
      <c r="A119" s="49">
        <v>0.236258</v>
      </c>
      <c r="B119" s="49">
        <v>0.52619300000000002</v>
      </c>
      <c r="C119">
        <v>47.529899999999998</v>
      </c>
      <c r="D119">
        <v>0</v>
      </c>
      <c r="E119" t="s">
        <v>2676</v>
      </c>
      <c r="F119" s="49">
        <f t="shared" si="7"/>
        <v>118</v>
      </c>
      <c r="J119" s="49">
        <f t="shared" si="4"/>
        <v>2.3625799999999999</v>
      </c>
      <c r="K119" s="49">
        <f t="shared" si="5"/>
        <v>52.619300000000003</v>
      </c>
      <c r="L119" s="49">
        <f t="shared" si="6"/>
        <v>22.271965393764447</v>
      </c>
    </row>
    <row r="120" spans="1:12">
      <c r="A120" s="49">
        <v>0.23833199999999999</v>
      </c>
      <c r="B120" s="49">
        <v>0.52273800000000004</v>
      </c>
      <c r="C120">
        <v>47.937800000000003</v>
      </c>
      <c r="D120">
        <v>0</v>
      </c>
      <c r="E120" t="s">
        <v>2677</v>
      </c>
      <c r="F120" s="49">
        <f t="shared" si="7"/>
        <v>119</v>
      </c>
      <c r="J120" s="49">
        <f t="shared" si="4"/>
        <v>2.3833199999999999</v>
      </c>
      <c r="K120" s="49">
        <f t="shared" si="5"/>
        <v>52.273800000000001</v>
      </c>
      <c r="L120" s="49">
        <f t="shared" si="6"/>
        <v>21.933185640199387</v>
      </c>
    </row>
    <row r="121" spans="1:12">
      <c r="A121" s="49">
        <v>0.23913999999999999</v>
      </c>
      <c r="B121" s="49">
        <v>0.52263099999999996</v>
      </c>
      <c r="C121">
        <v>48.345100000000002</v>
      </c>
      <c r="D121">
        <v>0</v>
      </c>
      <c r="E121" t="s">
        <v>2678</v>
      </c>
      <c r="F121" s="49">
        <f t="shared" si="7"/>
        <v>120</v>
      </c>
      <c r="J121" s="49">
        <f t="shared" si="4"/>
        <v>2.3914</v>
      </c>
      <c r="K121" s="49">
        <f t="shared" si="5"/>
        <v>52.263099999999994</v>
      </c>
      <c r="L121" s="49">
        <f t="shared" si="6"/>
        <v>21.854603997658273</v>
      </c>
    </row>
    <row r="122" spans="1:12">
      <c r="A122" s="49">
        <v>0.24004</v>
      </c>
      <c r="B122" s="49">
        <v>0.522424</v>
      </c>
      <c r="C122">
        <v>48.750700000000002</v>
      </c>
      <c r="D122">
        <v>0</v>
      </c>
      <c r="E122" t="s">
        <v>2679</v>
      </c>
      <c r="F122" s="49">
        <f t="shared" si="7"/>
        <v>121</v>
      </c>
      <c r="J122" s="49">
        <f t="shared" si="4"/>
        <v>2.4003999999999999</v>
      </c>
      <c r="K122" s="49">
        <f t="shared" si="5"/>
        <v>52.242400000000004</v>
      </c>
      <c r="L122" s="49">
        <f t="shared" si="6"/>
        <v>21.764039326778875</v>
      </c>
    </row>
    <row r="123" spans="1:12">
      <c r="A123" s="49">
        <v>0.24107899999999999</v>
      </c>
      <c r="B123" s="49">
        <v>0.52215100000000003</v>
      </c>
      <c r="C123">
        <v>49.1554</v>
      </c>
      <c r="D123">
        <v>0</v>
      </c>
      <c r="E123" t="s">
        <v>2680</v>
      </c>
      <c r="F123" s="49">
        <f t="shared" si="7"/>
        <v>122</v>
      </c>
      <c r="J123" s="49">
        <f t="shared" si="4"/>
        <v>2.41079</v>
      </c>
      <c r="K123" s="49">
        <f t="shared" si="5"/>
        <v>52.215100000000007</v>
      </c>
      <c r="L123" s="49">
        <f t="shared" si="6"/>
        <v>21.658916786613521</v>
      </c>
    </row>
    <row r="124" spans="1:12">
      <c r="A124" s="49">
        <v>0.24219599999999999</v>
      </c>
      <c r="B124" s="49">
        <v>0.52203299999999997</v>
      </c>
      <c r="C124">
        <v>49.561999999999998</v>
      </c>
      <c r="D124">
        <v>0</v>
      </c>
      <c r="E124" t="s">
        <v>2681</v>
      </c>
      <c r="F124" s="49">
        <f t="shared" si="7"/>
        <v>123</v>
      </c>
      <c r="J124" s="49">
        <f t="shared" si="4"/>
        <v>2.4219599999999999</v>
      </c>
      <c r="K124" s="49">
        <f t="shared" si="5"/>
        <v>52.203299999999999</v>
      </c>
      <c r="L124" s="49">
        <f t="shared" si="6"/>
        <v>21.554154486448994</v>
      </c>
    </row>
    <row r="125" spans="1:12">
      <c r="A125" s="49">
        <v>0.24365400000000001</v>
      </c>
      <c r="B125" s="49">
        <v>0.52199499999999999</v>
      </c>
      <c r="C125">
        <v>49.9709</v>
      </c>
      <c r="D125">
        <v>0</v>
      </c>
      <c r="E125" t="s">
        <v>2682</v>
      </c>
      <c r="F125" s="49">
        <f t="shared" si="7"/>
        <v>124</v>
      </c>
      <c r="J125" s="49">
        <f t="shared" si="4"/>
        <v>2.4365399999999999</v>
      </c>
      <c r="K125" s="49">
        <f t="shared" si="5"/>
        <v>52.1995</v>
      </c>
      <c r="L125" s="49">
        <f t="shared" si="6"/>
        <v>21.423617096374368</v>
      </c>
    </row>
    <row r="126" spans="1:12">
      <c r="A126" s="49">
        <v>0.245307</v>
      </c>
      <c r="B126" s="49">
        <v>0.52200100000000005</v>
      </c>
      <c r="C126">
        <v>50.376800000000003</v>
      </c>
      <c r="D126">
        <v>0</v>
      </c>
      <c r="E126" t="s">
        <v>2683</v>
      </c>
      <c r="F126" s="49">
        <f t="shared" si="7"/>
        <v>125</v>
      </c>
      <c r="J126" s="49">
        <f t="shared" si="4"/>
        <v>2.4530699999999999</v>
      </c>
      <c r="K126" s="49">
        <f t="shared" si="5"/>
        <v>52.200100000000006</v>
      </c>
      <c r="L126" s="49">
        <f t="shared" si="6"/>
        <v>21.27949875054524</v>
      </c>
    </row>
    <row r="127" spans="1:12">
      <c r="A127" s="49">
        <v>0.246754</v>
      </c>
      <c r="B127" s="49">
        <v>0.52205999999999997</v>
      </c>
      <c r="C127">
        <v>50.779600000000002</v>
      </c>
      <c r="D127">
        <v>0</v>
      </c>
      <c r="E127" t="s">
        <v>2684</v>
      </c>
      <c r="F127" s="49">
        <f t="shared" si="7"/>
        <v>126</v>
      </c>
      <c r="J127" s="49">
        <f t="shared" si="4"/>
        <v>2.4675400000000001</v>
      </c>
      <c r="K127" s="49">
        <f t="shared" si="5"/>
        <v>52.205999999999996</v>
      </c>
      <c r="L127" s="49">
        <f t="shared" si="6"/>
        <v>21.157103836209341</v>
      </c>
    </row>
    <row r="128" spans="1:12">
      <c r="A128" s="49">
        <v>0.24803900000000001</v>
      </c>
      <c r="B128" s="49">
        <v>0.52171100000000004</v>
      </c>
      <c r="C128">
        <v>51.188200000000002</v>
      </c>
      <c r="D128">
        <v>0</v>
      </c>
      <c r="E128" t="s">
        <v>2685</v>
      </c>
      <c r="F128" s="49">
        <f t="shared" si="7"/>
        <v>127</v>
      </c>
      <c r="J128" s="49">
        <f t="shared" si="4"/>
        <v>2.4803899999999999</v>
      </c>
      <c r="K128" s="49">
        <f t="shared" si="5"/>
        <v>52.171100000000003</v>
      </c>
      <c r="L128" s="49">
        <f t="shared" si="6"/>
        <v>21.033426195074163</v>
      </c>
    </row>
    <row r="129" spans="1:12">
      <c r="A129" s="49">
        <v>0.248945</v>
      </c>
      <c r="B129" s="49">
        <v>0.52083599999999997</v>
      </c>
      <c r="C129">
        <v>51.593800000000002</v>
      </c>
      <c r="D129">
        <v>0</v>
      </c>
      <c r="E129" t="s">
        <v>2686</v>
      </c>
      <c r="F129" s="49">
        <f t="shared" si="7"/>
        <v>128</v>
      </c>
      <c r="J129" s="49">
        <f t="shared" si="4"/>
        <v>2.4894500000000002</v>
      </c>
      <c r="K129" s="49">
        <f t="shared" si="5"/>
        <v>52.083599999999997</v>
      </c>
      <c r="L129" s="49">
        <f t="shared" si="6"/>
        <v>20.921729699331173</v>
      </c>
    </row>
    <row r="130" spans="1:12">
      <c r="A130" s="49">
        <v>0.249752</v>
      </c>
      <c r="B130" s="49">
        <v>0.51978999999999997</v>
      </c>
      <c r="C130">
        <v>52.003999999999998</v>
      </c>
      <c r="D130">
        <v>0</v>
      </c>
      <c r="E130" t="s">
        <v>2687</v>
      </c>
      <c r="F130" s="49">
        <f t="shared" si="7"/>
        <v>129</v>
      </c>
      <c r="J130" s="49">
        <f t="shared" si="4"/>
        <v>2.4975200000000002</v>
      </c>
      <c r="K130" s="49">
        <f t="shared" si="5"/>
        <v>51.978999999999999</v>
      </c>
      <c r="L130" s="49">
        <f t="shared" si="6"/>
        <v>20.812245747781798</v>
      </c>
    </row>
    <row r="131" spans="1:12">
      <c r="A131" s="49">
        <v>0.250612</v>
      </c>
      <c r="B131" s="49">
        <v>0.51851499999999995</v>
      </c>
      <c r="C131">
        <v>52.407400000000003</v>
      </c>
      <c r="D131">
        <v>0</v>
      </c>
      <c r="E131" t="s">
        <v>2688</v>
      </c>
      <c r="F131" s="49">
        <f t="shared" si="7"/>
        <v>130</v>
      </c>
      <c r="J131" s="49">
        <f t="shared" ref="J131:J194" si="8">IF(A131&lt;&gt;"",A131*10,"")</f>
        <v>2.5061200000000001</v>
      </c>
      <c r="K131" s="49">
        <f t="shared" ref="K131:K194" si="9">IF(B131&lt;&gt;"",B131*100,"")</f>
        <v>51.851499999999994</v>
      </c>
      <c r="L131" s="49">
        <f t="shared" ref="L131:L194" si="10">IF(F131&lt;&gt;"",IF(K131&lt;&gt;0,K131/J131,0),"")</f>
        <v>20.689950999952114</v>
      </c>
    </row>
    <row r="132" spans="1:12">
      <c r="A132" s="49">
        <v>0.251558</v>
      </c>
      <c r="B132" s="49">
        <v>0.51692000000000005</v>
      </c>
      <c r="C132">
        <v>52.811599999999999</v>
      </c>
      <c r="D132">
        <v>0</v>
      </c>
      <c r="E132" t="s">
        <v>2689</v>
      </c>
      <c r="F132" s="49">
        <f t="shared" ref="F132:F195" si="11">IF(A132&lt;&gt;"",F131+1,"")</f>
        <v>131</v>
      </c>
      <c r="J132" s="49">
        <f t="shared" si="8"/>
        <v>2.5155799999999999</v>
      </c>
      <c r="K132" s="49">
        <f t="shared" si="9"/>
        <v>51.692000000000007</v>
      </c>
      <c r="L132" s="49">
        <f t="shared" si="10"/>
        <v>20.548740250757284</v>
      </c>
    </row>
    <row r="133" spans="1:12">
      <c r="A133" s="49">
        <v>0.25268800000000002</v>
      </c>
      <c r="B133" s="49">
        <v>0.51546800000000004</v>
      </c>
      <c r="C133">
        <v>53.2194</v>
      </c>
      <c r="D133">
        <v>0</v>
      </c>
      <c r="E133" t="s">
        <v>2690</v>
      </c>
      <c r="F133" s="49">
        <f t="shared" si="11"/>
        <v>132</v>
      </c>
      <c r="J133" s="49">
        <f t="shared" si="8"/>
        <v>2.5268800000000002</v>
      </c>
      <c r="K133" s="49">
        <f t="shared" si="9"/>
        <v>51.546800000000005</v>
      </c>
      <c r="L133" s="49">
        <f t="shared" si="10"/>
        <v>20.399385803837141</v>
      </c>
    </row>
    <row r="134" spans="1:12">
      <c r="A134" s="49">
        <v>0.25388699999999997</v>
      </c>
      <c r="B134" s="49">
        <v>0.51402400000000004</v>
      </c>
      <c r="C134">
        <v>53.628500000000003</v>
      </c>
      <c r="D134">
        <v>0</v>
      </c>
      <c r="E134" t="s">
        <v>2691</v>
      </c>
      <c r="F134" s="49">
        <f t="shared" si="11"/>
        <v>133</v>
      </c>
      <c r="J134" s="49">
        <f t="shared" si="8"/>
        <v>2.5388699999999997</v>
      </c>
      <c r="K134" s="49">
        <f t="shared" si="9"/>
        <v>51.4024</v>
      </c>
      <c r="L134" s="49">
        <f t="shared" si="10"/>
        <v>20.246172509817363</v>
      </c>
    </row>
    <row r="135" spans="1:12">
      <c r="A135" s="49">
        <v>0.25516299999999997</v>
      </c>
      <c r="B135" s="49">
        <v>0.51202300000000001</v>
      </c>
      <c r="C135">
        <v>54.030900000000003</v>
      </c>
      <c r="D135">
        <v>0</v>
      </c>
      <c r="E135" t="s">
        <v>2692</v>
      </c>
      <c r="F135" s="49">
        <f t="shared" si="11"/>
        <v>134</v>
      </c>
      <c r="J135" s="49">
        <f t="shared" si="8"/>
        <v>2.5516299999999998</v>
      </c>
      <c r="K135" s="49">
        <f t="shared" si="9"/>
        <v>51.202300000000001</v>
      </c>
      <c r="L135" s="49">
        <f t="shared" si="10"/>
        <v>20.066506507604945</v>
      </c>
    </row>
    <row r="136" spans="1:12">
      <c r="A136" s="49">
        <v>0.25667699999999999</v>
      </c>
      <c r="B136" s="49">
        <v>0.50914000000000004</v>
      </c>
      <c r="C136">
        <v>54.438499999999998</v>
      </c>
      <c r="D136">
        <v>0</v>
      </c>
      <c r="E136" t="s">
        <v>2693</v>
      </c>
      <c r="F136" s="49">
        <f t="shared" si="11"/>
        <v>135</v>
      </c>
      <c r="J136" s="49">
        <f t="shared" si="8"/>
        <v>2.56677</v>
      </c>
      <c r="K136" s="49">
        <f t="shared" si="9"/>
        <v>50.914000000000001</v>
      </c>
      <c r="L136" s="49">
        <f t="shared" si="10"/>
        <v>19.835824791469435</v>
      </c>
    </row>
    <row r="137" spans="1:12">
      <c r="A137" s="49">
        <v>0.25848900000000002</v>
      </c>
      <c r="B137" s="49">
        <v>0.50588999999999995</v>
      </c>
      <c r="C137">
        <v>54.845700000000001</v>
      </c>
      <c r="D137">
        <v>0</v>
      </c>
      <c r="E137" t="s">
        <v>2694</v>
      </c>
      <c r="F137" s="49">
        <f t="shared" si="11"/>
        <v>136</v>
      </c>
      <c r="J137" s="49">
        <f t="shared" si="8"/>
        <v>2.5848900000000001</v>
      </c>
      <c r="K137" s="49">
        <f t="shared" si="9"/>
        <v>50.588999999999999</v>
      </c>
      <c r="L137" s="49">
        <f t="shared" si="10"/>
        <v>19.571045576407506</v>
      </c>
    </row>
    <row r="138" spans="1:12">
      <c r="A138" s="49">
        <v>0.26007599999999997</v>
      </c>
      <c r="B138" s="49">
        <v>0.50191600000000003</v>
      </c>
      <c r="C138">
        <v>55.2515</v>
      </c>
      <c r="D138">
        <v>0</v>
      </c>
      <c r="E138" t="s">
        <v>2695</v>
      </c>
      <c r="F138" s="49">
        <f t="shared" si="11"/>
        <v>137</v>
      </c>
      <c r="J138" s="49">
        <f t="shared" si="8"/>
        <v>2.6007599999999997</v>
      </c>
      <c r="K138" s="49">
        <f t="shared" si="9"/>
        <v>50.191600000000001</v>
      </c>
      <c r="L138" s="49">
        <f t="shared" si="10"/>
        <v>19.298820344822285</v>
      </c>
    </row>
    <row r="139" spans="1:12">
      <c r="A139" s="49">
        <v>0.26146200000000003</v>
      </c>
      <c r="B139" s="49">
        <v>0.49820500000000001</v>
      </c>
      <c r="C139">
        <v>55.658700000000003</v>
      </c>
      <c r="D139">
        <v>0</v>
      </c>
      <c r="E139" t="s">
        <v>2696</v>
      </c>
      <c r="F139" s="49">
        <f t="shared" si="11"/>
        <v>138</v>
      </c>
      <c r="J139" s="49">
        <f t="shared" si="8"/>
        <v>2.6146200000000004</v>
      </c>
      <c r="K139" s="49">
        <f t="shared" si="9"/>
        <v>49.820500000000003</v>
      </c>
      <c r="L139" s="49">
        <f t="shared" si="10"/>
        <v>19.054585369958158</v>
      </c>
    </row>
    <row r="140" spans="1:12">
      <c r="A140" s="49">
        <v>0.26292700000000002</v>
      </c>
      <c r="B140" s="49">
        <v>0.49460900000000002</v>
      </c>
      <c r="C140">
        <v>56.061199999999999</v>
      </c>
      <c r="D140">
        <v>0</v>
      </c>
      <c r="E140" t="s">
        <v>2697</v>
      </c>
      <c r="F140" s="49">
        <f t="shared" si="11"/>
        <v>139</v>
      </c>
      <c r="J140" s="49">
        <f t="shared" si="8"/>
        <v>2.62927</v>
      </c>
      <c r="K140" s="49">
        <f t="shared" si="9"/>
        <v>49.460900000000002</v>
      </c>
      <c r="L140" s="49">
        <f t="shared" si="10"/>
        <v>18.811647339375568</v>
      </c>
    </row>
    <row r="141" spans="1:12">
      <c r="A141" s="49">
        <v>0.26381100000000002</v>
      </c>
      <c r="B141" s="49">
        <v>0.491282</v>
      </c>
      <c r="C141">
        <v>56.469099999999997</v>
      </c>
      <c r="D141">
        <v>0</v>
      </c>
      <c r="E141" t="s">
        <v>2698</v>
      </c>
      <c r="F141" s="49">
        <f t="shared" si="11"/>
        <v>140</v>
      </c>
      <c r="J141" s="49">
        <f t="shared" si="8"/>
        <v>2.6381100000000002</v>
      </c>
      <c r="K141" s="49">
        <f t="shared" si="9"/>
        <v>49.1282</v>
      </c>
      <c r="L141" s="49">
        <f t="shared" si="10"/>
        <v>18.622498682769102</v>
      </c>
    </row>
    <row r="142" spans="1:12">
      <c r="A142" s="49">
        <v>0.265511</v>
      </c>
      <c r="B142" s="49">
        <v>0.48640099999999997</v>
      </c>
      <c r="C142">
        <v>56.875999999999998</v>
      </c>
      <c r="D142">
        <v>0</v>
      </c>
      <c r="E142" t="s">
        <v>2699</v>
      </c>
      <c r="F142" s="49">
        <f t="shared" si="11"/>
        <v>141</v>
      </c>
      <c r="J142" s="49">
        <f t="shared" si="8"/>
        <v>2.6551100000000001</v>
      </c>
      <c r="K142" s="49">
        <f t="shared" si="9"/>
        <v>48.640099999999997</v>
      </c>
      <c r="L142" s="49">
        <f t="shared" si="10"/>
        <v>18.319429326845214</v>
      </c>
    </row>
    <row r="143" spans="1:12">
      <c r="A143" s="49">
        <v>0.267623</v>
      </c>
      <c r="B143" s="49">
        <v>0.48021599999999998</v>
      </c>
      <c r="C143">
        <v>57.280900000000003</v>
      </c>
      <c r="D143">
        <v>0</v>
      </c>
      <c r="E143" t="s">
        <v>2700</v>
      </c>
      <c r="F143" s="49">
        <f t="shared" si="11"/>
        <v>142</v>
      </c>
      <c r="J143" s="49">
        <f t="shared" si="8"/>
        <v>2.6762299999999999</v>
      </c>
      <c r="K143" s="49">
        <f t="shared" si="9"/>
        <v>48.021599999999999</v>
      </c>
      <c r="L143" s="49">
        <f t="shared" si="10"/>
        <v>17.943749229326329</v>
      </c>
    </row>
    <row r="144" spans="1:12">
      <c r="A144" s="49">
        <v>0.26983400000000002</v>
      </c>
      <c r="B144" s="49">
        <v>0.47487099999999999</v>
      </c>
      <c r="C144">
        <v>57.692</v>
      </c>
      <c r="D144">
        <v>0</v>
      </c>
      <c r="E144" t="s">
        <v>2701</v>
      </c>
      <c r="F144" s="49">
        <f t="shared" si="11"/>
        <v>143</v>
      </c>
      <c r="J144" s="49">
        <f t="shared" si="8"/>
        <v>2.69834</v>
      </c>
      <c r="K144" s="49">
        <f t="shared" si="9"/>
        <v>47.487099999999998</v>
      </c>
      <c r="L144" s="49">
        <f t="shared" si="10"/>
        <v>17.598634716158823</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45856.639085648145</v>
      </c>
      <c r="B2" t="s">
        <v>2702</v>
      </c>
      <c r="C2" s="49"/>
      <c r="D2" s="49"/>
      <c r="E2" s="49">
        <v>4.9234099999999996</v>
      </c>
      <c r="F2" s="49">
        <v>1.4339299999999999</v>
      </c>
      <c r="G2" s="49">
        <v>0.56564400000000004</v>
      </c>
      <c r="H2" s="49">
        <v>0</v>
      </c>
      <c r="I2" s="49">
        <v>2.0983800000000001</v>
      </c>
      <c r="J2" s="49">
        <v>73</v>
      </c>
      <c r="K2" s="49">
        <v>73</v>
      </c>
      <c r="L2" s="49">
        <v>100</v>
      </c>
      <c r="M2" s="521" t="s">
        <v>1549</v>
      </c>
      <c r="O2" s="565" t="str">
        <f>IF(FH_info!B2="","",TRIM(MID(SUBSTITUTE(FH_info!B2,"^",REPT(" ",LEN(FH_info!B2))),LEN(FH_info!B2)*2-LEN(FH_info!B2)+1,LEN(FH_info!B2))))</f>
        <v>강서하</v>
      </c>
      <c r="P2" s="565" t="str">
        <f>IF(FH_info!O2="","",TRIM(MID(SUBSTITUTE(FH_info!O2," ",REPT(" ",LEN(FH_info!O2))),LEN(FH_info!O2)*1-LEN(FH_info!O2)+1,LEN(FH_info!O2))))</f>
        <v>강서하</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2.0983779999999999</v>
      </c>
      <c r="D2">
        <f>MAX(B2:B257)</f>
        <v>6.7964079999999996</v>
      </c>
      <c r="G2" t="s">
        <v>1590</v>
      </c>
      <c r="H2">
        <v>4.9234140000000002</v>
      </c>
      <c r="I2">
        <v>2.0983779999999999</v>
      </c>
      <c r="J2">
        <v>0</v>
      </c>
      <c r="K2">
        <v>73</v>
      </c>
      <c r="L2">
        <v>73</v>
      </c>
      <c r="M2">
        <v>1.4339310000000001</v>
      </c>
      <c r="N2">
        <v>0.56564400000000004</v>
      </c>
      <c r="O2">
        <v>0.31995400000000002</v>
      </c>
    </row>
    <row r="3" spans="1:15">
      <c r="A3">
        <v>0</v>
      </c>
      <c r="B3">
        <v>0</v>
      </c>
      <c r="G3" t="s">
        <v>1591</v>
      </c>
      <c r="H3">
        <v>4.9234140000000002</v>
      </c>
      <c r="I3">
        <v>6.7964079999999996</v>
      </c>
      <c r="J3">
        <v>0</v>
      </c>
      <c r="K3">
        <v>3</v>
      </c>
      <c r="L3">
        <v>3</v>
      </c>
      <c r="M3">
        <v>0.45021</v>
      </c>
      <c r="N3">
        <v>0.43489299999999997</v>
      </c>
      <c r="O3">
        <v>0.18913199999999999</v>
      </c>
    </row>
    <row r="4" spans="1:15">
      <c r="A4">
        <v>0</v>
      </c>
      <c r="B4">
        <v>0</v>
      </c>
    </row>
    <row r="5" spans="1:15">
      <c r="A5">
        <v>5.2905000000000001E-2</v>
      </c>
      <c r="B5">
        <v>6.7964079999999996</v>
      </c>
    </row>
    <row r="6" spans="1:15">
      <c r="A6">
        <v>0</v>
      </c>
      <c r="B6">
        <v>0</v>
      </c>
    </row>
    <row r="7" spans="1:15">
      <c r="A7">
        <v>0</v>
      </c>
      <c r="B7">
        <v>0</v>
      </c>
    </row>
    <row r="8" spans="1:15">
      <c r="A8">
        <v>0.13581099999999999</v>
      </c>
      <c r="B8">
        <v>6.3618420000000002</v>
      </c>
    </row>
    <row r="9" spans="1:15">
      <c r="A9">
        <v>0</v>
      </c>
      <c r="B9">
        <v>0</v>
      </c>
    </row>
    <row r="10" spans="1:15">
      <c r="A10">
        <v>0.14655399999999999</v>
      </c>
      <c r="B10">
        <v>4.4907539999999999</v>
      </c>
    </row>
    <row r="11" spans="1:15">
      <c r="A11">
        <v>0</v>
      </c>
      <c r="B11">
        <v>0</v>
      </c>
    </row>
    <row r="12" spans="1:15">
      <c r="A12">
        <v>0</v>
      </c>
      <c r="B12">
        <v>0</v>
      </c>
    </row>
    <row r="13" spans="1:15">
      <c r="A13">
        <v>0.18614900000000001</v>
      </c>
      <c r="B13">
        <v>4.3351709999999999</v>
      </c>
    </row>
    <row r="14" spans="1:15">
      <c r="A14">
        <v>0</v>
      </c>
      <c r="B14">
        <v>0</v>
      </c>
    </row>
    <row r="15" spans="1:15">
      <c r="A15">
        <v>0.22972999999999999</v>
      </c>
      <c r="B15">
        <v>4.0617000000000001</v>
      </c>
    </row>
    <row r="16" spans="1:15">
      <c r="A16">
        <v>0</v>
      </c>
      <c r="B16">
        <v>0</v>
      </c>
    </row>
    <row r="17" spans="1:2">
      <c r="A17">
        <v>0</v>
      </c>
      <c r="B17">
        <v>0</v>
      </c>
    </row>
    <row r="18" spans="1:2">
      <c r="A18">
        <v>0.3</v>
      </c>
      <c r="B18">
        <v>2.963193</v>
      </c>
    </row>
    <row r="19" spans="1:2">
      <c r="A19">
        <v>0</v>
      </c>
      <c r="B19">
        <v>0</v>
      </c>
    </row>
    <row r="20" spans="1:2">
      <c r="A20">
        <v>0</v>
      </c>
      <c r="B20">
        <v>0</v>
      </c>
    </row>
    <row r="21" spans="1:2">
      <c r="A21">
        <v>0.392432</v>
      </c>
      <c r="B21">
        <v>2.4425680000000001</v>
      </c>
    </row>
    <row r="22" spans="1:2">
      <c r="A22">
        <v>0</v>
      </c>
      <c r="B22">
        <v>0</v>
      </c>
    </row>
    <row r="23" spans="1:2">
      <c r="A23">
        <v>0.45837800000000001</v>
      </c>
      <c r="B23">
        <v>2.1228660000000001</v>
      </c>
    </row>
    <row r="24" spans="1:2">
      <c r="A24">
        <v>0</v>
      </c>
      <c r="B24">
        <v>0</v>
      </c>
    </row>
    <row r="25" spans="1:2">
      <c r="A25">
        <v>0</v>
      </c>
      <c r="B25">
        <v>0</v>
      </c>
    </row>
    <row r="26" spans="1:2">
      <c r="A26">
        <v>0.55682399999999999</v>
      </c>
      <c r="B26">
        <v>1.7421759999999999</v>
      </c>
    </row>
    <row r="27" spans="1:2">
      <c r="A27">
        <v>0</v>
      </c>
      <c r="B27">
        <v>0</v>
      </c>
    </row>
    <row r="28" spans="1:2">
      <c r="A28">
        <v>0.59094599999999997</v>
      </c>
      <c r="B28">
        <v>1.5561879999999999</v>
      </c>
    </row>
    <row r="29" spans="1:2">
      <c r="A29">
        <v>0</v>
      </c>
      <c r="B29">
        <v>0</v>
      </c>
    </row>
    <row r="30" spans="1:2">
      <c r="A30">
        <v>0</v>
      </c>
      <c r="B30">
        <v>0</v>
      </c>
    </row>
    <row r="31" spans="1:2">
      <c r="A31">
        <v>0.84918899999999997</v>
      </c>
      <c r="B31">
        <v>1.3581080000000001</v>
      </c>
    </row>
    <row r="32" spans="1:2">
      <c r="A32">
        <v>0</v>
      </c>
      <c r="B32">
        <v>0</v>
      </c>
    </row>
    <row r="33" spans="1:2">
      <c r="A33">
        <v>0.82716199999999995</v>
      </c>
      <c r="B33">
        <v>1.162696</v>
      </c>
    </row>
    <row r="34" spans="1:2">
      <c r="A34">
        <v>0</v>
      </c>
      <c r="B34">
        <v>0</v>
      </c>
    </row>
    <row r="35" spans="1:2">
      <c r="A35">
        <v>0</v>
      </c>
      <c r="B35">
        <v>0</v>
      </c>
    </row>
    <row r="36" spans="1:2">
      <c r="A36">
        <v>1.054392</v>
      </c>
      <c r="B36">
        <v>1.064011</v>
      </c>
    </row>
    <row r="37" spans="1:2">
      <c r="A37">
        <v>0</v>
      </c>
      <c r="B37">
        <v>0</v>
      </c>
    </row>
    <row r="38" spans="1:2">
      <c r="A38">
        <v>0</v>
      </c>
      <c r="B38">
        <v>0</v>
      </c>
    </row>
    <row r="39" spans="1:2">
      <c r="A39">
        <v>1.143311</v>
      </c>
      <c r="B39">
        <v>1.0371619999999999</v>
      </c>
    </row>
    <row r="40" spans="1:2">
      <c r="A40">
        <v>0</v>
      </c>
      <c r="B40">
        <v>0</v>
      </c>
    </row>
    <row r="41" spans="1:2">
      <c r="A41">
        <v>1.0394589999999999</v>
      </c>
      <c r="B41">
        <v>0.88797999999999999</v>
      </c>
    </row>
    <row r="42" spans="1:2">
      <c r="A42">
        <v>0</v>
      </c>
      <c r="B42">
        <v>0</v>
      </c>
    </row>
    <row r="43" spans="1:2">
      <c r="A43">
        <v>0</v>
      </c>
      <c r="B43">
        <v>0</v>
      </c>
    </row>
    <row r="44" spans="1:2">
      <c r="A44">
        <v>1.1829050000000001</v>
      </c>
      <c r="B44">
        <v>0.83926000000000001</v>
      </c>
    </row>
    <row r="45" spans="1:2">
      <c r="A45">
        <v>0</v>
      </c>
      <c r="B45">
        <v>0</v>
      </c>
    </row>
    <row r="46" spans="1:2">
      <c r="A46">
        <v>1.2831760000000001</v>
      </c>
      <c r="B46">
        <v>0.74911099999999997</v>
      </c>
    </row>
    <row r="47" spans="1:2">
      <c r="A47">
        <v>0</v>
      </c>
      <c r="B47">
        <v>0</v>
      </c>
    </row>
    <row r="48" spans="1:2">
      <c r="A48">
        <v>0</v>
      </c>
      <c r="B48">
        <v>0</v>
      </c>
    </row>
    <row r="49" spans="1:2">
      <c r="A49">
        <v>1.1702699999999999</v>
      </c>
      <c r="B49">
        <v>0.72741800000000001</v>
      </c>
    </row>
    <row r="50" spans="1:2">
      <c r="A50">
        <v>0</v>
      </c>
      <c r="B50">
        <v>0</v>
      </c>
    </row>
    <row r="51" spans="1:2">
      <c r="A51">
        <v>1.1163510000000001</v>
      </c>
      <c r="B51">
        <v>0.63068999999999997</v>
      </c>
    </row>
    <row r="52" spans="1:2">
      <c r="A52">
        <v>0</v>
      </c>
      <c r="B52">
        <v>0</v>
      </c>
    </row>
    <row r="53" spans="1:2">
      <c r="A53">
        <v>0</v>
      </c>
      <c r="B53">
        <v>0</v>
      </c>
    </row>
    <row r="54" spans="1:2">
      <c r="A54">
        <v>1.3079730000000001</v>
      </c>
      <c r="B54">
        <v>0.63744699999999999</v>
      </c>
    </row>
    <row r="55" spans="1:2">
      <c r="A55">
        <v>0</v>
      </c>
      <c r="B55">
        <v>0</v>
      </c>
    </row>
    <row r="56" spans="1:2">
      <c r="A56">
        <v>0</v>
      </c>
      <c r="B56">
        <v>0</v>
      </c>
    </row>
    <row r="57" spans="1:2">
      <c r="A57">
        <v>1.4325680000000001</v>
      </c>
      <c r="B57">
        <v>0.58143699999999998</v>
      </c>
    </row>
    <row r="58" spans="1:2">
      <c r="A58">
        <v>0</v>
      </c>
      <c r="B58">
        <v>0</v>
      </c>
    </row>
    <row r="59" spans="1:2">
      <c r="A59">
        <v>1.415203</v>
      </c>
      <c r="B59">
        <v>0.52276</v>
      </c>
    </row>
    <row r="60" spans="1:2">
      <c r="A60">
        <v>0</v>
      </c>
      <c r="B60">
        <v>0</v>
      </c>
    </row>
    <row r="61" spans="1:2">
      <c r="A61">
        <v>0</v>
      </c>
      <c r="B61">
        <v>0</v>
      </c>
    </row>
    <row r="62" spans="1:2">
      <c r="A62">
        <v>1.5351349999999999</v>
      </c>
      <c r="B62">
        <v>0.44381199999999998</v>
      </c>
    </row>
    <row r="63" spans="1:2">
      <c r="A63">
        <v>0</v>
      </c>
      <c r="B63">
        <v>0</v>
      </c>
    </row>
    <row r="64" spans="1:2">
      <c r="A64">
        <v>1.7447969999999999</v>
      </c>
      <c r="B64">
        <v>0.41465099999999999</v>
      </c>
    </row>
    <row r="65" spans="1:2">
      <c r="A65">
        <v>0</v>
      </c>
      <c r="B65">
        <v>0</v>
      </c>
    </row>
    <row r="66" spans="1:2">
      <c r="A66">
        <v>0</v>
      </c>
      <c r="B66">
        <v>0</v>
      </c>
    </row>
    <row r="67" spans="1:2">
      <c r="A67">
        <v>1.7110129999999999</v>
      </c>
      <c r="B67">
        <v>0.41856300000000002</v>
      </c>
    </row>
    <row r="68" spans="1:2">
      <c r="A68">
        <v>0</v>
      </c>
      <c r="B68">
        <v>0</v>
      </c>
    </row>
    <row r="69" spans="1:2">
      <c r="A69">
        <v>1.9661489999999999</v>
      </c>
      <c r="B69">
        <v>0.404694</v>
      </c>
    </row>
    <row r="70" spans="1:2">
      <c r="A70">
        <v>0</v>
      </c>
      <c r="B70">
        <v>0</v>
      </c>
    </row>
    <row r="71" spans="1:2">
      <c r="A71">
        <v>0</v>
      </c>
      <c r="B71">
        <v>0</v>
      </c>
    </row>
    <row r="72" spans="1:2">
      <c r="A72">
        <v>1.772027</v>
      </c>
      <c r="B72">
        <v>0.40967300000000001</v>
      </c>
    </row>
    <row r="73" spans="1:2">
      <c r="A73">
        <v>0</v>
      </c>
      <c r="B73">
        <v>0</v>
      </c>
    </row>
    <row r="74" spans="1:2">
      <c r="A74">
        <v>0</v>
      </c>
      <c r="B74">
        <v>0</v>
      </c>
    </row>
    <row r="75" spans="1:2">
      <c r="A75">
        <v>2.0983779999999999</v>
      </c>
      <c r="B75">
        <v>0.37411100000000003</v>
      </c>
    </row>
    <row r="76" spans="1:2">
      <c r="A76">
        <v>0</v>
      </c>
      <c r="B76">
        <v>0</v>
      </c>
    </row>
    <row r="77" spans="1:2">
      <c r="A77">
        <v>2.095405</v>
      </c>
      <c r="B77">
        <v>0.32058999999999999</v>
      </c>
    </row>
    <row r="78" spans="1:2">
      <c r="A78">
        <v>0</v>
      </c>
      <c r="B78">
        <v>0</v>
      </c>
    </row>
    <row r="79" spans="1:2">
      <c r="A79">
        <v>0</v>
      </c>
      <c r="B79">
        <v>0</v>
      </c>
    </row>
    <row r="80" spans="1:2">
      <c r="A80">
        <v>2.0727030000000002</v>
      </c>
      <c r="B80">
        <v>0.30707699999999999</v>
      </c>
    </row>
    <row r="81" spans="1:2">
      <c r="A81">
        <v>0</v>
      </c>
      <c r="B81">
        <v>0</v>
      </c>
    </row>
    <row r="82" spans="1:2">
      <c r="A82">
        <v>2.08223</v>
      </c>
      <c r="B82">
        <v>0.27684900000000001</v>
      </c>
    </row>
    <row r="83" spans="1:2">
      <c r="A83">
        <v>0</v>
      </c>
      <c r="B83">
        <v>0</v>
      </c>
    </row>
    <row r="84" spans="1:2">
      <c r="A84">
        <v>0</v>
      </c>
      <c r="B84">
        <v>0</v>
      </c>
    </row>
    <row r="85" spans="1:2">
      <c r="A85">
        <v>1.957703</v>
      </c>
      <c r="B85">
        <v>0.26724700000000001</v>
      </c>
    </row>
    <row r="86" spans="1:2">
      <c r="A86">
        <v>0</v>
      </c>
      <c r="B86">
        <v>0</v>
      </c>
    </row>
    <row r="87" spans="1:2">
      <c r="A87">
        <v>0</v>
      </c>
      <c r="B87">
        <v>0</v>
      </c>
    </row>
    <row r="88" spans="1:2">
      <c r="A88">
        <v>1.9668239999999999</v>
      </c>
      <c r="B88">
        <v>0.21657199999999999</v>
      </c>
    </row>
    <row r="89" spans="1:2">
      <c r="A89">
        <v>0</v>
      </c>
      <c r="B89">
        <v>0</v>
      </c>
    </row>
    <row r="90" spans="1:2">
      <c r="A90">
        <v>1.9181079999999999</v>
      </c>
      <c r="B90">
        <v>0.18474399999999999</v>
      </c>
    </row>
    <row r="91" spans="1:2">
      <c r="A91">
        <v>0</v>
      </c>
      <c r="B91">
        <v>0</v>
      </c>
    </row>
    <row r="92" spans="1:2">
      <c r="A92">
        <v>0</v>
      </c>
      <c r="B92">
        <v>0</v>
      </c>
    </row>
    <row r="93" spans="1:2">
      <c r="A93">
        <v>1.6664190000000001</v>
      </c>
      <c r="B93">
        <v>0.16056200000000001</v>
      </c>
    </row>
    <row r="94" spans="1:2">
      <c r="A94">
        <v>0</v>
      </c>
      <c r="B94">
        <v>0</v>
      </c>
    </row>
    <row r="95" spans="1:2">
      <c r="A95">
        <v>1.6163510000000001</v>
      </c>
      <c r="B95">
        <v>0.133357</v>
      </c>
    </row>
    <row r="96" spans="1:2">
      <c r="A96">
        <v>0</v>
      </c>
      <c r="B96">
        <v>0</v>
      </c>
    </row>
    <row r="97" spans="1:2">
      <c r="A97">
        <v>0</v>
      </c>
      <c r="B97">
        <v>0</v>
      </c>
    </row>
    <row r="98" spans="1:2">
      <c r="A98">
        <v>1.4508110000000001</v>
      </c>
      <c r="B98">
        <v>0.115754</v>
      </c>
    </row>
    <row r="99" spans="1:2">
      <c r="A99">
        <v>0</v>
      </c>
      <c r="B99">
        <v>0</v>
      </c>
    </row>
    <row r="100" spans="1:2">
      <c r="A100">
        <v>1.253649</v>
      </c>
      <c r="B100">
        <v>9.8151000000000002E-2</v>
      </c>
    </row>
    <row r="101" spans="1:2">
      <c r="A101">
        <v>0</v>
      </c>
      <c r="B101">
        <v>0</v>
      </c>
    </row>
    <row r="102" spans="1:2">
      <c r="A102">
        <v>0</v>
      </c>
      <c r="B102">
        <v>0</v>
      </c>
    </row>
    <row r="103" spans="1:2">
      <c r="A103">
        <v>0.96912200000000004</v>
      </c>
      <c r="B103">
        <v>9.3705999999999998E-2</v>
      </c>
    </row>
    <row r="104" spans="1:2">
      <c r="A104">
        <v>0</v>
      </c>
      <c r="B104">
        <v>0</v>
      </c>
    </row>
    <row r="105" spans="1:2">
      <c r="A105">
        <v>0</v>
      </c>
      <c r="B105">
        <v>0</v>
      </c>
    </row>
    <row r="106" spans="1:2">
      <c r="A106">
        <v>0.86229699999999998</v>
      </c>
      <c r="B106">
        <v>7.8591999999999995E-2</v>
      </c>
    </row>
    <row r="107" spans="1:2">
      <c r="A107">
        <v>0</v>
      </c>
      <c r="B107">
        <v>0</v>
      </c>
    </row>
    <row r="108" spans="1:2">
      <c r="A108">
        <v>0.89817599999999997</v>
      </c>
      <c r="B108">
        <v>7.3435E-2</v>
      </c>
    </row>
    <row r="109" spans="1:2">
      <c r="A109">
        <v>0</v>
      </c>
      <c r="B109">
        <v>0</v>
      </c>
    </row>
    <row r="110" spans="1:2">
      <c r="A110">
        <v>0</v>
      </c>
      <c r="B110">
        <v>0</v>
      </c>
    </row>
    <row r="111" spans="1:2">
      <c r="A111">
        <v>1.068581</v>
      </c>
      <c r="B111">
        <v>5.2454000000000001E-2</v>
      </c>
    </row>
    <row r="112" spans="1:2">
      <c r="A112">
        <v>0</v>
      </c>
      <c r="B112">
        <v>0</v>
      </c>
    </row>
    <row r="113" spans="1:2">
      <c r="A113">
        <v>0.95939200000000002</v>
      </c>
      <c r="B113">
        <v>3.6629000000000002E-2</v>
      </c>
    </row>
    <row r="114" spans="1:2">
      <c r="A114">
        <v>0</v>
      </c>
      <c r="B114">
        <v>0</v>
      </c>
    </row>
    <row r="115" spans="1:2">
      <c r="A115">
        <v>0</v>
      </c>
      <c r="B115">
        <v>0</v>
      </c>
    </row>
    <row r="116" spans="1:2">
      <c r="A116">
        <v>0.87966200000000005</v>
      </c>
      <c r="B116">
        <v>2.845E-2</v>
      </c>
    </row>
    <row r="117" spans="1:2">
      <c r="A117">
        <v>0</v>
      </c>
      <c r="B117">
        <v>0</v>
      </c>
    </row>
    <row r="118" spans="1:2">
      <c r="A118">
        <v>0.80635100000000004</v>
      </c>
      <c r="B118">
        <v>1.8669999999999999E-2</v>
      </c>
    </row>
    <row r="119" spans="1:2">
      <c r="A119">
        <v>0</v>
      </c>
      <c r="B119">
        <v>0</v>
      </c>
    </row>
    <row r="120" spans="1:2">
      <c r="A120">
        <v>0</v>
      </c>
      <c r="B120">
        <v>0</v>
      </c>
    </row>
    <row r="121" spans="1:2">
      <c r="A121">
        <v>0.59560800000000003</v>
      </c>
      <c r="B121">
        <v>1.5469E-2</v>
      </c>
    </row>
    <row r="122" spans="1:2">
      <c r="A122">
        <v>0</v>
      </c>
      <c r="B122">
        <v>0</v>
      </c>
    </row>
    <row r="123" spans="1:2">
      <c r="A123">
        <v>0</v>
      </c>
      <c r="B123">
        <v>0</v>
      </c>
    </row>
    <row r="124" spans="1:2">
      <c r="A124">
        <v>0.63871599999999995</v>
      </c>
      <c r="B124">
        <v>1.5114000000000001E-2</v>
      </c>
    </row>
    <row r="125" spans="1:2">
      <c r="A125">
        <v>0</v>
      </c>
      <c r="B125">
        <v>0</v>
      </c>
    </row>
    <row r="126" spans="1:2">
      <c r="A126">
        <v>0.57236500000000001</v>
      </c>
      <c r="B126">
        <v>7.646E-3</v>
      </c>
    </row>
    <row r="127" spans="1:2">
      <c r="A127">
        <v>0</v>
      </c>
      <c r="B127">
        <v>0</v>
      </c>
    </row>
    <row r="128" spans="1:2">
      <c r="A128">
        <v>0</v>
      </c>
      <c r="B128">
        <v>0</v>
      </c>
    </row>
    <row r="129" spans="1:2">
      <c r="A129">
        <v>0.53770300000000004</v>
      </c>
      <c r="B129">
        <v>8.3569999999999998E-3</v>
      </c>
    </row>
    <row r="130" spans="1:2">
      <c r="A130">
        <v>0</v>
      </c>
      <c r="B130">
        <v>0</v>
      </c>
    </row>
    <row r="131" spans="1:2">
      <c r="A131">
        <v>0.34695900000000002</v>
      </c>
      <c r="B131">
        <v>5.5120000000000004E-3</v>
      </c>
    </row>
    <row r="132" spans="1:2">
      <c r="A132">
        <v>0</v>
      </c>
      <c r="B132">
        <v>0</v>
      </c>
    </row>
    <row r="133" spans="1:2">
      <c r="A133">
        <v>0</v>
      </c>
      <c r="B133">
        <v>0</v>
      </c>
    </row>
    <row r="134" spans="1:2">
      <c r="A134">
        <v>0.30216199999999999</v>
      </c>
      <c r="B134">
        <v>3.0230000000000001E-3</v>
      </c>
    </row>
    <row r="135" spans="1:2">
      <c r="A135">
        <v>0</v>
      </c>
      <c r="B135">
        <v>0</v>
      </c>
    </row>
    <row r="136" spans="1:2">
      <c r="A136">
        <v>0.267905</v>
      </c>
      <c r="B136">
        <v>2.134E-3</v>
      </c>
    </row>
    <row r="137" spans="1:2">
      <c r="A137">
        <v>0</v>
      </c>
      <c r="B137">
        <v>0</v>
      </c>
    </row>
    <row r="138" spans="1:2">
      <c r="A138">
        <v>0</v>
      </c>
      <c r="B138">
        <v>0</v>
      </c>
    </row>
    <row r="139" spans="1:2">
      <c r="A139">
        <v>0.21675700000000001</v>
      </c>
      <c r="B139">
        <v>5.3300000000000005E-4</v>
      </c>
    </row>
    <row r="140" spans="1:2">
      <c r="A140">
        <v>0</v>
      </c>
      <c r="B140">
        <v>0</v>
      </c>
    </row>
    <row r="141" spans="1:2">
      <c r="A141">
        <v>0</v>
      </c>
      <c r="B141">
        <v>0</v>
      </c>
    </row>
    <row r="142" spans="1:2">
      <c r="A142">
        <v>0.17033799999999999</v>
      </c>
      <c r="B142">
        <v>0</v>
      </c>
    </row>
    <row r="143" spans="1:2">
      <c r="A143">
        <v>0</v>
      </c>
      <c r="B143">
        <v>0</v>
      </c>
    </row>
    <row r="144" spans="1:2">
      <c r="A144">
        <v>0.148919</v>
      </c>
      <c r="B144">
        <v>0</v>
      </c>
    </row>
    <row r="145" spans="1:2">
      <c r="A145">
        <v>0</v>
      </c>
      <c r="B145">
        <v>0</v>
      </c>
    </row>
    <row r="146" spans="1:2">
      <c r="A146">
        <v>0</v>
      </c>
      <c r="B146">
        <v>0</v>
      </c>
    </row>
    <row r="147" spans="1:2">
      <c r="A147">
        <v>0.162297</v>
      </c>
      <c r="B147">
        <v>0</v>
      </c>
    </row>
    <row r="148" spans="1:2">
      <c r="A148">
        <v>0</v>
      </c>
      <c r="B148">
        <v>0</v>
      </c>
    </row>
    <row r="149" spans="1:2">
      <c r="A149">
        <v>9.1621999999999995E-2</v>
      </c>
      <c r="B149">
        <v>0</v>
      </c>
    </row>
    <row r="150" spans="1:2">
      <c r="A150">
        <v>0</v>
      </c>
      <c r="B150">
        <v>0</v>
      </c>
    </row>
    <row r="151" spans="1:2">
      <c r="A151">
        <v>0</v>
      </c>
      <c r="B151">
        <v>0</v>
      </c>
    </row>
    <row r="152" spans="1:2">
      <c r="A152">
        <v>4.8648999999999998E-2</v>
      </c>
      <c r="B152">
        <v>0</v>
      </c>
    </row>
    <row r="153" spans="1:2">
      <c r="A153">
        <v>0</v>
      </c>
      <c r="B153">
        <v>0</v>
      </c>
    </row>
    <row r="154" spans="1:2">
      <c r="A154">
        <v>5.4459E-2</v>
      </c>
      <c r="B154">
        <v>0</v>
      </c>
    </row>
    <row r="155" spans="1:2">
      <c r="A155">
        <v>0</v>
      </c>
      <c r="B155">
        <v>0</v>
      </c>
    </row>
    <row r="156" spans="1:2">
      <c r="A156">
        <v>0</v>
      </c>
      <c r="B156">
        <v>0</v>
      </c>
    </row>
    <row r="157" spans="1:2">
      <c r="A157">
        <v>3.8783999999999999E-2</v>
      </c>
      <c r="B157">
        <v>0</v>
      </c>
    </row>
    <row r="158" spans="1:2">
      <c r="A158">
        <v>0</v>
      </c>
      <c r="B158">
        <v>0</v>
      </c>
    </row>
    <row r="159" spans="1:2">
      <c r="A159">
        <v>0</v>
      </c>
      <c r="B159">
        <v>0</v>
      </c>
    </row>
    <row r="160" spans="1:2">
      <c r="A160">
        <v>6.1959E-2</v>
      </c>
      <c r="B160">
        <v>0</v>
      </c>
    </row>
    <row r="161" spans="1:2">
      <c r="A161">
        <v>0</v>
      </c>
      <c r="B161">
        <v>0</v>
      </c>
    </row>
    <row r="162" spans="1:2">
      <c r="A162">
        <v>1.6823999999999999E-2</v>
      </c>
      <c r="B162">
        <v>0</v>
      </c>
    </row>
    <row r="163" spans="1:2">
      <c r="A163">
        <v>0</v>
      </c>
      <c r="B163">
        <v>0</v>
      </c>
    </row>
    <row r="164" spans="1:2">
      <c r="A164">
        <v>0</v>
      </c>
      <c r="B164">
        <v>0</v>
      </c>
    </row>
    <row r="165" spans="1:2">
      <c r="A165">
        <v>7.7029999999999998E-3</v>
      </c>
      <c r="B165">
        <v>0</v>
      </c>
    </row>
    <row r="166" spans="1:2">
      <c r="A166">
        <v>0</v>
      </c>
      <c r="B166">
        <v>0</v>
      </c>
    </row>
    <row r="167" spans="1:2">
      <c r="A167">
        <v>5.1349999999999998E-3</v>
      </c>
      <c r="B167">
        <v>0</v>
      </c>
    </row>
    <row r="168" spans="1:2">
      <c r="A168">
        <v>0</v>
      </c>
      <c r="B168">
        <v>0</v>
      </c>
    </row>
    <row r="169" spans="1:2">
      <c r="A169">
        <v>0</v>
      </c>
      <c r="B169">
        <v>0</v>
      </c>
    </row>
    <row r="170" spans="1:2">
      <c r="A170">
        <v>2.6350000000000002E-3</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-0.0782082148958781
-0.08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-7.8208214895878148E-2</v>
      </c>
      <c r="I4" s="322">
        <f>IF(Measurement!AQ7&lt;&gt;"",NORMSDIST((H6-$B$2)/$B$3)*100,"")</f>
        <v>60.093917963232556</v>
      </c>
      <c r="J4" t="str">
        <f>Measurement!AR7</f>
        <v>보통</v>
      </c>
    </row>
    <row r="5" spans="1:11">
      <c r="B5" s="171">
        <v>-10</v>
      </c>
      <c r="C5" s="171">
        <f>NORMSDIST(($B5-$B$2)/$B$3)*100</f>
        <v>7.1097265868555281E-5</v>
      </c>
      <c r="G5" t="s">
        <v>1539</v>
      </c>
      <c r="H5" s="320">
        <f>IF(Measurement!AQ7&lt;-7,-7,Measurement!AQ7)</f>
        <v>-7.8208214895878148E-2</v>
      </c>
      <c r="I5" s="321">
        <f>IF(Measurement!AQ7&lt;&gt;"",0,"")</f>
        <v>0</v>
      </c>
    </row>
    <row r="6" spans="1:11">
      <c r="B6" s="171">
        <f>B5+0.1</f>
        <v>-9.9</v>
      </c>
      <c r="C6" s="171">
        <f t="shared" ref="C6:C57" si="0">NORMSDIST(($B6-$B$2)/$B$3)*100</f>
        <v>9.1781224195367343E-5</v>
      </c>
      <c r="H6" s="320">
        <f>IF(Measurement!AQ7&lt;-7,-7,Measurement!AQ7)</f>
        <v>-7.8208214895878148E-2</v>
      </c>
      <c r="I6" s="321">
        <f>IF(Measurement!AQ7&lt;&gt;"",NORMSDIST((H6-$B$2)/$B$3)*100,"")</f>
        <v>60.093917963232556</v>
      </c>
    </row>
    <row r="7" spans="1:11">
      <c r="B7" s="171">
        <f t="shared" ref="B7:B70" si="1">B6+0.1</f>
        <v>-9.8000000000000007</v>
      </c>
      <c r="C7" s="171">
        <f t="shared" si="0"/>
        <v>1.1818368021892541E-4</v>
      </c>
      <c r="D7" s="171"/>
      <c r="H7" s="320">
        <f>IF(Measurement!AQ7&lt;&gt;"",-7,"")</f>
        <v>-7</v>
      </c>
      <c r="I7" s="321">
        <f>IF(Measurement!AQ7&lt;&gt;"",NORMSDIST((H6-$B$2)/$B$3)*100,"")</f>
        <v>60.093917963232556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46.81</v>
      </c>
      <c r="V4" t="s">
        <v>1218</v>
      </c>
    </row>
    <row r="5" spans="1:29">
      <c r="B5" s="171">
        <v>0</v>
      </c>
      <c r="C5" s="171">
        <f>NORMSDIST(($B5-$B$2)/$B$3)*100</f>
        <v>1.2153167836658598</v>
      </c>
      <c r="H5">
        <f>info!W36</f>
        <v>46.809839999999994</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46.809839999999994</v>
      </c>
      <c r="I6" s="171">
        <f>NORMSDIST((H6-$B$2)/$B$3)*100</f>
        <v>44.286832988381811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44.286832988381811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1.4339299999999999</v>
      </c>
    </row>
    <row r="3" spans="1:11" ht="18">
      <c r="A3" s="71" t="s">
        <v>1065</v>
      </c>
      <c r="B3" s="557">
        <v>0.71290976993199895</v>
      </c>
      <c r="C3" s="523"/>
      <c r="H3" s="561" t="s">
        <v>2223</v>
      </c>
      <c r="I3" s="562">
        <f>IF(I2=0,0,NORMSDIST((I2-$B$2)/$B$3)*100)</f>
        <v>25.663407502601654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1.43</v>
      </c>
    </row>
    <row r="6" spans="1:11">
      <c r="B6" s="23">
        <v>0</v>
      </c>
      <c r="C6" s="23">
        <f>NORMSDIST(($B6-$B$2)/$B$3)*100</f>
        <v>0.38478836223957635</v>
      </c>
      <c r="H6" s="205">
        <f>IF(info!V36&gt;I1,I1,info!V36)</f>
        <v>1.4339299999999999</v>
      </c>
      <c r="I6" s="560">
        <v>0</v>
      </c>
    </row>
    <row r="7" spans="1:11">
      <c r="B7" s="23">
        <f>B5+0.05</f>
        <v>0</v>
      </c>
      <c r="C7" s="23">
        <f t="shared" ref="C7:E58" si="0">NORMSDIST(($B7-$B$2)/$B$3)*100</f>
        <v>0.38478836223957635</v>
      </c>
      <c r="H7" s="205">
        <f>IF(info!V36&gt;I1,I1,info!V36)</f>
        <v>1.4339299999999999</v>
      </c>
      <c r="I7" s="560">
        <f>NORMSDIST((H7-$B$2)/$B$3)*100</f>
        <v>25.663407502601654</v>
      </c>
    </row>
    <row r="8" spans="1:11">
      <c r="B8" s="23">
        <f t="shared" ref="B8:B71" si="1">B7+0.05</f>
        <v>0.05</v>
      </c>
      <c r="C8" s="23">
        <f t="shared" si="0"/>
        <v>0.47295624138584591</v>
      </c>
      <c r="D8" s="171"/>
      <c r="H8" s="205">
        <v>0</v>
      </c>
      <c r="I8" s="560">
        <f>NORMSDIST((H7-$B$2)/$B$3)*100</f>
        <v>25.663407502601654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1.4339299999999999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1.4339299999999999</v>
      </c>
      <c r="I6" s="171">
        <f>NORMSDIST((H6-$B$2)/$B$3)*100</f>
        <v>4.61151904547423E-2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4.61151904547423E-2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45856.639085648145</v>
      </c>
      <c r="I7" s="876"/>
      <c r="J7" s="877"/>
      <c r="K7" s="166" t="str">
        <f>lang!B160</f>
        <v>나이</v>
      </c>
      <c r="L7" s="879" t="str">
        <f>IF(FH_info!B2="","", FH_info!T2)</f>
        <v>52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2025-07-18T06:20:24Z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